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24.xml" ContentType="application/vnd.openxmlformats-officedocument.spreadsheetml.worksheet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31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Override PartName="/xl/worksheets/sheet81.xml" ContentType="application/vnd.openxmlformats-officedocument.spreadsheetml.worksheet+xml"/>
  <Override PartName="/xl/worksheets/sheet90.xml" ContentType="application/vnd.openxmlformats-officedocument.spreadsheetml.worksheet+xml"/>
  <Override PartName="/xl/worksheets/sheet100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29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27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34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30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/>
  <bookViews>
    <workbookView xWindow="-120" yWindow="-120" windowWidth="19350" windowHeight="11685" tabRatio="840"/>
  </bookViews>
  <sheets>
    <sheet name="Contents" sheetId="324" r:id="rId1"/>
    <sheet name="Table 1" sheetId="5" r:id="rId2"/>
    <sheet name="Table 2" sheetId="3" r:id="rId3"/>
    <sheet name="Table 3" sheetId="304" r:id="rId4"/>
    <sheet name="Table 4" sheetId="305" r:id="rId5"/>
    <sheet name="Table 5" sheetId="183" r:id="rId6"/>
    <sheet name="Table 6" sheetId="9" r:id="rId7"/>
    <sheet name="Table 7" sheetId="277" r:id="rId8"/>
    <sheet name="Table 8" sheetId="280" r:id="rId9"/>
    <sheet name="Table 9" sheetId="278" r:id="rId10"/>
    <sheet name="Table 10" sheetId="281" r:id="rId11"/>
    <sheet name="Table 11" sheetId="15" r:id="rId12"/>
    <sheet name="Table 12" sheetId="17" r:id="rId13"/>
    <sheet name="Table 13" sheetId="307" r:id="rId14"/>
    <sheet name="Table 14" sheetId="308" r:id="rId15"/>
    <sheet name="Table 15" sheetId="184" r:id="rId16"/>
    <sheet name="Table 16" sheetId="19" r:id="rId17"/>
    <sheet name="Table 17" sheetId="283" r:id="rId18"/>
    <sheet name="Table 18" sheetId="284" r:id="rId19"/>
    <sheet name="Table 19" sheetId="21" r:id="rId20"/>
    <sheet name="Table 20" sheetId="22" r:id="rId21"/>
    <sheet name="Table 21" sheetId="23" r:id="rId22"/>
    <sheet name="Table 22" sheetId="310" r:id="rId23"/>
    <sheet name="Table 23" sheetId="311" r:id="rId24"/>
    <sheet name="Table 24" sheetId="186" r:id="rId25"/>
    <sheet name="Table 25" sheetId="25" r:id="rId26"/>
    <sheet name="Table 26" sheetId="27" r:id="rId27"/>
    <sheet name="Table 27" sheetId="185" r:id="rId28"/>
    <sheet name="Table 28" sheetId="46" r:id="rId29"/>
    <sheet name="Table 29" sheetId="47" r:id="rId30"/>
    <sheet name="Table 30" sheetId="256" r:id="rId31"/>
    <sheet name="Table 31" sheetId="45" r:id="rId32"/>
    <sheet name="Table 32" sheetId="49" r:id="rId33"/>
    <sheet name="Table 33" sheetId="50" r:id="rId34"/>
    <sheet name="Table 34" sheetId="51" r:id="rId35"/>
    <sheet name="Table 35" sheetId="52" r:id="rId36"/>
    <sheet name="Table 36" sheetId="53" r:id="rId37"/>
    <sheet name="Table 37" sheetId="246" r:id="rId38"/>
    <sheet name="Table 38" sheetId="64" r:id="rId39"/>
    <sheet name="Table 39" sheetId="65" r:id="rId40"/>
    <sheet name="Table 40" sheetId="202" r:id="rId41"/>
    <sheet name="Table 41" sheetId="55" r:id="rId42"/>
    <sheet name="Table 42" sheetId="56" r:id="rId43"/>
    <sheet name="Table 43" sheetId="59" r:id="rId44"/>
    <sheet name="Table 44" sheetId="60" r:id="rId45"/>
    <sheet name="Table 45" sheetId="61" r:id="rId46"/>
    <sheet name="Table 46" sheetId="62" r:id="rId47"/>
    <sheet name="Table 47" sheetId="69" r:id="rId48"/>
    <sheet name="Table 48" sheetId="71" r:id="rId49"/>
    <sheet name="Table 49" sheetId="73" r:id="rId50"/>
    <sheet name="Table 50" sheetId="75" r:id="rId51"/>
    <sheet name="Table 51" sheetId="85" r:id="rId52"/>
    <sheet name="Table 52" sheetId="87" r:id="rId53"/>
    <sheet name="Table 53" sheetId="89" r:id="rId54"/>
    <sheet name="Table 54" sheetId="91" r:id="rId55"/>
    <sheet name="Table 55" sheetId="77" r:id="rId56"/>
    <sheet name="Table 56" sheetId="79" r:id="rId57"/>
    <sheet name="Table 57" sheetId="81" r:id="rId58"/>
    <sheet name="Table 58" sheetId="83" r:id="rId59"/>
    <sheet name="Table 59" sheetId="262" r:id="rId60"/>
    <sheet name="Table 60" sheetId="263" r:id="rId61"/>
    <sheet name="Table 61" sheetId="94" r:id="rId62"/>
    <sheet name="Table 62" sheetId="95" r:id="rId63"/>
    <sheet name="Table 63" sheetId="96" r:id="rId64"/>
    <sheet name="Table 64" sheetId="97" r:id="rId65"/>
    <sheet name="Table 65" sheetId="265" r:id="rId66"/>
    <sheet name="Table 66" sheetId="268" r:id="rId67"/>
    <sheet name="Table 67" sheetId="287" r:id="rId68"/>
    <sheet name="Table 68" sheetId="272" r:id="rId69"/>
    <sheet name="Table 69" sheetId="271" r:id="rId70"/>
    <sheet name="Table 70" sheetId="98" r:id="rId71"/>
    <sheet name="Table 71" sheetId="99" r:id="rId72"/>
    <sheet name="Table 72" sheetId="187" r:id="rId73"/>
    <sheet name="Table 73" sheetId="247" r:id="rId74"/>
    <sheet name="Table 74" sheetId="290" r:id="rId75"/>
    <sheet name="Table 75" sheetId="293" r:id="rId76"/>
    <sheet name="Table 76" sheetId="294" r:id="rId77"/>
    <sheet name="Table 77" sheetId="298" r:id="rId78"/>
    <sheet name="Table 78" sheetId="303" r:id="rId79"/>
    <sheet name="Table 79" sheetId="300" r:id="rId80"/>
    <sheet name="Table 80" sheetId="301" r:id="rId81"/>
    <sheet name="Table 81" sheetId="302" r:id="rId82"/>
    <sheet name="Table 82" sheetId="248" r:id="rId83"/>
    <sheet name="Table 83" sheetId="250" r:id="rId84"/>
    <sheet name="Table 84" sheetId="251" r:id="rId85"/>
    <sheet name="Table 85" sheetId="314" r:id="rId86"/>
    <sheet name="Table 86" sheetId="315" r:id="rId87"/>
    <sheet name="Table 87" sheetId="100" r:id="rId88"/>
    <sheet name="Table 88" sheetId="101" r:id="rId89"/>
    <sheet name="Table 89" sheetId="105" r:id="rId90"/>
    <sheet name="Table 90" sheetId="103" r:id="rId91"/>
    <sheet name="Table 91" sheetId="110" r:id="rId92"/>
    <sheet name="Table 92" sheetId="111" r:id="rId93"/>
    <sheet name="Table 93" sheetId="112" r:id="rId94"/>
    <sheet name="Table 94" sheetId="116" r:id="rId95"/>
    <sheet name="Table 95" sheetId="118" r:id="rId96"/>
    <sheet name="Table 96" sheetId="120" r:id="rId97"/>
    <sheet name="Table 97" sheetId="123" r:id="rId98"/>
    <sheet name="Table 98" sheetId="125" r:id="rId99"/>
    <sheet name="Table 99" sheetId="127" r:id="rId100"/>
    <sheet name="Table 100" sheetId="129" r:id="rId101"/>
    <sheet name="Table 101" sheetId="131" r:id="rId102"/>
    <sheet name="Table 102" sheetId="134" r:id="rId103"/>
    <sheet name="Table 103" sheetId="135" r:id="rId104"/>
    <sheet name="Table 104" sheetId="136" r:id="rId105"/>
    <sheet name="Table 105" sheetId="137" r:id="rId106"/>
    <sheet name="Table 106" sheetId="139" r:id="rId107"/>
    <sheet name="Table 107" sheetId="140" r:id="rId108"/>
    <sheet name="Table 108" sheetId="143" r:id="rId109"/>
    <sheet name="Table 109" sheetId="144" r:id="rId110"/>
    <sheet name="Table 110" sheetId="145" r:id="rId111"/>
    <sheet name="Table 111" sheetId="147" r:id="rId112"/>
    <sheet name="Table 112" sheetId="275" r:id="rId113"/>
    <sheet name="Table 113" sheetId="150" r:id="rId114"/>
    <sheet name="Table 114" sheetId="156" r:id="rId115"/>
    <sheet name="Table 115" sheetId="158" r:id="rId116"/>
    <sheet name="Table 116" sheetId="203" r:id="rId117"/>
    <sheet name="Table 117" sheetId="204" r:id="rId118"/>
    <sheet name="Table 118" sheetId="152" r:id="rId119"/>
    <sheet name="Table 119" sheetId="154" r:id="rId120"/>
    <sheet name="Table 120" sheetId="160" r:id="rId121"/>
    <sheet name="Table 121" sheetId="162" r:id="rId122"/>
    <sheet name="Table 122" sheetId="164" r:id="rId123"/>
    <sheet name="Table 123" sheetId="165" r:id="rId124"/>
    <sheet name="Table 124" sheetId="166" r:id="rId125"/>
    <sheet name="Table 125" sheetId="168" r:id="rId126"/>
    <sheet name="Table 126" sheetId="170" r:id="rId127"/>
    <sheet name="Table 127" sheetId="171" r:id="rId128"/>
    <sheet name="Table 128" sheetId="172" r:id="rId129"/>
    <sheet name="Table 129" sheetId="173" r:id="rId130"/>
    <sheet name="Table 130" sheetId="174" r:id="rId131"/>
    <sheet name="Table 131" sheetId="178" r:id="rId132"/>
    <sheet name="Table 132" sheetId="180" r:id="rId133"/>
    <sheet name="Table 133" sheetId="176" r:id="rId134"/>
  </sheets>
  <calcPr calcId="125725"/>
</workbook>
</file>

<file path=xl/calcChain.xml><?xml version="1.0" encoding="utf-8"?>
<calcChain xmlns="http://schemas.openxmlformats.org/spreadsheetml/2006/main">
  <c r="B33" i="305"/>
  <c r="B34"/>
  <c r="U34" i="302"/>
  <c r="B34"/>
  <c r="U34" i="301"/>
  <c r="B34"/>
  <c r="U34" i="300"/>
  <c r="B34"/>
  <c r="B35" i="293"/>
  <c r="U31" i="311"/>
  <c r="B31"/>
  <c r="U31" i="310"/>
  <c r="B31"/>
  <c r="B33" i="281"/>
  <c r="B33" i="278"/>
  <c r="B34" i="25"/>
  <c r="B29" i="310"/>
  <c r="C31" i="311"/>
  <c r="T31"/>
  <c r="S31"/>
  <c r="R31"/>
  <c r="Q31"/>
  <c r="P31"/>
  <c r="O31"/>
  <c r="N31"/>
  <c r="M31"/>
  <c r="L31"/>
  <c r="K31"/>
  <c r="J31"/>
  <c r="I31"/>
  <c r="H31"/>
  <c r="G31"/>
  <c r="F31"/>
  <c r="E31"/>
  <c r="D31"/>
  <c r="C31" i="310"/>
  <c r="D31"/>
  <c r="E31"/>
  <c r="F31"/>
  <c r="G31"/>
  <c r="H31"/>
  <c r="I31"/>
  <c r="J31"/>
  <c r="K31"/>
  <c r="L31"/>
  <c r="M31"/>
  <c r="N31"/>
  <c r="O31"/>
  <c r="P31"/>
  <c r="Q31"/>
  <c r="R31"/>
  <c r="S31"/>
  <c r="T31"/>
  <c r="R33" i="281"/>
  <c r="Q33"/>
  <c r="P33"/>
  <c r="O33"/>
  <c r="N33"/>
  <c r="M33"/>
  <c r="L33"/>
  <c r="K33"/>
  <c r="J33"/>
  <c r="I33"/>
  <c r="H33"/>
  <c r="G33"/>
  <c r="F33"/>
  <c r="E33"/>
  <c r="D33"/>
  <c r="C33"/>
  <c r="R33" i="278"/>
  <c r="U34" i="305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U34" i="304"/>
  <c r="T34"/>
  <c r="C34"/>
  <c r="S34" i="302"/>
  <c r="C34"/>
  <c r="B33"/>
  <c r="T34"/>
  <c r="R34"/>
  <c r="Q34"/>
  <c r="P34"/>
  <c r="O34"/>
  <c r="N34"/>
  <c r="M34"/>
  <c r="L34"/>
  <c r="K34"/>
  <c r="J34"/>
  <c r="I34"/>
  <c r="H34"/>
  <c r="G34"/>
  <c r="F34"/>
  <c r="E34"/>
  <c r="D34"/>
  <c r="T34" i="301"/>
  <c r="S34"/>
  <c r="R34"/>
  <c r="Q34"/>
  <c r="P34"/>
  <c r="O34"/>
  <c r="N34"/>
  <c r="M34"/>
  <c r="L34"/>
  <c r="K34"/>
  <c r="J34"/>
  <c r="I34"/>
  <c r="H34"/>
  <c r="G34"/>
  <c r="F34"/>
  <c r="E34"/>
  <c r="D34"/>
  <c r="C34"/>
  <c r="T34" i="300"/>
  <c r="S34"/>
  <c r="R34"/>
  <c r="Q34"/>
  <c r="P34"/>
  <c r="O34"/>
  <c r="N34"/>
  <c r="M34"/>
  <c r="L34"/>
  <c r="K34"/>
  <c r="J34"/>
  <c r="I34"/>
  <c r="H34"/>
  <c r="G34"/>
  <c r="F34"/>
  <c r="E34"/>
  <c r="D34"/>
  <c r="C34"/>
  <c r="D34" i="304"/>
  <c r="E34"/>
  <c r="F34"/>
  <c r="G34"/>
  <c r="H34"/>
  <c r="I34"/>
  <c r="J34"/>
  <c r="K34"/>
  <c r="L34"/>
  <c r="M34"/>
  <c r="N34"/>
  <c r="O34"/>
  <c r="P34"/>
  <c r="Q34"/>
  <c r="R34"/>
  <c r="S34"/>
  <c r="B34"/>
  <c r="C33" i="278"/>
  <c r="D33"/>
  <c r="E33"/>
  <c r="F33"/>
  <c r="G33"/>
  <c r="H33"/>
  <c r="I33"/>
  <c r="J33"/>
  <c r="K33"/>
  <c r="L33"/>
  <c r="M33"/>
  <c r="N33"/>
  <c r="O33"/>
  <c r="P33"/>
  <c r="Q33"/>
  <c r="B7" i="98"/>
  <c r="B32" i="302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D33" i="301"/>
  <c r="D32"/>
  <c r="U33"/>
  <c r="T33"/>
  <c r="S33"/>
  <c r="R33"/>
  <c r="Q33"/>
  <c r="P33"/>
  <c r="O33"/>
  <c r="N33"/>
  <c r="M33"/>
  <c r="L33"/>
  <c r="K33"/>
  <c r="J33"/>
  <c r="I33"/>
  <c r="H33"/>
  <c r="G33"/>
  <c r="F33"/>
  <c r="E33"/>
  <c r="C33"/>
  <c r="B33"/>
  <c r="U32"/>
  <c r="T32"/>
  <c r="S32"/>
  <c r="R32"/>
  <c r="Q32"/>
  <c r="P32"/>
  <c r="O32"/>
  <c r="N32"/>
  <c r="M32"/>
  <c r="L32"/>
  <c r="K32"/>
  <c r="J32"/>
  <c r="I32"/>
  <c r="H32"/>
  <c r="G32"/>
  <c r="F32"/>
  <c r="E32"/>
  <c r="C32"/>
  <c r="B32"/>
  <c r="C33" i="300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B33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B32"/>
  <c r="C35" i="290"/>
  <c r="C40"/>
  <c r="D40"/>
  <c r="E40"/>
  <c r="E39"/>
  <c r="D39"/>
  <c r="C39"/>
  <c r="E38"/>
  <c r="D38"/>
  <c r="C38"/>
  <c r="C37"/>
  <c r="D37"/>
  <c r="E37"/>
  <c r="D36"/>
  <c r="C36"/>
  <c r="B29"/>
  <c r="C29"/>
  <c r="D29"/>
  <c r="F29"/>
  <c r="G29"/>
  <c r="H29"/>
  <c r="O29"/>
  <c r="N29"/>
  <c r="E29"/>
  <c r="B32" i="46" l="1"/>
  <c r="W34" i="27"/>
  <c r="D34" i="9"/>
  <c r="E34"/>
  <c r="F34"/>
  <c r="G34"/>
  <c r="H34"/>
  <c r="I34"/>
  <c r="J34"/>
  <c r="K34"/>
  <c r="L34"/>
  <c r="D32"/>
  <c r="E32"/>
  <c r="F32"/>
  <c r="G32"/>
  <c r="H32"/>
  <c r="I32"/>
  <c r="J32"/>
  <c r="K32"/>
  <c r="L32"/>
  <c r="B34" i="5"/>
  <c r="B28" i="303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B32" i="305"/>
  <c r="B32" i="304"/>
  <c r="C18" i="162"/>
  <c r="D18"/>
  <c r="E18"/>
  <c r="F18"/>
  <c r="G18"/>
  <c r="H18"/>
  <c r="I18"/>
  <c r="J18"/>
  <c r="K18"/>
  <c r="L18"/>
  <c r="B18"/>
  <c r="C18" i="160"/>
  <c r="D18"/>
  <c r="E18"/>
  <c r="F18"/>
  <c r="G18"/>
  <c r="H18"/>
  <c r="I18"/>
  <c r="J18"/>
  <c r="K18"/>
  <c r="L18"/>
  <c r="B18"/>
  <c r="C60" i="204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B60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B58"/>
  <c r="C60" i="203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B60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B58"/>
  <c r="C60" i="156"/>
  <c r="D60"/>
  <c r="E60"/>
  <c r="F60"/>
  <c r="G60"/>
  <c r="H60"/>
  <c r="I60"/>
  <c r="J60"/>
  <c r="K60"/>
  <c r="L60"/>
  <c r="M60"/>
  <c r="N60"/>
  <c r="O60"/>
  <c r="P60"/>
  <c r="Q60"/>
  <c r="R60"/>
  <c r="S60"/>
  <c r="T60"/>
  <c r="B60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B58"/>
  <c r="C60" i="150"/>
  <c r="D60"/>
  <c r="E60"/>
  <c r="F60"/>
  <c r="G60"/>
  <c r="H60"/>
  <c r="I60"/>
  <c r="J60"/>
  <c r="K60"/>
  <c r="L60"/>
  <c r="B60"/>
  <c r="C58"/>
  <c r="D58"/>
  <c r="E58"/>
  <c r="F58"/>
  <c r="G58"/>
  <c r="H58"/>
  <c r="I58"/>
  <c r="J58"/>
  <c r="K58"/>
  <c r="L58"/>
  <c r="B58"/>
  <c r="C41" i="125"/>
  <c r="D41"/>
  <c r="E41"/>
  <c r="B41"/>
  <c r="C39"/>
  <c r="D39"/>
  <c r="E39"/>
  <c r="B39"/>
  <c r="C41" i="123"/>
  <c r="D41"/>
  <c r="E41"/>
  <c r="B41"/>
  <c r="C39"/>
  <c r="D39"/>
  <c r="E39"/>
  <c r="B39"/>
  <c r="C41" i="120"/>
  <c r="D41"/>
  <c r="E41"/>
  <c r="B41"/>
  <c r="C39"/>
  <c r="D39"/>
  <c r="E39"/>
  <c r="B39"/>
  <c r="C41" i="118"/>
  <c r="D41"/>
  <c r="E41"/>
  <c r="B41"/>
  <c r="C39"/>
  <c r="D39"/>
  <c r="E39"/>
  <c r="B39"/>
  <c r="C34" i="116"/>
  <c r="D34"/>
  <c r="E34"/>
  <c r="F34"/>
  <c r="G34"/>
  <c r="H34"/>
  <c r="I34"/>
  <c r="J34"/>
  <c r="K34"/>
  <c r="L34"/>
  <c r="B34"/>
  <c r="C32"/>
  <c r="D32"/>
  <c r="E32"/>
  <c r="F32"/>
  <c r="G32"/>
  <c r="H32"/>
  <c r="I32"/>
  <c r="J32"/>
  <c r="K32"/>
  <c r="L32"/>
  <c r="B32"/>
  <c r="C34" i="112"/>
  <c r="D34"/>
  <c r="E34"/>
  <c r="F34"/>
  <c r="G34"/>
  <c r="H34"/>
  <c r="I34"/>
  <c r="J34"/>
  <c r="K34"/>
  <c r="L34"/>
  <c r="B34"/>
  <c r="C32"/>
  <c r="D32"/>
  <c r="E32"/>
  <c r="F32"/>
  <c r="G32"/>
  <c r="H32"/>
  <c r="I32"/>
  <c r="J32"/>
  <c r="K32"/>
  <c r="L32"/>
  <c r="B32"/>
  <c r="C34" i="111"/>
  <c r="D34"/>
  <c r="B34"/>
  <c r="C32"/>
  <c r="D32"/>
  <c r="B32"/>
  <c r="B33"/>
  <c r="C34" i="110"/>
  <c r="D34"/>
  <c r="B34"/>
  <c r="C32"/>
  <c r="D32"/>
  <c r="B32"/>
  <c r="C34" i="247"/>
  <c r="D34"/>
  <c r="E34"/>
  <c r="F34"/>
  <c r="G34"/>
  <c r="H34"/>
  <c r="I34"/>
  <c r="J34"/>
  <c r="K34"/>
  <c r="L34"/>
  <c r="B34"/>
  <c r="C32"/>
  <c r="D32"/>
  <c r="E32"/>
  <c r="F32"/>
  <c r="G32"/>
  <c r="H32"/>
  <c r="I32"/>
  <c r="J32"/>
  <c r="K32"/>
  <c r="L32"/>
  <c r="B32"/>
  <c r="H8" i="187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7"/>
  <c r="B28" i="99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B28" i="98"/>
  <c r="C28"/>
  <c r="D28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B34" i="272"/>
  <c r="B32"/>
  <c r="C35" i="268"/>
  <c r="D35"/>
  <c r="E35"/>
  <c r="F35"/>
  <c r="G35"/>
  <c r="B35"/>
  <c r="C33"/>
  <c r="D33"/>
  <c r="E33"/>
  <c r="F33"/>
  <c r="G33"/>
  <c r="B33"/>
  <c r="C34" i="202"/>
  <c r="D34"/>
  <c r="E34"/>
  <c r="B34"/>
  <c r="B33"/>
  <c r="C32"/>
  <c r="D32"/>
  <c r="E32"/>
  <c r="B32"/>
  <c r="E28"/>
  <c r="D28"/>
  <c r="B28" i="65"/>
  <c r="C28"/>
  <c r="C28" i="56" s="1"/>
  <c r="D28" i="65"/>
  <c r="E28"/>
  <c r="F28"/>
  <c r="G28"/>
  <c r="G28" i="56" s="1"/>
  <c r="H28" i="65"/>
  <c r="I28"/>
  <c r="J28"/>
  <c r="K28"/>
  <c r="K28" i="56" s="1"/>
  <c r="L28" i="65"/>
  <c r="M28"/>
  <c r="N28"/>
  <c r="O28"/>
  <c r="O28" i="56" s="1"/>
  <c r="P28" i="65"/>
  <c r="Q28"/>
  <c r="R28"/>
  <c r="S28"/>
  <c r="S28" i="56" s="1"/>
  <c r="T28" i="65"/>
  <c r="U28"/>
  <c r="V28"/>
  <c r="W28"/>
  <c r="W28" i="56" s="1"/>
  <c r="X28" i="65"/>
  <c r="X28" i="64"/>
  <c r="B28"/>
  <c r="B28" i="55" s="1"/>
  <c r="C28" i="64"/>
  <c r="D28"/>
  <c r="E28"/>
  <c r="E28" i="55" s="1"/>
  <c r="F28" i="64"/>
  <c r="F28" i="55" s="1"/>
  <c r="G28" i="64"/>
  <c r="H28"/>
  <c r="I28"/>
  <c r="I28" i="55" s="1"/>
  <c r="J28" i="64"/>
  <c r="J28" i="55" s="1"/>
  <c r="K28" i="64"/>
  <c r="L28"/>
  <c r="M28"/>
  <c r="M28" i="55" s="1"/>
  <c r="N28" i="64"/>
  <c r="N28" i="55" s="1"/>
  <c r="O28" i="64"/>
  <c r="P28"/>
  <c r="Q28"/>
  <c r="Q28" i="55" s="1"/>
  <c r="R28" i="64"/>
  <c r="R28" i="55" s="1"/>
  <c r="S28" i="64"/>
  <c r="T28"/>
  <c r="U28"/>
  <c r="U28" i="55" s="1"/>
  <c r="V28" i="64"/>
  <c r="V28" i="55" s="1"/>
  <c r="W28" i="64"/>
  <c r="C34" i="246"/>
  <c r="D34"/>
  <c r="E34"/>
  <c r="F34"/>
  <c r="G34"/>
  <c r="H34"/>
  <c r="I34"/>
  <c r="J34"/>
  <c r="K34"/>
  <c r="L34"/>
  <c r="B34"/>
  <c r="C32"/>
  <c r="D32"/>
  <c r="E32"/>
  <c r="F32"/>
  <c r="G32"/>
  <c r="H32"/>
  <c r="I32"/>
  <c r="J32"/>
  <c r="K32"/>
  <c r="L32"/>
  <c r="B32"/>
  <c r="C34" i="53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B34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B32"/>
  <c r="H28"/>
  <c r="W28"/>
  <c r="X28"/>
  <c r="X34" s="1"/>
  <c r="S28"/>
  <c r="C34" i="52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B34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B32"/>
  <c r="H28"/>
  <c r="W28"/>
  <c r="X28"/>
  <c r="S28"/>
  <c r="B28" i="49"/>
  <c r="C28"/>
  <c r="D28"/>
  <c r="D28" i="51" s="1"/>
  <c r="E28" i="49"/>
  <c r="E28" i="51" s="1"/>
  <c r="F28" i="49"/>
  <c r="G28"/>
  <c r="H28"/>
  <c r="H28" i="51" s="1"/>
  <c r="I28" i="49"/>
  <c r="I28" i="51" s="1"/>
  <c r="J28" i="49"/>
  <c r="K28"/>
  <c r="L28"/>
  <c r="L28" i="51" s="1"/>
  <c r="M28" i="49"/>
  <c r="M28" i="51" s="1"/>
  <c r="N28" i="49"/>
  <c r="O28"/>
  <c r="P28"/>
  <c r="P28" i="51" s="1"/>
  <c r="Q28" i="49"/>
  <c r="Q28" i="51" s="1"/>
  <c r="R28" i="49"/>
  <c r="S28"/>
  <c r="T28"/>
  <c r="T28" i="51" s="1"/>
  <c r="U28" i="49"/>
  <c r="U28" i="51" s="1"/>
  <c r="V28" i="49"/>
  <c r="W28"/>
  <c r="X28"/>
  <c r="X28" i="51" s="1"/>
  <c r="B28" i="45"/>
  <c r="C28"/>
  <c r="C28" i="50" s="1"/>
  <c r="D28" i="45"/>
  <c r="D28" i="50" s="1"/>
  <c r="E28" i="45"/>
  <c r="F28"/>
  <c r="G28"/>
  <c r="G28" i="50" s="1"/>
  <c r="H28" i="45"/>
  <c r="H28" i="50" s="1"/>
  <c r="I28" i="45"/>
  <c r="J28"/>
  <c r="K28"/>
  <c r="K28" i="50" s="1"/>
  <c r="L28" i="45"/>
  <c r="L28" i="50" s="1"/>
  <c r="M28" i="45"/>
  <c r="N28"/>
  <c r="O28"/>
  <c r="O28" i="50" s="1"/>
  <c r="P28" i="45"/>
  <c r="P28" i="50" s="1"/>
  <c r="Q28" i="45"/>
  <c r="R28"/>
  <c r="S28"/>
  <c r="S28" i="50" s="1"/>
  <c r="T28" i="45"/>
  <c r="T28" i="50" s="1"/>
  <c r="U28" i="45"/>
  <c r="V28"/>
  <c r="W28"/>
  <c r="W28" i="50" s="1"/>
  <c r="X28" i="45"/>
  <c r="X28" i="50" s="1"/>
  <c r="C34" i="256"/>
  <c r="D34"/>
  <c r="E34"/>
  <c r="F34"/>
  <c r="G34"/>
  <c r="H34"/>
  <c r="I34"/>
  <c r="J34"/>
  <c r="K34"/>
  <c r="L34"/>
  <c r="B34"/>
  <c r="C32"/>
  <c r="D32"/>
  <c r="E32"/>
  <c r="F32"/>
  <c r="G32"/>
  <c r="H32"/>
  <c r="I32"/>
  <c r="J32"/>
  <c r="K32"/>
  <c r="L32"/>
  <c r="B32"/>
  <c r="C34" i="47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4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B32"/>
  <c r="T28"/>
  <c r="X28"/>
  <c r="Y28"/>
  <c r="I28"/>
  <c r="C34" i="46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Y34"/>
  <c r="B34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Y28"/>
  <c r="X28"/>
  <c r="T28"/>
  <c r="I28"/>
  <c r="C34" i="27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X34"/>
  <c r="B34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B32"/>
  <c r="W28"/>
  <c r="X28"/>
  <c r="S28"/>
  <c r="H28"/>
  <c r="C34" i="25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B32"/>
  <c r="B28"/>
  <c r="X28" s="1"/>
  <c r="H28"/>
  <c r="W28"/>
  <c r="S28"/>
  <c r="U28" i="50" l="1"/>
  <c r="Q28"/>
  <c r="M28"/>
  <c r="I28"/>
  <c r="E28"/>
  <c r="V28" i="51"/>
  <c r="R28"/>
  <c r="N28"/>
  <c r="J28"/>
  <c r="F28"/>
  <c r="B28"/>
  <c r="W28" i="55"/>
  <c r="S28"/>
  <c r="O28"/>
  <c r="K28"/>
  <c r="G28"/>
  <c r="C28"/>
  <c r="X28" i="56"/>
  <c r="T28"/>
  <c r="P28"/>
  <c r="L28"/>
  <c r="H28"/>
  <c r="D28"/>
  <c r="V28" i="50"/>
  <c r="R28"/>
  <c r="N28"/>
  <c r="J28"/>
  <c r="F28"/>
  <c r="B28"/>
  <c r="W28" i="51"/>
  <c r="S28"/>
  <c r="O28"/>
  <c r="K28"/>
  <c r="G28"/>
  <c r="C28"/>
  <c r="X28" i="55"/>
  <c r="T28"/>
  <c r="P28"/>
  <c r="L28"/>
  <c r="H28"/>
  <c r="D28"/>
  <c r="U28" i="56"/>
  <c r="Q28"/>
  <c r="M28"/>
  <c r="I28"/>
  <c r="E28"/>
  <c r="V28"/>
  <c r="R28"/>
  <c r="N28"/>
  <c r="J28"/>
  <c r="F28"/>
  <c r="B28"/>
  <c r="B32" i="98"/>
  <c r="X32" i="53"/>
  <c r="S28" i="5"/>
  <c r="B28" i="9" l="1"/>
  <c r="C28"/>
  <c r="C32" i="305" l="1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C32" i="304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C32" i="3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C34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B34"/>
  <c r="C32" i="5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B32"/>
  <c r="B32" i="3"/>
  <c r="C34" i="5"/>
  <c r="D34"/>
  <c r="E34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T33" i="95"/>
  <c r="C8" i="164" l="1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9" i="303"/>
  <c r="D9"/>
  <c r="E9"/>
  <c r="F9"/>
  <c r="G9"/>
  <c r="I9"/>
  <c r="J9"/>
  <c r="K9"/>
  <c r="L9"/>
  <c r="M9"/>
  <c r="N9"/>
  <c r="O9"/>
  <c r="P9"/>
  <c r="Q9"/>
  <c r="R9"/>
  <c r="S9"/>
  <c r="C10"/>
  <c r="D10"/>
  <c r="E10"/>
  <c r="F10"/>
  <c r="G10"/>
  <c r="I10"/>
  <c r="J10"/>
  <c r="K10"/>
  <c r="L10"/>
  <c r="M10"/>
  <c r="N10"/>
  <c r="O10"/>
  <c r="P10"/>
  <c r="Q10"/>
  <c r="R10"/>
  <c r="S10"/>
  <c r="T10"/>
  <c r="C11"/>
  <c r="D11"/>
  <c r="E11"/>
  <c r="F11"/>
  <c r="G11"/>
  <c r="I11"/>
  <c r="J11"/>
  <c r="K11"/>
  <c r="L11"/>
  <c r="M11"/>
  <c r="N11"/>
  <c r="O11"/>
  <c r="P11"/>
  <c r="Q11"/>
  <c r="R11"/>
  <c r="S11"/>
  <c r="C12"/>
  <c r="D12"/>
  <c r="E12"/>
  <c r="F12"/>
  <c r="G12"/>
  <c r="I12"/>
  <c r="J12"/>
  <c r="K12"/>
  <c r="L12"/>
  <c r="M12"/>
  <c r="N12"/>
  <c r="O12"/>
  <c r="P12"/>
  <c r="Q12"/>
  <c r="R12"/>
  <c r="S12"/>
  <c r="C13"/>
  <c r="D13"/>
  <c r="E13"/>
  <c r="F13"/>
  <c r="G13"/>
  <c r="H13"/>
  <c r="I13"/>
  <c r="J13"/>
  <c r="K13"/>
  <c r="L13"/>
  <c r="M13"/>
  <c r="N13"/>
  <c r="O13"/>
  <c r="P13"/>
  <c r="Q13"/>
  <c r="R13"/>
  <c r="S13"/>
  <c r="C14"/>
  <c r="D14"/>
  <c r="E14"/>
  <c r="F14"/>
  <c r="G14"/>
  <c r="I14"/>
  <c r="J14"/>
  <c r="K14"/>
  <c r="L14"/>
  <c r="M14"/>
  <c r="N14"/>
  <c r="O14"/>
  <c r="P14"/>
  <c r="Q14"/>
  <c r="R14"/>
  <c r="S14"/>
  <c r="C15"/>
  <c r="D15"/>
  <c r="E15"/>
  <c r="F15"/>
  <c r="G15"/>
  <c r="H15"/>
  <c r="I15"/>
  <c r="J15"/>
  <c r="K15"/>
  <c r="L15"/>
  <c r="M15"/>
  <c r="N15"/>
  <c r="O15"/>
  <c r="P15"/>
  <c r="Q15"/>
  <c r="R15"/>
  <c r="S15"/>
  <c r="C16"/>
  <c r="D16"/>
  <c r="E16"/>
  <c r="F16"/>
  <c r="G16"/>
  <c r="I16"/>
  <c r="J16"/>
  <c r="K16"/>
  <c r="L16"/>
  <c r="M16"/>
  <c r="N16"/>
  <c r="O16"/>
  <c r="P16"/>
  <c r="Q16"/>
  <c r="R16"/>
  <c r="S16"/>
  <c r="T16"/>
  <c r="C17"/>
  <c r="D17"/>
  <c r="E17"/>
  <c r="F17"/>
  <c r="G17"/>
  <c r="I17"/>
  <c r="J17"/>
  <c r="K17"/>
  <c r="L17"/>
  <c r="M17"/>
  <c r="N17"/>
  <c r="O17"/>
  <c r="P17"/>
  <c r="Q17"/>
  <c r="R17"/>
  <c r="S17"/>
  <c r="C18"/>
  <c r="D18"/>
  <c r="E18"/>
  <c r="F18"/>
  <c r="G18"/>
  <c r="I18"/>
  <c r="J18"/>
  <c r="K18"/>
  <c r="L18"/>
  <c r="M18"/>
  <c r="N18"/>
  <c r="O18"/>
  <c r="P18"/>
  <c r="Q18"/>
  <c r="R18"/>
  <c r="S18"/>
  <c r="T18"/>
  <c r="C19"/>
  <c r="D19"/>
  <c r="E19"/>
  <c r="F19"/>
  <c r="G19"/>
  <c r="I19"/>
  <c r="J19"/>
  <c r="K19"/>
  <c r="L19"/>
  <c r="M19"/>
  <c r="N19"/>
  <c r="O19"/>
  <c r="P19"/>
  <c r="Q19"/>
  <c r="R19"/>
  <c r="S19"/>
  <c r="C20"/>
  <c r="D20"/>
  <c r="E20"/>
  <c r="F20"/>
  <c r="G20"/>
  <c r="I20"/>
  <c r="J20"/>
  <c r="K20"/>
  <c r="L20"/>
  <c r="M20"/>
  <c r="N20"/>
  <c r="O20"/>
  <c r="P20"/>
  <c r="Q20"/>
  <c r="R20"/>
  <c r="S20"/>
  <c r="C21"/>
  <c r="D21"/>
  <c r="E21"/>
  <c r="F21"/>
  <c r="G21"/>
  <c r="H21"/>
  <c r="I21"/>
  <c r="J21"/>
  <c r="K21"/>
  <c r="L21"/>
  <c r="M21"/>
  <c r="N21"/>
  <c r="O21"/>
  <c r="P21"/>
  <c r="Q21"/>
  <c r="R21"/>
  <c r="S21"/>
  <c r="C22"/>
  <c r="D22"/>
  <c r="E22"/>
  <c r="F22"/>
  <c r="G22"/>
  <c r="I22"/>
  <c r="J22"/>
  <c r="K22"/>
  <c r="L22"/>
  <c r="M22"/>
  <c r="N22"/>
  <c r="O22"/>
  <c r="P22"/>
  <c r="Q22"/>
  <c r="R22"/>
  <c r="S22"/>
  <c r="C23"/>
  <c r="D23"/>
  <c r="E23"/>
  <c r="F23"/>
  <c r="G23"/>
  <c r="H23"/>
  <c r="I23"/>
  <c r="J23"/>
  <c r="K23"/>
  <c r="L23"/>
  <c r="M23"/>
  <c r="N23"/>
  <c r="O23"/>
  <c r="P23"/>
  <c r="Q23"/>
  <c r="R23"/>
  <c r="S23"/>
  <c r="C24"/>
  <c r="D24"/>
  <c r="E24"/>
  <c r="F24"/>
  <c r="G24"/>
  <c r="I24"/>
  <c r="J24"/>
  <c r="K24"/>
  <c r="L24"/>
  <c r="M24"/>
  <c r="N24"/>
  <c r="O24"/>
  <c r="P24"/>
  <c r="Q24"/>
  <c r="R24"/>
  <c r="S24"/>
  <c r="T24"/>
  <c r="C25"/>
  <c r="D25"/>
  <c r="E25"/>
  <c r="F25"/>
  <c r="G25"/>
  <c r="I25"/>
  <c r="J25"/>
  <c r="K25"/>
  <c r="L25"/>
  <c r="M25"/>
  <c r="N25"/>
  <c r="O25"/>
  <c r="P25"/>
  <c r="Q25"/>
  <c r="R25"/>
  <c r="S25"/>
  <c r="C26"/>
  <c r="D26"/>
  <c r="E26"/>
  <c r="F26"/>
  <c r="G26"/>
  <c r="I26"/>
  <c r="J26"/>
  <c r="K26"/>
  <c r="L26"/>
  <c r="M26"/>
  <c r="N26"/>
  <c r="O26"/>
  <c r="P26"/>
  <c r="Q26"/>
  <c r="R26"/>
  <c r="S26"/>
  <c r="T26"/>
  <c r="C27"/>
  <c r="D27"/>
  <c r="E27"/>
  <c r="F27"/>
  <c r="G27"/>
  <c r="I27"/>
  <c r="J27"/>
  <c r="K27"/>
  <c r="L27"/>
  <c r="M27"/>
  <c r="N27"/>
  <c r="O27"/>
  <c r="P27"/>
  <c r="Q27"/>
  <c r="R27"/>
  <c r="S27"/>
  <c r="C8"/>
  <c r="D8"/>
  <c r="E8"/>
  <c r="F8"/>
  <c r="F32" s="1"/>
  <c r="G8"/>
  <c r="I8"/>
  <c r="J8"/>
  <c r="K8"/>
  <c r="K32" s="1"/>
  <c r="L8"/>
  <c r="M8"/>
  <c r="N8"/>
  <c r="O8"/>
  <c r="O32" s="1"/>
  <c r="P8"/>
  <c r="Q8"/>
  <c r="R8"/>
  <c r="S8"/>
  <c r="S32" s="1"/>
  <c r="T12"/>
  <c r="T20"/>
  <c r="H11"/>
  <c r="H19"/>
  <c r="H27"/>
  <c r="H26"/>
  <c r="T25"/>
  <c r="H25"/>
  <c r="H24"/>
  <c r="T22"/>
  <c r="H22"/>
  <c r="T21"/>
  <c r="U21"/>
  <c r="H20"/>
  <c r="U20"/>
  <c r="T19"/>
  <c r="H18"/>
  <c r="T17"/>
  <c r="H17"/>
  <c r="H16"/>
  <c r="T14"/>
  <c r="H14"/>
  <c r="T13"/>
  <c r="U13"/>
  <c r="H12"/>
  <c r="U12"/>
  <c r="T11"/>
  <c r="H10"/>
  <c r="T9"/>
  <c r="H9"/>
  <c r="T8"/>
  <c r="H8"/>
  <c r="B30" i="176"/>
  <c r="C32" i="178"/>
  <c r="D32"/>
  <c r="E32"/>
  <c r="F32"/>
  <c r="G32"/>
  <c r="H32"/>
  <c r="C30"/>
  <c r="D30"/>
  <c r="E30"/>
  <c r="F30"/>
  <c r="G30"/>
  <c r="H30"/>
  <c r="B32"/>
  <c r="B30"/>
  <c r="B30" i="174"/>
  <c r="T8" i="315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33" s="1"/>
  <c r="T7"/>
  <c r="B33" i="314"/>
  <c r="M32" i="280"/>
  <c r="M31"/>
  <c r="C33" i="305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C7"/>
  <c r="D7"/>
  <c r="E7"/>
  <c r="F7"/>
  <c r="G7"/>
  <c r="H7"/>
  <c r="I7"/>
  <c r="J7"/>
  <c r="K7"/>
  <c r="L7"/>
  <c r="M7"/>
  <c r="N7"/>
  <c r="O7"/>
  <c r="P7"/>
  <c r="Q7"/>
  <c r="R7"/>
  <c r="S7"/>
  <c r="T7"/>
  <c r="U7"/>
  <c r="B7"/>
  <c r="C7" i="304"/>
  <c r="D7"/>
  <c r="E7"/>
  <c r="F7"/>
  <c r="G7"/>
  <c r="H7"/>
  <c r="I7"/>
  <c r="J7"/>
  <c r="K7"/>
  <c r="L7"/>
  <c r="M7"/>
  <c r="N7"/>
  <c r="O7"/>
  <c r="P7"/>
  <c r="Q7"/>
  <c r="R7"/>
  <c r="S7"/>
  <c r="T7"/>
  <c r="U7"/>
  <c r="B7"/>
  <c r="C33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B33"/>
  <c r="B24" i="100"/>
  <c r="C24"/>
  <c r="D24"/>
  <c r="E24"/>
  <c r="F24"/>
  <c r="G24"/>
  <c r="H24"/>
  <c r="I24"/>
  <c r="J24"/>
  <c r="K24"/>
  <c r="L24"/>
  <c r="M24"/>
  <c r="N24"/>
  <c r="O24"/>
  <c r="P24"/>
  <c r="Q24"/>
  <c r="R24"/>
  <c r="S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C23"/>
  <c r="D23"/>
  <c r="E23"/>
  <c r="F23"/>
  <c r="G23"/>
  <c r="H23"/>
  <c r="I23"/>
  <c r="J23"/>
  <c r="K23"/>
  <c r="L23"/>
  <c r="M23"/>
  <c r="N23"/>
  <c r="O23"/>
  <c r="P23"/>
  <c r="Q23"/>
  <c r="R23"/>
  <c r="S23"/>
  <c r="B23"/>
  <c r="B8"/>
  <c r="C8"/>
  <c r="D8"/>
  <c r="E8"/>
  <c r="F8"/>
  <c r="G8"/>
  <c r="H8"/>
  <c r="I8"/>
  <c r="J8"/>
  <c r="K8"/>
  <c r="L8"/>
  <c r="M8"/>
  <c r="N8"/>
  <c r="O8"/>
  <c r="P8"/>
  <c r="Q8"/>
  <c r="R8"/>
  <c r="S8"/>
  <c r="B9"/>
  <c r="C9"/>
  <c r="D9"/>
  <c r="E9"/>
  <c r="F9"/>
  <c r="G9"/>
  <c r="H9"/>
  <c r="I9"/>
  <c r="J9"/>
  <c r="K9"/>
  <c r="L9"/>
  <c r="M9"/>
  <c r="N9"/>
  <c r="O9"/>
  <c r="P9"/>
  <c r="Q9"/>
  <c r="R9"/>
  <c r="S9"/>
  <c r="B10"/>
  <c r="C10"/>
  <c r="D10"/>
  <c r="E10"/>
  <c r="F10"/>
  <c r="G10"/>
  <c r="H10"/>
  <c r="I10"/>
  <c r="J10"/>
  <c r="K10"/>
  <c r="L10"/>
  <c r="M10"/>
  <c r="N10"/>
  <c r="O10"/>
  <c r="P10"/>
  <c r="Q10"/>
  <c r="R10"/>
  <c r="S10"/>
  <c r="B11"/>
  <c r="C11"/>
  <c r="D11"/>
  <c r="E11"/>
  <c r="F11"/>
  <c r="G11"/>
  <c r="H11"/>
  <c r="I11"/>
  <c r="J11"/>
  <c r="K11"/>
  <c r="L11"/>
  <c r="M11"/>
  <c r="N11"/>
  <c r="O11"/>
  <c r="P11"/>
  <c r="Q11"/>
  <c r="R11"/>
  <c r="S11"/>
  <c r="B12"/>
  <c r="C12"/>
  <c r="D12"/>
  <c r="E12"/>
  <c r="F12"/>
  <c r="G12"/>
  <c r="H12"/>
  <c r="I12"/>
  <c r="J12"/>
  <c r="K12"/>
  <c r="L12"/>
  <c r="M12"/>
  <c r="N12"/>
  <c r="O12"/>
  <c r="P12"/>
  <c r="Q12"/>
  <c r="R12"/>
  <c r="S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C33" i="315"/>
  <c r="D33"/>
  <c r="E33"/>
  <c r="F33"/>
  <c r="G33"/>
  <c r="H33"/>
  <c r="I33"/>
  <c r="J33"/>
  <c r="K33"/>
  <c r="L33"/>
  <c r="M33"/>
  <c r="N33"/>
  <c r="O33"/>
  <c r="P33"/>
  <c r="Q33"/>
  <c r="R33"/>
  <c r="S33"/>
  <c r="B33"/>
  <c r="C31"/>
  <c r="D31"/>
  <c r="E31"/>
  <c r="F31"/>
  <c r="G31"/>
  <c r="H31"/>
  <c r="I31"/>
  <c r="J31"/>
  <c r="K31"/>
  <c r="L31"/>
  <c r="M31"/>
  <c r="N31"/>
  <c r="O31"/>
  <c r="P31"/>
  <c r="Q31"/>
  <c r="R31"/>
  <c r="S31"/>
  <c r="B31"/>
  <c r="B32" i="314"/>
  <c r="C33"/>
  <c r="D33"/>
  <c r="E33"/>
  <c r="F33"/>
  <c r="G33"/>
  <c r="H33"/>
  <c r="I33"/>
  <c r="J33"/>
  <c r="K33"/>
  <c r="L33"/>
  <c r="M33"/>
  <c r="N33"/>
  <c r="O33"/>
  <c r="P33"/>
  <c r="Q33"/>
  <c r="R33"/>
  <c r="S33"/>
  <c r="C31"/>
  <c r="D31"/>
  <c r="E31"/>
  <c r="F31"/>
  <c r="G31"/>
  <c r="H31"/>
  <c r="I31"/>
  <c r="J31"/>
  <c r="K31"/>
  <c r="L31"/>
  <c r="M31"/>
  <c r="N31"/>
  <c r="O31"/>
  <c r="P31"/>
  <c r="Q31"/>
  <c r="R31"/>
  <c r="S31"/>
  <c r="B31"/>
  <c r="T33" i="101"/>
  <c r="T31"/>
  <c r="B7"/>
  <c r="T7" i="100"/>
  <c r="P34" i="303" l="1"/>
  <c r="L34"/>
  <c r="G34"/>
  <c r="C34"/>
  <c r="H34"/>
  <c r="P32"/>
  <c r="L32"/>
  <c r="G32"/>
  <c r="C32"/>
  <c r="Q34"/>
  <c r="M34"/>
  <c r="I34"/>
  <c r="D34"/>
  <c r="Q32"/>
  <c r="M32"/>
  <c r="I32"/>
  <c r="D32"/>
  <c r="R34"/>
  <c r="N34"/>
  <c r="J34"/>
  <c r="E34"/>
  <c r="R32"/>
  <c r="N32"/>
  <c r="J32"/>
  <c r="E32"/>
  <c r="S34"/>
  <c r="O34"/>
  <c r="K34"/>
  <c r="F34"/>
  <c r="H32"/>
  <c r="P33"/>
  <c r="L33"/>
  <c r="G33"/>
  <c r="C33"/>
  <c r="Q33"/>
  <c r="M33"/>
  <c r="I33"/>
  <c r="D33"/>
  <c r="R33"/>
  <c r="N33"/>
  <c r="J33"/>
  <c r="E33"/>
  <c r="H33"/>
  <c r="S33"/>
  <c r="O33"/>
  <c r="K33"/>
  <c r="F33"/>
  <c r="U15"/>
  <c r="B15"/>
  <c r="U23"/>
  <c r="B23"/>
  <c r="U24"/>
  <c r="B24"/>
  <c r="B20"/>
  <c r="B12"/>
  <c r="T27"/>
  <c r="T23"/>
  <c r="T34" s="1"/>
  <c r="T15"/>
  <c r="T32" s="1"/>
  <c r="B27"/>
  <c r="B21"/>
  <c r="B13"/>
  <c r="U27"/>
  <c r="T31" i="315"/>
  <c r="T8" i="262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7"/>
  <c r="T8" i="263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33" s="1"/>
  <c r="T7"/>
  <c r="T32" i="95"/>
  <c r="T31"/>
  <c r="B12" i="101"/>
  <c r="C12"/>
  <c r="D12"/>
  <c r="E12"/>
  <c r="F12"/>
  <c r="G12"/>
  <c r="H12"/>
  <c r="I12"/>
  <c r="J12"/>
  <c r="K12"/>
  <c r="L12"/>
  <c r="M12"/>
  <c r="N12"/>
  <c r="O12"/>
  <c r="P12"/>
  <c r="Q12"/>
  <c r="R12"/>
  <c r="S12"/>
  <c r="B13"/>
  <c r="C13"/>
  <c r="D13"/>
  <c r="E13"/>
  <c r="F13"/>
  <c r="G13"/>
  <c r="H13"/>
  <c r="I13"/>
  <c r="J13"/>
  <c r="K13"/>
  <c r="L13"/>
  <c r="M13"/>
  <c r="N13"/>
  <c r="O13"/>
  <c r="P13"/>
  <c r="Q13"/>
  <c r="R13"/>
  <c r="S13"/>
  <c r="B14"/>
  <c r="C14"/>
  <c r="D14"/>
  <c r="E14"/>
  <c r="F14"/>
  <c r="G14"/>
  <c r="H14"/>
  <c r="I14"/>
  <c r="J14"/>
  <c r="K14"/>
  <c r="L14"/>
  <c r="M14"/>
  <c r="N14"/>
  <c r="O14"/>
  <c r="P14"/>
  <c r="Q14"/>
  <c r="R14"/>
  <c r="S14"/>
  <c r="B15"/>
  <c r="C15"/>
  <c r="D15"/>
  <c r="E15"/>
  <c r="F15"/>
  <c r="G15"/>
  <c r="H15"/>
  <c r="I15"/>
  <c r="J15"/>
  <c r="K15"/>
  <c r="L15"/>
  <c r="M15"/>
  <c r="N15"/>
  <c r="O15"/>
  <c r="P15"/>
  <c r="Q15"/>
  <c r="R15"/>
  <c r="S15"/>
  <c r="B16"/>
  <c r="C16"/>
  <c r="D16"/>
  <c r="E16"/>
  <c r="F16"/>
  <c r="G16"/>
  <c r="H16"/>
  <c r="I16"/>
  <c r="J16"/>
  <c r="K16"/>
  <c r="L16"/>
  <c r="M16"/>
  <c r="N16"/>
  <c r="O16"/>
  <c r="P16"/>
  <c r="Q16"/>
  <c r="R16"/>
  <c r="S16"/>
  <c r="B17"/>
  <c r="C17"/>
  <c r="D17"/>
  <c r="E17"/>
  <c r="F17"/>
  <c r="G17"/>
  <c r="H17"/>
  <c r="I17"/>
  <c r="J17"/>
  <c r="K17"/>
  <c r="L17"/>
  <c r="M17"/>
  <c r="N17"/>
  <c r="O17"/>
  <c r="P17"/>
  <c r="Q17"/>
  <c r="R17"/>
  <c r="S17"/>
  <c r="B18"/>
  <c r="C18"/>
  <c r="D18"/>
  <c r="E18"/>
  <c r="F18"/>
  <c r="G18"/>
  <c r="H18"/>
  <c r="I18"/>
  <c r="J18"/>
  <c r="K18"/>
  <c r="L18"/>
  <c r="M18"/>
  <c r="N18"/>
  <c r="O18"/>
  <c r="P18"/>
  <c r="Q18"/>
  <c r="R18"/>
  <c r="S18"/>
  <c r="B19"/>
  <c r="C19"/>
  <c r="D19"/>
  <c r="E19"/>
  <c r="F19"/>
  <c r="G19"/>
  <c r="H19"/>
  <c r="I19"/>
  <c r="J19"/>
  <c r="K19"/>
  <c r="L19"/>
  <c r="M19"/>
  <c r="N19"/>
  <c r="O19"/>
  <c r="P19"/>
  <c r="Q19"/>
  <c r="R19"/>
  <c r="S19"/>
  <c r="B20"/>
  <c r="C20"/>
  <c r="D20"/>
  <c r="E20"/>
  <c r="F20"/>
  <c r="G20"/>
  <c r="H20"/>
  <c r="I20"/>
  <c r="J20"/>
  <c r="K20"/>
  <c r="L20"/>
  <c r="M20"/>
  <c r="N20"/>
  <c r="O20"/>
  <c r="P20"/>
  <c r="Q20"/>
  <c r="R20"/>
  <c r="S20"/>
  <c r="B21"/>
  <c r="C21"/>
  <c r="D21"/>
  <c r="E21"/>
  <c r="F21"/>
  <c r="G21"/>
  <c r="H21"/>
  <c r="I21"/>
  <c r="J21"/>
  <c r="K21"/>
  <c r="L21"/>
  <c r="M21"/>
  <c r="N21"/>
  <c r="O21"/>
  <c r="P21"/>
  <c r="Q21"/>
  <c r="R21"/>
  <c r="S2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S9"/>
  <c r="R9"/>
  <c r="Q9"/>
  <c r="P9"/>
  <c r="O9"/>
  <c r="N9"/>
  <c r="M9"/>
  <c r="L9"/>
  <c r="K9"/>
  <c r="J9"/>
  <c r="I9"/>
  <c r="H9"/>
  <c r="G9"/>
  <c r="F9"/>
  <c r="E9"/>
  <c r="D9"/>
  <c r="C9"/>
  <c r="B9"/>
  <c r="S8"/>
  <c r="R8"/>
  <c r="Q8"/>
  <c r="P8"/>
  <c r="O8"/>
  <c r="N8"/>
  <c r="M8"/>
  <c r="L8"/>
  <c r="K8"/>
  <c r="J8"/>
  <c r="I8"/>
  <c r="H8"/>
  <c r="G8"/>
  <c r="F8"/>
  <c r="E8"/>
  <c r="D8"/>
  <c r="C8"/>
  <c r="B8"/>
  <c r="S7"/>
  <c r="R7"/>
  <c r="Q7"/>
  <c r="P7"/>
  <c r="O7"/>
  <c r="N7"/>
  <c r="M7"/>
  <c r="L7"/>
  <c r="K7"/>
  <c r="J7"/>
  <c r="I7"/>
  <c r="H7"/>
  <c r="G7"/>
  <c r="F7"/>
  <c r="E7"/>
  <c r="D7"/>
  <c r="C7"/>
  <c r="B24"/>
  <c r="C24"/>
  <c r="D24"/>
  <c r="E24"/>
  <c r="F24"/>
  <c r="G24"/>
  <c r="H24"/>
  <c r="I24"/>
  <c r="J24"/>
  <c r="K24"/>
  <c r="L24"/>
  <c r="M24"/>
  <c r="N24"/>
  <c r="O24"/>
  <c r="P24"/>
  <c r="Q24"/>
  <c r="R24"/>
  <c r="S24"/>
  <c r="B25"/>
  <c r="C25"/>
  <c r="D25"/>
  <c r="E25"/>
  <c r="F25"/>
  <c r="G25"/>
  <c r="H25"/>
  <c r="I25"/>
  <c r="J25"/>
  <c r="K25"/>
  <c r="L25"/>
  <c r="M25"/>
  <c r="N25"/>
  <c r="O25"/>
  <c r="P25"/>
  <c r="Q25"/>
  <c r="R25"/>
  <c r="S25"/>
  <c r="B26"/>
  <c r="C26"/>
  <c r="D26"/>
  <c r="E26"/>
  <c r="F26"/>
  <c r="G26"/>
  <c r="H26"/>
  <c r="I26"/>
  <c r="J26"/>
  <c r="K26"/>
  <c r="L26"/>
  <c r="M26"/>
  <c r="N26"/>
  <c r="O26"/>
  <c r="P26"/>
  <c r="Q26"/>
  <c r="R26"/>
  <c r="S26"/>
  <c r="B27"/>
  <c r="C27"/>
  <c r="D27"/>
  <c r="E27"/>
  <c r="F27"/>
  <c r="G27"/>
  <c r="H27"/>
  <c r="I27"/>
  <c r="J27"/>
  <c r="K27"/>
  <c r="L27"/>
  <c r="M27"/>
  <c r="N27"/>
  <c r="O27"/>
  <c r="P27"/>
  <c r="Q27"/>
  <c r="R27"/>
  <c r="S27"/>
  <c r="C23"/>
  <c r="D23"/>
  <c r="E23"/>
  <c r="F23"/>
  <c r="G23"/>
  <c r="H23"/>
  <c r="I23"/>
  <c r="J23"/>
  <c r="K23"/>
  <c r="L23"/>
  <c r="M23"/>
  <c r="N23"/>
  <c r="O23"/>
  <c r="P23"/>
  <c r="Q23"/>
  <c r="R23"/>
  <c r="S23"/>
  <c r="B23"/>
  <c r="T22" i="314"/>
  <c r="T32" i="315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T33" i="303" l="1"/>
  <c r="U8"/>
  <c r="B8"/>
  <c r="B19"/>
  <c r="U19"/>
  <c r="U14"/>
  <c r="B14"/>
  <c r="U26"/>
  <c r="B26"/>
  <c r="U25"/>
  <c r="B25"/>
  <c r="U18"/>
  <c r="B18"/>
  <c r="B34" s="1"/>
  <c r="U17"/>
  <c r="B17"/>
  <c r="U10"/>
  <c r="B10"/>
  <c r="U22"/>
  <c r="B22"/>
  <c r="U9"/>
  <c r="B9"/>
  <c r="B11"/>
  <c r="U16"/>
  <c r="B16"/>
  <c r="U11"/>
  <c r="P31" i="101"/>
  <c r="P33"/>
  <c r="H31"/>
  <c r="H33"/>
  <c r="Q31"/>
  <c r="Q33"/>
  <c r="I31"/>
  <c r="I33"/>
  <c r="R33"/>
  <c r="R31"/>
  <c r="N31"/>
  <c r="N33"/>
  <c r="J33"/>
  <c r="J31"/>
  <c r="F33"/>
  <c r="F31"/>
  <c r="B33"/>
  <c r="B31"/>
  <c r="L31"/>
  <c r="L33"/>
  <c r="D31"/>
  <c r="D33"/>
  <c r="M31"/>
  <c r="M33"/>
  <c r="E31"/>
  <c r="E33"/>
  <c r="S33"/>
  <c r="S31"/>
  <c r="O33"/>
  <c r="O31"/>
  <c r="K33"/>
  <c r="K31"/>
  <c r="G33"/>
  <c r="G31"/>
  <c r="C33"/>
  <c r="C31"/>
  <c r="B27" i="95"/>
  <c r="C27"/>
  <c r="D27"/>
  <c r="E27"/>
  <c r="F27"/>
  <c r="G27"/>
  <c r="I27"/>
  <c r="J27"/>
  <c r="K27"/>
  <c r="L27"/>
  <c r="M27"/>
  <c r="N27"/>
  <c r="O27"/>
  <c r="P27"/>
  <c r="Q27"/>
  <c r="R27"/>
  <c r="B24"/>
  <c r="C24"/>
  <c r="D24"/>
  <c r="E24"/>
  <c r="F24"/>
  <c r="G24"/>
  <c r="I24"/>
  <c r="J24"/>
  <c r="K24"/>
  <c r="L24"/>
  <c r="M24"/>
  <c r="N24"/>
  <c r="O24"/>
  <c r="P24"/>
  <c r="Q24"/>
  <c r="R24"/>
  <c r="B25"/>
  <c r="C25"/>
  <c r="D25"/>
  <c r="E25"/>
  <c r="F25"/>
  <c r="G25"/>
  <c r="I25"/>
  <c r="J25"/>
  <c r="K25"/>
  <c r="L25"/>
  <c r="M25"/>
  <c r="N25"/>
  <c r="O25"/>
  <c r="P25"/>
  <c r="Q25"/>
  <c r="R25"/>
  <c r="B26"/>
  <c r="C26"/>
  <c r="D26"/>
  <c r="E26"/>
  <c r="F26"/>
  <c r="G26"/>
  <c r="I26"/>
  <c r="J26"/>
  <c r="K26"/>
  <c r="L26"/>
  <c r="M26"/>
  <c r="N26"/>
  <c r="O26"/>
  <c r="P26"/>
  <c r="Q26"/>
  <c r="R26"/>
  <c r="B23"/>
  <c r="R23"/>
  <c r="Q23"/>
  <c r="P23"/>
  <c r="O23"/>
  <c r="N23"/>
  <c r="M23"/>
  <c r="L23"/>
  <c r="K23"/>
  <c r="J23"/>
  <c r="I23"/>
  <c r="G23"/>
  <c r="F23"/>
  <c r="E23"/>
  <c r="D23"/>
  <c r="C23"/>
  <c r="B7"/>
  <c r="C7"/>
  <c r="D7"/>
  <c r="E7"/>
  <c r="F7"/>
  <c r="G7"/>
  <c r="I7"/>
  <c r="J7"/>
  <c r="K7"/>
  <c r="L7"/>
  <c r="M7"/>
  <c r="N7"/>
  <c r="O7"/>
  <c r="P7"/>
  <c r="Q7"/>
  <c r="R7"/>
  <c r="B8"/>
  <c r="C8"/>
  <c r="D8"/>
  <c r="E8"/>
  <c r="F8"/>
  <c r="G8"/>
  <c r="I8"/>
  <c r="J8"/>
  <c r="K8"/>
  <c r="L8"/>
  <c r="M8"/>
  <c r="N8"/>
  <c r="O8"/>
  <c r="P8"/>
  <c r="Q8"/>
  <c r="R8"/>
  <c r="B9"/>
  <c r="C9"/>
  <c r="D9"/>
  <c r="E9"/>
  <c r="F9"/>
  <c r="G9"/>
  <c r="I9"/>
  <c r="J9"/>
  <c r="K9"/>
  <c r="L9"/>
  <c r="M9"/>
  <c r="N9"/>
  <c r="O9"/>
  <c r="P9"/>
  <c r="Q9"/>
  <c r="R9"/>
  <c r="B10"/>
  <c r="C10"/>
  <c r="D10"/>
  <c r="E10"/>
  <c r="F10"/>
  <c r="G10"/>
  <c r="I10"/>
  <c r="J10"/>
  <c r="K10"/>
  <c r="L10"/>
  <c r="M10"/>
  <c r="N10"/>
  <c r="O10"/>
  <c r="P10"/>
  <c r="Q10"/>
  <c r="R10"/>
  <c r="B11"/>
  <c r="C11"/>
  <c r="D11"/>
  <c r="E11"/>
  <c r="F11"/>
  <c r="G11"/>
  <c r="I11"/>
  <c r="J11"/>
  <c r="K11"/>
  <c r="L11"/>
  <c r="M11"/>
  <c r="N11"/>
  <c r="O11"/>
  <c r="P11"/>
  <c r="Q11"/>
  <c r="R11"/>
  <c r="B12"/>
  <c r="C12"/>
  <c r="D12"/>
  <c r="E12"/>
  <c r="F12"/>
  <c r="G12"/>
  <c r="I12"/>
  <c r="J12"/>
  <c r="K12"/>
  <c r="L12"/>
  <c r="M12"/>
  <c r="N12"/>
  <c r="O12"/>
  <c r="P12"/>
  <c r="Q12"/>
  <c r="R12"/>
  <c r="B13"/>
  <c r="C13"/>
  <c r="D13"/>
  <c r="E13"/>
  <c r="F13"/>
  <c r="G13"/>
  <c r="I13"/>
  <c r="J13"/>
  <c r="K13"/>
  <c r="L13"/>
  <c r="M13"/>
  <c r="N13"/>
  <c r="O13"/>
  <c r="P13"/>
  <c r="Q13"/>
  <c r="R13"/>
  <c r="B14"/>
  <c r="C14"/>
  <c r="D14"/>
  <c r="E14"/>
  <c r="F14"/>
  <c r="G14"/>
  <c r="I14"/>
  <c r="J14"/>
  <c r="K14"/>
  <c r="L14"/>
  <c r="M14"/>
  <c r="N14"/>
  <c r="O14"/>
  <c r="P14"/>
  <c r="Q14"/>
  <c r="R14"/>
  <c r="B15"/>
  <c r="C15"/>
  <c r="D15"/>
  <c r="E15"/>
  <c r="F15"/>
  <c r="G15"/>
  <c r="I15"/>
  <c r="J15"/>
  <c r="K15"/>
  <c r="L15"/>
  <c r="M15"/>
  <c r="N15"/>
  <c r="O15"/>
  <c r="P15"/>
  <c r="Q15"/>
  <c r="R15"/>
  <c r="B16"/>
  <c r="C16"/>
  <c r="D16"/>
  <c r="E16"/>
  <c r="F16"/>
  <c r="G16"/>
  <c r="I16"/>
  <c r="J16"/>
  <c r="K16"/>
  <c r="L16"/>
  <c r="M16"/>
  <c r="N16"/>
  <c r="O16"/>
  <c r="P16"/>
  <c r="Q16"/>
  <c r="R16"/>
  <c r="B17"/>
  <c r="B32" s="1"/>
  <c r="C17"/>
  <c r="C32" s="1"/>
  <c r="D17"/>
  <c r="D32" s="1"/>
  <c r="E17"/>
  <c r="E32" s="1"/>
  <c r="F17"/>
  <c r="F32" s="1"/>
  <c r="G17"/>
  <c r="G32" s="1"/>
  <c r="I17"/>
  <c r="I32" s="1"/>
  <c r="J17"/>
  <c r="J32" s="1"/>
  <c r="K17"/>
  <c r="K32" s="1"/>
  <c r="L17"/>
  <c r="L32" s="1"/>
  <c r="M17"/>
  <c r="M32" s="1"/>
  <c r="N17"/>
  <c r="N32" s="1"/>
  <c r="O17"/>
  <c r="O32" s="1"/>
  <c r="P17"/>
  <c r="P32" s="1"/>
  <c r="Q17"/>
  <c r="Q32" s="1"/>
  <c r="R17"/>
  <c r="R32" s="1"/>
  <c r="B18"/>
  <c r="C18"/>
  <c r="D18"/>
  <c r="E18"/>
  <c r="F18"/>
  <c r="G18"/>
  <c r="I18"/>
  <c r="J18"/>
  <c r="K18"/>
  <c r="L18"/>
  <c r="M18"/>
  <c r="N18"/>
  <c r="O18"/>
  <c r="P18"/>
  <c r="Q18"/>
  <c r="R18"/>
  <c r="B19"/>
  <c r="C19"/>
  <c r="D19"/>
  <c r="E19"/>
  <c r="F19"/>
  <c r="G19"/>
  <c r="I19"/>
  <c r="J19"/>
  <c r="K19"/>
  <c r="L19"/>
  <c r="M19"/>
  <c r="N19"/>
  <c r="O19"/>
  <c r="P19"/>
  <c r="Q19"/>
  <c r="R19"/>
  <c r="B20"/>
  <c r="C20"/>
  <c r="D20"/>
  <c r="E20"/>
  <c r="F20"/>
  <c r="G20"/>
  <c r="I20"/>
  <c r="J20"/>
  <c r="K20"/>
  <c r="L20"/>
  <c r="M20"/>
  <c r="N20"/>
  <c r="O20"/>
  <c r="P20"/>
  <c r="Q20"/>
  <c r="R20"/>
  <c r="C21"/>
  <c r="D21"/>
  <c r="E21"/>
  <c r="F21"/>
  <c r="G21"/>
  <c r="I21"/>
  <c r="J21"/>
  <c r="K21"/>
  <c r="L21"/>
  <c r="M21"/>
  <c r="N21"/>
  <c r="O21"/>
  <c r="P21"/>
  <c r="Q21"/>
  <c r="R21"/>
  <c r="B21"/>
  <c r="S22"/>
  <c r="S24" s="1"/>
  <c r="H22"/>
  <c r="H21" s="1"/>
  <c r="T24" i="100"/>
  <c r="T24" i="314" s="1"/>
  <c r="T25" i="100"/>
  <c r="T25" i="314" s="1"/>
  <c r="T26" i="100"/>
  <c r="T26" i="314" s="1"/>
  <c r="T27" i="100"/>
  <c r="T27" i="314" s="1"/>
  <c r="T23" i="100"/>
  <c r="T23" i="314" s="1"/>
  <c r="T8" i="100"/>
  <c r="T8" i="314" s="1"/>
  <c r="T9" i="100"/>
  <c r="T9" i="314" s="1"/>
  <c r="T10" i="100"/>
  <c r="T10" i="314" s="1"/>
  <c r="T11" i="100"/>
  <c r="T11" i="314" s="1"/>
  <c r="T12" i="100"/>
  <c r="T12" i="314" s="1"/>
  <c r="T13" i="100"/>
  <c r="T13" i="314" s="1"/>
  <c r="T14" i="100"/>
  <c r="T14" i="314" s="1"/>
  <c r="T15" i="100"/>
  <c r="T15" i="314" s="1"/>
  <c r="T16" i="100"/>
  <c r="T16" i="314" s="1"/>
  <c r="T17" i="100"/>
  <c r="T17" i="314" s="1"/>
  <c r="T18" i="100"/>
  <c r="T18" i="314" s="1"/>
  <c r="T19" i="100"/>
  <c r="T19" i="314" s="1"/>
  <c r="T20" i="100"/>
  <c r="T20" i="314" s="1"/>
  <c r="T21" i="100"/>
  <c r="T21" i="314" s="1"/>
  <c r="T7"/>
  <c r="S32"/>
  <c r="R32"/>
  <c r="Q32"/>
  <c r="P32"/>
  <c r="O32"/>
  <c r="N32"/>
  <c r="M32"/>
  <c r="L32"/>
  <c r="K32"/>
  <c r="J32"/>
  <c r="I32"/>
  <c r="H32"/>
  <c r="G32"/>
  <c r="F32"/>
  <c r="E32"/>
  <c r="D32"/>
  <c r="C32"/>
  <c r="B33" i="303" l="1"/>
  <c r="B32"/>
  <c r="U34"/>
  <c r="U32"/>
  <c r="Q33" i="95"/>
  <c r="M33"/>
  <c r="I33"/>
  <c r="D33"/>
  <c r="R33"/>
  <c r="N33"/>
  <c r="J33"/>
  <c r="E33"/>
  <c r="O33"/>
  <c r="K33"/>
  <c r="F33"/>
  <c r="B33"/>
  <c r="P33"/>
  <c r="L33"/>
  <c r="G33"/>
  <c r="C33"/>
  <c r="U33" i="303"/>
  <c r="T33" i="314"/>
  <c r="T31"/>
  <c r="P31" i="95"/>
  <c r="Q31"/>
  <c r="O31"/>
  <c r="R31"/>
  <c r="K31"/>
  <c r="L31"/>
  <c r="M31"/>
  <c r="I31"/>
  <c r="N31"/>
  <c r="J31"/>
  <c r="F31"/>
  <c r="B31"/>
  <c r="G31"/>
  <c r="C31"/>
  <c r="D31"/>
  <c r="E31"/>
  <c r="T32" i="314"/>
  <c r="H19" i="95"/>
  <c r="H17"/>
  <c r="H15"/>
  <c r="H13"/>
  <c r="H11"/>
  <c r="H9"/>
  <c r="H7"/>
  <c r="H23"/>
  <c r="H26"/>
  <c r="H24"/>
  <c r="S20"/>
  <c r="S18"/>
  <c r="S16"/>
  <c r="S14"/>
  <c r="S12"/>
  <c r="S10"/>
  <c r="S8"/>
  <c r="S23"/>
  <c r="S25"/>
  <c r="S27"/>
  <c r="S21"/>
  <c r="H20"/>
  <c r="H18"/>
  <c r="H16"/>
  <c r="H14"/>
  <c r="H12"/>
  <c r="H10"/>
  <c r="H8"/>
  <c r="H25"/>
  <c r="H27"/>
  <c r="H33" s="1"/>
  <c r="S19"/>
  <c r="S17"/>
  <c r="S15"/>
  <c r="S13"/>
  <c r="S11"/>
  <c r="S9"/>
  <c r="S7"/>
  <c r="S26"/>
  <c r="T31" i="100"/>
  <c r="T33"/>
  <c r="T33" i="94"/>
  <c r="T31"/>
  <c r="G21"/>
  <c r="I21"/>
  <c r="J21"/>
  <c r="K21"/>
  <c r="L21"/>
  <c r="M21"/>
  <c r="N21"/>
  <c r="O21"/>
  <c r="P21"/>
  <c r="Q21"/>
  <c r="R21"/>
  <c r="H22"/>
  <c r="H27" s="1"/>
  <c r="S22"/>
  <c r="S26" s="1"/>
  <c r="B24"/>
  <c r="C24"/>
  <c r="D24"/>
  <c r="E24"/>
  <c r="F24"/>
  <c r="G24"/>
  <c r="I24"/>
  <c r="J24"/>
  <c r="K24"/>
  <c r="L24"/>
  <c r="M24"/>
  <c r="N24"/>
  <c r="O24"/>
  <c r="P24"/>
  <c r="Q24"/>
  <c r="R24"/>
  <c r="B25"/>
  <c r="C25"/>
  <c r="D25"/>
  <c r="E25"/>
  <c r="F25"/>
  <c r="G25"/>
  <c r="I25"/>
  <c r="J25"/>
  <c r="K25"/>
  <c r="L25"/>
  <c r="M25"/>
  <c r="N25"/>
  <c r="O25"/>
  <c r="P25"/>
  <c r="Q25"/>
  <c r="R25"/>
  <c r="B26"/>
  <c r="C26"/>
  <c r="D26"/>
  <c r="E26"/>
  <c r="F26"/>
  <c r="G26"/>
  <c r="I26"/>
  <c r="J26"/>
  <c r="K26"/>
  <c r="L26"/>
  <c r="M26"/>
  <c r="N26"/>
  <c r="O26"/>
  <c r="P26"/>
  <c r="Q26"/>
  <c r="R26"/>
  <c r="B27"/>
  <c r="C27"/>
  <c r="D27"/>
  <c r="E27"/>
  <c r="F27"/>
  <c r="G27"/>
  <c r="I27"/>
  <c r="J27"/>
  <c r="K27"/>
  <c r="L27"/>
  <c r="M27"/>
  <c r="N27"/>
  <c r="O27"/>
  <c r="P27"/>
  <c r="Q27"/>
  <c r="R27"/>
  <c r="C23"/>
  <c r="D23"/>
  <c r="E23"/>
  <c r="F23"/>
  <c r="G23"/>
  <c r="I23"/>
  <c r="J23"/>
  <c r="K23"/>
  <c r="L23"/>
  <c r="M23"/>
  <c r="N23"/>
  <c r="O23"/>
  <c r="P23"/>
  <c r="Q23"/>
  <c r="R23"/>
  <c r="B8"/>
  <c r="C8"/>
  <c r="D8"/>
  <c r="E8"/>
  <c r="F8"/>
  <c r="G8"/>
  <c r="I8"/>
  <c r="J8"/>
  <c r="K8"/>
  <c r="L8"/>
  <c r="M8"/>
  <c r="N8"/>
  <c r="O8"/>
  <c r="P8"/>
  <c r="Q8"/>
  <c r="R8"/>
  <c r="B9"/>
  <c r="C9"/>
  <c r="D9"/>
  <c r="E9"/>
  <c r="F9"/>
  <c r="G9"/>
  <c r="I9"/>
  <c r="J9"/>
  <c r="K9"/>
  <c r="L9"/>
  <c r="M9"/>
  <c r="N9"/>
  <c r="O9"/>
  <c r="P9"/>
  <c r="Q9"/>
  <c r="R9"/>
  <c r="B10"/>
  <c r="C10"/>
  <c r="D10"/>
  <c r="E10"/>
  <c r="F10"/>
  <c r="G10"/>
  <c r="I10"/>
  <c r="J10"/>
  <c r="K10"/>
  <c r="L10"/>
  <c r="M10"/>
  <c r="N10"/>
  <c r="O10"/>
  <c r="P10"/>
  <c r="Q10"/>
  <c r="R10"/>
  <c r="B11"/>
  <c r="C11"/>
  <c r="D11"/>
  <c r="E11"/>
  <c r="F11"/>
  <c r="G11"/>
  <c r="I11"/>
  <c r="J11"/>
  <c r="K11"/>
  <c r="L11"/>
  <c r="M11"/>
  <c r="N11"/>
  <c r="O11"/>
  <c r="P11"/>
  <c r="Q11"/>
  <c r="R11"/>
  <c r="B12"/>
  <c r="C12"/>
  <c r="D12"/>
  <c r="E12"/>
  <c r="F12"/>
  <c r="G12"/>
  <c r="I12"/>
  <c r="J12"/>
  <c r="K12"/>
  <c r="L12"/>
  <c r="M12"/>
  <c r="N12"/>
  <c r="O12"/>
  <c r="P12"/>
  <c r="Q12"/>
  <c r="R12"/>
  <c r="B13"/>
  <c r="C13"/>
  <c r="D13"/>
  <c r="E13"/>
  <c r="F13"/>
  <c r="G13"/>
  <c r="I13"/>
  <c r="J13"/>
  <c r="K13"/>
  <c r="L13"/>
  <c r="M13"/>
  <c r="N13"/>
  <c r="O13"/>
  <c r="P13"/>
  <c r="Q13"/>
  <c r="R13"/>
  <c r="B14"/>
  <c r="C14"/>
  <c r="D14"/>
  <c r="E14"/>
  <c r="F14"/>
  <c r="G14"/>
  <c r="I14"/>
  <c r="J14"/>
  <c r="K14"/>
  <c r="L14"/>
  <c r="M14"/>
  <c r="N14"/>
  <c r="O14"/>
  <c r="P14"/>
  <c r="Q14"/>
  <c r="R14"/>
  <c r="B15"/>
  <c r="C15"/>
  <c r="D15"/>
  <c r="E15"/>
  <c r="F15"/>
  <c r="G15"/>
  <c r="I15"/>
  <c r="J15"/>
  <c r="K15"/>
  <c r="L15"/>
  <c r="M15"/>
  <c r="N15"/>
  <c r="O15"/>
  <c r="P15"/>
  <c r="Q15"/>
  <c r="R15"/>
  <c r="B16"/>
  <c r="C16"/>
  <c r="D16"/>
  <c r="E16"/>
  <c r="F16"/>
  <c r="G16"/>
  <c r="I16"/>
  <c r="J16"/>
  <c r="K16"/>
  <c r="L16"/>
  <c r="M16"/>
  <c r="N16"/>
  <c r="O16"/>
  <c r="P16"/>
  <c r="Q16"/>
  <c r="R16"/>
  <c r="B17"/>
  <c r="C17"/>
  <c r="D17"/>
  <c r="E17"/>
  <c r="F17"/>
  <c r="G17"/>
  <c r="I17"/>
  <c r="J17"/>
  <c r="K17"/>
  <c r="L17"/>
  <c r="M17"/>
  <c r="N17"/>
  <c r="O17"/>
  <c r="P17"/>
  <c r="Q17"/>
  <c r="R17"/>
  <c r="B18"/>
  <c r="C18"/>
  <c r="D18"/>
  <c r="E18"/>
  <c r="F18"/>
  <c r="G18"/>
  <c r="I18"/>
  <c r="J18"/>
  <c r="K18"/>
  <c r="L18"/>
  <c r="M18"/>
  <c r="N18"/>
  <c r="O18"/>
  <c r="P18"/>
  <c r="Q18"/>
  <c r="R18"/>
  <c r="B19"/>
  <c r="C19"/>
  <c r="D19"/>
  <c r="E19"/>
  <c r="F19"/>
  <c r="G19"/>
  <c r="I19"/>
  <c r="J19"/>
  <c r="K19"/>
  <c r="L19"/>
  <c r="M19"/>
  <c r="N19"/>
  <c r="O19"/>
  <c r="P19"/>
  <c r="Q19"/>
  <c r="R19"/>
  <c r="B20"/>
  <c r="C20"/>
  <c r="D20"/>
  <c r="E20"/>
  <c r="F20"/>
  <c r="G20"/>
  <c r="I20"/>
  <c r="J20"/>
  <c r="K20"/>
  <c r="L20"/>
  <c r="M20"/>
  <c r="N20"/>
  <c r="O20"/>
  <c r="P20"/>
  <c r="Q20"/>
  <c r="R20"/>
  <c r="B21"/>
  <c r="C21"/>
  <c r="D21"/>
  <c r="E21"/>
  <c r="F21"/>
  <c r="C7"/>
  <c r="D7"/>
  <c r="E7"/>
  <c r="F7"/>
  <c r="G7"/>
  <c r="I7"/>
  <c r="J7"/>
  <c r="K7"/>
  <c r="L7"/>
  <c r="M7"/>
  <c r="N7"/>
  <c r="O7"/>
  <c r="P7"/>
  <c r="Q7"/>
  <c r="R7"/>
  <c r="B23"/>
  <c r="B7"/>
  <c r="X7" i="308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T30" i="311"/>
  <c r="C30"/>
  <c r="D30"/>
  <c r="E30"/>
  <c r="F30"/>
  <c r="G30"/>
  <c r="H30"/>
  <c r="I30"/>
  <c r="J30"/>
  <c r="K30"/>
  <c r="L30"/>
  <c r="M30"/>
  <c r="N30"/>
  <c r="O30"/>
  <c r="P30"/>
  <c r="Q30"/>
  <c r="R30"/>
  <c r="S30"/>
  <c r="B30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B29"/>
  <c r="U9"/>
  <c r="U10"/>
  <c r="U11"/>
  <c r="U12"/>
  <c r="U13"/>
  <c r="U14"/>
  <c r="U15"/>
  <c r="U16"/>
  <c r="U17"/>
  <c r="U18"/>
  <c r="U19"/>
  <c r="U20"/>
  <c r="U21"/>
  <c r="U22"/>
  <c r="U23"/>
  <c r="U24"/>
  <c r="U25"/>
  <c r="U8"/>
  <c r="C30" i="310"/>
  <c r="D30"/>
  <c r="E30"/>
  <c r="F30"/>
  <c r="G30"/>
  <c r="H30"/>
  <c r="I30"/>
  <c r="J30"/>
  <c r="K30"/>
  <c r="L30"/>
  <c r="M30"/>
  <c r="N30"/>
  <c r="O30"/>
  <c r="P30"/>
  <c r="Q30"/>
  <c r="R30"/>
  <c r="S30"/>
  <c r="T30"/>
  <c r="B30"/>
  <c r="C29"/>
  <c r="D29"/>
  <c r="E29"/>
  <c r="F29"/>
  <c r="G29"/>
  <c r="H29"/>
  <c r="I29"/>
  <c r="J29"/>
  <c r="K29"/>
  <c r="L29"/>
  <c r="M29"/>
  <c r="N29"/>
  <c r="O29"/>
  <c r="P29"/>
  <c r="Q29"/>
  <c r="R29"/>
  <c r="S29"/>
  <c r="T29"/>
  <c r="U9"/>
  <c r="U10"/>
  <c r="U11"/>
  <c r="U12"/>
  <c r="U13"/>
  <c r="U14"/>
  <c r="U15"/>
  <c r="U16"/>
  <c r="U17"/>
  <c r="U18"/>
  <c r="U19"/>
  <c r="U20"/>
  <c r="U21"/>
  <c r="U22"/>
  <c r="U23"/>
  <c r="U24"/>
  <c r="U25"/>
  <c r="U8"/>
  <c r="U7" i="311"/>
  <c r="T7"/>
  <c r="S7"/>
  <c r="R7"/>
  <c r="Q7"/>
  <c r="P7"/>
  <c r="O7"/>
  <c r="N7"/>
  <c r="M7"/>
  <c r="L7"/>
  <c r="K7"/>
  <c r="J7"/>
  <c r="I7"/>
  <c r="H7"/>
  <c r="G7"/>
  <c r="F7"/>
  <c r="E7"/>
  <c r="D7"/>
  <c r="C7"/>
  <c r="B7"/>
  <c r="U7" i="310"/>
  <c r="T7"/>
  <c r="S7"/>
  <c r="R7"/>
  <c r="Q7"/>
  <c r="P7"/>
  <c r="O7"/>
  <c r="N7"/>
  <c r="M7"/>
  <c r="L7"/>
  <c r="K7"/>
  <c r="J7"/>
  <c r="I7"/>
  <c r="H7"/>
  <c r="G7"/>
  <c r="F7"/>
  <c r="E7"/>
  <c r="D7"/>
  <c r="C7"/>
  <c r="B7"/>
  <c r="C7" i="307"/>
  <c r="D7"/>
  <c r="E7"/>
  <c r="F7"/>
  <c r="G7"/>
  <c r="H7"/>
  <c r="I7"/>
  <c r="J7"/>
  <c r="K7"/>
  <c r="L7"/>
  <c r="M7"/>
  <c r="N7"/>
  <c r="O7"/>
  <c r="P7"/>
  <c r="Q7"/>
  <c r="R7"/>
  <c r="S7"/>
  <c r="T7"/>
  <c r="U7"/>
  <c r="V7"/>
  <c r="W7"/>
  <c r="X7"/>
  <c r="B7"/>
  <c r="S33" i="95" l="1"/>
  <c r="U29" i="310"/>
  <c r="U30" i="311"/>
  <c r="U29"/>
  <c r="U30" i="310"/>
  <c r="S32" i="95"/>
  <c r="S31"/>
  <c r="H32"/>
  <c r="H31"/>
  <c r="O33" i="94"/>
  <c r="K33"/>
  <c r="F33"/>
  <c r="B31"/>
  <c r="P33"/>
  <c r="L33"/>
  <c r="G33"/>
  <c r="C33"/>
  <c r="Q31"/>
  <c r="M31"/>
  <c r="I31"/>
  <c r="D33"/>
  <c r="R33"/>
  <c r="N33"/>
  <c r="J33"/>
  <c r="E31"/>
  <c r="H21"/>
  <c r="H18"/>
  <c r="H14"/>
  <c r="H10"/>
  <c r="H23"/>
  <c r="H24"/>
  <c r="R31"/>
  <c r="N31"/>
  <c r="J31"/>
  <c r="F31"/>
  <c r="B33"/>
  <c r="Q33"/>
  <c r="M33"/>
  <c r="I33"/>
  <c r="E33"/>
  <c r="H19"/>
  <c r="H15"/>
  <c r="H11"/>
  <c r="H7"/>
  <c r="H31" s="1"/>
  <c r="H25"/>
  <c r="O31"/>
  <c r="K31"/>
  <c r="G31"/>
  <c r="C31"/>
  <c r="H20"/>
  <c r="H16"/>
  <c r="H12"/>
  <c r="H8"/>
  <c r="H26"/>
  <c r="P31"/>
  <c r="L31"/>
  <c r="D31"/>
  <c r="S21"/>
  <c r="H17"/>
  <c r="H33" s="1"/>
  <c r="H13"/>
  <c r="H9"/>
  <c r="S20"/>
  <c r="S16"/>
  <c r="S12"/>
  <c r="S8"/>
  <c r="S24"/>
  <c r="S19"/>
  <c r="S15"/>
  <c r="S27"/>
  <c r="S7"/>
  <c r="S17"/>
  <c r="S13"/>
  <c r="S9"/>
  <c r="S25"/>
  <c r="S11"/>
  <c r="S23"/>
  <c r="S18"/>
  <c r="S14"/>
  <c r="S10"/>
  <c r="S33" l="1"/>
  <c r="S31"/>
  <c r="B10" i="290"/>
  <c r="U7" i="303"/>
  <c r="T7"/>
  <c r="S7"/>
  <c r="R7"/>
  <c r="Q7"/>
  <c r="P7"/>
  <c r="O7"/>
  <c r="N7"/>
  <c r="M7"/>
  <c r="L7"/>
  <c r="K7"/>
  <c r="J7"/>
  <c r="I7"/>
  <c r="H7"/>
  <c r="G7"/>
  <c r="F7"/>
  <c r="E7"/>
  <c r="D7"/>
  <c r="C7"/>
  <c r="B7"/>
  <c r="U7" i="300"/>
  <c r="T7"/>
  <c r="S7"/>
  <c r="R7"/>
  <c r="Q7"/>
  <c r="P7"/>
  <c r="O7"/>
  <c r="N7"/>
  <c r="M7"/>
  <c r="L7"/>
  <c r="K7"/>
  <c r="J7"/>
  <c r="I7"/>
  <c r="H7"/>
  <c r="G7"/>
  <c r="F7"/>
  <c r="E7"/>
  <c r="D7"/>
  <c r="C7"/>
  <c r="B7"/>
  <c r="M47" i="298"/>
  <c r="L47"/>
  <c r="K47"/>
  <c r="J47"/>
  <c r="I47"/>
  <c r="H47"/>
  <c r="G47"/>
  <c r="F47"/>
  <c r="E47"/>
  <c r="D47"/>
  <c r="C47"/>
  <c r="B47"/>
  <c r="M46"/>
  <c r="L46"/>
  <c r="K46"/>
  <c r="J46"/>
  <c r="I46"/>
  <c r="H46"/>
  <c r="G46"/>
  <c r="F46"/>
  <c r="E46"/>
  <c r="D46"/>
  <c r="C46"/>
  <c r="B46"/>
  <c r="M45"/>
  <c r="L45"/>
  <c r="K45"/>
  <c r="J45"/>
  <c r="I45"/>
  <c r="H45"/>
  <c r="G45"/>
  <c r="F45"/>
  <c r="E45"/>
  <c r="D45"/>
  <c r="C45"/>
  <c r="B45"/>
  <c r="M44"/>
  <c r="L44"/>
  <c r="K44"/>
  <c r="J44"/>
  <c r="I44"/>
  <c r="H44"/>
  <c r="G44"/>
  <c r="F44"/>
  <c r="E44"/>
  <c r="D44"/>
  <c r="C44"/>
  <c r="B44"/>
  <c r="M43"/>
  <c r="L43"/>
  <c r="K43"/>
  <c r="J43"/>
  <c r="I43"/>
  <c r="H43"/>
  <c r="G43"/>
  <c r="F43"/>
  <c r="E43"/>
  <c r="D43"/>
  <c r="C43"/>
  <c r="B43"/>
  <c r="M42"/>
  <c r="L42"/>
  <c r="K42"/>
  <c r="J42"/>
  <c r="I42"/>
  <c r="H42"/>
  <c r="G42"/>
  <c r="F42"/>
  <c r="E42"/>
  <c r="D42"/>
  <c r="C42"/>
  <c r="B42"/>
  <c r="M41"/>
  <c r="L41"/>
  <c r="K41"/>
  <c r="J41"/>
  <c r="I41"/>
  <c r="H41"/>
  <c r="G41"/>
  <c r="F41"/>
  <c r="E41"/>
  <c r="D41"/>
  <c r="C41"/>
  <c r="B41"/>
  <c r="M40"/>
  <c r="L40"/>
  <c r="K40"/>
  <c r="J40"/>
  <c r="I40"/>
  <c r="H40"/>
  <c r="G40"/>
  <c r="F40"/>
  <c r="E40"/>
  <c r="D40"/>
  <c r="C40"/>
  <c r="B40"/>
  <c r="M39"/>
  <c r="L39"/>
  <c r="K39"/>
  <c r="J39"/>
  <c r="I39"/>
  <c r="H39"/>
  <c r="G39"/>
  <c r="F39"/>
  <c r="E39"/>
  <c r="D39"/>
  <c r="C39"/>
  <c r="B39"/>
  <c r="M38"/>
  <c r="L38"/>
  <c r="K38"/>
  <c r="J38"/>
  <c r="I38"/>
  <c r="H38"/>
  <c r="G38"/>
  <c r="F38"/>
  <c r="E38"/>
  <c r="D38"/>
  <c r="C38"/>
  <c r="B38"/>
  <c r="M37"/>
  <c r="L37"/>
  <c r="K37"/>
  <c r="J37"/>
  <c r="I37"/>
  <c r="H37"/>
  <c r="G37"/>
  <c r="F37"/>
  <c r="E37"/>
  <c r="D37"/>
  <c r="C37"/>
  <c r="B37"/>
  <c r="M36"/>
  <c r="L36"/>
  <c r="K36"/>
  <c r="J36"/>
  <c r="I36"/>
  <c r="H36"/>
  <c r="G36"/>
  <c r="F36"/>
  <c r="E36"/>
  <c r="D36"/>
  <c r="C36"/>
  <c r="B36"/>
  <c r="M35"/>
  <c r="L35"/>
  <c r="K35"/>
  <c r="J35"/>
  <c r="I35"/>
  <c r="H35"/>
  <c r="G35"/>
  <c r="F35"/>
  <c r="E35"/>
  <c r="D35"/>
  <c r="C35"/>
  <c r="B35"/>
  <c r="M34"/>
  <c r="L34"/>
  <c r="K34"/>
  <c r="J34"/>
  <c r="I34"/>
  <c r="H34"/>
  <c r="G34"/>
  <c r="F34"/>
  <c r="E34"/>
  <c r="D34"/>
  <c r="C34"/>
  <c r="B34"/>
  <c r="M33"/>
  <c r="L33"/>
  <c r="K33"/>
  <c r="J33"/>
  <c r="I33"/>
  <c r="H33"/>
  <c r="G33"/>
  <c r="F33"/>
  <c r="E33"/>
  <c r="D33"/>
  <c r="C33"/>
  <c r="B33"/>
  <c r="M32"/>
  <c r="L32"/>
  <c r="K32"/>
  <c r="J32"/>
  <c r="I32"/>
  <c r="H32"/>
  <c r="G32"/>
  <c r="F32"/>
  <c r="E32"/>
  <c r="D32"/>
  <c r="C32"/>
  <c r="B32"/>
  <c r="M31"/>
  <c r="L31"/>
  <c r="K31"/>
  <c r="J31"/>
  <c r="I31"/>
  <c r="H31"/>
  <c r="G31"/>
  <c r="F31"/>
  <c r="E31"/>
  <c r="D31"/>
  <c r="C31"/>
  <c r="B31"/>
  <c r="M30"/>
  <c r="L30"/>
  <c r="K30"/>
  <c r="J30"/>
  <c r="I30"/>
  <c r="H30"/>
  <c r="G30"/>
  <c r="F30"/>
  <c r="E30"/>
  <c r="D30"/>
  <c r="C30"/>
  <c r="B30"/>
  <c r="J31" i="294"/>
  <c r="N31" s="1"/>
  <c r="K31"/>
  <c r="O31" s="1"/>
  <c r="L31"/>
  <c r="P31" s="1"/>
  <c r="M31"/>
  <c r="Q31" s="1"/>
  <c r="J32"/>
  <c r="K32"/>
  <c r="L32"/>
  <c r="M32"/>
  <c r="J33"/>
  <c r="N33" s="1"/>
  <c r="K33"/>
  <c r="L33"/>
  <c r="M33"/>
  <c r="J34"/>
  <c r="K34"/>
  <c r="L34"/>
  <c r="M34"/>
  <c r="J35"/>
  <c r="N35" s="1"/>
  <c r="K35"/>
  <c r="L35"/>
  <c r="M35"/>
  <c r="J36"/>
  <c r="K36"/>
  <c r="L36"/>
  <c r="M36"/>
  <c r="J37"/>
  <c r="N37" s="1"/>
  <c r="K37"/>
  <c r="L37"/>
  <c r="M37"/>
  <c r="J38"/>
  <c r="K38"/>
  <c r="L38"/>
  <c r="M38"/>
  <c r="J39"/>
  <c r="N39" s="1"/>
  <c r="K39"/>
  <c r="L39"/>
  <c r="M39"/>
  <c r="J40"/>
  <c r="K40"/>
  <c r="L40"/>
  <c r="M40"/>
  <c r="J41"/>
  <c r="N41" s="1"/>
  <c r="K41"/>
  <c r="L41"/>
  <c r="M41"/>
  <c r="J42"/>
  <c r="K42"/>
  <c r="L42"/>
  <c r="M42"/>
  <c r="J43"/>
  <c r="N43" s="1"/>
  <c r="K43"/>
  <c r="L43"/>
  <c r="M43"/>
  <c r="J44"/>
  <c r="K44"/>
  <c r="L44"/>
  <c r="M44"/>
  <c r="J45"/>
  <c r="N45" s="1"/>
  <c r="K45"/>
  <c r="L45"/>
  <c r="M45"/>
  <c r="J46"/>
  <c r="K46"/>
  <c r="L46"/>
  <c r="M46"/>
  <c r="J47"/>
  <c r="N47" s="1"/>
  <c r="K47"/>
  <c r="L47"/>
  <c r="M47"/>
  <c r="K30"/>
  <c r="O30" s="1"/>
  <c r="L30"/>
  <c r="P30" s="1"/>
  <c r="M30"/>
  <c r="Q30" s="1"/>
  <c r="J30"/>
  <c r="N30" s="1"/>
  <c r="F31"/>
  <c r="G31"/>
  <c r="H31"/>
  <c r="I31"/>
  <c r="F32"/>
  <c r="G32"/>
  <c r="O32" s="1"/>
  <c r="H32"/>
  <c r="I32"/>
  <c r="Q32" s="1"/>
  <c r="F33"/>
  <c r="G33"/>
  <c r="O33" s="1"/>
  <c r="H33"/>
  <c r="I33"/>
  <c r="Q33" s="1"/>
  <c r="F34"/>
  <c r="G34"/>
  <c r="O34" s="1"/>
  <c r="H34"/>
  <c r="I34"/>
  <c r="Q34" s="1"/>
  <c r="F35"/>
  <c r="G35"/>
  <c r="O35" s="1"/>
  <c r="H35"/>
  <c r="I35"/>
  <c r="Q35" s="1"/>
  <c r="F36"/>
  <c r="G36"/>
  <c r="O36" s="1"/>
  <c r="H36"/>
  <c r="I36"/>
  <c r="Q36" s="1"/>
  <c r="F37"/>
  <c r="G37"/>
  <c r="O37" s="1"/>
  <c r="H37"/>
  <c r="I37"/>
  <c r="Q37" s="1"/>
  <c r="F38"/>
  <c r="G38"/>
  <c r="O38" s="1"/>
  <c r="H38"/>
  <c r="I38"/>
  <c r="Q38" s="1"/>
  <c r="F39"/>
  <c r="G39"/>
  <c r="O39" s="1"/>
  <c r="H39"/>
  <c r="I39"/>
  <c r="Q39" s="1"/>
  <c r="F40"/>
  <c r="G40"/>
  <c r="O40" s="1"/>
  <c r="H40"/>
  <c r="I40"/>
  <c r="Q40" s="1"/>
  <c r="F41"/>
  <c r="G41"/>
  <c r="O41" s="1"/>
  <c r="H41"/>
  <c r="I41"/>
  <c r="Q41" s="1"/>
  <c r="F42"/>
  <c r="G42"/>
  <c r="O42" s="1"/>
  <c r="H42"/>
  <c r="I42"/>
  <c r="Q42" s="1"/>
  <c r="F43"/>
  <c r="G43"/>
  <c r="O43" s="1"/>
  <c r="H43"/>
  <c r="I43"/>
  <c r="Q43" s="1"/>
  <c r="F44"/>
  <c r="G44"/>
  <c r="O44" s="1"/>
  <c r="H44"/>
  <c r="I44"/>
  <c r="Q44" s="1"/>
  <c r="F45"/>
  <c r="G45"/>
  <c r="O45" s="1"/>
  <c r="H45"/>
  <c r="I45"/>
  <c r="Q45" s="1"/>
  <c r="F46"/>
  <c r="G46"/>
  <c r="O46" s="1"/>
  <c r="H46"/>
  <c r="I46"/>
  <c r="Q46" s="1"/>
  <c r="F47"/>
  <c r="G47"/>
  <c r="O47" s="1"/>
  <c r="H47"/>
  <c r="I47"/>
  <c r="Q47" s="1"/>
  <c r="G30"/>
  <c r="H30"/>
  <c r="I30"/>
  <c r="F30"/>
  <c r="B31"/>
  <c r="C31"/>
  <c r="D31"/>
  <c r="E31"/>
  <c r="B32"/>
  <c r="C32"/>
  <c r="D32"/>
  <c r="E32"/>
  <c r="B33"/>
  <c r="C33"/>
  <c r="D33"/>
  <c r="E33"/>
  <c r="B34"/>
  <c r="C34"/>
  <c r="D34"/>
  <c r="E34"/>
  <c r="B35"/>
  <c r="C35"/>
  <c r="D35"/>
  <c r="E35"/>
  <c r="B36"/>
  <c r="C36"/>
  <c r="D36"/>
  <c r="E36"/>
  <c r="B37"/>
  <c r="C37"/>
  <c r="D37"/>
  <c r="E37"/>
  <c r="B38"/>
  <c r="C38"/>
  <c r="D38"/>
  <c r="E38"/>
  <c r="B39"/>
  <c r="C39"/>
  <c r="D39"/>
  <c r="E39"/>
  <c r="B40"/>
  <c r="C40"/>
  <c r="D40"/>
  <c r="E40"/>
  <c r="B41"/>
  <c r="C41"/>
  <c r="D41"/>
  <c r="E41"/>
  <c r="B42"/>
  <c r="C42"/>
  <c r="D42"/>
  <c r="E42"/>
  <c r="B43"/>
  <c r="C43"/>
  <c r="D43"/>
  <c r="E43"/>
  <c r="B44"/>
  <c r="C44"/>
  <c r="D44"/>
  <c r="E44"/>
  <c r="B45"/>
  <c r="C45"/>
  <c r="D45"/>
  <c r="E45"/>
  <c r="B46"/>
  <c r="C46"/>
  <c r="D46"/>
  <c r="E46"/>
  <c r="B47"/>
  <c r="C47"/>
  <c r="D47"/>
  <c r="E47"/>
  <c r="C30"/>
  <c r="D30"/>
  <c r="E30"/>
  <c r="B30"/>
  <c r="N32"/>
  <c r="P32"/>
  <c r="P33"/>
  <c r="N34"/>
  <c r="P34"/>
  <c r="P35"/>
  <c r="N36"/>
  <c r="P36"/>
  <c r="N38"/>
  <c r="P38"/>
  <c r="P39"/>
  <c r="N40"/>
  <c r="P40"/>
  <c r="N42"/>
  <c r="P42"/>
  <c r="N44"/>
  <c r="P44"/>
  <c r="N46"/>
  <c r="P46"/>
  <c r="J36" i="293"/>
  <c r="K36"/>
  <c r="L36"/>
  <c r="M36"/>
  <c r="N36"/>
  <c r="O36"/>
  <c r="P36"/>
  <c r="Q36"/>
  <c r="J35"/>
  <c r="K35"/>
  <c r="L35"/>
  <c r="M35"/>
  <c r="N35"/>
  <c r="O35"/>
  <c r="P35"/>
  <c r="Q35"/>
  <c r="J34"/>
  <c r="K34"/>
  <c r="L34"/>
  <c r="M34"/>
  <c r="N34"/>
  <c r="O34"/>
  <c r="P34"/>
  <c r="Q34"/>
  <c r="I36"/>
  <c r="H36"/>
  <c r="G36"/>
  <c r="F36"/>
  <c r="E36"/>
  <c r="D36"/>
  <c r="C36"/>
  <c r="B36"/>
  <c r="I35"/>
  <c r="H35"/>
  <c r="G35"/>
  <c r="F35"/>
  <c r="E35"/>
  <c r="D35"/>
  <c r="C35"/>
  <c r="I34"/>
  <c r="H34"/>
  <c r="G34"/>
  <c r="F34"/>
  <c r="E34"/>
  <c r="D34"/>
  <c r="C34"/>
  <c r="B34"/>
  <c r="P47" i="294" l="1"/>
  <c r="P45"/>
  <c r="P43"/>
  <c r="P41"/>
  <c r="P37"/>
  <c r="N34" i="298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N30"/>
  <c r="N31"/>
  <c r="N32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O30"/>
  <c r="O32"/>
  <c r="O33"/>
  <c r="O34"/>
  <c r="O35"/>
  <c r="O36"/>
  <c r="O37"/>
  <c r="O38"/>
  <c r="O39"/>
  <c r="O40"/>
  <c r="O41"/>
  <c r="O42"/>
  <c r="O43"/>
  <c r="O44"/>
  <c r="O45"/>
  <c r="O46"/>
  <c r="O47"/>
  <c r="O31"/>
  <c r="N33"/>
  <c r="N35"/>
  <c r="N36"/>
  <c r="N37"/>
  <c r="N38"/>
  <c r="N39"/>
  <c r="N40"/>
  <c r="N41"/>
  <c r="N42"/>
  <c r="N43"/>
  <c r="N44"/>
  <c r="N45"/>
  <c r="N46"/>
  <c r="N47"/>
  <c r="C10" i="290"/>
  <c r="D10"/>
  <c r="E10"/>
  <c r="F10"/>
  <c r="G10"/>
  <c r="H10"/>
  <c r="B11"/>
  <c r="C11"/>
  <c r="D11"/>
  <c r="E11"/>
  <c r="F11"/>
  <c r="G11"/>
  <c r="H11"/>
  <c r="B12"/>
  <c r="C12"/>
  <c r="D12"/>
  <c r="E12"/>
  <c r="F12"/>
  <c r="G12"/>
  <c r="H12"/>
  <c r="B13"/>
  <c r="C13"/>
  <c r="D13"/>
  <c r="E13"/>
  <c r="F13"/>
  <c r="G13"/>
  <c r="H13"/>
  <c r="B14"/>
  <c r="C14"/>
  <c r="D14"/>
  <c r="E14"/>
  <c r="F14"/>
  <c r="G14"/>
  <c r="H14"/>
  <c r="B15"/>
  <c r="C15"/>
  <c r="D15"/>
  <c r="E15"/>
  <c r="F15"/>
  <c r="G15"/>
  <c r="H15"/>
  <c r="B16"/>
  <c r="C16"/>
  <c r="D16"/>
  <c r="E16"/>
  <c r="F16"/>
  <c r="G16"/>
  <c r="H16"/>
  <c r="B17"/>
  <c r="C17"/>
  <c r="D17"/>
  <c r="E17"/>
  <c r="F17"/>
  <c r="G17"/>
  <c r="H17"/>
  <c r="B18"/>
  <c r="C18"/>
  <c r="D18"/>
  <c r="E18"/>
  <c r="F18"/>
  <c r="G18"/>
  <c r="H18"/>
  <c r="B19"/>
  <c r="C19"/>
  <c r="D19"/>
  <c r="E19"/>
  <c r="F19"/>
  <c r="G19"/>
  <c r="H19"/>
  <c r="B20"/>
  <c r="C20"/>
  <c r="D20"/>
  <c r="E20"/>
  <c r="F20"/>
  <c r="G20"/>
  <c r="H20"/>
  <c r="B21"/>
  <c r="C21"/>
  <c r="D21"/>
  <c r="E21"/>
  <c r="F21"/>
  <c r="G21"/>
  <c r="H21"/>
  <c r="B22"/>
  <c r="C22"/>
  <c r="D22"/>
  <c r="E22"/>
  <c r="F22"/>
  <c r="G22"/>
  <c r="H22"/>
  <c r="B23"/>
  <c r="C23"/>
  <c r="D23"/>
  <c r="E23"/>
  <c r="F23"/>
  <c r="G23"/>
  <c r="H23"/>
  <c r="B24"/>
  <c r="C24"/>
  <c r="D24"/>
  <c r="E24"/>
  <c r="F24"/>
  <c r="G24"/>
  <c r="H24"/>
  <c r="B25"/>
  <c r="C25"/>
  <c r="D25"/>
  <c r="E25"/>
  <c r="F25"/>
  <c r="G25"/>
  <c r="H25"/>
  <c r="B26"/>
  <c r="C26"/>
  <c r="D26"/>
  <c r="E26"/>
  <c r="F26"/>
  <c r="G26"/>
  <c r="H26"/>
  <c r="B27"/>
  <c r="C27"/>
  <c r="D27"/>
  <c r="E27"/>
  <c r="F27"/>
  <c r="G27"/>
  <c r="H27"/>
  <c r="B28"/>
  <c r="C28"/>
  <c r="D28"/>
  <c r="E28"/>
  <c r="F28"/>
  <c r="G28"/>
  <c r="H28"/>
  <c r="C9"/>
  <c r="D9"/>
  <c r="E9"/>
  <c r="F9"/>
  <c r="G9"/>
  <c r="H9"/>
  <c r="B9"/>
  <c r="B8" i="287"/>
  <c r="C32"/>
  <c r="C31"/>
  <c r="C30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30" s="1"/>
  <c r="B8" i="271"/>
  <c r="B9"/>
  <c r="B10"/>
  <c r="B11"/>
  <c r="B12"/>
  <c r="B13"/>
  <c r="E13" s="1"/>
  <c r="B14"/>
  <c r="B15"/>
  <c r="B16"/>
  <c r="E16" s="1"/>
  <c r="B17"/>
  <c r="B18"/>
  <c r="B19"/>
  <c r="B20"/>
  <c r="B21"/>
  <c r="E21" s="1"/>
  <c r="B22"/>
  <c r="B23"/>
  <c r="B24"/>
  <c r="E24" s="1"/>
  <c r="B25"/>
  <c r="B7"/>
  <c r="H18"/>
  <c r="H19"/>
  <c r="H20"/>
  <c r="F20" s="1"/>
  <c r="H21"/>
  <c r="H22"/>
  <c r="H23"/>
  <c r="F23" s="1"/>
  <c r="H24"/>
  <c r="H25"/>
  <c r="H17"/>
  <c r="G18"/>
  <c r="G19"/>
  <c r="G20"/>
  <c r="G21"/>
  <c r="G22"/>
  <c r="F22" s="1"/>
  <c r="G23"/>
  <c r="G24"/>
  <c r="G25"/>
  <c r="G17"/>
  <c r="H8"/>
  <c r="H9"/>
  <c r="H10"/>
  <c r="H11"/>
  <c r="F11" s="1"/>
  <c r="H12"/>
  <c r="H13"/>
  <c r="H14"/>
  <c r="H15"/>
  <c r="F15" s="1"/>
  <c r="H16"/>
  <c r="H7"/>
  <c r="G8"/>
  <c r="G9"/>
  <c r="F9" s="1"/>
  <c r="G10"/>
  <c r="G11"/>
  <c r="G12"/>
  <c r="F12" s="1"/>
  <c r="G13"/>
  <c r="G14"/>
  <c r="F14" s="1"/>
  <c r="G15"/>
  <c r="G16"/>
  <c r="F16" s="1"/>
  <c r="G7"/>
  <c r="F24"/>
  <c r="Q31"/>
  <c r="R31"/>
  <c r="S31"/>
  <c r="T31"/>
  <c r="U31"/>
  <c r="V31"/>
  <c r="W31"/>
  <c r="X31"/>
  <c r="Q30"/>
  <c r="R30"/>
  <c r="S30"/>
  <c r="T30"/>
  <c r="U30"/>
  <c r="V30"/>
  <c r="W30"/>
  <c r="X30"/>
  <c r="Q29"/>
  <c r="R29"/>
  <c r="S29"/>
  <c r="T29"/>
  <c r="U29"/>
  <c r="V29"/>
  <c r="W29"/>
  <c r="X29"/>
  <c r="H33" i="284"/>
  <c r="I33"/>
  <c r="J33"/>
  <c r="K33"/>
  <c r="L33"/>
  <c r="M33"/>
  <c r="N33"/>
  <c r="O33"/>
  <c r="P33"/>
  <c r="Q33"/>
  <c r="R33"/>
  <c r="H32"/>
  <c r="I32"/>
  <c r="J32"/>
  <c r="K32"/>
  <c r="L32"/>
  <c r="M32"/>
  <c r="N32"/>
  <c r="O32"/>
  <c r="P32"/>
  <c r="Q32"/>
  <c r="R32"/>
  <c r="H31"/>
  <c r="I31"/>
  <c r="J31"/>
  <c r="K31"/>
  <c r="L31"/>
  <c r="M31"/>
  <c r="N31"/>
  <c r="O31"/>
  <c r="P31"/>
  <c r="Q31"/>
  <c r="R31"/>
  <c r="G27"/>
  <c r="F27"/>
  <c r="E27"/>
  <c r="E31" s="1"/>
  <c r="D27"/>
  <c r="D33" s="1"/>
  <c r="C27"/>
  <c r="G26"/>
  <c r="F26"/>
  <c r="E26"/>
  <c r="D26"/>
  <c r="C26"/>
  <c r="G25"/>
  <c r="F25"/>
  <c r="E25"/>
  <c r="D25"/>
  <c r="C25"/>
  <c r="G24"/>
  <c r="F24"/>
  <c r="E24"/>
  <c r="D24"/>
  <c r="C24"/>
  <c r="G23"/>
  <c r="F23"/>
  <c r="E23"/>
  <c r="D23"/>
  <c r="C23"/>
  <c r="G22"/>
  <c r="F22"/>
  <c r="E22"/>
  <c r="D22"/>
  <c r="C22"/>
  <c r="G21"/>
  <c r="F21"/>
  <c r="E21"/>
  <c r="D21"/>
  <c r="C21"/>
  <c r="G20"/>
  <c r="F20"/>
  <c r="E20"/>
  <c r="D20"/>
  <c r="C20"/>
  <c r="G19"/>
  <c r="F19"/>
  <c r="E19"/>
  <c r="D19"/>
  <c r="C19"/>
  <c r="G18"/>
  <c r="F18"/>
  <c r="E18"/>
  <c r="D18"/>
  <c r="C18"/>
  <c r="G17"/>
  <c r="G32" s="1"/>
  <c r="F17"/>
  <c r="F32" s="1"/>
  <c r="E17"/>
  <c r="D17"/>
  <c r="D32" s="1"/>
  <c r="C17"/>
  <c r="G16"/>
  <c r="F16"/>
  <c r="E16"/>
  <c r="D16"/>
  <c r="C16"/>
  <c r="G15"/>
  <c r="F15"/>
  <c r="E15"/>
  <c r="D15"/>
  <c r="C15"/>
  <c r="G14"/>
  <c r="F14"/>
  <c r="E14"/>
  <c r="D14"/>
  <c r="C14"/>
  <c r="G13"/>
  <c r="F13"/>
  <c r="E13"/>
  <c r="D13"/>
  <c r="C13"/>
  <c r="G12"/>
  <c r="F12"/>
  <c r="E12"/>
  <c r="D12"/>
  <c r="C12"/>
  <c r="G11"/>
  <c r="F11"/>
  <c r="E11"/>
  <c r="D11"/>
  <c r="C11"/>
  <c r="G10"/>
  <c r="F10"/>
  <c r="E10"/>
  <c r="D10"/>
  <c r="C10"/>
  <c r="G9"/>
  <c r="F9"/>
  <c r="E9"/>
  <c r="D9"/>
  <c r="C9"/>
  <c r="G8"/>
  <c r="F8"/>
  <c r="E8"/>
  <c r="D8"/>
  <c r="C8"/>
  <c r="G7"/>
  <c r="F7"/>
  <c r="E7"/>
  <c r="D7"/>
  <c r="C7"/>
  <c r="N31" i="283"/>
  <c r="O31"/>
  <c r="P31"/>
  <c r="Q31"/>
  <c r="R31"/>
  <c r="N32"/>
  <c r="O32"/>
  <c r="P32"/>
  <c r="Q32"/>
  <c r="R32"/>
  <c r="N33"/>
  <c r="O33"/>
  <c r="P33"/>
  <c r="Q33"/>
  <c r="R33"/>
  <c r="M33"/>
  <c r="L33"/>
  <c r="K33"/>
  <c r="J33"/>
  <c r="I33"/>
  <c r="H33"/>
  <c r="M32"/>
  <c r="L32"/>
  <c r="K32"/>
  <c r="J32"/>
  <c r="I32"/>
  <c r="H32"/>
  <c r="M31"/>
  <c r="L31"/>
  <c r="K31"/>
  <c r="J31"/>
  <c r="I31"/>
  <c r="H31"/>
  <c r="F7"/>
  <c r="G27"/>
  <c r="G33" s="1"/>
  <c r="F27"/>
  <c r="E27"/>
  <c r="E33" s="1"/>
  <c r="D27"/>
  <c r="C27"/>
  <c r="C33" s="1"/>
  <c r="G26"/>
  <c r="F26"/>
  <c r="E26"/>
  <c r="D26"/>
  <c r="C26"/>
  <c r="G25"/>
  <c r="F25"/>
  <c r="E25"/>
  <c r="D25"/>
  <c r="C25"/>
  <c r="G24"/>
  <c r="F24"/>
  <c r="E24"/>
  <c r="D24"/>
  <c r="C24"/>
  <c r="G23"/>
  <c r="F23"/>
  <c r="E23"/>
  <c r="D23"/>
  <c r="C23"/>
  <c r="G22"/>
  <c r="F22"/>
  <c r="E22"/>
  <c r="D22"/>
  <c r="C22"/>
  <c r="G21"/>
  <c r="F21"/>
  <c r="E21"/>
  <c r="D21"/>
  <c r="C21"/>
  <c r="G20"/>
  <c r="F20"/>
  <c r="E20"/>
  <c r="D20"/>
  <c r="C20"/>
  <c r="G19"/>
  <c r="F19"/>
  <c r="E19"/>
  <c r="D19"/>
  <c r="C19"/>
  <c r="G18"/>
  <c r="F18"/>
  <c r="E18"/>
  <c r="D18"/>
  <c r="C18"/>
  <c r="G17"/>
  <c r="G32" s="1"/>
  <c r="F17"/>
  <c r="E17"/>
  <c r="D17"/>
  <c r="D32" s="1"/>
  <c r="C17"/>
  <c r="G16"/>
  <c r="F16"/>
  <c r="E16"/>
  <c r="D16"/>
  <c r="C16"/>
  <c r="G15"/>
  <c r="F15"/>
  <c r="E15"/>
  <c r="D15"/>
  <c r="C15"/>
  <c r="G14"/>
  <c r="F14"/>
  <c r="E14"/>
  <c r="D14"/>
  <c r="C14"/>
  <c r="G13"/>
  <c r="F13"/>
  <c r="E13"/>
  <c r="D13"/>
  <c r="C13"/>
  <c r="G12"/>
  <c r="F12"/>
  <c r="E12"/>
  <c r="D12"/>
  <c r="C12"/>
  <c r="G11"/>
  <c r="F11"/>
  <c r="E11"/>
  <c r="D11"/>
  <c r="C11"/>
  <c r="G10"/>
  <c r="F10"/>
  <c r="E10"/>
  <c r="D10"/>
  <c r="C10"/>
  <c r="G9"/>
  <c r="F9"/>
  <c r="E9"/>
  <c r="D9"/>
  <c r="B9" s="1"/>
  <c r="C9"/>
  <c r="G8"/>
  <c r="F8"/>
  <c r="E8"/>
  <c r="D8"/>
  <c r="C8"/>
  <c r="G7"/>
  <c r="E7"/>
  <c r="D7"/>
  <c r="C7"/>
  <c r="C31" s="1"/>
  <c r="R32" i="281"/>
  <c r="Q32"/>
  <c r="P32"/>
  <c r="O32"/>
  <c r="N32"/>
  <c r="M32"/>
  <c r="L32"/>
  <c r="K32"/>
  <c r="J32"/>
  <c r="I32"/>
  <c r="H32"/>
  <c r="R31"/>
  <c r="Q31"/>
  <c r="P31"/>
  <c r="O31"/>
  <c r="N31"/>
  <c r="M31"/>
  <c r="L31"/>
  <c r="K31"/>
  <c r="J31"/>
  <c r="I31"/>
  <c r="H31"/>
  <c r="G27"/>
  <c r="F27"/>
  <c r="E27"/>
  <c r="D27"/>
  <c r="C27"/>
  <c r="B27" s="1"/>
  <c r="G26"/>
  <c r="F26"/>
  <c r="E26"/>
  <c r="D26"/>
  <c r="C26"/>
  <c r="G25"/>
  <c r="F25"/>
  <c r="E25"/>
  <c r="D25"/>
  <c r="C25"/>
  <c r="G24"/>
  <c r="F24"/>
  <c r="E24"/>
  <c r="D24"/>
  <c r="C24"/>
  <c r="G23"/>
  <c r="F23"/>
  <c r="E23"/>
  <c r="D23"/>
  <c r="C23"/>
  <c r="G22"/>
  <c r="F22"/>
  <c r="E22"/>
  <c r="D22"/>
  <c r="C22"/>
  <c r="G21"/>
  <c r="F21"/>
  <c r="E21"/>
  <c r="D21"/>
  <c r="C21"/>
  <c r="G20"/>
  <c r="F20"/>
  <c r="E20"/>
  <c r="D20"/>
  <c r="C20"/>
  <c r="G19"/>
  <c r="F19"/>
  <c r="E19"/>
  <c r="D19"/>
  <c r="C19"/>
  <c r="B19" s="1"/>
  <c r="G18"/>
  <c r="F18"/>
  <c r="E18"/>
  <c r="D18"/>
  <c r="C18"/>
  <c r="G17"/>
  <c r="F17"/>
  <c r="E17"/>
  <c r="D17"/>
  <c r="C17"/>
  <c r="G16"/>
  <c r="F16"/>
  <c r="E16"/>
  <c r="D16"/>
  <c r="C16"/>
  <c r="G15"/>
  <c r="F15"/>
  <c r="E15"/>
  <c r="D15"/>
  <c r="C15"/>
  <c r="G14"/>
  <c r="F14"/>
  <c r="E14"/>
  <c r="D14"/>
  <c r="C14"/>
  <c r="G13"/>
  <c r="F13"/>
  <c r="E13"/>
  <c r="D13"/>
  <c r="C13"/>
  <c r="G12"/>
  <c r="F12"/>
  <c r="E12"/>
  <c r="D12"/>
  <c r="C12"/>
  <c r="G11"/>
  <c r="F11"/>
  <c r="E11"/>
  <c r="D11"/>
  <c r="C11"/>
  <c r="G10"/>
  <c r="F10"/>
  <c r="E10"/>
  <c r="D10"/>
  <c r="C10"/>
  <c r="G9"/>
  <c r="F9"/>
  <c r="E9"/>
  <c r="D9"/>
  <c r="C9"/>
  <c r="B9" s="1"/>
  <c r="G8"/>
  <c r="F8"/>
  <c r="E8"/>
  <c r="D8"/>
  <c r="C8"/>
  <c r="G7"/>
  <c r="F7"/>
  <c r="E7"/>
  <c r="D7"/>
  <c r="C7"/>
  <c r="M33" i="280"/>
  <c r="L33"/>
  <c r="K33"/>
  <c r="J33"/>
  <c r="I33"/>
  <c r="H33"/>
  <c r="G33"/>
  <c r="F33"/>
  <c r="E33"/>
  <c r="D33"/>
  <c r="C33"/>
  <c r="B33"/>
  <c r="L32"/>
  <c r="K32"/>
  <c r="J32"/>
  <c r="I32"/>
  <c r="H32"/>
  <c r="G32"/>
  <c r="F32"/>
  <c r="E32"/>
  <c r="D32"/>
  <c r="C32"/>
  <c r="B32"/>
  <c r="L31"/>
  <c r="K31"/>
  <c r="J31"/>
  <c r="I31"/>
  <c r="H31"/>
  <c r="G31"/>
  <c r="F31"/>
  <c r="E31"/>
  <c r="D31"/>
  <c r="C31"/>
  <c r="B31"/>
  <c r="H32" i="278"/>
  <c r="I32"/>
  <c r="J32"/>
  <c r="K32"/>
  <c r="L32"/>
  <c r="M32"/>
  <c r="N32"/>
  <c r="O32"/>
  <c r="P32"/>
  <c r="Q32"/>
  <c r="R32"/>
  <c r="H31"/>
  <c r="I31"/>
  <c r="J31"/>
  <c r="K31"/>
  <c r="L31"/>
  <c r="M31"/>
  <c r="N31"/>
  <c r="O31"/>
  <c r="P31"/>
  <c r="Q31"/>
  <c r="R31"/>
  <c r="C8"/>
  <c r="D8"/>
  <c r="E8"/>
  <c r="F8"/>
  <c r="G8"/>
  <c r="C9"/>
  <c r="D9"/>
  <c r="E9"/>
  <c r="F9"/>
  <c r="G9"/>
  <c r="C10"/>
  <c r="D10"/>
  <c r="E10"/>
  <c r="F10"/>
  <c r="G10"/>
  <c r="C11"/>
  <c r="D11"/>
  <c r="E11"/>
  <c r="F11"/>
  <c r="G11"/>
  <c r="C12"/>
  <c r="D12"/>
  <c r="E12"/>
  <c r="F12"/>
  <c r="G12"/>
  <c r="C13"/>
  <c r="D13"/>
  <c r="E13"/>
  <c r="F13"/>
  <c r="G13"/>
  <c r="C14"/>
  <c r="D14"/>
  <c r="E14"/>
  <c r="F14"/>
  <c r="G14"/>
  <c r="C15"/>
  <c r="D15"/>
  <c r="E15"/>
  <c r="F15"/>
  <c r="G15"/>
  <c r="C16"/>
  <c r="D16"/>
  <c r="E16"/>
  <c r="F16"/>
  <c r="G16"/>
  <c r="C17"/>
  <c r="D17"/>
  <c r="E17"/>
  <c r="F17"/>
  <c r="G17"/>
  <c r="C18"/>
  <c r="D18"/>
  <c r="E18"/>
  <c r="F18"/>
  <c r="G18"/>
  <c r="C19"/>
  <c r="D19"/>
  <c r="E19"/>
  <c r="F19"/>
  <c r="G19"/>
  <c r="C20"/>
  <c r="D20"/>
  <c r="E20"/>
  <c r="F20"/>
  <c r="G20"/>
  <c r="C21"/>
  <c r="D21"/>
  <c r="E21"/>
  <c r="F21"/>
  <c r="G21"/>
  <c r="C22"/>
  <c r="D22"/>
  <c r="E22"/>
  <c r="F22"/>
  <c r="G22"/>
  <c r="C23"/>
  <c r="D23"/>
  <c r="E23"/>
  <c r="F23"/>
  <c r="G23"/>
  <c r="C24"/>
  <c r="D24"/>
  <c r="E24"/>
  <c r="F24"/>
  <c r="G24"/>
  <c r="C25"/>
  <c r="D25"/>
  <c r="E25"/>
  <c r="F25"/>
  <c r="G25"/>
  <c r="C26"/>
  <c r="D26"/>
  <c r="E26"/>
  <c r="F26"/>
  <c r="G26"/>
  <c r="C27"/>
  <c r="D27"/>
  <c r="E27"/>
  <c r="F27"/>
  <c r="G27"/>
  <c r="G7"/>
  <c r="F7"/>
  <c r="E7"/>
  <c r="D7"/>
  <c r="C7"/>
  <c r="B7" s="1"/>
  <c r="M33" i="277"/>
  <c r="M32"/>
  <c r="M31"/>
  <c r="B31"/>
  <c r="B32"/>
  <c r="L33"/>
  <c r="K33"/>
  <c r="J33"/>
  <c r="I33"/>
  <c r="H33"/>
  <c r="G33"/>
  <c r="F33"/>
  <c r="E33"/>
  <c r="D33"/>
  <c r="L32"/>
  <c r="K32"/>
  <c r="J32"/>
  <c r="I32"/>
  <c r="H32"/>
  <c r="G32"/>
  <c r="F32"/>
  <c r="E32"/>
  <c r="D32"/>
  <c r="L31"/>
  <c r="K31"/>
  <c r="J31"/>
  <c r="I31"/>
  <c r="H31"/>
  <c r="G31"/>
  <c r="F31"/>
  <c r="E31"/>
  <c r="D31"/>
  <c r="C31"/>
  <c r="B33"/>
  <c r="C32"/>
  <c r="B32" i="176"/>
  <c r="C32"/>
  <c r="C30"/>
  <c r="B31" i="180"/>
  <c r="B29"/>
  <c r="C31"/>
  <c r="D31"/>
  <c r="E31"/>
  <c r="F31"/>
  <c r="G31"/>
  <c r="H31"/>
  <c r="C29"/>
  <c r="D29"/>
  <c r="E29"/>
  <c r="F29"/>
  <c r="G29"/>
  <c r="H29"/>
  <c r="I25"/>
  <c r="J25"/>
  <c r="K25"/>
  <c r="K7" i="178"/>
  <c r="I26"/>
  <c r="J26"/>
  <c r="K26"/>
  <c r="I25"/>
  <c r="J25"/>
  <c r="K25"/>
  <c r="C32" i="174"/>
  <c r="D32"/>
  <c r="E32"/>
  <c r="F32"/>
  <c r="G32"/>
  <c r="H32"/>
  <c r="I32"/>
  <c r="J32"/>
  <c r="K32"/>
  <c r="L32"/>
  <c r="B32"/>
  <c r="C30"/>
  <c r="D30"/>
  <c r="E30"/>
  <c r="F30"/>
  <c r="G30"/>
  <c r="H30"/>
  <c r="I30"/>
  <c r="J30"/>
  <c r="K30"/>
  <c r="L30"/>
  <c r="B27" i="173"/>
  <c r="C27"/>
  <c r="D27"/>
  <c r="E27"/>
  <c r="F2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C7"/>
  <c r="D7"/>
  <c r="E7"/>
  <c r="F7"/>
  <c r="B7"/>
  <c r="B7" i="172"/>
  <c r="B27"/>
  <c r="C27"/>
  <c r="D27"/>
  <c r="H27" s="1"/>
  <c r="E27"/>
  <c r="F2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C7"/>
  <c r="D7"/>
  <c r="E7"/>
  <c r="F7"/>
  <c r="B27" i="171"/>
  <c r="C27"/>
  <c r="D27"/>
  <c r="E27"/>
  <c r="F27"/>
  <c r="G27"/>
  <c r="H27"/>
  <c r="J27"/>
  <c r="K27"/>
  <c r="L27"/>
  <c r="M27"/>
  <c r="N27"/>
  <c r="O27"/>
  <c r="P27"/>
  <c r="Q27"/>
  <c r="R27"/>
  <c r="S27"/>
  <c r="U27"/>
  <c r="V27"/>
  <c r="W27"/>
  <c r="B8"/>
  <c r="C8"/>
  <c r="D8"/>
  <c r="E8"/>
  <c r="F8"/>
  <c r="G8"/>
  <c r="H8"/>
  <c r="J8"/>
  <c r="K8"/>
  <c r="L8"/>
  <c r="M8"/>
  <c r="N8"/>
  <c r="O8"/>
  <c r="P8"/>
  <c r="Q8"/>
  <c r="R8"/>
  <c r="S8"/>
  <c r="U8"/>
  <c r="V8"/>
  <c r="W8"/>
  <c r="B9"/>
  <c r="C9"/>
  <c r="D9"/>
  <c r="E9"/>
  <c r="F9"/>
  <c r="G9"/>
  <c r="H9"/>
  <c r="J9"/>
  <c r="K9"/>
  <c r="L9"/>
  <c r="M9"/>
  <c r="N9"/>
  <c r="O9"/>
  <c r="P9"/>
  <c r="Q9"/>
  <c r="R9"/>
  <c r="S9"/>
  <c r="U9"/>
  <c r="V9"/>
  <c r="W9"/>
  <c r="B10"/>
  <c r="C10"/>
  <c r="D10"/>
  <c r="E10"/>
  <c r="F10"/>
  <c r="G10"/>
  <c r="H10"/>
  <c r="J10"/>
  <c r="K10"/>
  <c r="L10"/>
  <c r="M10"/>
  <c r="N10"/>
  <c r="O10"/>
  <c r="P10"/>
  <c r="Q10"/>
  <c r="R10"/>
  <c r="S10"/>
  <c r="U10"/>
  <c r="V10"/>
  <c r="W10"/>
  <c r="B11"/>
  <c r="C11"/>
  <c r="D11"/>
  <c r="E11"/>
  <c r="F11"/>
  <c r="G11"/>
  <c r="H11"/>
  <c r="J11"/>
  <c r="K11"/>
  <c r="L11"/>
  <c r="M11"/>
  <c r="N11"/>
  <c r="O11"/>
  <c r="P11"/>
  <c r="Q11"/>
  <c r="R11"/>
  <c r="S11"/>
  <c r="U11"/>
  <c r="V11"/>
  <c r="W11"/>
  <c r="B12"/>
  <c r="C12"/>
  <c r="D12"/>
  <c r="E12"/>
  <c r="F12"/>
  <c r="G12"/>
  <c r="H12"/>
  <c r="J12"/>
  <c r="K12"/>
  <c r="L12"/>
  <c r="M12"/>
  <c r="N12"/>
  <c r="O12"/>
  <c r="P12"/>
  <c r="Q12"/>
  <c r="R12"/>
  <c r="S12"/>
  <c r="U12"/>
  <c r="V12"/>
  <c r="W12"/>
  <c r="B13"/>
  <c r="C13"/>
  <c r="D13"/>
  <c r="E13"/>
  <c r="F13"/>
  <c r="G13"/>
  <c r="H13"/>
  <c r="J13"/>
  <c r="K13"/>
  <c r="L13"/>
  <c r="M13"/>
  <c r="N13"/>
  <c r="O13"/>
  <c r="P13"/>
  <c r="Q13"/>
  <c r="R13"/>
  <c r="S13"/>
  <c r="U13"/>
  <c r="V13"/>
  <c r="W13"/>
  <c r="B14"/>
  <c r="C14"/>
  <c r="D14"/>
  <c r="E14"/>
  <c r="F14"/>
  <c r="G14"/>
  <c r="H14"/>
  <c r="J14"/>
  <c r="K14"/>
  <c r="L14"/>
  <c r="M14"/>
  <c r="N14"/>
  <c r="O14"/>
  <c r="P14"/>
  <c r="Q14"/>
  <c r="R14"/>
  <c r="S14"/>
  <c r="U14"/>
  <c r="V14"/>
  <c r="W14"/>
  <c r="B15"/>
  <c r="C15"/>
  <c r="D15"/>
  <c r="E15"/>
  <c r="F15"/>
  <c r="G15"/>
  <c r="H15"/>
  <c r="J15"/>
  <c r="K15"/>
  <c r="L15"/>
  <c r="M15"/>
  <c r="N15"/>
  <c r="O15"/>
  <c r="P15"/>
  <c r="Q15"/>
  <c r="R15"/>
  <c r="S15"/>
  <c r="U15"/>
  <c r="V15"/>
  <c r="W15"/>
  <c r="B16"/>
  <c r="C16"/>
  <c r="D16"/>
  <c r="E16"/>
  <c r="F16"/>
  <c r="G16"/>
  <c r="H16"/>
  <c r="J16"/>
  <c r="K16"/>
  <c r="L16"/>
  <c r="M16"/>
  <c r="N16"/>
  <c r="O16"/>
  <c r="P16"/>
  <c r="Q16"/>
  <c r="R16"/>
  <c r="S16"/>
  <c r="U16"/>
  <c r="V16"/>
  <c r="W16"/>
  <c r="B17"/>
  <c r="C17"/>
  <c r="D17"/>
  <c r="E17"/>
  <c r="F17"/>
  <c r="G17"/>
  <c r="H17"/>
  <c r="J17"/>
  <c r="K17"/>
  <c r="L17"/>
  <c r="M17"/>
  <c r="N17"/>
  <c r="O17"/>
  <c r="P17"/>
  <c r="Q17"/>
  <c r="R17"/>
  <c r="S17"/>
  <c r="U17"/>
  <c r="V17"/>
  <c r="W17"/>
  <c r="B18"/>
  <c r="C18"/>
  <c r="D18"/>
  <c r="E18"/>
  <c r="F18"/>
  <c r="G18"/>
  <c r="H18"/>
  <c r="J18"/>
  <c r="K18"/>
  <c r="L18"/>
  <c r="M18"/>
  <c r="N18"/>
  <c r="O18"/>
  <c r="P18"/>
  <c r="Q18"/>
  <c r="R18"/>
  <c r="S18"/>
  <c r="U18"/>
  <c r="V18"/>
  <c r="W18"/>
  <c r="B19"/>
  <c r="C19"/>
  <c r="D19"/>
  <c r="E19"/>
  <c r="F19"/>
  <c r="G19"/>
  <c r="H19"/>
  <c r="J19"/>
  <c r="K19"/>
  <c r="L19"/>
  <c r="M19"/>
  <c r="N19"/>
  <c r="O19"/>
  <c r="P19"/>
  <c r="Q19"/>
  <c r="R19"/>
  <c r="S19"/>
  <c r="U19"/>
  <c r="V19"/>
  <c r="W19"/>
  <c r="B20"/>
  <c r="C20"/>
  <c r="D20"/>
  <c r="E20"/>
  <c r="F20"/>
  <c r="G20"/>
  <c r="H20"/>
  <c r="J20"/>
  <c r="K20"/>
  <c r="L20"/>
  <c r="M20"/>
  <c r="N20"/>
  <c r="O20"/>
  <c r="P20"/>
  <c r="Q20"/>
  <c r="R20"/>
  <c r="S20"/>
  <c r="U20"/>
  <c r="V20"/>
  <c r="W20"/>
  <c r="B21"/>
  <c r="C21"/>
  <c r="D21"/>
  <c r="E21"/>
  <c r="F21"/>
  <c r="G21"/>
  <c r="H21"/>
  <c r="J21"/>
  <c r="K21"/>
  <c r="L21"/>
  <c r="M21"/>
  <c r="N21"/>
  <c r="O21"/>
  <c r="P21"/>
  <c r="Q21"/>
  <c r="R21"/>
  <c r="S21"/>
  <c r="U21"/>
  <c r="V21"/>
  <c r="W21"/>
  <c r="B22"/>
  <c r="C22"/>
  <c r="D22"/>
  <c r="E22"/>
  <c r="F22"/>
  <c r="G22"/>
  <c r="H22"/>
  <c r="J22"/>
  <c r="K22"/>
  <c r="L22"/>
  <c r="M22"/>
  <c r="N22"/>
  <c r="O22"/>
  <c r="P22"/>
  <c r="Q22"/>
  <c r="R22"/>
  <c r="S22"/>
  <c r="U22"/>
  <c r="V22"/>
  <c r="W22"/>
  <c r="B23"/>
  <c r="C23"/>
  <c r="D23"/>
  <c r="E23"/>
  <c r="F23"/>
  <c r="G23"/>
  <c r="H23"/>
  <c r="J23"/>
  <c r="K23"/>
  <c r="L23"/>
  <c r="M23"/>
  <c r="N23"/>
  <c r="O23"/>
  <c r="P23"/>
  <c r="Q23"/>
  <c r="R23"/>
  <c r="S23"/>
  <c r="U23"/>
  <c r="V23"/>
  <c r="W23"/>
  <c r="B24"/>
  <c r="C24"/>
  <c r="D24"/>
  <c r="E24"/>
  <c r="F24"/>
  <c r="G24"/>
  <c r="H24"/>
  <c r="J24"/>
  <c r="K24"/>
  <c r="L24"/>
  <c r="M24"/>
  <c r="N24"/>
  <c r="O24"/>
  <c r="P24"/>
  <c r="Q24"/>
  <c r="R24"/>
  <c r="S24"/>
  <c r="U24"/>
  <c r="V24"/>
  <c r="W24"/>
  <c r="B25"/>
  <c r="C25"/>
  <c r="D25"/>
  <c r="E25"/>
  <c r="F25"/>
  <c r="G25"/>
  <c r="H25"/>
  <c r="J25"/>
  <c r="K25"/>
  <c r="L25"/>
  <c r="M25"/>
  <c r="N25"/>
  <c r="O25"/>
  <c r="P25"/>
  <c r="Q25"/>
  <c r="R25"/>
  <c r="S25"/>
  <c r="U25"/>
  <c r="V25"/>
  <c r="W25"/>
  <c r="B26"/>
  <c r="C26"/>
  <c r="D26"/>
  <c r="E26"/>
  <c r="F26"/>
  <c r="G26"/>
  <c r="H26"/>
  <c r="J26"/>
  <c r="K26"/>
  <c r="L26"/>
  <c r="M26"/>
  <c r="N26"/>
  <c r="O26"/>
  <c r="P26"/>
  <c r="Q26"/>
  <c r="R26"/>
  <c r="S26"/>
  <c r="U26"/>
  <c r="V26"/>
  <c r="W26"/>
  <c r="C7"/>
  <c r="D7"/>
  <c r="E7"/>
  <c r="F7"/>
  <c r="G7"/>
  <c r="H7"/>
  <c r="J7"/>
  <c r="K7"/>
  <c r="L7"/>
  <c r="M7"/>
  <c r="N7"/>
  <c r="O7"/>
  <c r="P7"/>
  <c r="Q7"/>
  <c r="R7"/>
  <c r="S7"/>
  <c r="U7"/>
  <c r="V7"/>
  <c r="W7"/>
  <c r="B7"/>
  <c r="B7" i="170"/>
  <c r="H24" i="172" l="1"/>
  <c r="H20"/>
  <c r="H16"/>
  <c r="H12"/>
  <c r="H8"/>
  <c r="H23"/>
  <c r="H19"/>
  <c r="H15"/>
  <c r="H11"/>
  <c r="H25"/>
  <c r="H21"/>
  <c r="H17"/>
  <c r="H13"/>
  <c r="H9"/>
  <c r="H7"/>
  <c r="H26"/>
  <c r="H22"/>
  <c r="H18"/>
  <c r="H14"/>
  <c r="H10"/>
  <c r="F32" i="278"/>
  <c r="G31"/>
  <c r="C31" i="281"/>
  <c r="B7"/>
  <c r="B23"/>
  <c r="F33" i="283"/>
  <c r="E32" i="284"/>
  <c r="C33"/>
  <c r="F10" i="271"/>
  <c r="E17"/>
  <c r="C32" i="283"/>
  <c r="F31" i="284"/>
  <c r="B31" i="287"/>
  <c r="K30" i="178"/>
  <c r="G31" i="281"/>
  <c r="G33" i="284"/>
  <c r="D31" i="278"/>
  <c r="G31" i="283"/>
  <c r="E32"/>
  <c r="F13" i="271"/>
  <c r="C13" s="1"/>
  <c r="F18"/>
  <c r="E20"/>
  <c r="E12"/>
  <c r="E31" i="281"/>
  <c r="B31" i="172"/>
  <c r="E32" i="278"/>
  <c r="D32" i="281"/>
  <c r="B13"/>
  <c r="F32" i="283"/>
  <c r="D33"/>
  <c r="C32" i="284"/>
  <c r="E25" i="271"/>
  <c r="E31" s="1"/>
  <c r="B29"/>
  <c r="F8"/>
  <c r="D23"/>
  <c r="D19"/>
  <c r="D15"/>
  <c r="D11"/>
  <c r="E8"/>
  <c r="E9"/>
  <c r="F25"/>
  <c r="F21"/>
  <c r="D7"/>
  <c r="C22"/>
  <c r="C18"/>
  <c r="C14"/>
  <c r="C10"/>
  <c r="G31" i="284"/>
  <c r="C31"/>
  <c r="E33"/>
  <c r="D31"/>
  <c r="F33"/>
  <c r="B9"/>
  <c r="F31" i="283"/>
  <c r="E31"/>
  <c r="D31"/>
  <c r="B25" i="278"/>
  <c r="B21"/>
  <c r="B17"/>
  <c r="B13"/>
  <c r="B9"/>
  <c r="E31"/>
  <c r="G32"/>
  <c r="C32"/>
  <c r="B26"/>
  <c r="B22"/>
  <c r="B18"/>
  <c r="B14"/>
  <c r="B10"/>
  <c r="F31"/>
  <c r="D32"/>
  <c r="B27"/>
  <c r="B23"/>
  <c r="B19"/>
  <c r="B15"/>
  <c r="B11"/>
  <c r="C31"/>
  <c r="B24"/>
  <c r="B20"/>
  <c r="B16"/>
  <c r="B12"/>
  <c r="B8"/>
  <c r="W31" i="171"/>
  <c r="S31"/>
  <c r="O31"/>
  <c r="K31"/>
  <c r="G31"/>
  <c r="C31"/>
  <c r="B32" i="287"/>
  <c r="C25" i="271"/>
  <c r="E7"/>
  <c r="E23"/>
  <c r="D22"/>
  <c r="C21"/>
  <c r="E19"/>
  <c r="D18"/>
  <c r="E15"/>
  <c r="D14"/>
  <c r="E11"/>
  <c r="D10"/>
  <c r="C9"/>
  <c r="D25"/>
  <c r="C24"/>
  <c r="E22"/>
  <c r="D21"/>
  <c r="C20"/>
  <c r="E18"/>
  <c r="D17"/>
  <c r="C16"/>
  <c r="E14"/>
  <c r="D13"/>
  <c r="C12"/>
  <c r="E10"/>
  <c r="D9"/>
  <c r="C8"/>
  <c r="B30"/>
  <c r="B31"/>
  <c r="D24"/>
  <c r="C23"/>
  <c r="D20"/>
  <c r="D16"/>
  <c r="C15"/>
  <c r="D12"/>
  <c r="C11"/>
  <c r="D8"/>
  <c r="F19"/>
  <c r="C19" s="1"/>
  <c r="F17"/>
  <c r="C17" s="1"/>
  <c r="F7"/>
  <c r="C7" s="1"/>
  <c r="B7" i="284"/>
  <c r="B11"/>
  <c r="B15"/>
  <c r="B19"/>
  <c r="B23"/>
  <c r="B10"/>
  <c r="B14"/>
  <c r="B18"/>
  <c r="B22"/>
  <c r="B26"/>
  <c r="B13"/>
  <c r="B21"/>
  <c r="B25"/>
  <c r="B8"/>
  <c r="B12"/>
  <c r="B16"/>
  <c r="B20"/>
  <c r="B24"/>
  <c r="B17"/>
  <c r="B27"/>
  <c r="B17" i="283"/>
  <c r="B19"/>
  <c r="B23"/>
  <c r="B10"/>
  <c r="B27"/>
  <c r="B13"/>
  <c r="B11"/>
  <c r="B15"/>
  <c r="B18"/>
  <c r="B21"/>
  <c r="B22"/>
  <c r="B25"/>
  <c r="B26"/>
  <c r="B14"/>
  <c r="B7"/>
  <c r="B8"/>
  <c r="B16"/>
  <c r="B24"/>
  <c r="B12"/>
  <c r="B20"/>
  <c r="F32" i="281"/>
  <c r="F31"/>
  <c r="B10"/>
  <c r="B14"/>
  <c r="B18"/>
  <c r="B22"/>
  <c r="B26"/>
  <c r="B21"/>
  <c r="B25"/>
  <c r="D31"/>
  <c r="B8"/>
  <c r="B12"/>
  <c r="B16"/>
  <c r="B20"/>
  <c r="B24"/>
  <c r="B11"/>
  <c r="B15"/>
  <c r="B17"/>
  <c r="C32"/>
  <c r="G32"/>
  <c r="E32"/>
  <c r="C33" i="277"/>
  <c r="E31" i="172"/>
  <c r="C31"/>
  <c r="D31" i="173"/>
  <c r="E33"/>
  <c r="E31"/>
  <c r="F33"/>
  <c r="B31"/>
  <c r="C31"/>
  <c r="D33"/>
  <c r="C33" i="172"/>
  <c r="D31"/>
  <c r="E33"/>
  <c r="F33"/>
  <c r="B33"/>
  <c r="W32" i="171"/>
  <c r="S32"/>
  <c r="O32"/>
  <c r="K32"/>
  <c r="G32"/>
  <c r="C32"/>
  <c r="W33"/>
  <c r="S33"/>
  <c r="O33"/>
  <c r="K33"/>
  <c r="G33"/>
  <c r="C33"/>
  <c r="P32"/>
  <c r="L32"/>
  <c r="H32"/>
  <c r="D32"/>
  <c r="P33"/>
  <c r="L33"/>
  <c r="H33"/>
  <c r="D33"/>
  <c r="U32"/>
  <c r="Q32"/>
  <c r="M32"/>
  <c r="E32"/>
  <c r="U33"/>
  <c r="Q33"/>
  <c r="M33"/>
  <c r="E33"/>
  <c r="V32"/>
  <c r="R32"/>
  <c r="N32"/>
  <c r="J32"/>
  <c r="F32"/>
  <c r="V33"/>
  <c r="R33"/>
  <c r="N33"/>
  <c r="J33"/>
  <c r="F33"/>
  <c r="B33"/>
  <c r="P31"/>
  <c r="L31"/>
  <c r="H31"/>
  <c r="D31"/>
  <c r="F31" i="173"/>
  <c r="B33"/>
  <c r="C33"/>
  <c r="U31" i="171"/>
  <c r="Q31"/>
  <c r="M31"/>
  <c r="E31"/>
  <c r="B31"/>
  <c r="V31"/>
  <c r="R31"/>
  <c r="N31"/>
  <c r="J31"/>
  <c r="F31"/>
  <c r="F31" i="172"/>
  <c r="D33"/>
  <c r="B26" i="170"/>
  <c r="C26"/>
  <c r="D26"/>
  <c r="E26"/>
  <c r="F26"/>
  <c r="G26"/>
  <c r="H26"/>
  <c r="J26"/>
  <c r="K26"/>
  <c r="L26"/>
  <c r="M26"/>
  <c r="N26"/>
  <c r="O26"/>
  <c r="P26"/>
  <c r="Q26"/>
  <c r="R26"/>
  <c r="S26"/>
  <c r="U26"/>
  <c r="V26"/>
  <c r="W26"/>
  <c r="B27"/>
  <c r="C27"/>
  <c r="D27"/>
  <c r="E27"/>
  <c r="F27"/>
  <c r="G27"/>
  <c r="H27"/>
  <c r="J27"/>
  <c r="K27"/>
  <c r="L27"/>
  <c r="M27"/>
  <c r="N27"/>
  <c r="O27"/>
  <c r="P27"/>
  <c r="Q27"/>
  <c r="R27"/>
  <c r="S27"/>
  <c r="U27"/>
  <c r="V27"/>
  <c r="W27"/>
  <c r="B8"/>
  <c r="C8"/>
  <c r="D8"/>
  <c r="E8"/>
  <c r="F8"/>
  <c r="G8"/>
  <c r="H8"/>
  <c r="J8"/>
  <c r="K8"/>
  <c r="L8"/>
  <c r="M8"/>
  <c r="N8"/>
  <c r="O8"/>
  <c r="P8"/>
  <c r="Q8"/>
  <c r="R8"/>
  <c r="S8"/>
  <c r="U8"/>
  <c r="V8"/>
  <c r="W8"/>
  <c r="B9"/>
  <c r="C9"/>
  <c r="D9"/>
  <c r="E9"/>
  <c r="F9"/>
  <c r="G9"/>
  <c r="H9"/>
  <c r="J9"/>
  <c r="K9"/>
  <c r="L9"/>
  <c r="M9"/>
  <c r="N9"/>
  <c r="O9"/>
  <c r="P9"/>
  <c r="Q9"/>
  <c r="R9"/>
  <c r="S9"/>
  <c r="U9"/>
  <c r="V9"/>
  <c r="W9"/>
  <c r="B10"/>
  <c r="C10"/>
  <c r="D10"/>
  <c r="E10"/>
  <c r="F10"/>
  <c r="G10"/>
  <c r="H10"/>
  <c r="J10"/>
  <c r="K10"/>
  <c r="L10"/>
  <c r="M10"/>
  <c r="N10"/>
  <c r="O10"/>
  <c r="P10"/>
  <c r="Q10"/>
  <c r="R10"/>
  <c r="S10"/>
  <c r="U10"/>
  <c r="V10"/>
  <c r="W10"/>
  <c r="B11"/>
  <c r="C11"/>
  <c r="D11"/>
  <c r="E11"/>
  <c r="F11"/>
  <c r="G11"/>
  <c r="H11"/>
  <c r="J11"/>
  <c r="K11"/>
  <c r="L11"/>
  <c r="M11"/>
  <c r="N11"/>
  <c r="O11"/>
  <c r="P11"/>
  <c r="Q11"/>
  <c r="R11"/>
  <c r="S11"/>
  <c r="U11"/>
  <c r="V11"/>
  <c r="W11"/>
  <c r="B12"/>
  <c r="C12"/>
  <c r="D12"/>
  <c r="E12"/>
  <c r="F12"/>
  <c r="G12"/>
  <c r="H12"/>
  <c r="J12"/>
  <c r="K12"/>
  <c r="L12"/>
  <c r="M12"/>
  <c r="N12"/>
  <c r="O12"/>
  <c r="P12"/>
  <c r="Q12"/>
  <c r="R12"/>
  <c r="S12"/>
  <c r="U12"/>
  <c r="V12"/>
  <c r="W12"/>
  <c r="B13"/>
  <c r="C13"/>
  <c r="D13"/>
  <c r="E13"/>
  <c r="F13"/>
  <c r="G13"/>
  <c r="H13"/>
  <c r="J13"/>
  <c r="K13"/>
  <c r="L13"/>
  <c r="M13"/>
  <c r="N13"/>
  <c r="O13"/>
  <c r="P13"/>
  <c r="Q13"/>
  <c r="R13"/>
  <c r="S13"/>
  <c r="U13"/>
  <c r="V13"/>
  <c r="W13"/>
  <c r="B14"/>
  <c r="C14"/>
  <c r="D14"/>
  <c r="E14"/>
  <c r="F14"/>
  <c r="G14"/>
  <c r="H14"/>
  <c r="J14"/>
  <c r="K14"/>
  <c r="L14"/>
  <c r="M14"/>
  <c r="N14"/>
  <c r="O14"/>
  <c r="P14"/>
  <c r="Q14"/>
  <c r="R14"/>
  <c r="S14"/>
  <c r="U14"/>
  <c r="V14"/>
  <c r="W14"/>
  <c r="B15"/>
  <c r="C15"/>
  <c r="D15"/>
  <c r="E15"/>
  <c r="F15"/>
  <c r="G15"/>
  <c r="H15"/>
  <c r="J15"/>
  <c r="K15"/>
  <c r="L15"/>
  <c r="M15"/>
  <c r="N15"/>
  <c r="O15"/>
  <c r="P15"/>
  <c r="Q15"/>
  <c r="R15"/>
  <c r="S15"/>
  <c r="U15"/>
  <c r="V15"/>
  <c r="W15"/>
  <c r="B16"/>
  <c r="C16"/>
  <c r="D16"/>
  <c r="E16"/>
  <c r="F16"/>
  <c r="G16"/>
  <c r="H16"/>
  <c r="J16"/>
  <c r="K16"/>
  <c r="L16"/>
  <c r="M16"/>
  <c r="N16"/>
  <c r="O16"/>
  <c r="P16"/>
  <c r="Q16"/>
  <c r="R16"/>
  <c r="S16"/>
  <c r="U16"/>
  <c r="V16"/>
  <c r="W16"/>
  <c r="B17"/>
  <c r="C17"/>
  <c r="D17"/>
  <c r="E17"/>
  <c r="F17"/>
  <c r="G17"/>
  <c r="H17"/>
  <c r="J17"/>
  <c r="K17"/>
  <c r="L17"/>
  <c r="M17"/>
  <c r="N17"/>
  <c r="O17"/>
  <c r="P17"/>
  <c r="Q17"/>
  <c r="R17"/>
  <c r="S17"/>
  <c r="U17"/>
  <c r="V17"/>
  <c r="W17"/>
  <c r="B18"/>
  <c r="C18"/>
  <c r="D18"/>
  <c r="E18"/>
  <c r="F18"/>
  <c r="G18"/>
  <c r="H18"/>
  <c r="J18"/>
  <c r="K18"/>
  <c r="L18"/>
  <c r="M18"/>
  <c r="N18"/>
  <c r="O18"/>
  <c r="P18"/>
  <c r="Q18"/>
  <c r="R18"/>
  <c r="S18"/>
  <c r="U18"/>
  <c r="V18"/>
  <c r="W18"/>
  <c r="B19"/>
  <c r="C19"/>
  <c r="D19"/>
  <c r="E19"/>
  <c r="F19"/>
  <c r="G19"/>
  <c r="H19"/>
  <c r="J19"/>
  <c r="K19"/>
  <c r="L19"/>
  <c r="M19"/>
  <c r="N19"/>
  <c r="O19"/>
  <c r="P19"/>
  <c r="Q19"/>
  <c r="R19"/>
  <c r="S19"/>
  <c r="U19"/>
  <c r="V19"/>
  <c r="W19"/>
  <c r="B20"/>
  <c r="C20"/>
  <c r="D20"/>
  <c r="E20"/>
  <c r="F20"/>
  <c r="G20"/>
  <c r="H20"/>
  <c r="J20"/>
  <c r="K20"/>
  <c r="L20"/>
  <c r="M20"/>
  <c r="N20"/>
  <c r="O20"/>
  <c r="P20"/>
  <c r="Q20"/>
  <c r="R20"/>
  <c r="S20"/>
  <c r="U20"/>
  <c r="V20"/>
  <c r="W20"/>
  <c r="B21"/>
  <c r="C21"/>
  <c r="D21"/>
  <c r="E21"/>
  <c r="F21"/>
  <c r="G21"/>
  <c r="H21"/>
  <c r="J21"/>
  <c r="K21"/>
  <c r="L21"/>
  <c r="M21"/>
  <c r="N21"/>
  <c r="O21"/>
  <c r="P21"/>
  <c r="Q21"/>
  <c r="R21"/>
  <c r="S21"/>
  <c r="U21"/>
  <c r="V21"/>
  <c r="W21"/>
  <c r="B22"/>
  <c r="C22"/>
  <c r="D22"/>
  <c r="E22"/>
  <c r="F22"/>
  <c r="G22"/>
  <c r="H22"/>
  <c r="J22"/>
  <c r="K22"/>
  <c r="L22"/>
  <c r="M22"/>
  <c r="N22"/>
  <c r="O22"/>
  <c r="P22"/>
  <c r="Q22"/>
  <c r="R22"/>
  <c r="S22"/>
  <c r="U22"/>
  <c r="V22"/>
  <c r="W22"/>
  <c r="B23"/>
  <c r="C23"/>
  <c r="D23"/>
  <c r="E23"/>
  <c r="F23"/>
  <c r="G23"/>
  <c r="H23"/>
  <c r="J23"/>
  <c r="K23"/>
  <c r="L23"/>
  <c r="M23"/>
  <c r="N23"/>
  <c r="O23"/>
  <c r="P23"/>
  <c r="Q23"/>
  <c r="R23"/>
  <c r="S23"/>
  <c r="U23"/>
  <c r="V23"/>
  <c r="W23"/>
  <c r="B24"/>
  <c r="C24"/>
  <c r="D24"/>
  <c r="E24"/>
  <c r="F24"/>
  <c r="G24"/>
  <c r="H24"/>
  <c r="J24"/>
  <c r="K24"/>
  <c r="L24"/>
  <c r="M24"/>
  <c r="N24"/>
  <c r="O24"/>
  <c r="P24"/>
  <c r="Q24"/>
  <c r="R24"/>
  <c r="S24"/>
  <c r="U24"/>
  <c r="V24"/>
  <c r="W24"/>
  <c r="B25"/>
  <c r="C25"/>
  <c r="D25"/>
  <c r="E25"/>
  <c r="F25"/>
  <c r="G25"/>
  <c r="H25"/>
  <c r="J25"/>
  <c r="K25"/>
  <c r="L25"/>
  <c r="M25"/>
  <c r="N25"/>
  <c r="O25"/>
  <c r="P25"/>
  <c r="Q25"/>
  <c r="R25"/>
  <c r="S25"/>
  <c r="U25"/>
  <c r="V25"/>
  <c r="W25"/>
  <c r="C7"/>
  <c r="D7"/>
  <c r="E7"/>
  <c r="F7"/>
  <c r="G7"/>
  <c r="H7"/>
  <c r="J7"/>
  <c r="K7"/>
  <c r="L7"/>
  <c r="M7"/>
  <c r="N7"/>
  <c r="O7"/>
  <c r="P7"/>
  <c r="Q7"/>
  <c r="R7"/>
  <c r="S7"/>
  <c r="U7"/>
  <c r="V7"/>
  <c r="W7"/>
  <c r="B26" i="168"/>
  <c r="C26"/>
  <c r="D26"/>
  <c r="E26"/>
  <c r="F26"/>
  <c r="B7"/>
  <c r="C7"/>
  <c r="D7"/>
  <c r="E7"/>
  <c r="F7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C6"/>
  <c r="D6"/>
  <c r="E6"/>
  <c r="F6"/>
  <c r="B6"/>
  <c r="B7" i="166"/>
  <c r="B8"/>
  <c r="C8"/>
  <c r="D8"/>
  <c r="E8"/>
  <c r="F8"/>
  <c r="B9"/>
  <c r="C9"/>
  <c r="D9"/>
  <c r="E9"/>
  <c r="F9"/>
  <c r="B10"/>
  <c r="C10"/>
  <c r="D10"/>
  <c r="E10"/>
  <c r="F10"/>
  <c r="B11"/>
  <c r="C11"/>
  <c r="D11"/>
  <c r="E11"/>
  <c r="F11"/>
  <c r="B12"/>
  <c r="C12"/>
  <c r="D12"/>
  <c r="E12"/>
  <c r="F12"/>
  <c r="B13"/>
  <c r="C13"/>
  <c r="D13"/>
  <c r="E13"/>
  <c r="F13"/>
  <c r="B14"/>
  <c r="C14"/>
  <c r="D14"/>
  <c r="E14"/>
  <c r="F14"/>
  <c r="B15"/>
  <c r="C15"/>
  <c r="D15"/>
  <c r="E15"/>
  <c r="F15"/>
  <c r="B16"/>
  <c r="C16"/>
  <c r="D16"/>
  <c r="E16"/>
  <c r="F16"/>
  <c r="B17"/>
  <c r="C17"/>
  <c r="D17"/>
  <c r="E17"/>
  <c r="F17"/>
  <c r="B18"/>
  <c r="C18"/>
  <c r="D18"/>
  <c r="E18"/>
  <c r="F18"/>
  <c r="B19"/>
  <c r="C19"/>
  <c r="D19"/>
  <c r="E19"/>
  <c r="F19"/>
  <c r="B20"/>
  <c r="C20"/>
  <c r="D20"/>
  <c r="E20"/>
  <c r="F20"/>
  <c r="B21"/>
  <c r="C21"/>
  <c r="D21"/>
  <c r="E21"/>
  <c r="F21"/>
  <c r="B22"/>
  <c r="C22"/>
  <c r="D22"/>
  <c r="E22"/>
  <c r="F22"/>
  <c r="B23"/>
  <c r="C23"/>
  <c r="D23"/>
  <c r="E23"/>
  <c r="F23"/>
  <c r="B24"/>
  <c r="C24"/>
  <c r="D24"/>
  <c r="E24"/>
  <c r="F24"/>
  <c r="B25"/>
  <c r="C25"/>
  <c r="D25"/>
  <c r="E25"/>
  <c r="F25"/>
  <c r="B26"/>
  <c r="C26"/>
  <c r="D26"/>
  <c r="E26"/>
  <c r="F26"/>
  <c r="B27"/>
  <c r="C27"/>
  <c r="D27"/>
  <c r="E27"/>
  <c r="F27"/>
  <c r="C7"/>
  <c r="D7"/>
  <c r="E7"/>
  <c r="F7"/>
  <c r="B27" i="165"/>
  <c r="C27"/>
  <c r="D27"/>
  <c r="E27"/>
  <c r="F27"/>
  <c r="G27"/>
  <c r="H27"/>
  <c r="J27"/>
  <c r="K27"/>
  <c r="L27"/>
  <c r="M27"/>
  <c r="N27"/>
  <c r="O27"/>
  <c r="P27"/>
  <c r="Q27"/>
  <c r="R27"/>
  <c r="S27"/>
  <c r="U27"/>
  <c r="V27"/>
  <c r="W27"/>
  <c r="B8"/>
  <c r="C8"/>
  <c r="D8"/>
  <c r="E8"/>
  <c r="F8"/>
  <c r="G8"/>
  <c r="H8"/>
  <c r="J8"/>
  <c r="K8"/>
  <c r="L8"/>
  <c r="M8"/>
  <c r="N8"/>
  <c r="O8"/>
  <c r="P8"/>
  <c r="Q8"/>
  <c r="R8"/>
  <c r="S8"/>
  <c r="U8"/>
  <c r="V8"/>
  <c r="W8"/>
  <c r="B9"/>
  <c r="C9"/>
  <c r="D9"/>
  <c r="E9"/>
  <c r="F9"/>
  <c r="G9"/>
  <c r="H9"/>
  <c r="J9"/>
  <c r="K9"/>
  <c r="L9"/>
  <c r="M9"/>
  <c r="N9"/>
  <c r="O9"/>
  <c r="P9"/>
  <c r="Q9"/>
  <c r="R9"/>
  <c r="S9"/>
  <c r="U9"/>
  <c r="V9"/>
  <c r="W9"/>
  <c r="B10"/>
  <c r="C10"/>
  <c r="D10"/>
  <c r="E10"/>
  <c r="F10"/>
  <c r="G10"/>
  <c r="H10"/>
  <c r="J10"/>
  <c r="K10"/>
  <c r="L10"/>
  <c r="M10"/>
  <c r="N10"/>
  <c r="O10"/>
  <c r="P10"/>
  <c r="Q10"/>
  <c r="R10"/>
  <c r="S10"/>
  <c r="U10"/>
  <c r="V10"/>
  <c r="W10"/>
  <c r="B11"/>
  <c r="C11"/>
  <c r="D11"/>
  <c r="E11"/>
  <c r="F11"/>
  <c r="G11"/>
  <c r="H11"/>
  <c r="J11"/>
  <c r="K11"/>
  <c r="L11"/>
  <c r="M11"/>
  <c r="N11"/>
  <c r="O11"/>
  <c r="P11"/>
  <c r="Q11"/>
  <c r="R11"/>
  <c r="S11"/>
  <c r="U11"/>
  <c r="V11"/>
  <c r="W11"/>
  <c r="B12"/>
  <c r="C12"/>
  <c r="D12"/>
  <c r="E12"/>
  <c r="F12"/>
  <c r="G12"/>
  <c r="H12"/>
  <c r="J12"/>
  <c r="K12"/>
  <c r="L12"/>
  <c r="M12"/>
  <c r="N12"/>
  <c r="O12"/>
  <c r="P12"/>
  <c r="Q12"/>
  <c r="R12"/>
  <c r="S12"/>
  <c r="U12"/>
  <c r="V12"/>
  <c r="W12"/>
  <c r="B13"/>
  <c r="C13"/>
  <c r="D13"/>
  <c r="E13"/>
  <c r="F13"/>
  <c r="G13"/>
  <c r="H13"/>
  <c r="J13"/>
  <c r="K13"/>
  <c r="L13"/>
  <c r="M13"/>
  <c r="N13"/>
  <c r="O13"/>
  <c r="P13"/>
  <c r="Q13"/>
  <c r="R13"/>
  <c r="S13"/>
  <c r="U13"/>
  <c r="V13"/>
  <c r="W13"/>
  <c r="B14"/>
  <c r="C14"/>
  <c r="D14"/>
  <c r="E14"/>
  <c r="F14"/>
  <c r="G14"/>
  <c r="H14"/>
  <c r="J14"/>
  <c r="K14"/>
  <c r="L14"/>
  <c r="M14"/>
  <c r="N14"/>
  <c r="O14"/>
  <c r="P14"/>
  <c r="Q14"/>
  <c r="R14"/>
  <c r="S14"/>
  <c r="U14"/>
  <c r="V14"/>
  <c r="W14"/>
  <c r="B15"/>
  <c r="C15"/>
  <c r="D15"/>
  <c r="E15"/>
  <c r="F15"/>
  <c r="G15"/>
  <c r="H15"/>
  <c r="J15"/>
  <c r="K15"/>
  <c r="L15"/>
  <c r="M15"/>
  <c r="N15"/>
  <c r="O15"/>
  <c r="P15"/>
  <c r="Q15"/>
  <c r="R15"/>
  <c r="S15"/>
  <c r="U15"/>
  <c r="V15"/>
  <c r="W15"/>
  <c r="B16"/>
  <c r="C16"/>
  <c r="D16"/>
  <c r="E16"/>
  <c r="F16"/>
  <c r="G16"/>
  <c r="H16"/>
  <c r="J16"/>
  <c r="K16"/>
  <c r="L16"/>
  <c r="M16"/>
  <c r="N16"/>
  <c r="O16"/>
  <c r="P16"/>
  <c r="Q16"/>
  <c r="R16"/>
  <c r="S16"/>
  <c r="U16"/>
  <c r="V16"/>
  <c r="W16"/>
  <c r="B17"/>
  <c r="C17"/>
  <c r="D17"/>
  <c r="E17"/>
  <c r="F17"/>
  <c r="G17"/>
  <c r="H17"/>
  <c r="J17"/>
  <c r="K17"/>
  <c r="L17"/>
  <c r="M17"/>
  <c r="N17"/>
  <c r="O17"/>
  <c r="P17"/>
  <c r="Q17"/>
  <c r="R17"/>
  <c r="S17"/>
  <c r="U17"/>
  <c r="V17"/>
  <c r="W17"/>
  <c r="B18"/>
  <c r="C18"/>
  <c r="D18"/>
  <c r="E18"/>
  <c r="F18"/>
  <c r="G18"/>
  <c r="H18"/>
  <c r="J18"/>
  <c r="K18"/>
  <c r="L18"/>
  <c r="M18"/>
  <c r="N18"/>
  <c r="O18"/>
  <c r="P18"/>
  <c r="Q18"/>
  <c r="R18"/>
  <c r="S18"/>
  <c r="U18"/>
  <c r="V18"/>
  <c r="W18"/>
  <c r="B19"/>
  <c r="C19"/>
  <c r="D19"/>
  <c r="E19"/>
  <c r="F19"/>
  <c r="G19"/>
  <c r="H19"/>
  <c r="J19"/>
  <c r="K19"/>
  <c r="L19"/>
  <c r="M19"/>
  <c r="N19"/>
  <c r="O19"/>
  <c r="P19"/>
  <c r="Q19"/>
  <c r="R19"/>
  <c r="S19"/>
  <c r="U19"/>
  <c r="V19"/>
  <c r="W19"/>
  <c r="B20"/>
  <c r="C20"/>
  <c r="D20"/>
  <c r="E20"/>
  <c r="F20"/>
  <c r="G20"/>
  <c r="H20"/>
  <c r="J20"/>
  <c r="K20"/>
  <c r="L20"/>
  <c r="M20"/>
  <c r="N20"/>
  <c r="O20"/>
  <c r="P20"/>
  <c r="Q20"/>
  <c r="R20"/>
  <c r="S20"/>
  <c r="U20"/>
  <c r="V20"/>
  <c r="W20"/>
  <c r="B21"/>
  <c r="C21"/>
  <c r="D21"/>
  <c r="E21"/>
  <c r="F21"/>
  <c r="G21"/>
  <c r="H21"/>
  <c r="J21"/>
  <c r="K21"/>
  <c r="L21"/>
  <c r="M21"/>
  <c r="N21"/>
  <c r="O21"/>
  <c r="P21"/>
  <c r="Q21"/>
  <c r="R21"/>
  <c r="S21"/>
  <c r="U21"/>
  <c r="V21"/>
  <c r="W21"/>
  <c r="B22"/>
  <c r="C22"/>
  <c r="D22"/>
  <c r="E22"/>
  <c r="F22"/>
  <c r="G22"/>
  <c r="H22"/>
  <c r="J22"/>
  <c r="K22"/>
  <c r="L22"/>
  <c r="M22"/>
  <c r="N22"/>
  <c r="O22"/>
  <c r="P22"/>
  <c r="Q22"/>
  <c r="R22"/>
  <c r="S22"/>
  <c r="U22"/>
  <c r="V22"/>
  <c r="W22"/>
  <c r="B23"/>
  <c r="C23"/>
  <c r="D23"/>
  <c r="E23"/>
  <c r="F23"/>
  <c r="G23"/>
  <c r="H23"/>
  <c r="J23"/>
  <c r="K23"/>
  <c r="L23"/>
  <c r="M23"/>
  <c r="N23"/>
  <c r="O23"/>
  <c r="P23"/>
  <c r="Q23"/>
  <c r="R23"/>
  <c r="S23"/>
  <c r="U23"/>
  <c r="V23"/>
  <c r="W23"/>
  <c r="B24"/>
  <c r="C24"/>
  <c r="D24"/>
  <c r="E24"/>
  <c r="F24"/>
  <c r="G24"/>
  <c r="H24"/>
  <c r="J24"/>
  <c r="K24"/>
  <c r="L24"/>
  <c r="M24"/>
  <c r="N24"/>
  <c r="O24"/>
  <c r="P24"/>
  <c r="Q24"/>
  <c r="R24"/>
  <c r="S24"/>
  <c r="U24"/>
  <c r="V24"/>
  <c r="W24"/>
  <c r="B25"/>
  <c r="C25"/>
  <c r="D25"/>
  <c r="E25"/>
  <c r="F25"/>
  <c r="G25"/>
  <c r="H25"/>
  <c r="J25"/>
  <c r="K25"/>
  <c r="L25"/>
  <c r="M25"/>
  <c r="N25"/>
  <c r="O25"/>
  <c r="P25"/>
  <c r="Q25"/>
  <c r="R25"/>
  <c r="S25"/>
  <c r="U25"/>
  <c r="V25"/>
  <c r="W25"/>
  <c r="B26"/>
  <c r="C26"/>
  <c r="D26"/>
  <c r="E26"/>
  <c r="F26"/>
  <c r="G26"/>
  <c r="H26"/>
  <c r="J26"/>
  <c r="K26"/>
  <c r="L26"/>
  <c r="M26"/>
  <c r="N26"/>
  <c r="O26"/>
  <c r="P26"/>
  <c r="Q26"/>
  <c r="R26"/>
  <c r="S26"/>
  <c r="U26"/>
  <c r="V26"/>
  <c r="W26"/>
  <c r="C7"/>
  <c r="D7"/>
  <c r="E7"/>
  <c r="F7"/>
  <c r="G7"/>
  <c r="H7"/>
  <c r="J7"/>
  <c r="K7"/>
  <c r="L7"/>
  <c r="M7"/>
  <c r="N7"/>
  <c r="O7"/>
  <c r="P7"/>
  <c r="Q7"/>
  <c r="R7"/>
  <c r="S7"/>
  <c r="U7"/>
  <c r="V7"/>
  <c r="W7"/>
  <c r="B7"/>
  <c r="B7" i="164"/>
  <c r="B8"/>
  <c r="D8"/>
  <c r="E8"/>
  <c r="F8"/>
  <c r="G8"/>
  <c r="H8"/>
  <c r="J8"/>
  <c r="K8"/>
  <c r="L8"/>
  <c r="M8"/>
  <c r="N8"/>
  <c r="O8"/>
  <c r="P8"/>
  <c r="Q8"/>
  <c r="R8"/>
  <c r="S8"/>
  <c r="U8"/>
  <c r="V8"/>
  <c r="W8"/>
  <c r="B9"/>
  <c r="D9"/>
  <c r="E9"/>
  <c r="F9"/>
  <c r="G9"/>
  <c r="H9"/>
  <c r="J9"/>
  <c r="K9"/>
  <c r="L9"/>
  <c r="M9"/>
  <c r="N9"/>
  <c r="O9"/>
  <c r="P9"/>
  <c r="Q9"/>
  <c r="R9"/>
  <c r="S9"/>
  <c r="U9"/>
  <c r="V9"/>
  <c r="W9"/>
  <c r="B10"/>
  <c r="D10"/>
  <c r="E10"/>
  <c r="F10"/>
  <c r="G10"/>
  <c r="H10"/>
  <c r="J10"/>
  <c r="K10"/>
  <c r="L10"/>
  <c r="M10"/>
  <c r="N10"/>
  <c r="O10"/>
  <c r="P10"/>
  <c r="Q10"/>
  <c r="R10"/>
  <c r="S10"/>
  <c r="U10"/>
  <c r="V10"/>
  <c r="W10"/>
  <c r="B11"/>
  <c r="D11"/>
  <c r="E11"/>
  <c r="F11"/>
  <c r="G11"/>
  <c r="H11"/>
  <c r="J11"/>
  <c r="K11"/>
  <c r="L11"/>
  <c r="M11"/>
  <c r="N11"/>
  <c r="O11"/>
  <c r="P11"/>
  <c r="Q11"/>
  <c r="R11"/>
  <c r="S11"/>
  <c r="U11"/>
  <c r="V11"/>
  <c r="W11"/>
  <c r="B12"/>
  <c r="D12"/>
  <c r="E12"/>
  <c r="F12"/>
  <c r="G12"/>
  <c r="H12"/>
  <c r="J12"/>
  <c r="K12"/>
  <c r="L12"/>
  <c r="M12"/>
  <c r="N12"/>
  <c r="O12"/>
  <c r="P12"/>
  <c r="Q12"/>
  <c r="R12"/>
  <c r="S12"/>
  <c r="U12"/>
  <c r="V12"/>
  <c r="W12"/>
  <c r="B13"/>
  <c r="D13"/>
  <c r="E13"/>
  <c r="F13"/>
  <c r="G13"/>
  <c r="H13"/>
  <c r="J13"/>
  <c r="K13"/>
  <c r="L13"/>
  <c r="M13"/>
  <c r="N13"/>
  <c r="O13"/>
  <c r="P13"/>
  <c r="Q13"/>
  <c r="R13"/>
  <c r="S13"/>
  <c r="U13"/>
  <c r="V13"/>
  <c r="W13"/>
  <c r="B14"/>
  <c r="D14"/>
  <c r="E14"/>
  <c r="F14"/>
  <c r="G14"/>
  <c r="H14"/>
  <c r="J14"/>
  <c r="K14"/>
  <c r="L14"/>
  <c r="M14"/>
  <c r="N14"/>
  <c r="O14"/>
  <c r="P14"/>
  <c r="Q14"/>
  <c r="R14"/>
  <c r="S14"/>
  <c r="U14"/>
  <c r="V14"/>
  <c r="W14"/>
  <c r="B15"/>
  <c r="D15"/>
  <c r="E15"/>
  <c r="F15"/>
  <c r="G15"/>
  <c r="H15"/>
  <c r="J15"/>
  <c r="K15"/>
  <c r="L15"/>
  <c r="M15"/>
  <c r="N15"/>
  <c r="O15"/>
  <c r="P15"/>
  <c r="Q15"/>
  <c r="R15"/>
  <c r="S15"/>
  <c r="U15"/>
  <c r="V15"/>
  <c r="W15"/>
  <c r="B16"/>
  <c r="D16"/>
  <c r="E16"/>
  <c r="F16"/>
  <c r="G16"/>
  <c r="H16"/>
  <c r="J16"/>
  <c r="K16"/>
  <c r="L16"/>
  <c r="M16"/>
  <c r="N16"/>
  <c r="O16"/>
  <c r="P16"/>
  <c r="Q16"/>
  <c r="R16"/>
  <c r="S16"/>
  <c r="U16"/>
  <c r="V16"/>
  <c r="W16"/>
  <c r="B17"/>
  <c r="D17"/>
  <c r="E17"/>
  <c r="F17"/>
  <c r="G17"/>
  <c r="H17"/>
  <c r="J17"/>
  <c r="K17"/>
  <c r="L17"/>
  <c r="M17"/>
  <c r="N17"/>
  <c r="O17"/>
  <c r="P17"/>
  <c r="Q17"/>
  <c r="R17"/>
  <c r="S17"/>
  <c r="U17"/>
  <c r="V17"/>
  <c r="W17"/>
  <c r="B18"/>
  <c r="D18"/>
  <c r="E18"/>
  <c r="F18"/>
  <c r="G18"/>
  <c r="H18"/>
  <c r="J18"/>
  <c r="K18"/>
  <c r="L18"/>
  <c r="M18"/>
  <c r="N18"/>
  <c r="O18"/>
  <c r="P18"/>
  <c r="Q18"/>
  <c r="R18"/>
  <c r="S18"/>
  <c r="U18"/>
  <c r="V18"/>
  <c r="W18"/>
  <c r="B19"/>
  <c r="D19"/>
  <c r="E19"/>
  <c r="F19"/>
  <c r="G19"/>
  <c r="H19"/>
  <c r="J19"/>
  <c r="K19"/>
  <c r="L19"/>
  <c r="M19"/>
  <c r="N19"/>
  <c r="O19"/>
  <c r="P19"/>
  <c r="Q19"/>
  <c r="R19"/>
  <c r="S19"/>
  <c r="U19"/>
  <c r="V19"/>
  <c r="W19"/>
  <c r="B20"/>
  <c r="D20"/>
  <c r="E20"/>
  <c r="F20"/>
  <c r="G20"/>
  <c r="H20"/>
  <c r="J20"/>
  <c r="K20"/>
  <c r="L20"/>
  <c r="M20"/>
  <c r="N20"/>
  <c r="O20"/>
  <c r="P20"/>
  <c r="Q20"/>
  <c r="R20"/>
  <c r="S20"/>
  <c r="U20"/>
  <c r="V20"/>
  <c r="W20"/>
  <c r="B21"/>
  <c r="D21"/>
  <c r="E21"/>
  <c r="F21"/>
  <c r="G21"/>
  <c r="H21"/>
  <c r="J21"/>
  <c r="K21"/>
  <c r="L21"/>
  <c r="M21"/>
  <c r="N21"/>
  <c r="O21"/>
  <c r="P21"/>
  <c r="Q21"/>
  <c r="R21"/>
  <c r="S21"/>
  <c r="U21"/>
  <c r="V21"/>
  <c r="W21"/>
  <c r="B22"/>
  <c r="D22"/>
  <c r="E22"/>
  <c r="F22"/>
  <c r="G22"/>
  <c r="H22"/>
  <c r="J22"/>
  <c r="K22"/>
  <c r="L22"/>
  <c r="M22"/>
  <c r="N22"/>
  <c r="O22"/>
  <c r="P22"/>
  <c r="Q22"/>
  <c r="R22"/>
  <c r="S22"/>
  <c r="U22"/>
  <c r="V22"/>
  <c r="W22"/>
  <c r="B23"/>
  <c r="D23"/>
  <c r="E23"/>
  <c r="F23"/>
  <c r="G23"/>
  <c r="H23"/>
  <c r="J23"/>
  <c r="K23"/>
  <c r="L23"/>
  <c r="M23"/>
  <c r="N23"/>
  <c r="O23"/>
  <c r="P23"/>
  <c r="Q23"/>
  <c r="R23"/>
  <c r="S23"/>
  <c r="U23"/>
  <c r="V23"/>
  <c r="W23"/>
  <c r="B24"/>
  <c r="D24"/>
  <c r="E24"/>
  <c r="F24"/>
  <c r="G24"/>
  <c r="H24"/>
  <c r="J24"/>
  <c r="K24"/>
  <c r="L24"/>
  <c r="M24"/>
  <c r="N24"/>
  <c r="O24"/>
  <c r="P24"/>
  <c r="Q24"/>
  <c r="R24"/>
  <c r="S24"/>
  <c r="U24"/>
  <c r="V24"/>
  <c r="W24"/>
  <c r="B25"/>
  <c r="D25"/>
  <c r="E25"/>
  <c r="F25"/>
  <c r="G25"/>
  <c r="H25"/>
  <c r="J25"/>
  <c r="K25"/>
  <c r="L25"/>
  <c r="M25"/>
  <c r="N25"/>
  <c r="O25"/>
  <c r="P25"/>
  <c r="Q25"/>
  <c r="R25"/>
  <c r="S25"/>
  <c r="U25"/>
  <c r="V25"/>
  <c r="W25"/>
  <c r="B26"/>
  <c r="D26"/>
  <c r="E26"/>
  <c r="F26"/>
  <c r="G26"/>
  <c r="H26"/>
  <c r="J26"/>
  <c r="K26"/>
  <c r="L26"/>
  <c r="M26"/>
  <c r="N26"/>
  <c r="O26"/>
  <c r="P26"/>
  <c r="Q26"/>
  <c r="R26"/>
  <c r="S26"/>
  <c r="U26"/>
  <c r="V26"/>
  <c r="W26"/>
  <c r="B27"/>
  <c r="B33" s="1"/>
  <c r="D27"/>
  <c r="D33" s="1"/>
  <c r="E27"/>
  <c r="E33" s="1"/>
  <c r="F27"/>
  <c r="G27"/>
  <c r="H27"/>
  <c r="H33" s="1"/>
  <c r="J27"/>
  <c r="K27"/>
  <c r="L27"/>
  <c r="L33" s="1"/>
  <c r="M27"/>
  <c r="M33" s="1"/>
  <c r="N27"/>
  <c r="O27"/>
  <c r="P27"/>
  <c r="P33" s="1"/>
  <c r="Q27"/>
  <c r="Q33" s="1"/>
  <c r="R27"/>
  <c r="S27"/>
  <c r="U27"/>
  <c r="U33" s="1"/>
  <c r="V27"/>
  <c r="W27"/>
  <c r="C7"/>
  <c r="D7"/>
  <c r="E7"/>
  <c r="F7"/>
  <c r="G7"/>
  <c r="H7"/>
  <c r="J7"/>
  <c r="K7"/>
  <c r="L7"/>
  <c r="M7"/>
  <c r="N7"/>
  <c r="O7"/>
  <c r="P7"/>
  <c r="Q7"/>
  <c r="R7"/>
  <c r="S7"/>
  <c r="U7"/>
  <c r="V7"/>
  <c r="W7"/>
  <c r="B33" i="47"/>
  <c r="B33" i="46"/>
  <c r="C59" i="154"/>
  <c r="D59"/>
  <c r="E59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B59"/>
  <c r="C57"/>
  <c r="D57"/>
  <c r="E57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B57"/>
  <c r="C5"/>
  <c r="C59" i="152"/>
  <c r="D59"/>
  <c r="E59"/>
  <c r="F59"/>
  <c r="G59"/>
  <c r="H59"/>
  <c r="I59"/>
  <c r="J59"/>
  <c r="K59"/>
  <c r="B59"/>
  <c r="E57"/>
  <c r="F57"/>
  <c r="G57"/>
  <c r="H57"/>
  <c r="I57"/>
  <c r="J57"/>
  <c r="K57"/>
  <c r="B57"/>
  <c r="C57"/>
  <c r="D57"/>
  <c r="U58" i="204"/>
  <c r="V58"/>
  <c r="W58"/>
  <c r="U58" i="203"/>
  <c r="V58"/>
  <c r="W58"/>
  <c r="C60" i="158"/>
  <c r="D60"/>
  <c r="E60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B60"/>
  <c r="C58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B58"/>
  <c r="U60" i="156"/>
  <c r="V60"/>
  <c r="W60"/>
  <c r="C15" i="275"/>
  <c r="D15"/>
  <c r="E15"/>
  <c r="F15"/>
  <c r="G15"/>
  <c r="H15"/>
  <c r="I15"/>
  <c r="J15"/>
  <c r="K15"/>
  <c r="B15"/>
  <c r="C14"/>
  <c r="D14"/>
  <c r="E14"/>
  <c r="F14"/>
  <c r="G14"/>
  <c r="H14"/>
  <c r="I14"/>
  <c r="J14"/>
  <c r="K14"/>
  <c r="B14"/>
  <c r="C13"/>
  <c r="D13"/>
  <c r="E13"/>
  <c r="F13"/>
  <c r="G13"/>
  <c r="H13"/>
  <c r="I13"/>
  <c r="J13"/>
  <c r="K13"/>
  <c r="B13"/>
  <c r="C33" i="147"/>
  <c r="D33"/>
  <c r="E33"/>
  <c r="F33"/>
  <c r="G33"/>
  <c r="H33"/>
  <c r="I33"/>
  <c r="J33"/>
  <c r="K33"/>
  <c r="L33"/>
  <c r="B33"/>
  <c r="C31"/>
  <c r="D31"/>
  <c r="E31"/>
  <c r="F31"/>
  <c r="G31"/>
  <c r="H31"/>
  <c r="I31"/>
  <c r="J31"/>
  <c r="K31"/>
  <c r="L31"/>
  <c r="B31"/>
  <c r="C33" i="145"/>
  <c r="D33"/>
  <c r="E33"/>
  <c r="F33"/>
  <c r="G33"/>
  <c r="H33"/>
  <c r="I33"/>
  <c r="J33"/>
  <c r="K33"/>
  <c r="L33"/>
  <c r="B33"/>
  <c r="C31"/>
  <c r="D31"/>
  <c r="E31"/>
  <c r="F31"/>
  <c r="G31"/>
  <c r="H31"/>
  <c r="I31"/>
  <c r="J31"/>
  <c r="K31"/>
  <c r="L31"/>
  <c r="B31"/>
  <c r="C33" i="144"/>
  <c r="D33"/>
  <c r="B33"/>
  <c r="C31"/>
  <c r="D31"/>
  <c r="B31"/>
  <c r="C33" i="143"/>
  <c r="D33"/>
  <c r="B33"/>
  <c r="C31"/>
  <c r="D31"/>
  <c r="B31"/>
  <c r="C33" i="131"/>
  <c r="D33"/>
  <c r="E33"/>
  <c r="F33"/>
  <c r="G33"/>
  <c r="H33"/>
  <c r="I33"/>
  <c r="J33"/>
  <c r="K33"/>
  <c r="L33"/>
  <c r="B33"/>
  <c r="C31"/>
  <c r="D31"/>
  <c r="E31"/>
  <c r="F31"/>
  <c r="G31"/>
  <c r="H31"/>
  <c r="I31"/>
  <c r="J31"/>
  <c r="K31"/>
  <c r="L31"/>
  <c r="B31"/>
  <c r="C33" i="129"/>
  <c r="D33"/>
  <c r="E33"/>
  <c r="F33"/>
  <c r="G33"/>
  <c r="H33"/>
  <c r="I33"/>
  <c r="J33"/>
  <c r="K33"/>
  <c r="L33"/>
  <c r="M33"/>
  <c r="N33"/>
  <c r="O33"/>
  <c r="P33"/>
  <c r="Q33"/>
  <c r="R33"/>
  <c r="S33"/>
  <c r="B33"/>
  <c r="C31"/>
  <c r="D31"/>
  <c r="E31"/>
  <c r="F31"/>
  <c r="G31"/>
  <c r="H31"/>
  <c r="I31"/>
  <c r="J31"/>
  <c r="K31"/>
  <c r="L31"/>
  <c r="M31"/>
  <c r="N31"/>
  <c r="O31"/>
  <c r="P31"/>
  <c r="Q31"/>
  <c r="R31"/>
  <c r="S31"/>
  <c r="B31"/>
  <c r="C33" i="127"/>
  <c r="D33"/>
  <c r="E33"/>
  <c r="F33"/>
  <c r="G33"/>
  <c r="H33"/>
  <c r="I33"/>
  <c r="J33"/>
  <c r="K33"/>
  <c r="L33"/>
  <c r="M33"/>
  <c r="N33"/>
  <c r="O33"/>
  <c r="P33"/>
  <c r="Q33"/>
  <c r="R33"/>
  <c r="S33"/>
  <c r="B33"/>
  <c r="C31"/>
  <c r="D31"/>
  <c r="E31"/>
  <c r="F31"/>
  <c r="G31"/>
  <c r="H31"/>
  <c r="I31"/>
  <c r="J31"/>
  <c r="K31"/>
  <c r="L31"/>
  <c r="M31"/>
  <c r="N31"/>
  <c r="O31"/>
  <c r="P31"/>
  <c r="Q31"/>
  <c r="R31"/>
  <c r="S31"/>
  <c r="B31"/>
  <c r="E30" i="271" l="1"/>
  <c r="B32" i="284"/>
  <c r="B31" i="278"/>
  <c r="D30" i="271"/>
  <c r="D32" i="168"/>
  <c r="D30"/>
  <c r="E32"/>
  <c r="E30"/>
  <c r="F32"/>
  <c r="F30"/>
  <c r="B30"/>
  <c r="B32"/>
  <c r="C32"/>
  <c r="C30"/>
  <c r="B33" i="284"/>
  <c r="B31"/>
  <c r="B33" i="283"/>
  <c r="B31"/>
  <c r="B32"/>
  <c r="B32" i="278"/>
  <c r="C29" i="271"/>
  <c r="C31"/>
  <c r="D31"/>
  <c r="D29"/>
  <c r="C30"/>
  <c r="E29"/>
  <c r="B31" i="281"/>
  <c r="B32"/>
  <c r="B33" i="166"/>
  <c r="C33"/>
  <c r="W32" i="170"/>
  <c r="S32"/>
  <c r="U32"/>
  <c r="Q32"/>
  <c r="D31" i="166"/>
  <c r="E31"/>
  <c r="F31"/>
  <c r="E33"/>
  <c r="C31"/>
  <c r="W32" i="165"/>
  <c r="S32"/>
  <c r="W33"/>
  <c r="S33"/>
  <c r="O33"/>
  <c r="K33"/>
  <c r="G33"/>
  <c r="C33"/>
  <c r="P32"/>
  <c r="P31"/>
  <c r="L31"/>
  <c r="H31"/>
  <c r="D31"/>
  <c r="U32"/>
  <c r="Q32"/>
  <c r="U31"/>
  <c r="Q31"/>
  <c r="M31"/>
  <c r="E31"/>
  <c r="V32"/>
  <c r="R32"/>
  <c r="V33"/>
  <c r="R33"/>
  <c r="N33"/>
  <c r="J33"/>
  <c r="F33"/>
  <c r="B33"/>
  <c r="V31" i="164"/>
  <c r="R31"/>
  <c r="N31"/>
  <c r="J31"/>
  <c r="F31"/>
  <c r="V32"/>
  <c r="R32"/>
  <c r="W31"/>
  <c r="S31"/>
  <c r="O31"/>
  <c r="K31"/>
  <c r="G31"/>
  <c r="C31"/>
  <c r="W32"/>
  <c r="S32"/>
  <c r="P32"/>
  <c r="U32"/>
  <c r="Q32"/>
  <c r="B31" i="165"/>
  <c r="V31"/>
  <c r="R31"/>
  <c r="N31"/>
  <c r="J31"/>
  <c r="F31"/>
  <c r="P33"/>
  <c r="L33"/>
  <c r="H33"/>
  <c r="D33"/>
  <c r="W31"/>
  <c r="S31"/>
  <c r="O31"/>
  <c r="K31"/>
  <c r="G31"/>
  <c r="C31"/>
  <c r="U33"/>
  <c r="Q33"/>
  <c r="M33"/>
  <c r="E33"/>
  <c r="V31" i="170"/>
  <c r="V33"/>
  <c r="R31"/>
  <c r="R33"/>
  <c r="N31"/>
  <c r="N33"/>
  <c r="J31"/>
  <c r="J33"/>
  <c r="F31"/>
  <c r="F33"/>
  <c r="P31" i="164"/>
  <c r="L31"/>
  <c r="H31"/>
  <c r="D31"/>
  <c r="V33"/>
  <c r="R33"/>
  <c r="N33"/>
  <c r="J33"/>
  <c r="F33"/>
  <c r="B31"/>
  <c r="F33" i="166"/>
  <c r="B31"/>
  <c r="V32" i="170"/>
  <c r="R32"/>
  <c r="B33"/>
  <c r="B31"/>
  <c r="W31"/>
  <c r="W33"/>
  <c r="S33"/>
  <c r="S31"/>
  <c r="O31"/>
  <c r="O33"/>
  <c r="K33"/>
  <c r="K31"/>
  <c r="G31"/>
  <c r="G33"/>
  <c r="C33"/>
  <c r="C31"/>
  <c r="U31" i="164"/>
  <c r="Q31"/>
  <c r="M31"/>
  <c r="E31"/>
  <c r="W33"/>
  <c r="S33"/>
  <c r="O33"/>
  <c r="K33"/>
  <c r="G33"/>
  <c r="C33"/>
  <c r="P33" i="170"/>
  <c r="P31"/>
  <c r="L33"/>
  <c r="L31"/>
  <c r="H33"/>
  <c r="H31"/>
  <c r="D33"/>
  <c r="D31"/>
  <c r="D33" i="166"/>
  <c r="P32" i="170"/>
  <c r="U33"/>
  <c r="U31"/>
  <c r="Q31"/>
  <c r="Q33"/>
  <c r="M33"/>
  <c r="M31"/>
  <c r="E33"/>
  <c r="E31"/>
  <c r="C33" i="103"/>
  <c r="D33"/>
  <c r="E33"/>
  <c r="F33"/>
  <c r="G33"/>
  <c r="H33"/>
  <c r="I33"/>
  <c r="J33"/>
  <c r="K33"/>
  <c r="L33"/>
  <c r="M33"/>
  <c r="N33"/>
  <c r="O33"/>
  <c r="P33"/>
  <c r="Q33"/>
  <c r="R33"/>
  <c r="S33"/>
  <c r="B33"/>
  <c r="C31"/>
  <c r="D31"/>
  <c r="E31"/>
  <c r="F31"/>
  <c r="G31"/>
  <c r="H31"/>
  <c r="I31"/>
  <c r="J31"/>
  <c r="K31"/>
  <c r="L31"/>
  <c r="M31"/>
  <c r="N31"/>
  <c r="O31"/>
  <c r="P31"/>
  <c r="Q31"/>
  <c r="R31"/>
  <c r="S31"/>
  <c r="B31"/>
  <c r="C33" i="105"/>
  <c r="D33"/>
  <c r="E33"/>
  <c r="F33"/>
  <c r="G33"/>
  <c r="H33"/>
  <c r="I33"/>
  <c r="J33"/>
  <c r="K33"/>
  <c r="L33"/>
  <c r="M33"/>
  <c r="N33"/>
  <c r="O33"/>
  <c r="P33"/>
  <c r="Q33"/>
  <c r="R33"/>
  <c r="S33"/>
  <c r="B33"/>
  <c r="C31"/>
  <c r="D31"/>
  <c r="E31"/>
  <c r="F31"/>
  <c r="G31"/>
  <c r="H31"/>
  <c r="I31"/>
  <c r="J31"/>
  <c r="K31"/>
  <c r="L31"/>
  <c r="M31"/>
  <c r="N31"/>
  <c r="O31"/>
  <c r="P31"/>
  <c r="Q31"/>
  <c r="R31"/>
  <c r="S31"/>
  <c r="B31"/>
  <c r="Q8" i="250"/>
  <c r="R8"/>
  <c r="T8"/>
  <c r="U8"/>
  <c r="V8"/>
  <c r="Q9"/>
  <c r="R9"/>
  <c r="T9"/>
  <c r="U9"/>
  <c r="V9"/>
  <c r="Q10"/>
  <c r="R10"/>
  <c r="T10"/>
  <c r="U10"/>
  <c r="V10"/>
  <c r="Q11"/>
  <c r="R11"/>
  <c r="T11"/>
  <c r="U11"/>
  <c r="V11"/>
  <c r="Q12"/>
  <c r="R12"/>
  <c r="T12"/>
  <c r="U12"/>
  <c r="V12"/>
  <c r="Q13"/>
  <c r="R13"/>
  <c r="T13"/>
  <c r="U13"/>
  <c r="V13"/>
  <c r="Q14"/>
  <c r="R14"/>
  <c r="T14"/>
  <c r="U14"/>
  <c r="V14"/>
  <c r="Q15"/>
  <c r="R15"/>
  <c r="T15"/>
  <c r="U15"/>
  <c r="V15"/>
  <c r="Q16"/>
  <c r="R16"/>
  <c r="T16"/>
  <c r="U16"/>
  <c r="V16"/>
  <c r="Q17"/>
  <c r="R17"/>
  <c r="T17"/>
  <c r="U17"/>
  <c r="V17"/>
  <c r="Q18"/>
  <c r="R18"/>
  <c r="T18"/>
  <c r="U18"/>
  <c r="V18"/>
  <c r="Q19"/>
  <c r="R19"/>
  <c r="T19"/>
  <c r="U19"/>
  <c r="V19"/>
  <c r="Q20"/>
  <c r="R20"/>
  <c r="T20"/>
  <c r="U20"/>
  <c r="V20"/>
  <c r="Q21"/>
  <c r="R21"/>
  <c r="T21"/>
  <c r="U21"/>
  <c r="V21"/>
  <c r="Q22"/>
  <c r="R22"/>
  <c r="T22"/>
  <c r="U22"/>
  <c r="V22"/>
  <c r="Q23"/>
  <c r="R23"/>
  <c r="T23"/>
  <c r="U23"/>
  <c r="V23"/>
  <c r="Q24"/>
  <c r="R24"/>
  <c r="T24"/>
  <c r="U24"/>
  <c r="V24"/>
  <c r="Q25"/>
  <c r="R25"/>
  <c r="T25"/>
  <c r="U25"/>
  <c r="V25"/>
  <c r="R7"/>
  <c r="T7"/>
  <c r="U7"/>
  <c r="V7"/>
  <c r="Q8" i="248"/>
  <c r="R8"/>
  <c r="T8"/>
  <c r="U8"/>
  <c r="V8"/>
  <c r="Q9"/>
  <c r="R9"/>
  <c r="T9"/>
  <c r="U9"/>
  <c r="V9"/>
  <c r="Q10"/>
  <c r="R10"/>
  <c r="T10"/>
  <c r="U10"/>
  <c r="V10"/>
  <c r="Q11"/>
  <c r="R11"/>
  <c r="T11"/>
  <c r="U11"/>
  <c r="V11"/>
  <c r="Q12"/>
  <c r="R12"/>
  <c r="T12"/>
  <c r="U12"/>
  <c r="V12"/>
  <c r="Q13"/>
  <c r="R13"/>
  <c r="T13"/>
  <c r="U13"/>
  <c r="V13"/>
  <c r="Q14"/>
  <c r="R14"/>
  <c r="T14"/>
  <c r="U14"/>
  <c r="V14"/>
  <c r="Q15"/>
  <c r="R15"/>
  <c r="T15"/>
  <c r="U15"/>
  <c r="V15"/>
  <c r="Q16"/>
  <c r="R16"/>
  <c r="T16"/>
  <c r="U16"/>
  <c r="V16"/>
  <c r="Q17"/>
  <c r="R17"/>
  <c r="T17"/>
  <c r="U17"/>
  <c r="V17"/>
  <c r="Q18"/>
  <c r="R18"/>
  <c r="T18"/>
  <c r="U18"/>
  <c r="V18"/>
  <c r="Q19"/>
  <c r="R19"/>
  <c r="T19"/>
  <c r="U19"/>
  <c r="V19"/>
  <c r="Q20"/>
  <c r="R20"/>
  <c r="T20"/>
  <c r="U20"/>
  <c r="V20"/>
  <c r="Q21"/>
  <c r="R21"/>
  <c r="T21"/>
  <c r="U21"/>
  <c r="V21"/>
  <c r="Q22"/>
  <c r="R22"/>
  <c r="T22"/>
  <c r="U22"/>
  <c r="V22"/>
  <c r="Q23"/>
  <c r="R23"/>
  <c r="T23"/>
  <c r="U23"/>
  <c r="V23"/>
  <c r="Q24"/>
  <c r="R24"/>
  <c r="T24"/>
  <c r="U24"/>
  <c r="V24"/>
  <c r="Q25"/>
  <c r="R25"/>
  <c r="T25"/>
  <c r="U25"/>
  <c r="V25"/>
  <c r="R7"/>
  <c r="T7"/>
  <c r="U7"/>
  <c r="V7"/>
  <c r="R8" i="99"/>
  <c r="T8"/>
  <c r="R9"/>
  <c r="T9"/>
  <c r="R10"/>
  <c r="T10"/>
  <c r="R11"/>
  <c r="T11"/>
  <c r="R12"/>
  <c r="T12"/>
  <c r="R13"/>
  <c r="T13"/>
  <c r="R14"/>
  <c r="T14"/>
  <c r="R15"/>
  <c r="T15"/>
  <c r="R16"/>
  <c r="T16"/>
  <c r="R17"/>
  <c r="R34" s="1"/>
  <c r="T17"/>
  <c r="T34" s="1"/>
  <c r="R18"/>
  <c r="T18"/>
  <c r="R19"/>
  <c r="T19"/>
  <c r="R20"/>
  <c r="T20"/>
  <c r="R21"/>
  <c r="T21"/>
  <c r="R22"/>
  <c r="T22"/>
  <c r="R23"/>
  <c r="T23"/>
  <c r="R24"/>
  <c r="T24"/>
  <c r="R25"/>
  <c r="T25"/>
  <c r="R26"/>
  <c r="T26"/>
  <c r="R27"/>
  <c r="T27"/>
  <c r="T7"/>
  <c r="T32" s="1"/>
  <c r="K31" i="271"/>
  <c r="O29"/>
  <c r="K29"/>
  <c r="B34" i="268"/>
  <c r="D7" i="265"/>
  <c r="E7"/>
  <c r="F7"/>
  <c r="G7"/>
  <c r="H7"/>
  <c r="I7"/>
  <c r="J7"/>
  <c r="K7"/>
  <c r="L7"/>
  <c r="D8"/>
  <c r="E8"/>
  <c r="F8"/>
  <c r="G8"/>
  <c r="H8"/>
  <c r="I8"/>
  <c r="J8"/>
  <c r="K8"/>
  <c r="L8"/>
  <c r="D9"/>
  <c r="E9"/>
  <c r="F9"/>
  <c r="G9"/>
  <c r="H9"/>
  <c r="I9"/>
  <c r="J9"/>
  <c r="K9"/>
  <c r="L9"/>
  <c r="D10"/>
  <c r="E10"/>
  <c r="F10"/>
  <c r="G10"/>
  <c r="H10"/>
  <c r="I10"/>
  <c r="J10"/>
  <c r="K10"/>
  <c r="L10"/>
  <c r="D11"/>
  <c r="E11"/>
  <c r="F11"/>
  <c r="G11"/>
  <c r="H11"/>
  <c r="I11"/>
  <c r="J11"/>
  <c r="K11"/>
  <c r="L11"/>
  <c r="D12"/>
  <c r="E12"/>
  <c r="F12"/>
  <c r="G12"/>
  <c r="H12"/>
  <c r="I12"/>
  <c r="J12"/>
  <c r="K12"/>
  <c r="L12"/>
  <c r="D13"/>
  <c r="E13"/>
  <c r="F13"/>
  <c r="G13"/>
  <c r="H13"/>
  <c r="I13"/>
  <c r="J13"/>
  <c r="K13"/>
  <c r="L13"/>
  <c r="D14"/>
  <c r="E14"/>
  <c r="F14"/>
  <c r="G14"/>
  <c r="H14"/>
  <c r="I14"/>
  <c r="J14"/>
  <c r="K14"/>
  <c r="L14"/>
  <c r="D15"/>
  <c r="E15"/>
  <c r="F15"/>
  <c r="G15"/>
  <c r="H15"/>
  <c r="I15"/>
  <c r="J15"/>
  <c r="K15"/>
  <c r="L15"/>
  <c r="D16"/>
  <c r="E16"/>
  <c r="F16"/>
  <c r="G16"/>
  <c r="H16"/>
  <c r="I16"/>
  <c r="J16"/>
  <c r="K16"/>
  <c r="L16"/>
  <c r="D17"/>
  <c r="E17"/>
  <c r="F17"/>
  <c r="G17"/>
  <c r="G30" s="1"/>
  <c r="H17"/>
  <c r="I17"/>
  <c r="J17"/>
  <c r="K17"/>
  <c r="K30" s="1"/>
  <c r="L17"/>
  <c r="D18"/>
  <c r="E18"/>
  <c r="F18"/>
  <c r="G18"/>
  <c r="H18"/>
  <c r="I18"/>
  <c r="J18"/>
  <c r="K18"/>
  <c r="L18"/>
  <c r="D19"/>
  <c r="E19"/>
  <c r="F19"/>
  <c r="G19"/>
  <c r="H19"/>
  <c r="I19"/>
  <c r="J19"/>
  <c r="K19"/>
  <c r="L19"/>
  <c r="D20"/>
  <c r="E20"/>
  <c r="F20"/>
  <c r="G20"/>
  <c r="H20"/>
  <c r="I20"/>
  <c r="J20"/>
  <c r="K20"/>
  <c r="L20"/>
  <c r="D21"/>
  <c r="E21"/>
  <c r="F21"/>
  <c r="G21"/>
  <c r="H21"/>
  <c r="I21"/>
  <c r="J21"/>
  <c r="K21"/>
  <c r="L21"/>
  <c r="D22"/>
  <c r="E22"/>
  <c r="F22"/>
  <c r="G22"/>
  <c r="H22"/>
  <c r="I22"/>
  <c r="J22"/>
  <c r="K22"/>
  <c r="L22"/>
  <c r="D23"/>
  <c r="E23"/>
  <c r="F23"/>
  <c r="G23"/>
  <c r="H23"/>
  <c r="I23"/>
  <c r="J23"/>
  <c r="K23"/>
  <c r="L23"/>
  <c r="D24"/>
  <c r="E24"/>
  <c r="F24"/>
  <c r="G24"/>
  <c r="H24"/>
  <c r="I24"/>
  <c r="J24"/>
  <c r="K24"/>
  <c r="L24"/>
  <c r="D25"/>
  <c r="D31" s="1"/>
  <c r="E25"/>
  <c r="E31" s="1"/>
  <c r="F25"/>
  <c r="F31" s="1"/>
  <c r="G25"/>
  <c r="G29" s="1"/>
  <c r="H25"/>
  <c r="H31" s="1"/>
  <c r="I25"/>
  <c r="I31" s="1"/>
  <c r="J25"/>
  <c r="K25"/>
  <c r="K29" s="1"/>
  <c r="L25"/>
  <c r="L31" s="1"/>
  <c r="R8" i="98"/>
  <c r="R9"/>
  <c r="R10"/>
  <c r="R11"/>
  <c r="R12"/>
  <c r="R13"/>
  <c r="R14"/>
  <c r="R15"/>
  <c r="R16"/>
  <c r="R17"/>
  <c r="R34" s="1"/>
  <c r="R18"/>
  <c r="R19"/>
  <c r="R20"/>
  <c r="R21"/>
  <c r="R22"/>
  <c r="R23"/>
  <c r="R24"/>
  <c r="R25"/>
  <c r="R26"/>
  <c r="R27"/>
  <c r="T7"/>
  <c r="T32" s="1"/>
  <c r="U7"/>
  <c r="U32" s="1"/>
  <c r="V7"/>
  <c r="V32" s="1"/>
  <c r="C8" i="97"/>
  <c r="D8"/>
  <c r="E8"/>
  <c r="F8"/>
  <c r="G8"/>
  <c r="I8"/>
  <c r="J8"/>
  <c r="K8"/>
  <c r="L8"/>
  <c r="M8"/>
  <c r="N8"/>
  <c r="O8"/>
  <c r="P8"/>
  <c r="Q8"/>
  <c r="R8"/>
  <c r="T8"/>
  <c r="U8"/>
  <c r="V8"/>
  <c r="C9"/>
  <c r="D9"/>
  <c r="E9"/>
  <c r="F9"/>
  <c r="G9"/>
  <c r="I9"/>
  <c r="J9"/>
  <c r="K9"/>
  <c r="L9"/>
  <c r="M9"/>
  <c r="N9"/>
  <c r="O9"/>
  <c r="P9"/>
  <c r="Q9"/>
  <c r="R9"/>
  <c r="T9"/>
  <c r="U9"/>
  <c r="V9"/>
  <c r="C10"/>
  <c r="D10"/>
  <c r="E10"/>
  <c r="F10"/>
  <c r="G10"/>
  <c r="I10"/>
  <c r="J10"/>
  <c r="K10"/>
  <c r="L10"/>
  <c r="M10"/>
  <c r="N10"/>
  <c r="O10"/>
  <c r="P10"/>
  <c r="Q10"/>
  <c r="R10"/>
  <c r="T10"/>
  <c r="U10"/>
  <c r="V10"/>
  <c r="C11"/>
  <c r="D11"/>
  <c r="E11"/>
  <c r="F11"/>
  <c r="G11"/>
  <c r="I11"/>
  <c r="J11"/>
  <c r="K11"/>
  <c r="L11"/>
  <c r="M11"/>
  <c r="N11"/>
  <c r="O11"/>
  <c r="P11"/>
  <c r="Q11"/>
  <c r="R11"/>
  <c r="T11"/>
  <c r="U11"/>
  <c r="V11"/>
  <c r="C12"/>
  <c r="D12"/>
  <c r="E12"/>
  <c r="F12"/>
  <c r="G12"/>
  <c r="I12"/>
  <c r="J12"/>
  <c r="K12"/>
  <c r="L12"/>
  <c r="M12"/>
  <c r="N12"/>
  <c r="O12"/>
  <c r="P12"/>
  <c r="Q12"/>
  <c r="R12"/>
  <c r="T12"/>
  <c r="U12"/>
  <c r="V12"/>
  <c r="C13"/>
  <c r="D13"/>
  <c r="E13"/>
  <c r="F13"/>
  <c r="G13"/>
  <c r="I13"/>
  <c r="J13"/>
  <c r="K13"/>
  <c r="L13"/>
  <c r="M13"/>
  <c r="N13"/>
  <c r="O13"/>
  <c r="P13"/>
  <c r="Q13"/>
  <c r="R13"/>
  <c r="T13"/>
  <c r="U13"/>
  <c r="V13"/>
  <c r="C14"/>
  <c r="D14"/>
  <c r="E14"/>
  <c r="F14"/>
  <c r="G14"/>
  <c r="I14"/>
  <c r="J14"/>
  <c r="K14"/>
  <c r="L14"/>
  <c r="M14"/>
  <c r="N14"/>
  <c r="O14"/>
  <c r="P14"/>
  <c r="Q14"/>
  <c r="R14"/>
  <c r="T14"/>
  <c r="U14"/>
  <c r="V14"/>
  <c r="C15"/>
  <c r="D15"/>
  <c r="E15"/>
  <c r="F15"/>
  <c r="G15"/>
  <c r="I15"/>
  <c r="J15"/>
  <c r="K15"/>
  <c r="L15"/>
  <c r="M15"/>
  <c r="N15"/>
  <c r="O15"/>
  <c r="P15"/>
  <c r="Q15"/>
  <c r="R15"/>
  <c r="T15"/>
  <c r="U15"/>
  <c r="V15"/>
  <c r="C16"/>
  <c r="D16"/>
  <c r="E16"/>
  <c r="F16"/>
  <c r="G16"/>
  <c r="I16"/>
  <c r="J16"/>
  <c r="K16"/>
  <c r="L16"/>
  <c r="M16"/>
  <c r="N16"/>
  <c r="O16"/>
  <c r="P16"/>
  <c r="Q16"/>
  <c r="R16"/>
  <c r="T16"/>
  <c r="U16"/>
  <c r="V16"/>
  <c r="C17"/>
  <c r="D17"/>
  <c r="E17"/>
  <c r="F17"/>
  <c r="G17"/>
  <c r="I17"/>
  <c r="J17"/>
  <c r="K17"/>
  <c r="L17"/>
  <c r="M17"/>
  <c r="N17"/>
  <c r="O17"/>
  <c r="P17"/>
  <c r="Q17"/>
  <c r="R17"/>
  <c r="T17"/>
  <c r="U17"/>
  <c r="V17"/>
  <c r="C18"/>
  <c r="D18"/>
  <c r="E18"/>
  <c r="F18"/>
  <c r="G18"/>
  <c r="I18"/>
  <c r="J18"/>
  <c r="K18"/>
  <c r="L18"/>
  <c r="M18"/>
  <c r="N18"/>
  <c r="O18"/>
  <c r="P18"/>
  <c r="Q18"/>
  <c r="R18"/>
  <c r="T18"/>
  <c r="U18"/>
  <c r="V18"/>
  <c r="C19"/>
  <c r="D19"/>
  <c r="E19"/>
  <c r="F19"/>
  <c r="G19"/>
  <c r="I19"/>
  <c r="J19"/>
  <c r="K19"/>
  <c r="L19"/>
  <c r="M19"/>
  <c r="N19"/>
  <c r="O19"/>
  <c r="P19"/>
  <c r="Q19"/>
  <c r="R19"/>
  <c r="T19"/>
  <c r="U19"/>
  <c r="V19"/>
  <c r="C20"/>
  <c r="D20"/>
  <c r="E20"/>
  <c r="F20"/>
  <c r="G20"/>
  <c r="I20"/>
  <c r="J20"/>
  <c r="K20"/>
  <c r="L20"/>
  <c r="M20"/>
  <c r="N20"/>
  <c r="O20"/>
  <c r="P20"/>
  <c r="Q20"/>
  <c r="R20"/>
  <c r="T20"/>
  <c r="U20"/>
  <c r="V20"/>
  <c r="C21"/>
  <c r="D21"/>
  <c r="E21"/>
  <c r="F21"/>
  <c r="G21"/>
  <c r="I21"/>
  <c r="J21"/>
  <c r="K21"/>
  <c r="L21"/>
  <c r="M21"/>
  <c r="N21"/>
  <c r="O21"/>
  <c r="P21"/>
  <c r="Q21"/>
  <c r="R21"/>
  <c r="T21"/>
  <c r="U21"/>
  <c r="V21"/>
  <c r="C22"/>
  <c r="D22"/>
  <c r="E22"/>
  <c r="F22"/>
  <c r="G22"/>
  <c r="I22"/>
  <c r="J22"/>
  <c r="K22"/>
  <c r="L22"/>
  <c r="M22"/>
  <c r="N22"/>
  <c r="O22"/>
  <c r="P22"/>
  <c r="Q22"/>
  <c r="R22"/>
  <c r="T22"/>
  <c r="U22"/>
  <c r="V22"/>
  <c r="C23"/>
  <c r="D23"/>
  <c r="E23"/>
  <c r="F23"/>
  <c r="G23"/>
  <c r="I23"/>
  <c r="J23"/>
  <c r="K23"/>
  <c r="L23"/>
  <c r="M23"/>
  <c r="N23"/>
  <c r="O23"/>
  <c r="P23"/>
  <c r="Q23"/>
  <c r="R23"/>
  <c r="T23"/>
  <c r="U23"/>
  <c r="V23"/>
  <c r="C24"/>
  <c r="D24"/>
  <c r="E24"/>
  <c r="F24"/>
  <c r="G24"/>
  <c r="I24"/>
  <c r="J24"/>
  <c r="K24"/>
  <c r="L24"/>
  <c r="M24"/>
  <c r="N24"/>
  <c r="O24"/>
  <c r="P24"/>
  <c r="Q24"/>
  <c r="R24"/>
  <c r="T24"/>
  <c r="U24"/>
  <c r="V24"/>
  <c r="C25"/>
  <c r="C31" s="1"/>
  <c r="D25"/>
  <c r="E25"/>
  <c r="E31" s="1"/>
  <c r="F25"/>
  <c r="F31" s="1"/>
  <c r="G25"/>
  <c r="G31" s="1"/>
  <c r="I25"/>
  <c r="I31" s="1"/>
  <c r="J25"/>
  <c r="J31" s="1"/>
  <c r="K25"/>
  <c r="K31" s="1"/>
  <c r="L25"/>
  <c r="M25"/>
  <c r="M31" s="1"/>
  <c r="N25"/>
  <c r="N31" s="1"/>
  <c r="O25"/>
  <c r="O31" s="1"/>
  <c r="P25"/>
  <c r="Q25"/>
  <c r="Q31" s="1"/>
  <c r="R25"/>
  <c r="R31" s="1"/>
  <c r="T25"/>
  <c r="U25"/>
  <c r="U31" s="1"/>
  <c r="V25"/>
  <c r="V31" s="1"/>
  <c r="C7"/>
  <c r="D7"/>
  <c r="E7"/>
  <c r="F7"/>
  <c r="G7"/>
  <c r="I7"/>
  <c r="J7"/>
  <c r="K7"/>
  <c r="L7"/>
  <c r="M7"/>
  <c r="N7"/>
  <c r="O7"/>
  <c r="P7"/>
  <c r="Q7"/>
  <c r="R7"/>
  <c r="T7"/>
  <c r="U7"/>
  <c r="V7"/>
  <c r="C8" i="96"/>
  <c r="D8"/>
  <c r="E8"/>
  <c r="F8"/>
  <c r="G8"/>
  <c r="I8"/>
  <c r="J8"/>
  <c r="K8"/>
  <c r="L8"/>
  <c r="M8"/>
  <c r="N8"/>
  <c r="O8"/>
  <c r="P8"/>
  <c r="Q8"/>
  <c r="R8"/>
  <c r="T8"/>
  <c r="U8"/>
  <c r="V8"/>
  <c r="C9"/>
  <c r="D9"/>
  <c r="E9"/>
  <c r="F9"/>
  <c r="G9"/>
  <c r="I9"/>
  <c r="J9"/>
  <c r="K9"/>
  <c r="L9"/>
  <c r="M9"/>
  <c r="N9"/>
  <c r="O9"/>
  <c r="P9"/>
  <c r="Q9"/>
  <c r="R9"/>
  <c r="T9"/>
  <c r="U9"/>
  <c r="V9"/>
  <c r="C10"/>
  <c r="D10"/>
  <c r="E10"/>
  <c r="F10"/>
  <c r="G10"/>
  <c r="I10"/>
  <c r="J10"/>
  <c r="K10"/>
  <c r="L10"/>
  <c r="M10"/>
  <c r="N10"/>
  <c r="O10"/>
  <c r="P10"/>
  <c r="Q10"/>
  <c r="R10"/>
  <c r="T10"/>
  <c r="U10"/>
  <c r="V10"/>
  <c r="C11"/>
  <c r="D11"/>
  <c r="E11"/>
  <c r="F11"/>
  <c r="G11"/>
  <c r="I11"/>
  <c r="J11"/>
  <c r="K11"/>
  <c r="L11"/>
  <c r="M11"/>
  <c r="N11"/>
  <c r="O11"/>
  <c r="P11"/>
  <c r="Q11"/>
  <c r="R11"/>
  <c r="T11"/>
  <c r="U11"/>
  <c r="V11"/>
  <c r="C12"/>
  <c r="D12"/>
  <c r="E12"/>
  <c r="F12"/>
  <c r="G12"/>
  <c r="I12"/>
  <c r="J12"/>
  <c r="K12"/>
  <c r="L12"/>
  <c r="M12"/>
  <c r="N12"/>
  <c r="O12"/>
  <c r="P12"/>
  <c r="Q12"/>
  <c r="R12"/>
  <c r="T12"/>
  <c r="U12"/>
  <c r="V12"/>
  <c r="C13"/>
  <c r="D13"/>
  <c r="E13"/>
  <c r="F13"/>
  <c r="G13"/>
  <c r="I13"/>
  <c r="J13"/>
  <c r="K13"/>
  <c r="L13"/>
  <c r="M13"/>
  <c r="N13"/>
  <c r="O13"/>
  <c r="P13"/>
  <c r="Q13"/>
  <c r="R13"/>
  <c r="T13"/>
  <c r="U13"/>
  <c r="V13"/>
  <c r="C14"/>
  <c r="D14"/>
  <c r="E14"/>
  <c r="F14"/>
  <c r="G14"/>
  <c r="I14"/>
  <c r="J14"/>
  <c r="K14"/>
  <c r="L14"/>
  <c r="M14"/>
  <c r="N14"/>
  <c r="O14"/>
  <c r="P14"/>
  <c r="Q14"/>
  <c r="R14"/>
  <c r="T14"/>
  <c r="U14"/>
  <c r="V14"/>
  <c r="C15"/>
  <c r="D15"/>
  <c r="E15"/>
  <c r="F15"/>
  <c r="G15"/>
  <c r="I15"/>
  <c r="J15"/>
  <c r="K15"/>
  <c r="L15"/>
  <c r="M15"/>
  <c r="N15"/>
  <c r="O15"/>
  <c r="P15"/>
  <c r="Q15"/>
  <c r="R15"/>
  <c r="T15"/>
  <c r="U15"/>
  <c r="V15"/>
  <c r="C16"/>
  <c r="D16"/>
  <c r="E16"/>
  <c r="F16"/>
  <c r="G16"/>
  <c r="I16"/>
  <c r="J16"/>
  <c r="K16"/>
  <c r="L16"/>
  <c r="M16"/>
  <c r="N16"/>
  <c r="O16"/>
  <c r="P16"/>
  <c r="Q16"/>
  <c r="R16"/>
  <c r="T16"/>
  <c r="U16"/>
  <c r="V16"/>
  <c r="C17"/>
  <c r="D17"/>
  <c r="E17"/>
  <c r="F17"/>
  <c r="G17"/>
  <c r="I17"/>
  <c r="J17"/>
  <c r="K17"/>
  <c r="L17"/>
  <c r="M17"/>
  <c r="N17"/>
  <c r="O17"/>
  <c r="P17"/>
  <c r="Q17"/>
  <c r="R17"/>
  <c r="T17"/>
  <c r="U17"/>
  <c r="V17"/>
  <c r="C18"/>
  <c r="D18"/>
  <c r="E18"/>
  <c r="F18"/>
  <c r="G18"/>
  <c r="I18"/>
  <c r="J18"/>
  <c r="K18"/>
  <c r="L18"/>
  <c r="M18"/>
  <c r="N18"/>
  <c r="O18"/>
  <c r="P18"/>
  <c r="Q18"/>
  <c r="R18"/>
  <c r="T18"/>
  <c r="U18"/>
  <c r="V18"/>
  <c r="C19"/>
  <c r="D19"/>
  <c r="E19"/>
  <c r="F19"/>
  <c r="G19"/>
  <c r="I19"/>
  <c r="J19"/>
  <c r="K19"/>
  <c r="L19"/>
  <c r="M19"/>
  <c r="N19"/>
  <c r="O19"/>
  <c r="P19"/>
  <c r="Q19"/>
  <c r="R19"/>
  <c r="T19"/>
  <c r="U19"/>
  <c r="V19"/>
  <c r="C20"/>
  <c r="D20"/>
  <c r="E20"/>
  <c r="F20"/>
  <c r="G20"/>
  <c r="I20"/>
  <c r="J20"/>
  <c r="K20"/>
  <c r="L20"/>
  <c r="M20"/>
  <c r="N20"/>
  <c r="O20"/>
  <c r="P20"/>
  <c r="Q20"/>
  <c r="R20"/>
  <c r="T20"/>
  <c r="U20"/>
  <c r="V20"/>
  <c r="C21"/>
  <c r="D21"/>
  <c r="E21"/>
  <c r="F21"/>
  <c r="G21"/>
  <c r="I21"/>
  <c r="J21"/>
  <c r="K21"/>
  <c r="L21"/>
  <c r="M21"/>
  <c r="N21"/>
  <c r="O21"/>
  <c r="P21"/>
  <c r="Q21"/>
  <c r="R21"/>
  <c r="T21"/>
  <c r="U21"/>
  <c r="V21"/>
  <c r="C22"/>
  <c r="D22"/>
  <c r="E22"/>
  <c r="F22"/>
  <c r="G22"/>
  <c r="I22"/>
  <c r="J22"/>
  <c r="K22"/>
  <c r="L22"/>
  <c r="M22"/>
  <c r="N22"/>
  <c r="O22"/>
  <c r="P22"/>
  <c r="Q22"/>
  <c r="R22"/>
  <c r="T22"/>
  <c r="U22"/>
  <c r="V22"/>
  <c r="C23"/>
  <c r="D23"/>
  <c r="E23"/>
  <c r="F23"/>
  <c r="G23"/>
  <c r="I23"/>
  <c r="J23"/>
  <c r="K23"/>
  <c r="L23"/>
  <c r="M23"/>
  <c r="N23"/>
  <c r="O23"/>
  <c r="P23"/>
  <c r="Q23"/>
  <c r="R23"/>
  <c r="T23"/>
  <c r="U23"/>
  <c r="V23"/>
  <c r="C24"/>
  <c r="D24"/>
  <c r="E24"/>
  <c r="F24"/>
  <c r="G24"/>
  <c r="I24"/>
  <c r="J24"/>
  <c r="K24"/>
  <c r="L24"/>
  <c r="M24"/>
  <c r="N24"/>
  <c r="O24"/>
  <c r="P24"/>
  <c r="Q24"/>
  <c r="R24"/>
  <c r="T24"/>
  <c r="U24"/>
  <c r="V24"/>
  <c r="C25"/>
  <c r="C31" s="1"/>
  <c r="D25"/>
  <c r="E25"/>
  <c r="F25"/>
  <c r="F31" s="1"/>
  <c r="G25"/>
  <c r="G31" s="1"/>
  <c r="I25"/>
  <c r="J25"/>
  <c r="J31" s="1"/>
  <c r="K25"/>
  <c r="K31" s="1"/>
  <c r="L25"/>
  <c r="M25"/>
  <c r="N25"/>
  <c r="N31" s="1"/>
  <c r="O25"/>
  <c r="O31" s="1"/>
  <c r="P25"/>
  <c r="Q25"/>
  <c r="R25"/>
  <c r="R31" s="1"/>
  <c r="T25"/>
  <c r="U25"/>
  <c r="V25"/>
  <c r="V31" s="1"/>
  <c r="C7"/>
  <c r="D7"/>
  <c r="E7"/>
  <c r="F7"/>
  <c r="G7"/>
  <c r="I7"/>
  <c r="J7"/>
  <c r="K7"/>
  <c r="L7"/>
  <c r="M7"/>
  <c r="N7"/>
  <c r="O7"/>
  <c r="P7"/>
  <c r="Q7"/>
  <c r="R7"/>
  <c r="T7"/>
  <c r="U7"/>
  <c r="V7"/>
  <c r="S33" i="263"/>
  <c r="R33"/>
  <c r="Q33"/>
  <c r="P33"/>
  <c r="O33"/>
  <c r="N33"/>
  <c r="M33"/>
  <c r="L33"/>
  <c r="K33"/>
  <c r="J33"/>
  <c r="I33"/>
  <c r="H33"/>
  <c r="G33"/>
  <c r="F33"/>
  <c r="E33"/>
  <c r="D33"/>
  <c r="C33"/>
  <c r="B33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T33" i="262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I33" i="83"/>
  <c r="H33"/>
  <c r="G33"/>
  <c r="F33"/>
  <c r="E33"/>
  <c r="D33"/>
  <c r="C33"/>
  <c r="B33"/>
  <c r="I32"/>
  <c r="H32"/>
  <c r="G32"/>
  <c r="F32"/>
  <c r="E32"/>
  <c r="D32"/>
  <c r="C32"/>
  <c r="B32"/>
  <c r="I31"/>
  <c r="H31"/>
  <c r="G31"/>
  <c r="F31"/>
  <c r="E31"/>
  <c r="D31"/>
  <c r="C31"/>
  <c r="B31"/>
  <c r="I33" i="81"/>
  <c r="H33"/>
  <c r="G33"/>
  <c r="F33"/>
  <c r="E33"/>
  <c r="D33"/>
  <c r="C33"/>
  <c r="B33"/>
  <c r="I32"/>
  <c r="H32"/>
  <c r="G32"/>
  <c r="F32"/>
  <c r="E32"/>
  <c r="D32"/>
  <c r="C32"/>
  <c r="B32"/>
  <c r="I31"/>
  <c r="H31"/>
  <c r="G31"/>
  <c r="F31"/>
  <c r="E31"/>
  <c r="D31"/>
  <c r="C31"/>
  <c r="B31"/>
  <c r="F32" i="79"/>
  <c r="I33"/>
  <c r="H33"/>
  <c r="G33"/>
  <c r="F33"/>
  <c r="E33"/>
  <c r="D33"/>
  <c r="C33"/>
  <c r="B33"/>
  <c r="I32"/>
  <c r="H32"/>
  <c r="G32"/>
  <c r="E32"/>
  <c r="D32"/>
  <c r="C32"/>
  <c r="B32"/>
  <c r="I31"/>
  <c r="H31"/>
  <c r="G31"/>
  <c r="F31"/>
  <c r="E31"/>
  <c r="D31"/>
  <c r="C31"/>
  <c r="B31"/>
  <c r="C33" i="77"/>
  <c r="D33"/>
  <c r="E33"/>
  <c r="F33"/>
  <c r="G33"/>
  <c r="H33"/>
  <c r="I33"/>
  <c r="C31"/>
  <c r="D31"/>
  <c r="E31"/>
  <c r="F31"/>
  <c r="G31"/>
  <c r="H31"/>
  <c r="I31"/>
  <c r="B33"/>
  <c r="B31"/>
  <c r="Y8" i="91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7"/>
  <c r="T8"/>
  <c r="X8" s="1"/>
  <c r="T9"/>
  <c r="X9" s="1"/>
  <c r="T10"/>
  <c r="X10" s="1"/>
  <c r="T11"/>
  <c r="X11" s="1"/>
  <c r="T12"/>
  <c r="X12" s="1"/>
  <c r="T13"/>
  <c r="X13" s="1"/>
  <c r="T14"/>
  <c r="X14" s="1"/>
  <c r="T15"/>
  <c r="X15" s="1"/>
  <c r="T16"/>
  <c r="X16" s="1"/>
  <c r="T17"/>
  <c r="X17" s="1"/>
  <c r="T18"/>
  <c r="X18" s="1"/>
  <c r="T19"/>
  <c r="X19" s="1"/>
  <c r="T20"/>
  <c r="X20" s="1"/>
  <c r="T21"/>
  <c r="X21" s="1"/>
  <c r="T22"/>
  <c r="X22" s="1"/>
  <c r="T23"/>
  <c r="X23" s="1"/>
  <c r="T24"/>
  <c r="X24" s="1"/>
  <c r="T25"/>
  <c r="X25" s="1"/>
  <c r="T26"/>
  <c r="X26" s="1"/>
  <c r="T27"/>
  <c r="T33" s="1"/>
  <c r="T7"/>
  <c r="X7" s="1"/>
  <c r="W33"/>
  <c r="V33"/>
  <c r="U33"/>
  <c r="S33"/>
  <c r="R33"/>
  <c r="Q33"/>
  <c r="P33"/>
  <c r="O33"/>
  <c r="N33"/>
  <c r="M33"/>
  <c r="L33"/>
  <c r="K33"/>
  <c r="J33"/>
  <c r="H33"/>
  <c r="G33"/>
  <c r="F33"/>
  <c r="E33"/>
  <c r="D33"/>
  <c r="B33"/>
  <c r="W32"/>
  <c r="V32"/>
  <c r="U32"/>
  <c r="S32"/>
  <c r="R32"/>
  <c r="Q32"/>
  <c r="P32"/>
  <c r="O32"/>
  <c r="N32"/>
  <c r="M32"/>
  <c r="L32"/>
  <c r="K32"/>
  <c r="J32"/>
  <c r="H32"/>
  <c r="G32"/>
  <c r="F32"/>
  <c r="E32"/>
  <c r="D32"/>
  <c r="B32"/>
  <c r="W31"/>
  <c r="V31"/>
  <c r="U31"/>
  <c r="S31"/>
  <c r="R31"/>
  <c r="Q31"/>
  <c r="P31"/>
  <c r="O31"/>
  <c r="N31"/>
  <c r="M31"/>
  <c r="L31"/>
  <c r="K31"/>
  <c r="J31"/>
  <c r="H31"/>
  <c r="G31"/>
  <c r="F31"/>
  <c r="E31"/>
  <c r="D31"/>
  <c r="B31"/>
  <c r="I33"/>
  <c r="I8" i="89"/>
  <c r="C8" s="1"/>
  <c r="Y8" s="1"/>
  <c r="I9"/>
  <c r="I10"/>
  <c r="C10" s="1"/>
  <c r="Y10" s="1"/>
  <c r="I11"/>
  <c r="I12"/>
  <c r="I13"/>
  <c r="I14"/>
  <c r="C14" s="1"/>
  <c r="Y14" s="1"/>
  <c r="I15"/>
  <c r="I16"/>
  <c r="C16" s="1"/>
  <c r="Y16" s="1"/>
  <c r="I17"/>
  <c r="I18"/>
  <c r="C18" s="1"/>
  <c r="Y18" s="1"/>
  <c r="I19"/>
  <c r="I20"/>
  <c r="I21"/>
  <c r="I22"/>
  <c r="C22" s="1"/>
  <c r="Y22" s="1"/>
  <c r="I23"/>
  <c r="I24"/>
  <c r="C24" s="1"/>
  <c r="Y24" s="1"/>
  <c r="I25"/>
  <c r="I26"/>
  <c r="C26" s="1"/>
  <c r="Y26" s="1"/>
  <c r="I27"/>
  <c r="I7"/>
  <c r="C7" s="1"/>
  <c r="Y7" s="1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33" s="1"/>
  <c r="X7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33"/>
  <c r="W32"/>
  <c r="V32"/>
  <c r="U32"/>
  <c r="T32"/>
  <c r="S32"/>
  <c r="R32"/>
  <c r="Q32"/>
  <c r="P32"/>
  <c r="O32"/>
  <c r="N32"/>
  <c r="M32"/>
  <c r="L32"/>
  <c r="K32"/>
  <c r="J32"/>
  <c r="H32"/>
  <c r="G32"/>
  <c r="F32"/>
  <c r="E32"/>
  <c r="D32"/>
  <c r="B32"/>
  <c r="W31"/>
  <c r="V31"/>
  <c r="U31"/>
  <c r="T31"/>
  <c r="S31"/>
  <c r="R31"/>
  <c r="Q31"/>
  <c r="P31"/>
  <c r="O31"/>
  <c r="N31"/>
  <c r="M31"/>
  <c r="L31"/>
  <c r="K31"/>
  <c r="J31"/>
  <c r="H31"/>
  <c r="G31"/>
  <c r="F31"/>
  <c r="E31"/>
  <c r="D31"/>
  <c r="B31"/>
  <c r="Y33" i="87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W33" i="85"/>
  <c r="V33"/>
  <c r="U33"/>
  <c r="S33"/>
  <c r="R33"/>
  <c r="Q33"/>
  <c r="P33"/>
  <c r="O33"/>
  <c r="N33"/>
  <c r="M33"/>
  <c r="L33"/>
  <c r="K33"/>
  <c r="J33"/>
  <c r="H33"/>
  <c r="G33"/>
  <c r="F33"/>
  <c r="E33"/>
  <c r="D33"/>
  <c r="C33"/>
  <c r="B33"/>
  <c r="W32"/>
  <c r="V32"/>
  <c r="U32"/>
  <c r="S32"/>
  <c r="R32"/>
  <c r="Q32"/>
  <c r="P32"/>
  <c r="O32"/>
  <c r="N32"/>
  <c r="M32"/>
  <c r="L32"/>
  <c r="K32"/>
  <c r="J32"/>
  <c r="H32"/>
  <c r="G32"/>
  <c r="F32"/>
  <c r="E32"/>
  <c r="D32"/>
  <c r="C32"/>
  <c r="B32"/>
  <c r="W31"/>
  <c r="V31"/>
  <c r="U31"/>
  <c r="S31"/>
  <c r="R31"/>
  <c r="Q31"/>
  <c r="P31"/>
  <c r="O31"/>
  <c r="N31"/>
  <c r="M31"/>
  <c r="L31"/>
  <c r="K31"/>
  <c r="J31"/>
  <c r="H31"/>
  <c r="G31"/>
  <c r="F31"/>
  <c r="E31"/>
  <c r="D31"/>
  <c r="C31"/>
  <c r="B31"/>
  <c r="Y33"/>
  <c r="T33"/>
  <c r="I33"/>
  <c r="Y32"/>
  <c r="X32"/>
  <c r="T32"/>
  <c r="I32"/>
  <c r="C33" i="75"/>
  <c r="D33"/>
  <c r="E33"/>
  <c r="F33"/>
  <c r="G33"/>
  <c r="H33"/>
  <c r="I33"/>
  <c r="B33"/>
  <c r="C31"/>
  <c r="D31"/>
  <c r="E31"/>
  <c r="F31"/>
  <c r="G31"/>
  <c r="H31"/>
  <c r="I31"/>
  <c r="B31"/>
  <c r="C33" i="73"/>
  <c r="D33"/>
  <c r="E33"/>
  <c r="F33"/>
  <c r="G33"/>
  <c r="H33"/>
  <c r="I33"/>
  <c r="B33"/>
  <c r="C31"/>
  <c r="D31"/>
  <c r="E31"/>
  <c r="F31"/>
  <c r="G31"/>
  <c r="H31"/>
  <c r="I31"/>
  <c r="B31"/>
  <c r="C33" i="71"/>
  <c r="D33"/>
  <c r="E33"/>
  <c r="F33"/>
  <c r="G33"/>
  <c r="H33"/>
  <c r="I33"/>
  <c r="B33"/>
  <c r="C31"/>
  <c r="D31"/>
  <c r="E31"/>
  <c r="F31"/>
  <c r="G31"/>
  <c r="H31"/>
  <c r="I31"/>
  <c r="B31"/>
  <c r="C33" i="69"/>
  <c r="D33"/>
  <c r="E33"/>
  <c r="F33"/>
  <c r="G33"/>
  <c r="H33"/>
  <c r="I33"/>
  <c r="B32"/>
  <c r="C31"/>
  <c r="D31"/>
  <c r="E31"/>
  <c r="F31"/>
  <c r="G31"/>
  <c r="H31"/>
  <c r="I31"/>
  <c r="B33"/>
  <c r="B31"/>
  <c r="I7" i="61"/>
  <c r="I8" i="62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7"/>
  <c r="T8"/>
  <c r="X8" s="1"/>
  <c r="T9"/>
  <c r="X9" s="1"/>
  <c r="T10"/>
  <c r="X10" s="1"/>
  <c r="T11"/>
  <c r="X11" s="1"/>
  <c r="T12"/>
  <c r="X12" s="1"/>
  <c r="T13"/>
  <c r="X13" s="1"/>
  <c r="T14"/>
  <c r="X14" s="1"/>
  <c r="T15"/>
  <c r="X15" s="1"/>
  <c r="T16"/>
  <c r="X16" s="1"/>
  <c r="T17"/>
  <c r="X17" s="1"/>
  <c r="T18"/>
  <c r="X18" s="1"/>
  <c r="T19"/>
  <c r="X19" s="1"/>
  <c r="T20"/>
  <c r="X20" s="1"/>
  <c r="T21"/>
  <c r="X21" s="1"/>
  <c r="T22"/>
  <c r="X22" s="1"/>
  <c r="T23"/>
  <c r="X23" s="1"/>
  <c r="T24"/>
  <c r="X24" s="1"/>
  <c r="T25"/>
  <c r="X25" s="1"/>
  <c r="T26"/>
  <c r="X26" s="1"/>
  <c r="T27"/>
  <c r="X27" s="1"/>
  <c r="T7"/>
  <c r="X7" s="1"/>
  <c r="W33"/>
  <c r="V33"/>
  <c r="U33"/>
  <c r="S33"/>
  <c r="R33"/>
  <c r="Q33"/>
  <c r="P33"/>
  <c r="O33"/>
  <c r="N33"/>
  <c r="M33"/>
  <c r="L33"/>
  <c r="K33"/>
  <c r="J33"/>
  <c r="I33"/>
  <c r="H33"/>
  <c r="G33"/>
  <c r="F33"/>
  <c r="E33"/>
  <c r="D33"/>
  <c r="B33"/>
  <c r="W32"/>
  <c r="V32"/>
  <c r="U32"/>
  <c r="S32"/>
  <c r="R32"/>
  <c r="Q32"/>
  <c r="P32"/>
  <c r="O32"/>
  <c r="N32"/>
  <c r="M32"/>
  <c r="L32"/>
  <c r="K32"/>
  <c r="J32"/>
  <c r="H32"/>
  <c r="G32"/>
  <c r="F32"/>
  <c r="E32"/>
  <c r="D32"/>
  <c r="B32"/>
  <c r="W31"/>
  <c r="V31"/>
  <c r="U31"/>
  <c r="S31"/>
  <c r="R31"/>
  <c r="Q31"/>
  <c r="P31"/>
  <c r="O31"/>
  <c r="N31"/>
  <c r="M31"/>
  <c r="L31"/>
  <c r="K31"/>
  <c r="J31"/>
  <c r="H31"/>
  <c r="G31"/>
  <c r="F31"/>
  <c r="E31"/>
  <c r="D31"/>
  <c r="B31"/>
  <c r="T33"/>
  <c r="T8" i="61"/>
  <c r="X8" s="1"/>
  <c r="T9"/>
  <c r="T10"/>
  <c r="T11"/>
  <c r="T12"/>
  <c r="X12" s="1"/>
  <c r="T13"/>
  <c r="T14"/>
  <c r="X14" s="1"/>
  <c r="C14" s="1"/>
  <c r="Y14" s="1"/>
  <c r="T15"/>
  <c r="T16"/>
  <c r="X16" s="1"/>
  <c r="T17"/>
  <c r="T18"/>
  <c r="X18" s="1"/>
  <c r="C18" s="1"/>
  <c r="Y18" s="1"/>
  <c r="T19"/>
  <c r="X19" s="1"/>
  <c r="T20"/>
  <c r="X20" s="1"/>
  <c r="T21"/>
  <c r="T22"/>
  <c r="X22" s="1"/>
  <c r="C22" s="1"/>
  <c r="Y22" s="1"/>
  <c r="T23"/>
  <c r="T24"/>
  <c r="X24" s="1"/>
  <c r="T25"/>
  <c r="T26"/>
  <c r="X26" s="1"/>
  <c r="C26" s="1"/>
  <c r="Y26" s="1"/>
  <c r="T27"/>
  <c r="T7"/>
  <c r="X7" s="1"/>
  <c r="I8"/>
  <c r="I9"/>
  <c r="I10"/>
  <c r="I11"/>
  <c r="C11" s="1"/>
  <c r="Y11" s="1"/>
  <c r="I12"/>
  <c r="I13"/>
  <c r="I14"/>
  <c r="I15"/>
  <c r="C15" s="1"/>
  <c r="Y15" s="1"/>
  <c r="I16"/>
  <c r="I17"/>
  <c r="I18"/>
  <c r="I19"/>
  <c r="I20"/>
  <c r="I21"/>
  <c r="I22"/>
  <c r="I23"/>
  <c r="I24"/>
  <c r="I25"/>
  <c r="I26"/>
  <c r="I27"/>
  <c r="C27" s="1"/>
  <c r="X9"/>
  <c r="X10"/>
  <c r="C10" s="1"/>
  <c r="Y10" s="1"/>
  <c r="X11"/>
  <c r="X13"/>
  <c r="X15"/>
  <c r="X17"/>
  <c r="X21"/>
  <c r="C21" s="1"/>
  <c r="Y21" s="1"/>
  <c r="X23"/>
  <c r="C23" s="1"/>
  <c r="Y23" s="1"/>
  <c r="X25"/>
  <c r="X27"/>
  <c r="X33" s="1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B33"/>
  <c r="W32"/>
  <c r="V32"/>
  <c r="U32"/>
  <c r="S32"/>
  <c r="R32"/>
  <c r="Q32"/>
  <c r="P32"/>
  <c r="O32"/>
  <c r="N32"/>
  <c r="M32"/>
  <c r="L32"/>
  <c r="K32"/>
  <c r="J32"/>
  <c r="H32"/>
  <c r="G32"/>
  <c r="F32"/>
  <c r="E32"/>
  <c r="D32"/>
  <c r="B32"/>
  <c r="W31"/>
  <c r="V31"/>
  <c r="U31"/>
  <c r="S31"/>
  <c r="R31"/>
  <c r="Q31"/>
  <c r="P31"/>
  <c r="O31"/>
  <c r="N31"/>
  <c r="M31"/>
  <c r="L31"/>
  <c r="K31"/>
  <c r="J31"/>
  <c r="H31"/>
  <c r="G31"/>
  <c r="F31"/>
  <c r="E31"/>
  <c r="D31"/>
  <c r="B31"/>
  <c r="Y33" i="60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C13" i="61" l="1"/>
  <c r="Y13" s="1"/>
  <c r="C25" i="89"/>
  <c r="Y25" s="1"/>
  <c r="C17"/>
  <c r="Y17" s="1"/>
  <c r="C9"/>
  <c r="Y9" s="1"/>
  <c r="C9" i="61"/>
  <c r="Y9" s="1"/>
  <c r="C23" i="89"/>
  <c r="Y23" s="1"/>
  <c r="C15"/>
  <c r="Y15" s="1"/>
  <c r="C19" i="61"/>
  <c r="Y19" s="1"/>
  <c r="C17"/>
  <c r="Y17" s="1"/>
  <c r="C21" i="89"/>
  <c r="Y21" s="1"/>
  <c r="C13"/>
  <c r="Y13" s="1"/>
  <c r="C20"/>
  <c r="Y20" s="1"/>
  <c r="C12"/>
  <c r="Y12" s="1"/>
  <c r="C25" i="61"/>
  <c r="Y25" s="1"/>
  <c r="C27" i="89"/>
  <c r="C33" s="1"/>
  <c r="C19"/>
  <c r="Y19" s="1"/>
  <c r="C11"/>
  <c r="Y11" s="1"/>
  <c r="X27" i="91"/>
  <c r="C7" i="61"/>
  <c r="Y7" s="1"/>
  <c r="C24"/>
  <c r="Y24" s="1"/>
  <c r="C20"/>
  <c r="Y20" s="1"/>
  <c r="C16"/>
  <c r="Y16" s="1"/>
  <c r="C12"/>
  <c r="Y12" s="1"/>
  <c r="C8"/>
  <c r="Y8" s="1"/>
  <c r="J29" i="265"/>
  <c r="J30"/>
  <c r="F30"/>
  <c r="E30" i="97"/>
  <c r="L30" i="265"/>
  <c r="E30"/>
  <c r="H29"/>
  <c r="I30"/>
  <c r="D30"/>
  <c r="H30"/>
  <c r="J31"/>
  <c r="I30" i="271"/>
  <c r="M30"/>
  <c r="I31"/>
  <c r="M31"/>
  <c r="F29" i="265"/>
  <c r="O31" i="271"/>
  <c r="L29" i="265"/>
  <c r="D29"/>
  <c r="J30" i="271"/>
  <c r="N30"/>
  <c r="H30"/>
  <c r="L30"/>
  <c r="P30"/>
  <c r="H29"/>
  <c r="L29"/>
  <c r="P29"/>
  <c r="I29"/>
  <c r="M29"/>
  <c r="K30"/>
  <c r="O30"/>
  <c r="J31"/>
  <c r="N31"/>
  <c r="F34" i="268"/>
  <c r="D34"/>
  <c r="B33" i="272"/>
  <c r="J29" i="271"/>
  <c r="N29"/>
  <c r="H31"/>
  <c r="L31"/>
  <c r="P31"/>
  <c r="C34" i="268"/>
  <c r="G34"/>
  <c r="E34"/>
  <c r="K31" i="265"/>
  <c r="G31"/>
  <c r="I29"/>
  <c r="E29"/>
  <c r="G29" i="97"/>
  <c r="O29"/>
  <c r="U29"/>
  <c r="Q29"/>
  <c r="M29"/>
  <c r="I29"/>
  <c r="T29" i="96"/>
  <c r="P29"/>
  <c r="L29"/>
  <c r="D29"/>
  <c r="T30"/>
  <c r="P30"/>
  <c r="L30"/>
  <c r="D30"/>
  <c r="U29"/>
  <c r="Q29"/>
  <c r="M29"/>
  <c r="I29"/>
  <c r="E29"/>
  <c r="U30"/>
  <c r="Q30"/>
  <c r="M30"/>
  <c r="I30"/>
  <c r="E30"/>
  <c r="V30"/>
  <c r="R30"/>
  <c r="N30"/>
  <c r="J30"/>
  <c r="F30"/>
  <c r="O30"/>
  <c r="K30"/>
  <c r="G30"/>
  <c r="C30"/>
  <c r="E29" i="97"/>
  <c r="C29"/>
  <c r="K29"/>
  <c r="V29" i="96"/>
  <c r="R29"/>
  <c r="N29"/>
  <c r="J29"/>
  <c r="F29"/>
  <c r="T31"/>
  <c r="P31"/>
  <c r="L31"/>
  <c r="D31"/>
  <c r="O29"/>
  <c r="K29"/>
  <c r="G29"/>
  <c r="C29"/>
  <c r="U31"/>
  <c r="Q31"/>
  <c r="M31"/>
  <c r="I31"/>
  <c r="E31"/>
  <c r="D30" i="97"/>
  <c r="L30"/>
  <c r="P30"/>
  <c r="T30"/>
  <c r="D29"/>
  <c r="L29"/>
  <c r="P29"/>
  <c r="T29"/>
  <c r="F30"/>
  <c r="J30"/>
  <c r="N30"/>
  <c r="R30"/>
  <c r="V30"/>
  <c r="F29"/>
  <c r="J29"/>
  <c r="N29"/>
  <c r="R29"/>
  <c r="V29"/>
  <c r="C30"/>
  <c r="G30"/>
  <c r="K30"/>
  <c r="O30"/>
  <c r="D31"/>
  <c r="L31"/>
  <c r="P31"/>
  <c r="T31"/>
  <c r="I30"/>
  <c r="M30"/>
  <c r="Q30"/>
  <c r="U30"/>
  <c r="I32" i="91"/>
  <c r="T32"/>
  <c r="T31"/>
  <c r="C32"/>
  <c r="Y32"/>
  <c r="C33"/>
  <c r="C31"/>
  <c r="I31"/>
  <c r="X31"/>
  <c r="X32"/>
  <c r="X33"/>
  <c r="Y32" i="89"/>
  <c r="C31"/>
  <c r="C32"/>
  <c r="I31"/>
  <c r="I32"/>
  <c r="X32"/>
  <c r="X31"/>
  <c r="I31" i="85"/>
  <c r="Y31"/>
  <c r="T31"/>
  <c r="I32" i="62"/>
  <c r="I31"/>
  <c r="X32"/>
  <c r="T31"/>
  <c r="T32"/>
  <c r="C33" i="61"/>
  <c r="Y27"/>
  <c r="Y33" s="1"/>
  <c r="T31"/>
  <c r="T32"/>
  <c r="I32"/>
  <c r="I31"/>
  <c r="X32"/>
  <c r="X31"/>
  <c r="C33" i="59"/>
  <c r="D33"/>
  <c r="E33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Y33"/>
  <c r="C32"/>
  <c r="D32"/>
  <c r="E3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Y32"/>
  <c r="C31"/>
  <c r="D31"/>
  <c r="E31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Y31"/>
  <c r="B33"/>
  <c r="B31"/>
  <c r="T8" i="64"/>
  <c r="T9"/>
  <c r="T10"/>
  <c r="T11"/>
  <c r="T12"/>
  <c r="T13"/>
  <c r="T14"/>
  <c r="T15"/>
  <c r="T16"/>
  <c r="T17"/>
  <c r="T34" s="1"/>
  <c r="T18"/>
  <c r="T19"/>
  <c r="T20"/>
  <c r="T21"/>
  <c r="T22"/>
  <c r="T23"/>
  <c r="T24"/>
  <c r="T25"/>
  <c r="T26"/>
  <c r="T27"/>
  <c r="C33" i="246"/>
  <c r="D33"/>
  <c r="E33"/>
  <c r="F33"/>
  <c r="G33"/>
  <c r="H33"/>
  <c r="I33"/>
  <c r="J33"/>
  <c r="K33"/>
  <c r="L33"/>
  <c r="W8" i="53"/>
  <c r="W12"/>
  <c r="W16"/>
  <c r="W20"/>
  <c r="W24"/>
  <c r="W7"/>
  <c r="S8"/>
  <c r="S9"/>
  <c r="W9" s="1"/>
  <c r="S10"/>
  <c r="W10" s="1"/>
  <c r="S11"/>
  <c r="W11" s="1"/>
  <c r="S12"/>
  <c r="S13"/>
  <c r="W13" s="1"/>
  <c r="S14"/>
  <c r="W14" s="1"/>
  <c r="S15"/>
  <c r="W15" s="1"/>
  <c r="S16"/>
  <c r="S17"/>
  <c r="S33" s="1"/>
  <c r="S18"/>
  <c r="W18" s="1"/>
  <c r="S19"/>
  <c r="W19" s="1"/>
  <c r="S20"/>
  <c r="S21"/>
  <c r="W21" s="1"/>
  <c r="S22"/>
  <c r="W22" s="1"/>
  <c r="S23"/>
  <c r="W23" s="1"/>
  <c r="S24"/>
  <c r="S25"/>
  <c r="W25" s="1"/>
  <c r="S26"/>
  <c r="W26" s="1"/>
  <c r="S27"/>
  <c r="S7"/>
  <c r="S8" i="52"/>
  <c r="W8" s="1"/>
  <c r="S9"/>
  <c r="W9" s="1"/>
  <c r="S10"/>
  <c r="W10" s="1"/>
  <c r="S11"/>
  <c r="W11" s="1"/>
  <c r="S12"/>
  <c r="W12" s="1"/>
  <c r="S13"/>
  <c r="W13" s="1"/>
  <c r="S14"/>
  <c r="W14" s="1"/>
  <c r="S15"/>
  <c r="W15" s="1"/>
  <c r="S16"/>
  <c r="W16" s="1"/>
  <c r="S17"/>
  <c r="W17" s="1"/>
  <c r="S18"/>
  <c r="W18" s="1"/>
  <c r="S19"/>
  <c r="W19" s="1"/>
  <c r="S20"/>
  <c r="W20" s="1"/>
  <c r="S21"/>
  <c r="W21" s="1"/>
  <c r="S22"/>
  <c r="W22" s="1"/>
  <c r="S23"/>
  <c r="W23" s="1"/>
  <c r="S24"/>
  <c r="W24" s="1"/>
  <c r="S25"/>
  <c r="W25" s="1"/>
  <c r="S26"/>
  <c r="W26" s="1"/>
  <c r="S27"/>
  <c r="S7"/>
  <c r="W7" s="1"/>
  <c r="R8" i="49"/>
  <c r="R8" i="51" s="1"/>
  <c r="T8" i="49"/>
  <c r="T8" i="51" s="1"/>
  <c r="U8" i="49"/>
  <c r="V8"/>
  <c r="R9"/>
  <c r="R9" i="51" s="1"/>
  <c r="T9" i="49"/>
  <c r="T9" i="51" s="1"/>
  <c r="U9" i="49"/>
  <c r="V9"/>
  <c r="R10"/>
  <c r="R10" i="51" s="1"/>
  <c r="T10" i="49"/>
  <c r="T10" i="51" s="1"/>
  <c r="U10" i="49"/>
  <c r="V10"/>
  <c r="R11"/>
  <c r="R11" i="51" s="1"/>
  <c r="T11" i="49"/>
  <c r="T11" i="51" s="1"/>
  <c r="U11" i="49"/>
  <c r="V11"/>
  <c r="R12"/>
  <c r="R12" i="51" s="1"/>
  <c r="T12" i="49"/>
  <c r="T12" i="51" s="1"/>
  <c r="U12" i="49"/>
  <c r="V12"/>
  <c r="R13"/>
  <c r="R13" i="51" s="1"/>
  <c r="T13" i="49"/>
  <c r="T13" i="51" s="1"/>
  <c r="U13" i="49"/>
  <c r="V13"/>
  <c r="R14"/>
  <c r="R14" i="51" s="1"/>
  <c r="T14" i="49"/>
  <c r="T14" i="51" s="1"/>
  <c r="U14" i="49"/>
  <c r="V14"/>
  <c r="R15"/>
  <c r="R15" i="51" s="1"/>
  <c r="T15" i="49"/>
  <c r="T15" i="51" s="1"/>
  <c r="U15" i="49"/>
  <c r="V15"/>
  <c r="R16"/>
  <c r="R16" i="51" s="1"/>
  <c r="T16" i="49"/>
  <c r="T16" i="51" s="1"/>
  <c r="U16" i="49"/>
  <c r="V16"/>
  <c r="R17"/>
  <c r="T17"/>
  <c r="U17"/>
  <c r="U34" s="1"/>
  <c r="V17"/>
  <c r="V34" s="1"/>
  <c r="R18"/>
  <c r="R18" i="51" s="1"/>
  <c r="T18" i="49"/>
  <c r="T18" i="51" s="1"/>
  <c r="U18" i="49"/>
  <c r="V18"/>
  <c r="R19"/>
  <c r="R19" i="51" s="1"/>
  <c r="T19" i="49"/>
  <c r="T19" i="51" s="1"/>
  <c r="U19" i="49"/>
  <c r="V19"/>
  <c r="R20"/>
  <c r="R20" i="51" s="1"/>
  <c r="T20" i="49"/>
  <c r="T20" i="51" s="1"/>
  <c r="U20" i="49"/>
  <c r="V20"/>
  <c r="R21"/>
  <c r="R21" i="51" s="1"/>
  <c r="T21" i="49"/>
  <c r="T21" i="51" s="1"/>
  <c r="U21" i="49"/>
  <c r="V21"/>
  <c r="R22"/>
  <c r="R22" i="51" s="1"/>
  <c r="T22" i="49"/>
  <c r="T22" i="51" s="1"/>
  <c r="U22" i="49"/>
  <c r="V22"/>
  <c r="R23"/>
  <c r="R23" i="51" s="1"/>
  <c r="T23" i="49"/>
  <c r="T23" i="51" s="1"/>
  <c r="U23" i="49"/>
  <c r="V23"/>
  <c r="R24"/>
  <c r="R24" i="51" s="1"/>
  <c r="T24" i="49"/>
  <c r="T24" i="51" s="1"/>
  <c r="U24" i="49"/>
  <c r="V24"/>
  <c r="R25"/>
  <c r="R25" i="51" s="1"/>
  <c r="T25" i="49"/>
  <c r="T25" i="51" s="1"/>
  <c r="U25" i="49"/>
  <c r="V25"/>
  <c r="R26"/>
  <c r="R26" i="51" s="1"/>
  <c r="T26" i="49"/>
  <c r="T26" i="51" s="1"/>
  <c r="U26" i="49"/>
  <c r="V26"/>
  <c r="R27"/>
  <c r="R27" i="51" s="1"/>
  <c r="T27" i="49"/>
  <c r="T27" i="51" s="1"/>
  <c r="U27" i="49"/>
  <c r="V27"/>
  <c r="T7"/>
  <c r="U7"/>
  <c r="U32" s="1"/>
  <c r="V7"/>
  <c r="V32" s="1"/>
  <c r="R8" i="45"/>
  <c r="R8" i="50" s="1"/>
  <c r="T8" i="45"/>
  <c r="U8"/>
  <c r="V8"/>
  <c r="R9"/>
  <c r="R9" i="50" s="1"/>
  <c r="T9" i="45"/>
  <c r="U9"/>
  <c r="V9"/>
  <c r="R10"/>
  <c r="R10" i="50" s="1"/>
  <c r="T10" i="45"/>
  <c r="U10"/>
  <c r="V10"/>
  <c r="R11"/>
  <c r="R11" i="50" s="1"/>
  <c r="T11" i="45"/>
  <c r="U11"/>
  <c r="V11"/>
  <c r="R12"/>
  <c r="R12" i="50" s="1"/>
  <c r="T12" i="45"/>
  <c r="U12"/>
  <c r="V12"/>
  <c r="R13"/>
  <c r="R13" i="50" s="1"/>
  <c r="T13" i="45"/>
  <c r="U13"/>
  <c r="V13"/>
  <c r="R14"/>
  <c r="R14" i="50" s="1"/>
  <c r="T14" i="45"/>
  <c r="U14"/>
  <c r="V14"/>
  <c r="R15"/>
  <c r="R15" i="50" s="1"/>
  <c r="T15" i="45"/>
  <c r="U15"/>
  <c r="V15"/>
  <c r="R16"/>
  <c r="R16" i="50" s="1"/>
  <c r="T16" i="45"/>
  <c r="U16"/>
  <c r="V16"/>
  <c r="R17"/>
  <c r="T17"/>
  <c r="T34" s="1"/>
  <c r="U17"/>
  <c r="U34" s="1"/>
  <c r="V17"/>
  <c r="V34" s="1"/>
  <c r="R18"/>
  <c r="R18" i="50" s="1"/>
  <c r="T18" i="45"/>
  <c r="U18"/>
  <c r="V18"/>
  <c r="R19"/>
  <c r="R19" i="50" s="1"/>
  <c r="T19" i="45"/>
  <c r="U19"/>
  <c r="V19"/>
  <c r="R20"/>
  <c r="R20" i="50" s="1"/>
  <c r="T20" i="45"/>
  <c r="U20"/>
  <c r="V20"/>
  <c r="R21"/>
  <c r="R21" i="50" s="1"/>
  <c r="T21" i="45"/>
  <c r="U21"/>
  <c r="V21"/>
  <c r="R22"/>
  <c r="R22" i="50" s="1"/>
  <c r="T22" i="45"/>
  <c r="U22"/>
  <c r="V22"/>
  <c r="R23"/>
  <c r="R23" i="50" s="1"/>
  <c r="T23" i="45"/>
  <c r="U23"/>
  <c r="V23"/>
  <c r="R24"/>
  <c r="R24" i="50" s="1"/>
  <c r="T24" i="45"/>
  <c r="U24"/>
  <c r="V24"/>
  <c r="R25"/>
  <c r="R25" i="50" s="1"/>
  <c r="T25" i="45"/>
  <c r="U25"/>
  <c r="V25"/>
  <c r="R26"/>
  <c r="R26" i="50" s="1"/>
  <c r="T26" i="45"/>
  <c r="U26"/>
  <c r="V26"/>
  <c r="R27"/>
  <c r="R27" i="50" s="1"/>
  <c r="T27" i="45"/>
  <c r="U27"/>
  <c r="V27"/>
  <c r="T7"/>
  <c r="U7"/>
  <c r="V7"/>
  <c r="T8" i="47"/>
  <c r="X8" s="1"/>
  <c r="T9"/>
  <c r="X9" s="1"/>
  <c r="T10"/>
  <c r="T11"/>
  <c r="X11" s="1"/>
  <c r="T12"/>
  <c r="X12" s="1"/>
  <c r="T13"/>
  <c r="X13" s="1"/>
  <c r="T14"/>
  <c r="T15"/>
  <c r="X15" s="1"/>
  <c r="T16"/>
  <c r="X16" s="1"/>
  <c r="T17"/>
  <c r="X17" s="1"/>
  <c r="T18"/>
  <c r="T19"/>
  <c r="X19" s="1"/>
  <c r="T20"/>
  <c r="X20" s="1"/>
  <c r="T21"/>
  <c r="X21" s="1"/>
  <c r="T22"/>
  <c r="T23"/>
  <c r="X23" s="1"/>
  <c r="T24"/>
  <c r="X24" s="1"/>
  <c r="T25"/>
  <c r="X25" s="1"/>
  <c r="T26"/>
  <c r="T27"/>
  <c r="T7"/>
  <c r="S7" i="65" s="1"/>
  <c r="S32" s="1"/>
  <c r="T8" i="46"/>
  <c r="S8" i="64" s="1"/>
  <c r="T9" i="46"/>
  <c r="T10"/>
  <c r="T11"/>
  <c r="T12"/>
  <c r="S12" i="64" s="1"/>
  <c r="T13" i="46"/>
  <c r="T14"/>
  <c r="T15"/>
  <c r="T16"/>
  <c r="S16" i="64" s="1"/>
  <c r="T17" i="46"/>
  <c r="T18"/>
  <c r="T19"/>
  <c r="T20"/>
  <c r="S20" i="64" s="1"/>
  <c r="T21" i="46"/>
  <c r="T22"/>
  <c r="T23"/>
  <c r="T24"/>
  <c r="S24" i="64" s="1"/>
  <c r="T25" i="46"/>
  <c r="T26"/>
  <c r="T27"/>
  <c r="T7"/>
  <c r="S7" i="64" s="1"/>
  <c r="S32" s="1"/>
  <c r="S8" i="27"/>
  <c r="S8" i="49" s="1"/>
  <c r="S8" i="51" s="1"/>
  <c r="S9" i="27"/>
  <c r="W9" s="1"/>
  <c r="S10"/>
  <c r="S11"/>
  <c r="W11" s="1"/>
  <c r="S12"/>
  <c r="S12" i="49" s="1"/>
  <c r="S12" i="51" s="1"/>
  <c r="S13" i="27"/>
  <c r="W13" s="1"/>
  <c r="S14"/>
  <c r="S15"/>
  <c r="W15" s="1"/>
  <c r="S16"/>
  <c r="S16" i="49" s="1"/>
  <c r="S16" i="51" s="1"/>
  <c r="S17" i="27"/>
  <c r="W17" s="1"/>
  <c r="S18"/>
  <c r="S19"/>
  <c r="W19" s="1"/>
  <c r="S20"/>
  <c r="S20" i="49" s="1"/>
  <c r="S20" i="51" s="1"/>
  <c r="S21" i="27"/>
  <c r="W21" s="1"/>
  <c r="S22"/>
  <c r="S23"/>
  <c r="W23" s="1"/>
  <c r="S24"/>
  <c r="S24" i="49" s="1"/>
  <c r="S24" i="51" s="1"/>
  <c r="S25" i="27"/>
  <c r="W25" s="1"/>
  <c r="S26"/>
  <c r="S27"/>
  <c r="W27" s="1"/>
  <c r="S7"/>
  <c r="W7" s="1"/>
  <c r="H7" i="25"/>
  <c r="H7" i="15"/>
  <c r="S8" i="25"/>
  <c r="S8" i="45" s="1"/>
  <c r="S8" i="50" s="1"/>
  <c r="S9" i="25"/>
  <c r="S10"/>
  <c r="W10" s="1"/>
  <c r="S11"/>
  <c r="S11" i="45" s="1"/>
  <c r="S11" i="50" s="1"/>
  <c r="S12" i="25"/>
  <c r="S13"/>
  <c r="S13" i="45" s="1"/>
  <c r="S13" i="50" s="1"/>
  <c r="S14" i="25"/>
  <c r="W14" s="1"/>
  <c r="S15"/>
  <c r="S15" i="45" s="1"/>
  <c r="S15" i="50" s="1"/>
  <c r="S16" i="25"/>
  <c r="S16" i="45" s="1"/>
  <c r="S16" i="50" s="1"/>
  <c r="S17" i="25"/>
  <c r="S18"/>
  <c r="W18" s="1"/>
  <c r="S19"/>
  <c r="S19" i="45" s="1"/>
  <c r="S19" i="50" s="1"/>
  <c r="S20" i="25"/>
  <c r="S21"/>
  <c r="S21" i="45" s="1"/>
  <c r="S21" i="50" s="1"/>
  <c r="S22" i="25"/>
  <c r="W22" s="1"/>
  <c r="S23"/>
  <c r="S23" i="45" s="1"/>
  <c r="S23" i="50" s="1"/>
  <c r="S24" i="25"/>
  <c r="S24" i="45" s="1"/>
  <c r="S24" i="50" s="1"/>
  <c r="S25" i="25"/>
  <c r="S26"/>
  <c r="W26" s="1"/>
  <c r="S27"/>
  <c r="S7"/>
  <c r="H8" i="17"/>
  <c r="H9"/>
  <c r="H10"/>
  <c r="H11"/>
  <c r="H12"/>
  <c r="H13"/>
  <c r="H14"/>
  <c r="H15"/>
  <c r="H16"/>
  <c r="H17"/>
  <c r="H18"/>
  <c r="H19"/>
  <c r="H20"/>
  <c r="H21"/>
  <c r="H22"/>
  <c r="H23"/>
  <c r="H24"/>
  <c r="H25"/>
  <c r="H7"/>
  <c r="S8"/>
  <c r="W8" s="1"/>
  <c r="S9"/>
  <c r="S10"/>
  <c r="W10" s="1"/>
  <c r="S11"/>
  <c r="S12"/>
  <c r="S13"/>
  <c r="S14"/>
  <c r="S15"/>
  <c r="S16"/>
  <c r="W16" s="1"/>
  <c r="S17"/>
  <c r="S18"/>
  <c r="S19"/>
  <c r="S20"/>
  <c r="W20" s="1"/>
  <c r="S21"/>
  <c r="S22"/>
  <c r="S23"/>
  <c r="S24"/>
  <c r="W24" s="1"/>
  <c r="S25"/>
  <c r="S7"/>
  <c r="W12"/>
  <c r="W14"/>
  <c r="W18"/>
  <c r="W22"/>
  <c r="U7" i="50" l="1"/>
  <c r="U32" s="1"/>
  <c r="U32" i="45"/>
  <c r="V7" i="50"/>
  <c r="V32" s="1"/>
  <c r="V32" i="45"/>
  <c r="T17" i="51"/>
  <c r="T34" s="1"/>
  <c r="T34" i="49"/>
  <c r="R17" i="50"/>
  <c r="R34" s="1"/>
  <c r="R34" i="45"/>
  <c r="T7" i="50"/>
  <c r="T32" s="1"/>
  <c r="T32" i="45"/>
  <c r="T7" i="51"/>
  <c r="T32" s="1"/>
  <c r="T32" i="49"/>
  <c r="R17" i="51"/>
  <c r="R34" s="1"/>
  <c r="R34" i="49"/>
  <c r="S25" i="45"/>
  <c r="S25" i="50" s="1"/>
  <c r="S33" i="25"/>
  <c r="S9" i="45"/>
  <c r="S9" i="50" s="1"/>
  <c r="S22" i="49"/>
  <c r="S22" i="51" s="1"/>
  <c r="S14" i="49"/>
  <c r="S14" i="51" s="1"/>
  <c r="Y31" i="61"/>
  <c r="Y27" i="89"/>
  <c r="W27" i="53"/>
  <c r="S12" i="45"/>
  <c r="S12" i="50" s="1"/>
  <c r="S7" i="45"/>
  <c r="S20"/>
  <c r="S20" i="50" s="1"/>
  <c r="S26" i="49"/>
  <c r="S26" i="51" s="1"/>
  <c r="S18" i="49"/>
  <c r="S18" i="51" s="1"/>
  <c r="S10" i="49"/>
  <c r="S10" i="51" s="1"/>
  <c r="W17" i="53"/>
  <c r="S33" i="52"/>
  <c r="W27"/>
  <c r="X23" i="171"/>
  <c r="X23" i="165"/>
  <c r="X19" i="171"/>
  <c r="X19" i="165"/>
  <c r="X15" i="171"/>
  <c r="X15" i="165"/>
  <c r="X11" i="171"/>
  <c r="X11" i="165"/>
  <c r="X24" i="171"/>
  <c r="X24" i="165"/>
  <c r="X20" i="171"/>
  <c r="X20" i="165"/>
  <c r="X16" i="171"/>
  <c r="X16" i="165"/>
  <c r="X12" i="171"/>
  <c r="X12" i="165"/>
  <c r="X8" i="171"/>
  <c r="X8" i="165"/>
  <c r="X25" i="171"/>
  <c r="X25" i="165"/>
  <c r="X21" i="171"/>
  <c r="X21" i="165"/>
  <c r="X17" i="171"/>
  <c r="X17" i="165"/>
  <c r="X13" i="171"/>
  <c r="X13" i="165"/>
  <c r="X9" i="171"/>
  <c r="X9" i="165"/>
  <c r="T26" i="171"/>
  <c r="T26" i="165"/>
  <c r="S26" i="99"/>
  <c r="T22" i="171"/>
  <c r="T22" i="165"/>
  <c r="S22" i="99"/>
  <c r="T18" i="171"/>
  <c r="T18" i="165"/>
  <c r="S18" i="99"/>
  <c r="T14" i="171"/>
  <c r="T14" i="165"/>
  <c r="S14" i="99"/>
  <c r="T10" i="171"/>
  <c r="T10" i="165"/>
  <c r="S10" i="99"/>
  <c r="X27" i="47"/>
  <c r="S8" i="65"/>
  <c r="S24"/>
  <c r="S20"/>
  <c r="S16"/>
  <c r="S12"/>
  <c r="T27" i="171"/>
  <c r="T27" i="165"/>
  <c r="S27" i="99"/>
  <c r="T23" i="171"/>
  <c r="T23" i="165"/>
  <c r="S23" i="99"/>
  <c r="T19" i="171"/>
  <c r="T19" i="165"/>
  <c r="S19" i="99"/>
  <c r="T15" i="171"/>
  <c r="T15" i="165"/>
  <c r="S15" i="99"/>
  <c r="T11" i="171"/>
  <c r="T11" i="165"/>
  <c r="S11" i="99"/>
  <c r="W25" i="49"/>
  <c r="W21"/>
  <c r="W17"/>
  <c r="W34" s="1"/>
  <c r="W13"/>
  <c r="W9"/>
  <c r="X7" i="47"/>
  <c r="S25" i="65"/>
  <c r="S21"/>
  <c r="S17"/>
  <c r="S34" s="1"/>
  <c r="S13"/>
  <c r="S9"/>
  <c r="T7" i="171"/>
  <c r="T7" i="165"/>
  <c r="S7" i="99"/>
  <c r="S32" s="1"/>
  <c r="T24" i="171"/>
  <c r="T24" i="165"/>
  <c r="S24" i="99"/>
  <c r="T20" i="171"/>
  <c r="T20" i="165"/>
  <c r="S20" i="99"/>
  <c r="T16" i="171"/>
  <c r="T16" i="165"/>
  <c r="S16" i="99"/>
  <c r="T12" i="171"/>
  <c r="T12" i="165"/>
  <c r="S12" i="99"/>
  <c r="T8" i="171"/>
  <c r="T8" i="165"/>
  <c r="S8" i="99"/>
  <c r="S26" i="65"/>
  <c r="S22"/>
  <c r="S18"/>
  <c r="S14"/>
  <c r="S10"/>
  <c r="T25" i="171"/>
  <c r="T25" i="165"/>
  <c r="S25" i="99"/>
  <c r="T21" i="171"/>
  <c r="T21" i="165"/>
  <c r="S21" i="99"/>
  <c r="T17" i="171"/>
  <c r="T17" i="165"/>
  <c r="S17" i="99"/>
  <c r="S34" s="1"/>
  <c r="T13" i="171"/>
  <c r="T13" i="165"/>
  <c r="S13" i="99"/>
  <c r="T9" i="171"/>
  <c r="T9" i="165"/>
  <c r="S9" i="99"/>
  <c r="W27" i="49"/>
  <c r="W23"/>
  <c r="W19"/>
  <c r="W15"/>
  <c r="W11"/>
  <c r="X26" i="47"/>
  <c r="X22"/>
  <c r="W22" i="250" s="1"/>
  <c r="X18" i="47"/>
  <c r="X14"/>
  <c r="W14" i="250" s="1"/>
  <c r="X10" i="47"/>
  <c r="T33"/>
  <c r="S27" i="65"/>
  <c r="S23"/>
  <c r="S19"/>
  <c r="S15"/>
  <c r="S11"/>
  <c r="T25" i="170"/>
  <c r="T25" i="164"/>
  <c r="S25" i="98"/>
  <c r="T21" i="170"/>
  <c r="T21" i="164"/>
  <c r="S21" i="98"/>
  <c r="T17" i="170"/>
  <c r="T17" i="164"/>
  <c r="S17" i="98"/>
  <c r="S34" s="1"/>
  <c r="T13" i="170"/>
  <c r="T13" i="164"/>
  <c r="S13" i="98"/>
  <c r="T9" i="170"/>
  <c r="T9" i="164"/>
  <c r="S9" i="98"/>
  <c r="X25" i="46"/>
  <c r="X21"/>
  <c r="X17"/>
  <c r="X13"/>
  <c r="X9"/>
  <c r="T26" i="170"/>
  <c r="T26" i="164"/>
  <c r="S26" i="98"/>
  <c r="T22" i="170"/>
  <c r="T22" i="164"/>
  <c r="S22" i="98"/>
  <c r="T18" i="170"/>
  <c r="T18" i="164"/>
  <c r="S18" i="98"/>
  <c r="T14" i="170"/>
  <c r="T14" i="164"/>
  <c r="S14" i="98"/>
  <c r="T10" i="170"/>
  <c r="T10" i="164"/>
  <c r="S10" i="98"/>
  <c r="T33" i="46"/>
  <c r="X26"/>
  <c r="X22"/>
  <c r="W22" i="45" s="1"/>
  <c r="X18" i="46"/>
  <c r="W18" i="45" s="1"/>
  <c r="X14" i="46"/>
  <c r="X10"/>
  <c r="S26" i="64"/>
  <c r="S22"/>
  <c r="S18"/>
  <c r="S14"/>
  <c r="S10"/>
  <c r="T27" i="170"/>
  <c r="T27" i="164"/>
  <c r="S27" i="98"/>
  <c r="T23" i="170"/>
  <c r="T23" i="164"/>
  <c r="S23" i="98"/>
  <c r="T19" i="170"/>
  <c r="T19" i="164"/>
  <c r="S19" i="98"/>
  <c r="T15" i="170"/>
  <c r="T15" i="164"/>
  <c r="S15" i="98"/>
  <c r="T11" i="170"/>
  <c r="T11" i="164"/>
  <c r="S11" i="98"/>
  <c r="X27" i="46"/>
  <c r="X23"/>
  <c r="X19"/>
  <c r="X15"/>
  <c r="X11"/>
  <c r="T7" i="170"/>
  <c r="T7" i="164"/>
  <c r="S7" i="98"/>
  <c r="S32" s="1"/>
  <c r="T24" i="170"/>
  <c r="T24" i="164"/>
  <c r="S24" i="98"/>
  <c r="T20" i="170"/>
  <c r="T20" i="164"/>
  <c r="S20" i="98"/>
  <c r="T16" i="170"/>
  <c r="T16" i="164"/>
  <c r="S16" i="98"/>
  <c r="T12" i="170"/>
  <c r="T12" i="164"/>
  <c r="S12" i="98"/>
  <c r="T8" i="170"/>
  <c r="T8" i="164"/>
  <c r="S8" i="98"/>
  <c r="X7" i="46"/>
  <c r="X24"/>
  <c r="X20"/>
  <c r="X16"/>
  <c r="X12"/>
  <c r="X8"/>
  <c r="S27" i="64"/>
  <c r="S25"/>
  <c r="S23"/>
  <c r="S21"/>
  <c r="S19"/>
  <c r="S17"/>
  <c r="S34" s="1"/>
  <c r="S15"/>
  <c r="S13"/>
  <c r="S11"/>
  <c r="S9"/>
  <c r="W24" i="27"/>
  <c r="W24" i="49" s="1"/>
  <c r="W20" i="27"/>
  <c r="W20" i="49" s="1"/>
  <c r="W16" i="27"/>
  <c r="W16" i="49" s="1"/>
  <c r="W12" i="27"/>
  <c r="W12" i="49" s="1"/>
  <c r="W8" i="27"/>
  <c r="W8" i="49" s="1"/>
  <c r="S7"/>
  <c r="S25"/>
  <c r="S25" i="51" s="1"/>
  <c r="S21" i="49"/>
  <c r="S21" i="51" s="1"/>
  <c r="S17" i="49"/>
  <c r="S13"/>
  <c r="S13" i="51" s="1"/>
  <c r="S9" i="49"/>
  <c r="S9" i="51" s="1"/>
  <c r="S33" i="27"/>
  <c r="W26"/>
  <c r="W26" i="49" s="1"/>
  <c r="W22" i="27"/>
  <c r="W18"/>
  <c r="W18" i="49" s="1"/>
  <c r="W14" i="27"/>
  <c r="W10"/>
  <c r="W10" i="49" s="1"/>
  <c r="S27"/>
  <c r="S27" i="51" s="1"/>
  <c r="S23" i="49"/>
  <c r="S23" i="51" s="1"/>
  <c r="S19" i="49"/>
  <c r="S19" i="51" s="1"/>
  <c r="S15" i="49"/>
  <c r="S15" i="51" s="1"/>
  <c r="S11" i="49"/>
  <c r="S11" i="51" s="1"/>
  <c r="W27" i="25"/>
  <c r="W27" i="45" s="1"/>
  <c r="W23" i="25"/>
  <c r="W23" i="45" s="1"/>
  <c r="W19" i="25"/>
  <c r="W19" i="45" s="1"/>
  <c r="W15" i="25"/>
  <c r="W15" i="45" s="1"/>
  <c r="W11" i="25"/>
  <c r="W11" i="45" s="1"/>
  <c r="S27"/>
  <c r="S27" i="50" s="1"/>
  <c r="W24" i="25"/>
  <c r="W24" i="45" s="1"/>
  <c r="W20" i="25"/>
  <c r="W20" i="45" s="1"/>
  <c r="W16" i="25"/>
  <c r="W16" i="45" s="1"/>
  <c r="W12" i="25"/>
  <c r="W12" i="45" s="1"/>
  <c r="W8" i="25"/>
  <c r="W8" i="45" s="1"/>
  <c r="S26"/>
  <c r="S26" i="50" s="1"/>
  <c r="S22" i="45"/>
  <c r="S22" i="50" s="1"/>
  <c r="S18" i="45"/>
  <c r="S18" i="50" s="1"/>
  <c r="S14" i="45"/>
  <c r="S14" i="50" s="1"/>
  <c r="S10" i="45"/>
  <c r="S10" i="50" s="1"/>
  <c r="W25" i="25"/>
  <c r="W25" i="45" s="1"/>
  <c r="W21" i="25"/>
  <c r="W21" i="45" s="1"/>
  <c r="W17" i="25"/>
  <c r="W17" i="45" s="1"/>
  <c r="W34" s="1"/>
  <c r="W13" i="25"/>
  <c r="W13" i="45" s="1"/>
  <c r="W9" i="25"/>
  <c r="W9" i="45" s="1"/>
  <c r="S17"/>
  <c r="W7" i="25"/>
  <c r="W7" i="45" s="1"/>
  <c r="W14" i="97"/>
  <c r="S7" i="250"/>
  <c r="S7" i="97"/>
  <c r="S22"/>
  <c r="S22" i="250"/>
  <c r="S18" i="97"/>
  <c r="S18" i="250"/>
  <c r="S14" i="97"/>
  <c r="S14" i="250"/>
  <c r="S10" i="97"/>
  <c r="S10" i="250"/>
  <c r="W22" i="97"/>
  <c r="W16"/>
  <c r="W16" i="250"/>
  <c r="W8" i="97"/>
  <c r="W8" i="250"/>
  <c r="W23" i="17"/>
  <c r="B23" s="1"/>
  <c r="S23" i="97"/>
  <c r="S23" i="250"/>
  <c r="W19" i="17"/>
  <c r="S19" i="97"/>
  <c r="S19" i="250"/>
  <c r="W15" i="17"/>
  <c r="S15" i="97"/>
  <c r="S15" i="250"/>
  <c r="W11" i="17"/>
  <c r="S11" i="97"/>
  <c r="S11" i="250"/>
  <c r="H23" i="308"/>
  <c r="B22" i="17"/>
  <c r="B18"/>
  <c r="S19" i="308" s="1"/>
  <c r="B14" i="17"/>
  <c r="S15" i="308" s="1"/>
  <c r="B10" i="17"/>
  <c r="H11" i="308" s="1"/>
  <c r="W24" i="97"/>
  <c r="W24" i="250"/>
  <c r="W18" i="97"/>
  <c r="W18" i="250"/>
  <c r="W10" i="97"/>
  <c r="W10" i="250"/>
  <c r="S24" i="97"/>
  <c r="S24" i="250"/>
  <c r="S20" i="97"/>
  <c r="S20" i="250"/>
  <c r="S16" i="97"/>
  <c r="S16" i="250"/>
  <c r="S12" i="308"/>
  <c r="S12" i="97"/>
  <c r="S12" i="250"/>
  <c r="S8" i="97"/>
  <c r="S8" i="250"/>
  <c r="H12" i="308"/>
  <c r="B15" i="17"/>
  <c r="S16" i="308" s="1"/>
  <c r="B11" i="17"/>
  <c r="W7"/>
  <c r="W20" i="97"/>
  <c r="W20" i="250"/>
  <c r="W12" i="308"/>
  <c r="W12" i="97"/>
  <c r="W12" i="250"/>
  <c r="W25" i="17"/>
  <c r="B25" s="1"/>
  <c r="S25" i="250"/>
  <c r="S25" i="97"/>
  <c r="W21" i="17"/>
  <c r="S21" i="250"/>
  <c r="S21" i="97"/>
  <c r="W17" i="17"/>
  <c r="W17" i="22" s="1"/>
  <c r="S17" i="250"/>
  <c r="S17" i="97"/>
  <c r="S30" s="1"/>
  <c r="W13" i="17"/>
  <c r="S13" i="250"/>
  <c r="S13" i="97"/>
  <c r="W9" i="17"/>
  <c r="B9" s="1"/>
  <c r="S9" i="250"/>
  <c r="S9" i="97"/>
  <c r="B24" i="17"/>
  <c r="S25" i="308" s="1"/>
  <c r="B20" i="17"/>
  <c r="H21" i="308" s="1"/>
  <c r="B16" i="17"/>
  <c r="S17" i="308" s="1"/>
  <c r="B12" i="17"/>
  <c r="B8"/>
  <c r="H9" i="308" s="1"/>
  <c r="G29" i="271"/>
  <c r="T33" i="49"/>
  <c r="Y33" i="91"/>
  <c r="Y31"/>
  <c r="X33" i="85"/>
  <c r="X31"/>
  <c r="C32" i="62"/>
  <c r="Y32"/>
  <c r="X33"/>
  <c r="X31"/>
  <c r="Y32" i="61"/>
  <c r="C32"/>
  <c r="C31"/>
  <c r="S33" i="65"/>
  <c r="W25" i="22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V17"/>
  <c r="U17"/>
  <c r="T17"/>
  <c r="S17"/>
  <c r="R17"/>
  <c r="Q17"/>
  <c r="P17"/>
  <c r="P31" s="1"/>
  <c r="O17"/>
  <c r="N17"/>
  <c r="M17"/>
  <c r="L17"/>
  <c r="L31" s="1"/>
  <c r="K17"/>
  <c r="J17"/>
  <c r="I17"/>
  <c r="H17"/>
  <c r="G17"/>
  <c r="F17"/>
  <c r="E17"/>
  <c r="D17"/>
  <c r="D31" s="1"/>
  <c r="C17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C8" i="21"/>
  <c r="D8"/>
  <c r="E8"/>
  <c r="F8"/>
  <c r="G8"/>
  <c r="I8"/>
  <c r="J8"/>
  <c r="K8"/>
  <c r="L8"/>
  <c r="M8"/>
  <c r="N8"/>
  <c r="O8"/>
  <c r="P8"/>
  <c r="Q8"/>
  <c r="R8"/>
  <c r="T8"/>
  <c r="U8"/>
  <c r="V8"/>
  <c r="C9"/>
  <c r="D9"/>
  <c r="E9"/>
  <c r="F9"/>
  <c r="G9"/>
  <c r="I9"/>
  <c r="J9"/>
  <c r="K9"/>
  <c r="L9"/>
  <c r="M9"/>
  <c r="N9"/>
  <c r="O9"/>
  <c r="P9"/>
  <c r="Q9"/>
  <c r="R9"/>
  <c r="T9"/>
  <c r="U9"/>
  <c r="V9"/>
  <c r="C10"/>
  <c r="D10"/>
  <c r="E10"/>
  <c r="F10"/>
  <c r="G10"/>
  <c r="I10"/>
  <c r="J10"/>
  <c r="K10"/>
  <c r="L10"/>
  <c r="M10"/>
  <c r="N10"/>
  <c r="O10"/>
  <c r="P10"/>
  <c r="Q10"/>
  <c r="R10"/>
  <c r="T10"/>
  <c r="U10"/>
  <c r="V10"/>
  <c r="C11"/>
  <c r="D11"/>
  <c r="E11"/>
  <c r="F11"/>
  <c r="G11"/>
  <c r="I11"/>
  <c r="J11"/>
  <c r="K11"/>
  <c r="L11"/>
  <c r="M11"/>
  <c r="N11"/>
  <c r="O11"/>
  <c r="P11"/>
  <c r="Q11"/>
  <c r="R11"/>
  <c r="T11"/>
  <c r="U11"/>
  <c r="V11"/>
  <c r="C12"/>
  <c r="D12"/>
  <c r="E12"/>
  <c r="F12"/>
  <c r="G12"/>
  <c r="I12"/>
  <c r="J12"/>
  <c r="K12"/>
  <c r="L12"/>
  <c r="M12"/>
  <c r="N12"/>
  <c r="O12"/>
  <c r="P12"/>
  <c r="Q12"/>
  <c r="R12"/>
  <c r="T12"/>
  <c r="U12"/>
  <c r="V12"/>
  <c r="C13"/>
  <c r="D13"/>
  <c r="E13"/>
  <c r="F13"/>
  <c r="G13"/>
  <c r="I13"/>
  <c r="J13"/>
  <c r="K13"/>
  <c r="L13"/>
  <c r="M13"/>
  <c r="N13"/>
  <c r="O13"/>
  <c r="P13"/>
  <c r="Q13"/>
  <c r="R13"/>
  <c r="T13"/>
  <c r="U13"/>
  <c r="V13"/>
  <c r="C14"/>
  <c r="D14"/>
  <c r="E14"/>
  <c r="F14"/>
  <c r="G14"/>
  <c r="I14"/>
  <c r="J14"/>
  <c r="K14"/>
  <c r="L14"/>
  <c r="M14"/>
  <c r="N14"/>
  <c r="O14"/>
  <c r="P14"/>
  <c r="Q14"/>
  <c r="R14"/>
  <c r="T14"/>
  <c r="U14"/>
  <c r="V14"/>
  <c r="C15"/>
  <c r="D15"/>
  <c r="E15"/>
  <c r="F15"/>
  <c r="G15"/>
  <c r="I15"/>
  <c r="J15"/>
  <c r="K15"/>
  <c r="L15"/>
  <c r="M15"/>
  <c r="N15"/>
  <c r="O15"/>
  <c r="P15"/>
  <c r="Q15"/>
  <c r="R15"/>
  <c r="T15"/>
  <c r="U15"/>
  <c r="V15"/>
  <c r="C16"/>
  <c r="D16"/>
  <c r="E16"/>
  <c r="F16"/>
  <c r="G16"/>
  <c r="I16"/>
  <c r="J16"/>
  <c r="K16"/>
  <c r="L16"/>
  <c r="M16"/>
  <c r="N16"/>
  <c r="O16"/>
  <c r="P16"/>
  <c r="Q16"/>
  <c r="R16"/>
  <c r="T16"/>
  <c r="U16"/>
  <c r="V16"/>
  <c r="C17"/>
  <c r="D17"/>
  <c r="E17"/>
  <c r="F17"/>
  <c r="G17"/>
  <c r="I17"/>
  <c r="J17"/>
  <c r="K17"/>
  <c r="L17"/>
  <c r="M17"/>
  <c r="N17"/>
  <c r="O17"/>
  <c r="P17"/>
  <c r="Q17"/>
  <c r="R17"/>
  <c r="T17"/>
  <c r="U17"/>
  <c r="V17"/>
  <c r="C18"/>
  <c r="D18"/>
  <c r="E18"/>
  <c r="F18"/>
  <c r="G18"/>
  <c r="I18"/>
  <c r="J18"/>
  <c r="K18"/>
  <c r="L18"/>
  <c r="M18"/>
  <c r="N18"/>
  <c r="O18"/>
  <c r="P18"/>
  <c r="Q18"/>
  <c r="R18"/>
  <c r="T18"/>
  <c r="U18"/>
  <c r="V18"/>
  <c r="C19"/>
  <c r="D19"/>
  <c r="E19"/>
  <c r="F19"/>
  <c r="G19"/>
  <c r="I19"/>
  <c r="J19"/>
  <c r="K19"/>
  <c r="L19"/>
  <c r="M19"/>
  <c r="N19"/>
  <c r="O19"/>
  <c r="P19"/>
  <c r="Q19"/>
  <c r="R19"/>
  <c r="T19"/>
  <c r="U19"/>
  <c r="V19"/>
  <c r="C20"/>
  <c r="D20"/>
  <c r="E20"/>
  <c r="F20"/>
  <c r="G20"/>
  <c r="I20"/>
  <c r="J20"/>
  <c r="K20"/>
  <c r="L20"/>
  <c r="M20"/>
  <c r="N20"/>
  <c r="O20"/>
  <c r="P20"/>
  <c r="Q20"/>
  <c r="R20"/>
  <c r="T20"/>
  <c r="U20"/>
  <c r="V20"/>
  <c r="C21"/>
  <c r="D21"/>
  <c r="E21"/>
  <c r="F21"/>
  <c r="G21"/>
  <c r="I21"/>
  <c r="J21"/>
  <c r="K21"/>
  <c r="L21"/>
  <c r="M21"/>
  <c r="N21"/>
  <c r="O21"/>
  <c r="P21"/>
  <c r="Q21"/>
  <c r="R21"/>
  <c r="T21"/>
  <c r="U21"/>
  <c r="V21"/>
  <c r="C22"/>
  <c r="D22"/>
  <c r="E22"/>
  <c r="F22"/>
  <c r="G22"/>
  <c r="I22"/>
  <c r="J22"/>
  <c r="K22"/>
  <c r="L22"/>
  <c r="M22"/>
  <c r="N22"/>
  <c r="O22"/>
  <c r="P22"/>
  <c r="Q22"/>
  <c r="R22"/>
  <c r="T22"/>
  <c r="U22"/>
  <c r="V22"/>
  <c r="C23"/>
  <c r="D23"/>
  <c r="E23"/>
  <c r="F23"/>
  <c r="G23"/>
  <c r="I23"/>
  <c r="J23"/>
  <c r="K23"/>
  <c r="L23"/>
  <c r="M23"/>
  <c r="N23"/>
  <c r="O23"/>
  <c r="P23"/>
  <c r="Q23"/>
  <c r="R23"/>
  <c r="T23"/>
  <c r="U23"/>
  <c r="V23"/>
  <c r="C24"/>
  <c r="D24"/>
  <c r="E24"/>
  <c r="F24"/>
  <c r="G24"/>
  <c r="I24"/>
  <c r="J24"/>
  <c r="K24"/>
  <c r="L24"/>
  <c r="M24"/>
  <c r="N24"/>
  <c r="O24"/>
  <c r="P24"/>
  <c r="Q24"/>
  <c r="R24"/>
  <c r="T24"/>
  <c r="U24"/>
  <c r="V24"/>
  <c r="C25"/>
  <c r="D25"/>
  <c r="E25"/>
  <c r="F25"/>
  <c r="G25"/>
  <c r="I25"/>
  <c r="J25"/>
  <c r="K25"/>
  <c r="L25"/>
  <c r="M25"/>
  <c r="N25"/>
  <c r="O25"/>
  <c r="P25"/>
  <c r="Q25"/>
  <c r="R25"/>
  <c r="T25"/>
  <c r="U25"/>
  <c r="V25"/>
  <c r="C7"/>
  <c r="D7"/>
  <c r="E7"/>
  <c r="F7"/>
  <c r="G7"/>
  <c r="H7"/>
  <c r="I7"/>
  <c r="J7"/>
  <c r="K7"/>
  <c r="L7"/>
  <c r="M7"/>
  <c r="N7"/>
  <c r="O7"/>
  <c r="P7"/>
  <c r="Q7"/>
  <c r="R7"/>
  <c r="T7"/>
  <c r="U7"/>
  <c r="V7"/>
  <c r="S31" i="17"/>
  <c r="S30"/>
  <c r="S29"/>
  <c r="S33" i="3"/>
  <c r="W7" i="50" l="1"/>
  <c r="W32" s="1"/>
  <c r="W32" i="45"/>
  <c r="S17" i="51"/>
  <c r="S34" s="1"/>
  <c r="S34" i="49"/>
  <c r="S7" i="51"/>
  <c r="S32" s="1"/>
  <c r="S32" i="49"/>
  <c r="S17" i="50"/>
  <c r="S34" i="45"/>
  <c r="S7" i="50"/>
  <c r="S32" s="1"/>
  <c r="S32" i="45"/>
  <c r="C29" i="22"/>
  <c r="K29"/>
  <c r="S33" i="51"/>
  <c r="O29" i="22"/>
  <c r="S24" i="308"/>
  <c r="B23" i="22"/>
  <c r="B8"/>
  <c r="B15"/>
  <c r="S33" i="49"/>
  <c r="B19" i="17"/>
  <c r="W16" i="308"/>
  <c r="S9"/>
  <c r="S21"/>
  <c r="W15" i="22"/>
  <c r="S33" i="45"/>
  <c r="Y33" i="89"/>
  <c r="Y31"/>
  <c r="W14" i="49"/>
  <c r="S33" i="64"/>
  <c r="T32" i="171"/>
  <c r="S33" i="99"/>
  <c r="X10" i="171"/>
  <c r="X10" i="165"/>
  <c r="X26" i="171"/>
  <c r="X26" i="165"/>
  <c r="X27" i="171"/>
  <c r="X27" i="165"/>
  <c r="W22" i="49"/>
  <c r="X22" i="171"/>
  <c r="X22" i="165"/>
  <c r="X18" i="171"/>
  <c r="X18" i="165"/>
  <c r="X7" i="171"/>
  <c r="X32" s="1"/>
  <c r="X7" i="165"/>
  <c r="X32" s="1"/>
  <c r="T31" i="171"/>
  <c r="T33"/>
  <c r="X14"/>
  <c r="X14" i="165"/>
  <c r="T31"/>
  <c r="T33"/>
  <c r="T32"/>
  <c r="W7" i="49"/>
  <c r="W32" s="1"/>
  <c r="X20" i="170"/>
  <c r="X20" i="164"/>
  <c r="X23" i="170"/>
  <c r="X23" i="164"/>
  <c r="T33"/>
  <c r="T31"/>
  <c r="X14" i="170"/>
  <c r="X14" i="164"/>
  <c r="X21" i="170"/>
  <c r="X21" i="164"/>
  <c r="S33" i="98"/>
  <c r="X16" i="170"/>
  <c r="X16" i="164"/>
  <c r="X19" i="170"/>
  <c r="X19" i="164"/>
  <c r="X10" i="170"/>
  <c r="X10" i="164"/>
  <c r="X26" i="170"/>
  <c r="X26" i="164"/>
  <c r="X17" i="170"/>
  <c r="X17" i="164"/>
  <c r="X12" i="170"/>
  <c r="X12" i="164"/>
  <c r="X7" i="170"/>
  <c r="X7" i="164"/>
  <c r="W7" i="98"/>
  <c r="W32" s="1"/>
  <c r="X15" i="170"/>
  <c r="X15" i="164"/>
  <c r="X22" i="170"/>
  <c r="X22" i="164"/>
  <c r="X13" i="170"/>
  <c r="X13" i="164"/>
  <c r="W14" i="45"/>
  <c r="T32" i="170"/>
  <c r="X8"/>
  <c r="X8" i="164"/>
  <c r="X24" i="170"/>
  <c r="X24" i="164"/>
  <c r="X11" i="170"/>
  <c r="X11" i="164"/>
  <c r="X27" i="170"/>
  <c r="X27" i="164"/>
  <c r="T31" i="170"/>
  <c r="T33"/>
  <c r="X18"/>
  <c r="X18" i="164"/>
  <c r="X9" i="170"/>
  <c r="X9" i="164"/>
  <c r="X25" i="170"/>
  <c r="X25" i="164"/>
  <c r="W10" i="45"/>
  <c r="W26"/>
  <c r="T32" i="164"/>
  <c r="B7" i="25"/>
  <c r="X7" s="1"/>
  <c r="D10" i="308"/>
  <c r="L10"/>
  <c r="P10"/>
  <c r="T10"/>
  <c r="C10"/>
  <c r="G10"/>
  <c r="K10"/>
  <c r="O10"/>
  <c r="F10"/>
  <c r="J10"/>
  <c r="N10"/>
  <c r="R10"/>
  <c r="V10"/>
  <c r="E10"/>
  <c r="I10"/>
  <c r="M10"/>
  <c r="Q10"/>
  <c r="U10"/>
  <c r="B9" i="97"/>
  <c r="B9" i="19"/>
  <c r="B9" i="265" s="1"/>
  <c r="X9" i="17"/>
  <c r="S10" i="308"/>
  <c r="B9" i="22"/>
  <c r="H10" i="308"/>
  <c r="B25" i="97"/>
  <c r="B25" i="19"/>
  <c r="B25" i="265" s="1"/>
  <c r="X25" i="17"/>
  <c r="B25" i="22"/>
  <c r="X20" i="17"/>
  <c r="F21" i="308"/>
  <c r="J21"/>
  <c r="N21"/>
  <c r="R21"/>
  <c r="V21"/>
  <c r="E21"/>
  <c r="I21"/>
  <c r="M21"/>
  <c r="Q21"/>
  <c r="U21"/>
  <c r="D21"/>
  <c r="L21"/>
  <c r="P21"/>
  <c r="T21"/>
  <c r="C21"/>
  <c r="G21"/>
  <c r="K21"/>
  <c r="O21"/>
  <c r="B20" i="97"/>
  <c r="B20" i="19"/>
  <c r="B20" i="265" s="1"/>
  <c r="S31" i="97"/>
  <c r="S29"/>
  <c r="D16" i="308"/>
  <c r="L16"/>
  <c r="P16"/>
  <c r="T16"/>
  <c r="C16"/>
  <c r="G16"/>
  <c r="K16"/>
  <c r="O16"/>
  <c r="F16"/>
  <c r="J16"/>
  <c r="N16"/>
  <c r="R16"/>
  <c r="V16"/>
  <c r="E16"/>
  <c r="I16"/>
  <c r="M16"/>
  <c r="Q16"/>
  <c r="U16"/>
  <c r="B15" i="97"/>
  <c r="B15" i="19"/>
  <c r="B15" i="265" s="1"/>
  <c r="X15" i="17"/>
  <c r="F23" i="308"/>
  <c r="J23"/>
  <c r="N23"/>
  <c r="R23"/>
  <c r="V23"/>
  <c r="E23"/>
  <c r="I23"/>
  <c r="M23"/>
  <c r="Q23"/>
  <c r="U23"/>
  <c r="D23"/>
  <c r="L23"/>
  <c r="P23"/>
  <c r="T23"/>
  <c r="C23"/>
  <c r="G23"/>
  <c r="K23"/>
  <c r="O23"/>
  <c r="B22" i="97"/>
  <c r="X22" i="17"/>
  <c r="B22" i="19"/>
  <c r="B22" i="265" s="1"/>
  <c r="H16" i="308"/>
  <c r="B16" s="1"/>
  <c r="H24"/>
  <c r="S20"/>
  <c r="W24"/>
  <c r="S11"/>
  <c r="S23"/>
  <c r="X16" i="17"/>
  <c r="F17" i="308"/>
  <c r="J17"/>
  <c r="N17"/>
  <c r="R17"/>
  <c r="V17"/>
  <c r="E17"/>
  <c r="I17"/>
  <c r="M17"/>
  <c r="Q17"/>
  <c r="U17"/>
  <c r="D17"/>
  <c r="L17"/>
  <c r="P17"/>
  <c r="T17"/>
  <c r="C17"/>
  <c r="G17"/>
  <c r="K17"/>
  <c r="O17"/>
  <c r="B16" i="97"/>
  <c r="B16" i="19"/>
  <c r="B16" i="265" s="1"/>
  <c r="W9" i="308"/>
  <c r="B9" s="1"/>
  <c r="W9" i="250"/>
  <c r="W9" i="97"/>
  <c r="W13" i="308"/>
  <c r="W13" i="250"/>
  <c r="W13" i="97"/>
  <c r="W17" i="308"/>
  <c r="W17" i="250"/>
  <c r="W17" i="97"/>
  <c r="W21" i="308"/>
  <c r="W21" i="250"/>
  <c r="W21" i="97"/>
  <c r="W25" i="308"/>
  <c r="W25" i="250"/>
  <c r="W25" i="97"/>
  <c r="D12" i="308"/>
  <c r="L12"/>
  <c r="P12"/>
  <c r="T12"/>
  <c r="C12"/>
  <c r="G12"/>
  <c r="K12"/>
  <c r="O12"/>
  <c r="F12"/>
  <c r="J12"/>
  <c r="N12"/>
  <c r="R12"/>
  <c r="V12"/>
  <c r="E12"/>
  <c r="I12"/>
  <c r="M12"/>
  <c r="Q12"/>
  <c r="U12"/>
  <c r="B11" i="97"/>
  <c r="B11" i="19"/>
  <c r="B11" i="265" s="1"/>
  <c r="X11" i="17"/>
  <c r="F19" i="308"/>
  <c r="J19"/>
  <c r="N19"/>
  <c r="R19"/>
  <c r="V19"/>
  <c r="E19"/>
  <c r="I19"/>
  <c r="M19"/>
  <c r="Q19"/>
  <c r="U19"/>
  <c r="D19"/>
  <c r="L19"/>
  <c r="P19"/>
  <c r="T19"/>
  <c r="C19"/>
  <c r="G19"/>
  <c r="K19"/>
  <c r="O19"/>
  <c r="B18" i="97"/>
  <c r="B18" i="19"/>
  <c r="B18" i="265" s="1"/>
  <c r="X18" i="17"/>
  <c r="H17" i="308"/>
  <c r="H25"/>
  <c r="H19"/>
  <c r="B21" i="17"/>
  <c r="X12"/>
  <c r="F13" i="308"/>
  <c r="J13"/>
  <c r="N13"/>
  <c r="R13"/>
  <c r="V13"/>
  <c r="E13"/>
  <c r="I13"/>
  <c r="M13"/>
  <c r="Q13"/>
  <c r="U13"/>
  <c r="D13"/>
  <c r="L13"/>
  <c r="P13"/>
  <c r="T13"/>
  <c r="C13"/>
  <c r="G13"/>
  <c r="K13"/>
  <c r="O13"/>
  <c r="B12" i="97"/>
  <c r="B12" i="19"/>
  <c r="B12" i="265" s="1"/>
  <c r="W7" i="250"/>
  <c r="W7" i="97"/>
  <c r="D24" i="308"/>
  <c r="L24"/>
  <c r="P24"/>
  <c r="T24"/>
  <c r="C24"/>
  <c r="G24"/>
  <c r="K24"/>
  <c r="O24"/>
  <c r="F24"/>
  <c r="J24"/>
  <c r="N24"/>
  <c r="R24"/>
  <c r="V24"/>
  <c r="E24"/>
  <c r="I24"/>
  <c r="M24"/>
  <c r="Q24"/>
  <c r="U24"/>
  <c r="B23" i="97"/>
  <c r="B23" i="19"/>
  <c r="B23" i="265" s="1"/>
  <c r="X23" i="17"/>
  <c r="F15" i="308"/>
  <c r="J15"/>
  <c r="N15"/>
  <c r="R15"/>
  <c r="V15"/>
  <c r="E15"/>
  <c r="I15"/>
  <c r="M15"/>
  <c r="Q15"/>
  <c r="U15"/>
  <c r="D15"/>
  <c r="L15"/>
  <c r="P15"/>
  <c r="T15"/>
  <c r="C15"/>
  <c r="G15"/>
  <c r="K15"/>
  <c r="O15"/>
  <c r="B14" i="97"/>
  <c r="B14" i="19"/>
  <c r="B14" i="265" s="1"/>
  <c r="X14" i="17"/>
  <c r="S13" i="308"/>
  <c r="B12"/>
  <c r="W10"/>
  <c r="W22"/>
  <c r="B17" i="17"/>
  <c r="X8"/>
  <c r="F9" i="308"/>
  <c r="J9"/>
  <c r="N9"/>
  <c r="R9"/>
  <c r="V9"/>
  <c r="E9"/>
  <c r="I9"/>
  <c r="M9"/>
  <c r="Q9"/>
  <c r="U9"/>
  <c r="D9"/>
  <c r="L9"/>
  <c r="P9"/>
  <c r="T9"/>
  <c r="C9"/>
  <c r="G9"/>
  <c r="K9"/>
  <c r="O9"/>
  <c r="B8" i="97"/>
  <c r="B8" i="19"/>
  <c r="B8" i="265" s="1"/>
  <c r="X24" i="17"/>
  <c r="F25" i="308"/>
  <c r="J25"/>
  <c r="N25"/>
  <c r="R25"/>
  <c r="V25"/>
  <c r="E25"/>
  <c r="I25"/>
  <c r="M25"/>
  <c r="Q25"/>
  <c r="U25"/>
  <c r="D25"/>
  <c r="L25"/>
  <c r="P25"/>
  <c r="T25"/>
  <c r="C25"/>
  <c r="G25"/>
  <c r="K25"/>
  <c r="O25"/>
  <c r="B24" i="97"/>
  <c r="B24" i="19"/>
  <c r="B24" i="265" s="1"/>
  <c r="D20" i="308"/>
  <c r="L20"/>
  <c r="P20"/>
  <c r="T20"/>
  <c r="C20"/>
  <c r="G20"/>
  <c r="K20"/>
  <c r="O20"/>
  <c r="F20"/>
  <c r="J20"/>
  <c r="N20"/>
  <c r="R20"/>
  <c r="V20"/>
  <c r="E20"/>
  <c r="I20"/>
  <c r="M20"/>
  <c r="Q20"/>
  <c r="U20"/>
  <c r="B19" i="97"/>
  <c r="B19" i="19"/>
  <c r="B19" i="265" s="1"/>
  <c r="X19" i="17"/>
  <c r="F11" i="308"/>
  <c r="J11"/>
  <c r="N11"/>
  <c r="R11"/>
  <c r="V11"/>
  <c r="E11"/>
  <c r="I11"/>
  <c r="M11"/>
  <c r="Q11"/>
  <c r="U11"/>
  <c r="D11"/>
  <c r="L11"/>
  <c r="P11"/>
  <c r="T11"/>
  <c r="C11"/>
  <c r="G11"/>
  <c r="K11"/>
  <c r="O11"/>
  <c r="B10" i="97"/>
  <c r="B10" i="19"/>
  <c r="B10" i="265" s="1"/>
  <c r="X10" i="17"/>
  <c r="W11" i="308"/>
  <c r="B11" s="1"/>
  <c r="W11" i="97"/>
  <c r="W11" i="250"/>
  <c r="W15" i="308"/>
  <c r="W15" i="97"/>
  <c r="W15" i="250"/>
  <c r="W19" i="308"/>
  <c r="W19" i="97"/>
  <c r="W19" i="250"/>
  <c r="W23" i="308"/>
  <c r="B23" s="1"/>
  <c r="W23" i="97"/>
  <c r="W23" i="250"/>
  <c r="H13" i="308"/>
  <c r="B13" s="1"/>
  <c r="B21"/>
  <c r="W18"/>
  <c r="B7" i="17"/>
  <c r="W8" i="308" s="1"/>
  <c r="H15"/>
  <c r="B13" i="17"/>
  <c r="W14" i="308" s="1"/>
  <c r="S30" i="22"/>
  <c r="G30"/>
  <c r="R31"/>
  <c r="P29"/>
  <c r="F31" i="271"/>
  <c r="F29"/>
  <c r="F30"/>
  <c r="G30"/>
  <c r="G31"/>
  <c r="F31" i="22"/>
  <c r="J31"/>
  <c r="N31"/>
  <c r="V31"/>
  <c r="F30"/>
  <c r="J30"/>
  <c r="N30"/>
  <c r="R30"/>
  <c r="V30"/>
  <c r="T31"/>
  <c r="H29"/>
  <c r="L29"/>
  <c r="I29"/>
  <c r="M31"/>
  <c r="C30"/>
  <c r="E31"/>
  <c r="I31"/>
  <c r="M29"/>
  <c r="Q29"/>
  <c r="U29"/>
  <c r="K30"/>
  <c r="U31"/>
  <c r="Q31"/>
  <c r="E29"/>
  <c r="O30"/>
  <c r="G29"/>
  <c r="D30"/>
  <c r="T30"/>
  <c r="H31"/>
  <c r="C33" i="62"/>
  <c r="C31"/>
  <c r="S29" i="22"/>
  <c r="W30"/>
  <c r="W29"/>
  <c r="L30"/>
  <c r="D29"/>
  <c r="T29"/>
  <c r="H30"/>
  <c r="P30"/>
  <c r="F29"/>
  <c r="J29"/>
  <c r="N29"/>
  <c r="R29"/>
  <c r="V29"/>
  <c r="C31"/>
  <c r="G31"/>
  <c r="K31"/>
  <c r="O31"/>
  <c r="S31"/>
  <c r="W31"/>
  <c r="E30"/>
  <c r="I30"/>
  <c r="M30"/>
  <c r="Q30"/>
  <c r="U30"/>
  <c r="S33" i="50" l="1"/>
  <c r="S34"/>
  <c r="H20" i="308"/>
  <c r="B19" i="22"/>
  <c r="B15" i="308"/>
  <c r="W20"/>
  <c r="W31" s="1"/>
  <c r="W30" i="97"/>
  <c r="X31" i="171"/>
  <c r="X33"/>
  <c r="X31" i="165"/>
  <c r="X33"/>
  <c r="X32" i="170"/>
  <c r="X31"/>
  <c r="X33"/>
  <c r="X32" i="164"/>
  <c r="X33"/>
  <c r="X31"/>
  <c r="W30" i="308"/>
  <c r="W29"/>
  <c r="X24"/>
  <c r="X24" i="22"/>
  <c r="D14" i="308"/>
  <c r="L14"/>
  <c r="P14"/>
  <c r="T14"/>
  <c r="C14"/>
  <c r="G14"/>
  <c r="K14"/>
  <c r="O14"/>
  <c r="F14"/>
  <c r="J14"/>
  <c r="N14"/>
  <c r="R14"/>
  <c r="V14"/>
  <c r="E14"/>
  <c r="I14"/>
  <c r="M14"/>
  <c r="Q14"/>
  <c r="U14"/>
  <c r="B13" i="97"/>
  <c r="B13" i="19"/>
  <c r="B13" i="265" s="1"/>
  <c r="X13" i="17"/>
  <c r="B13" i="22"/>
  <c r="H14" i="308"/>
  <c r="B14" s="1"/>
  <c r="S14"/>
  <c r="X19"/>
  <c r="X19" i="22"/>
  <c r="D22" i="308"/>
  <c r="L22"/>
  <c r="P22"/>
  <c r="T22"/>
  <c r="C22"/>
  <c r="G22"/>
  <c r="K22"/>
  <c r="O22"/>
  <c r="F22"/>
  <c r="J22"/>
  <c r="N22"/>
  <c r="R22"/>
  <c r="V22"/>
  <c r="E22"/>
  <c r="I22"/>
  <c r="M22"/>
  <c r="Q22"/>
  <c r="U22"/>
  <c r="B21" i="97"/>
  <c r="X21" i="17"/>
  <c r="B21" i="19"/>
  <c r="B21" i="265" s="1"/>
  <c r="B21" i="22"/>
  <c r="S22" i="308"/>
  <c r="H22"/>
  <c r="B22" s="1"/>
  <c r="B17"/>
  <c r="X9"/>
  <c r="X9" i="22"/>
  <c r="B19" i="308"/>
  <c r="C8"/>
  <c r="E8"/>
  <c r="I8"/>
  <c r="M8"/>
  <c r="Q8"/>
  <c r="U8"/>
  <c r="D8"/>
  <c r="L8"/>
  <c r="P8"/>
  <c r="T8"/>
  <c r="G8"/>
  <c r="K8"/>
  <c r="O8"/>
  <c r="F8"/>
  <c r="J8"/>
  <c r="N8"/>
  <c r="R8"/>
  <c r="V8"/>
  <c r="B7" i="97"/>
  <c r="B7" i="19"/>
  <c r="B7" i="265" s="1"/>
  <c r="B29" s="1"/>
  <c r="X7" i="17"/>
  <c r="X8" i="308" s="1"/>
  <c r="S8"/>
  <c r="H8"/>
  <c r="B7" i="22"/>
  <c r="B29" s="1"/>
  <c r="X10" i="308"/>
  <c r="X10" i="22"/>
  <c r="D18" i="308"/>
  <c r="D31" s="1"/>
  <c r="L18"/>
  <c r="L31" s="1"/>
  <c r="P18"/>
  <c r="P31" s="1"/>
  <c r="T18"/>
  <c r="T31" s="1"/>
  <c r="C18"/>
  <c r="C31" s="1"/>
  <c r="G18"/>
  <c r="G31" s="1"/>
  <c r="K18"/>
  <c r="K31" s="1"/>
  <c r="O18"/>
  <c r="O31" s="1"/>
  <c r="F18"/>
  <c r="F31" s="1"/>
  <c r="J18"/>
  <c r="J31" s="1"/>
  <c r="N18"/>
  <c r="N31" s="1"/>
  <c r="R18"/>
  <c r="R31" s="1"/>
  <c r="V18"/>
  <c r="V31" s="1"/>
  <c r="E18"/>
  <c r="E31" s="1"/>
  <c r="I18"/>
  <c r="I31" s="1"/>
  <c r="M18"/>
  <c r="M31" s="1"/>
  <c r="Q18"/>
  <c r="Q31" s="1"/>
  <c r="U18"/>
  <c r="U31" s="1"/>
  <c r="B17" i="97"/>
  <c r="X17" i="17"/>
  <c r="X18" i="308" s="1"/>
  <c r="B17" i="19"/>
  <c r="B17" i="265" s="1"/>
  <c r="B17" i="22"/>
  <c r="B31" s="1"/>
  <c r="S18" i="308"/>
  <c r="S31" s="1"/>
  <c r="H18"/>
  <c r="H31" s="1"/>
  <c r="X12"/>
  <c r="X12" i="22"/>
  <c r="W31" i="97"/>
  <c r="W29"/>
  <c r="B29"/>
  <c r="B25" i="308"/>
  <c r="B24"/>
  <c r="X8" i="22"/>
  <c r="X23" i="308"/>
  <c r="X23" i="22"/>
  <c r="X11" i="308"/>
  <c r="X11" i="22"/>
  <c r="X16" i="308"/>
  <c r="X16" i="22"/>
  <c r="X22" i="308"/>
  <c r="X22" i="22"/>
  <c r="X15" i="308"/>
  <c r="X15" i="22"/>
  <c r="X14" i="308"/>
  <c r="X14" i="22"/>
  <c r="X18"/>
  <c r="X20" i="308"/>
  <c r="X20" i="22"/>
  <c r="X25" i="308"/>
  <c r="X25" i="22"/>
  <c r="B10" i="308"/>
  <c r="Y31" i="62"/>
  <c r="Y33"/>
  <c r="S8" i="15"/>
  <c r="S9"/>
  <c r="S10"/>
  <c r="S11"/>
  <c r="S12"/>
  <c r="S13"/>
  <c r="S14"/>
  <c r="S15"/>
  <c r="S16"/>
  <c r="S17"/>
  <c r="S18"/>
  <c r="S19"/>
  <c r="S20"/>
  <c r="S21"/>
  <c r="S22"/>
  <c r="S23"/>
  <c r="S24"/>
  <c r="S25"/>
  <c r="S7"/>
  <c r="C8" i="9"/>
  <c r="C9"/>
  <c r="C10"/>
  <c r="C11"/>
  <c r="C12"/>
  <c r="C13"/>
  <c r="C14"/>
  <c r="C15"/>
  <c r="C16"/>
  <c r="C17"/>
  <c r="C34" s="1"/>
  <c r="C18"/>
  <c r="C19"/>
  <c r="C20"/>
  <c r="C21"/>
  <c r="C22"/>
  <c r="C23"/>
  <c r="C24"/>
  <c r="C25"/>
  <c r="C26"/>
  <c r="C27"/>
  <c r="C7"/>
  <c r="C32" s="1"/>
  <c r="B8"/>
  <c r="B9"/>
  <c r="B10"/>
  <c r="B11"/>
  <c r="B12"/>
  <c r="B13"/>
  <c r="B14"/>
  <c r="B15"/>
  <c r="B16"/>
  <c r="B17"/>
  <c r="B34" s="1"/>
  <c r="B18"/>
  <c r="B19"/>
  <c r="B20"/>
  <c r="B21"/>
  <c r="B22"/>
  <c r="B23"/>
  <c r="B24"/>
  <c r="B25"/>
  <c r="B26"/>
  <c r="B27"/>
  <c r="B7"/>
  <c r="B32" s="1"/>
  <c r="S33" i="5"/>
  <c r="B20" i="308" l="1"/>
  <c r="B30" i="97"/>
  <c r="B31"/>
  <c r="B31" i="265"/>
  <c r="B30"/>
  <c r="X7" i="22"/>
  <c r="X29" s="1"/>
  <c r="R30" i="308"/>
  <c r="R29"/>
  <c r="O29"/>
  <c r="O30"/>
  <c r="P30"/>
  <c r="P29"/>
  <c r="Q30"/>
  <c r="Q29"/>
  <c r="C30"/>
  <c r="C29"/>
  <c r="B18"/>
  <c r="B31" s="1"/>
  <c r="B30" i="22"/>
  <c r="S29" i="308"/>
  <c r="S30"/>
  <c r="V30"/>
  <c r="V29"/>
  <c r="F30"/>
  <c r="F29"/>
  <c r="T30"/>
  <c r="T29"/>
  <c r="U29"/>
  <c r="U30"/>
  <c r="E29"/>
  <c r="E30"/>
  <c r="X21"/>
  <c r="X31" s="1"/>
  <c r="X21" i="22"/>
  <c r="B8" i="308"/>
  <c r="H29"/>
  <c r="H30"/>
  <c r="J30"/>
  <c r="J29"/>
  <c r="G30"/>
  <c r="G29"/>
  <c r="D30"/>
  <c r="D29"/>
  <c r="I30"/>
  <c r="I29"/>
  <c r="X13"/>
  <c r="X13" i="22"/>
  <c r="X17" i="308"/>
  <c r="X17" i="22"/>
  <c r="N30" i="308"/>
  <c r="N29"/>
  <c r="K29"/>
  <c r="K30"/>
  <c r="L30"/>
  <c r="L29"/>
  <c r="M30"/>
  <c r="M29"/>
  <c r="S10" i="248"/>
  <c r="S10" i="96"/>
  <c r="W10" i="15"/>
  <c r="S10" i="21"/>
  <c r="S22" i="248"/>
  <c r="S22" i="96"/>
  <c r="W22" i="15"/>
  <c r="S22" i="21"/>
  <c r="S14" i="248"/>
  <c r="S14" i="96"/>
  <c r="W14" i="15"/>
  <c r="S14" i="21"/>
  <c r="S23" i="248"/>
  <c r="S23" i="96"/>
  <c r="W23" i="15"/>
  <c r="S23" i="21"/>
  <c r="S19" i="248"/>
  <c r="S19" i="96"/>
  <c r="W19" i="15"/>
  <c r="S19" i="21"/>
  <c r="S15" i="248"/>
  <c r="S15" i="96"/>
  <c r="W15" i="15"/>
  <c r="S15" i="21"/>
  <c r="S11" i="248"/>
  <c r="S11" i="96"/>
  <c r="W11" i="15"/>
  <c r="S11" i="21"/>
  <c r="S7" i="248"/>
  <c r="S7" i="96"/>
  <c r="W7" i="15"/>
  <c r="S7" i="21"/>
  <c r="S24" i="248"/>
  <c r="S24" i="96"/>
  <c r="W24" i="15"/>
  <c r="S24" i="21"/>
  <c r="S20" i="248"/>
  <c r="S20" i="96"/>
  <c r="W20" i="15"/>
  <c r="S20" i="21"/>
  <c r="S16" i="248"/>
  <c r="S16" i="96"/>
  <c r="W16" i="15"/>
  <c r="S16" i="21"/>
  <c r="S12" i="248"/>
  <c r="S12" i="96"/>
  <c r="W12" i="15"/>
  <c r="S12" i="21"/>
  <c r="S8" i="248"/>
  <c r="S8" i="96"/>
  <c r="W8" i="15"/>
  <c r="S8" i="21"/>
  <c r="S18" i="248"/>
  <c r="S18" i="96"/>
  <c r="W18" i="15"/>
  <c r="S18" i="21"/>
  <c r="S25" i="248"/>
  <c r="S25" i="96"/>
  <c r="W25" i="15"/>
  <c r="S31"/>
  <c r="S25" i="21"/>
  <c r="S29" i="15"/>
  <c r="S21" i="248"/>
  <c r="S21" i="96"/>
  <c r="W21" i="15"/>
  <c r="S21" i="21"/>
  <c r="S17" i="248"/>
  <c r="S17" i="96"/>
  <c r="W17" i="15"/>
  <c r="S17" i="21"/>
  <c r="S30" i="15"/>
  <c r="S13" i="248"/>
  <c r="S13" i="96"/>
  <c r="W13" i="15"/>
  <c r="S13" i="21"/>
  <c r="S9" i="248"/>
  <c r="S9" i="96"/>
  <c r="W9" i="15"/>
  <c r="S9" i="21"/>
  <c r="C8" i="186"/>
  <c r="D8"/>
  <c r="C9"/>
  <c r="D9"/>
  <c r="C10"/>
  <c r="D10"/>
  <c r="C11"/>
  <c r="D11"/>
  <c r="C12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C51"/>
  <c r="D51"/>
  <c r="C52"/>
  <c r="D52"/>
  <c r="C53"/>
  <c r="D53"/>
  <c r="C54"/>
  <c r="D54"/>
  <c r="C55"/>
  <c r="D55"/>
  <c r="C56"/>
  <c r="D56"/>
  <c r="C57"/>
  <c r="D57"/>
  <c r="C58"/>
  <c r="D58"/>
  <c r="C59"/>
  <c r="D59"/>
  <c r="C60"/>
  <c r="D60"/>
  <c r="C61"/>
  <c r="D61"/>
  <c r="C62"/>
  <c r="D62"/>
  <c r="C63"/>
  <c r="D63"/>
  <c r="C64"/>
  <c r="D64"/>
  <c r="C65"/>
  <c r="D65"/>
  <c r="C66"/>
  <c r="D66"/>
  <c r="C67"/>
  <c r="D67"/>
  <c r="C68"/>
  <c r="D68"/>
  <c r="C69"/>
  <c r="D69"/>
  <c r="C70"/>
  <c r="D70"/>
  <c r="C71"/>
  <c r="D71"/>
  <c r="C72"/>
  <c r="D72"/>
  <c r="C73"/>
  <c r="D73"/>
  <c r="C74"/>
  <c r="D74"/>
  <c r="C75"/>
  <c r="D75"/>
  <c r="C76"/>
  <c r="D76"/>
  <c r="C77"/>
  <c r="D77"/>
  <c r="C78"/>
  <c r="D78"/>
  <c r="C79"/>
  <c r="D79"/>
  <c r="C80"/>
  <c r="D80"/>
  <c r="C81"/>
  <c r="D81"/>
  <c r="C82"/>
  <c r="D82"/>
  <c r="C83"/>
  <c r="D83"/>
  <c r="C84"/>
  <c r="D84"/>
  <c r="C85"/>
  <c r="D85"/>
  <c r="C86"/>
  <c r="D86"/>
  <c r="C87"/>
  <c r="D87"/>
  <c r="C88"/>
  <c r="D88"/>
  <c r="C89"/>
  <c r="D89"/>
  <c r="C90"/>
  <c r="D90"/>
  <c r="C91"/>
  <c r="D91"/>
  <c r="C92"/>
  <c r="D92"/>
  <c r="C93"/>
  <c r="D93"/>
  <c r="C94"/>
  <c r="D94"/>
  <c r="C95"/>
  <c r="D95"/>
  <c r="C96"/>
  <c r="D96"/>
  <c r="C97"/>
  <c r="D97"/>
  <c r="C98"/>
  <c r="D98"/>
  <c r="C99"/>
  <c r="D99"/>
  <c r="C100"/>
  <c r="D100"/>
  <c r="C101"/>
  <c r="D101"/>
  <c r="C102"/>
  <c r="D102"/>
  <c r="C103"/>
  <c r="D103"/>
  <c r="C104"/>
  <c r="D104"/>
  <c r="C105"/>
  <c r="D105"/>
  <c r="C106"/>
  <c r="D106"/>
  <c r="C107"/>
  <c r="D107"/>
  <c r="C108"/>
  <c r="D108"/>
  <c r="C109"/>
  <c r="D109"/>
  <c r="C110"/>
  <c r="D110"/>
  <c r="C111"/>
  <c r="D111"/>
  <c r="C112"/>
  <c r="D112"/>
  <c r="C113"/>
  <c r="D113"/>
  <c r="C114"/>
  <c r="D114"/>
  <c r="C115"/>
  <c r="D115"/>
  <c r="C116"/>
  <c r="D116"/>
  <c r="C117"/>
  <c r="D117"/>
  <c r="C118"/>
  <c r="D118"/>
  <c r="C119"/>
  <c r="D119"/>
  <c r="C120"/>
  <c r="D120"/>
  <c r="C121"/>
  <c r="D121"/>
  <c r="C122"/>
  <c r="D122"/>
  <c r="C123"/>
  <c r="D123"/>
  <c r="C124"/>
  <c r="D124"/>
  <c r="C125"/>
  <c r="D125"/>
  <c r="C126"/>
  <c r="D126"/>
  <c r="C127"/>
  <c r="D127"/>
  <c r="C128"/>
  <c r="D128"/>
  <c r="C129"/>
  <c r="D129"/>
  <c r="C130"/>
  <c r="D130"/>
  <c r="C131"/>
  <c r="D131"/>
  <c r="C132"/>
  <c r="D132"/>
  <c r="C133"/>
  <c r="D133"/>
  <c r="C134"/>
  <c r="D134"/>
  <c r="C135"/>
  <c r="D135"/>
  <c r="C136"/>
  <c r="D136"/>
  <c r="C137"/>
  <c r="D137"/>
  <c r="C138"/>
  <c r="D138"/>
  <c r="C139"/>
  <c r="D139"/>
  <c r="C140"/>
  <c r="D140"/>
  <c r="C141"/>
  <c r="D141"/>
  <c r="C142"/>
  <c r="D142"/>
  <c r="C143"/>
  <c r="D143"/>
  <c r="C144"/>
  <c r="D144"/>
  <c r="C145"/>
  <c r="D145"/>
  <c r="C146"/>
  <c r="D146"/>
  <c r="C147"/>
  <c r="D147"/>
  <c r="C148"/>
  <c r="D148"/>
  <c r="C149"/>
  <c r="D149"/>
  <c r="C150"/>
  <c r="D150"/>
  <c r="C151"/>
  <c r="D151"/>
  <c r="C152"/>
  <c r="D152"/>
  <c r="C153"/>
  <c r="D153"/>
  <c r="C154"/>
  <c r="D154"/>
  <c r="C155"/>
  <c r="D155"/>
  <c r="C156"/>
  <c r="D156"/>
  <c r="C157"/>
  <c r="D157"/>
  <c r="C158"/>
  <c r="D158"/>
  <c r="C159"/>
  <c r="D159"/>
  <c r="C160"/>
  <c r="D160"/>
  <c r="C161"/>
  <c r="D161"/>
  <c r="C162"/>
  <c r="D162"/>
  <c r="C163"/>
  <c r="D163"/>
  <c r="C164"/>
  <c r="D164"/>
  <c r="C165"/>
  <c r="D165"/>
  <c r="C166"/>
  <c r="D166"/>
  <c r="C167"/>
  <c r="D167"/>
  <c r="C168"/>
  <c r="D168"/>
  <c r="C169"/>
  <c r="D169"/>
  <c r="C170"/>
  <c r="D170"/>
  <c r="C171"/>
  <c r="D171"/>
  <c r="C172"/>
  <c r="D172"/>
  <c r="C173"/>
  <c r="D173"/>
  <c r="C174"/>
  <c r="D174"/>
  <c r="C175"/>
  <c r="D175"/>
  <c r="C176"/>
  <c r="D176"/>
  <c r="C177"/>
  <c r="D177"/>
  <c r="C178"/>
  <c r="D178"/>
  <c r="C179"/>
  <c r="D179"/>
  <c r="C180"/>
  <c r="D180"/>
  <c r="C181"/>
  <c r="D181"/>
  <c r="C182"/>
  <c r="D182"/>
  <c r="C183"/>
  <c r="D183"/>
  <c r="C184"/>
  <c r="D184"/>
  <c r="C185"/>
  <c r="D185"/>
  <c r="C186"/>
  <c r="D186"/>
  <c r="C187"/>
  <c r="D187"/>
  <c r="C188"/>
  <c r="D188"/>
  <c r="C189"/>
  <c r="D189"/>
  <c r="C190"/>
  <c r="D190"/>
  <c r="C191"/>
  <c r="D191"/>
  <c r="C192"/>
  <c r="D192"/>
  <c r="C193"/>
  <c r="D193"/>
  <c r="C194"/>
  <c r="D194"/>
  <c r="C195"/>
  <c r="D195"/>
  <c r="C196"/>
  <c r="D196"/>
  <c r="C197"/>
  <c r="D197"/>
  <c r="C198"/>
  <c r="D198"/>
  <c r="C199"/>
  <c r="D199"/>
  <c r="C200"/>
  <c r="D200"/>
  <c r="C201"/>
  <c r="D201"/>
  <c r="C202"/>
  <c r="D202"/>
  <c r="C203"/>
  <c r="D203"/>
  <c r="C204"/>
  <c r="D204"/>
  <c r="C205"/>
  <c r="D205"/>
  <c r="C206"/>
  <c r="D206"/>
  <c r="C207"/>
  <c r="D207"/>
  <c r="C208"/>
  <c r="D208"/>
  <c r="C209"/>
  <c r="D209"/>
  <c r="C210"/>
  <c r="D210"/>
  <c r="C211"/>
  <c r="D211"/>
  <c r="C212"/>
  <c r="D212"/>
  <c r="C213"/>
  <c r="D213"/>
  <c r="C214"/>
  <c r="D214"/>
  <c r="C215"/>
  <c r="D215"/>
  <c r="C216"/>
  <c r="D216"/>
  <c r="C217"/>
  <c r="D217"/>
  <c r="C218"/>
  <c r="D218"/>
  <c r="C219"/>
  <c r="D219"/>
  <c r="C220"/>
  <c r="D220"/>
  <c r="C221"/>
  <c r="D221"/>
  <c r="C222"/>
  <c r="D222"/>
  <c r="C223"/>
  <c r="D223"/>
  <c r="C224"/>
  <c r="D224"/>
  <c r="C225"/>
  <c r="D225"/>
  <c r="C226"/>
  <c r="D226"/>
  <c r="C227"/>
  <c r="D227"/>
  <c r="C228"/>
  <c r="D228"/>
  <c r="C229"/>
  <c r="D229"/>
  <c r="C230"/>
  <c r="D230"/>
  <c r="C231"/>
  <c r="D231"/>
  <c r="C232"/>
  <c r="D232"/>
  <c r="C233"/>
  <c r="D233"/>
  <c r="C234"/>
  <c r="D234"/>
  <c r="C235"/>
  <c r="D235"/>
  <c r="C236"/>
  <c r="D236"/>
  <c r="C237"/>
  <c r="D237"/>
  <c r="C238"/>
  <c r="D238"/>
  <c r="C239"/>
  <c r="D239"/>
  <c r="C240"/>
  <c r="D240"/>
  <c r="C241"/>
  <c r="D241"/>
  <c r="C242"/>
  <c r="D242"/>
  <c r="C243"/>
  <c r="D243"/>
  <c r="C244"/>
  <c r="D244"/>
  <c r="C245"/>
  <c r="D245"/>
  <c r="C246"/>
  <c r="D246"/>
  <c r="C247"/>
  <c r="D247"/>
  <c r="C248"/>
  <c r="D248"/>
  <c r="C249"/>
  <c r="D249"/>
  <c r="C250"/>
  <c r="D250"/>
  <c r="C251"/>
  <c r="D251"/>
  <c r="C252"/>
  <c r="D252"/>
  <c r="C253"/>
  <c r="D253"/>
  <c r="C254"/>
  <c r="D254"/>
  <c r="C255"/>
  <c r="D255"/>
  <c r="C256"/>
  <c r="D256"/>
  <c r="C257"/>
  <c r="D257"/>
  <c r="C258"/>
  <c r="D258"/>
  <c r="C259"/>
  <c r="D259"/>
  <c r="C260"/>
  <c r="D260"/>
  <c r="C261"/>
  <c r="D261"/>
  <c r="C262"/>
  <c r="D262"/>
  <c r="C263"/>
  <c r="D263"/>
  <c r="C264"/>
  <c r="D264"/>
  <c r="C265"/>
  <c r="D265"/>
  <c r="C266"/>
  <c r="D266"/>
  <c r="C267"/>
  <c r="D267"/>
  <c r="C268"/>
  <c r="D268"/>
  <c r="C269"/>
  <c r="D269"/>
  <c r="C270"/>
  <c r="D270"/>
  <c r="C271"/>
  <c r="D271"/>
  <c r="C272"/>
  <c r="D272"/>
  <c r="C273"/>
  <c r="D273"/>
  <c r="C274"/>
  <c r="D274"/>
  <c r="C275"/>
  <c r="D275"/>
  <c r="C276"/>
  <c r="D276"/>
  <c r="C277"/>
  <c r="D277"/>
  <c r="C278"/>
  <c r="D278"/>
  <c r="C279"/>
  <c r="D279"/>
  <c r="C280"/>
  <c r="D280"/>
  <c r="C281"/>
  <c r="D281"/>
  <c r="C282"/>
  <c r="D282"/>
  <c r="C283"/>
  <c r="D283"/>
  <c r="C284"/>
  <c r="D284"/>
  <c r="C285"/>
  <c r="D285"/>
  <c r="C286"/>
  <c r="D286"/>
  <c r="C287"/>
  <c r="D287"/>
  <c r="C288"/>
  <c r="D288"/>
  <c r="C289"/>
  <c r="D289"/>
  <c r="C290"/>
  <c r="D290"/>
  <c r="C291"/>
  <c r="D291"/>
  <c r="C292"/>
  <c r="D292"/>
  <c r="D7"/>
  <c r="C7"/>
  <c r="B8" i="251"/>
  <c r="D8"/>
  <c r="E8"/>
  <c r="F8"/>
  <c r="G8"/>
  <c r="H8"/>
  <c r="I8"/>
  <c r="J8"/>
  <c r="K8"/>
  <c r="L8"/>
  <c r="B9"/>
  <c r="D9"/>
  <c r="E9"/>
  <c r="F9"/>
  <c r="G9"/>
  <c r="H9"/>
  <c r="I9"/>
  <c r="J9"/>
  <c r="K9"/>
  <c r="L9"/>
  <c r="B10"/>
  <c r="D10"/>
  <c r="E10"/>
  <c r="F10"/>
  <c r="G10"/>
  <c r="H10"/>
  <c r="I10"/>
  <c r="J10"/>
  <c r="K10"/>
  <c r="L10"/>
  <c r="B11"/>
  <c r="D11"/>
  <c r="E11"/>
  <c r="F11"/>
  <c r="G11"/>
  <c r="H11"/>
  <c r="I11"/>
  <c r="J11"/>
  <c r="K11"/>
  <c r="L11"/>
  <c r="B12"/>
  <c r="D12"/>
  <c r="E12"/>
  <c r="F12"/>
  <c r="G12"/>
  <c r="H12"/>
  <c r="I12"/>
  <c r="J12"/>
  <c r="K12"/>
  <c r="L12"/>
  <c r="B13"/>
  <c r="D13"/>
  <c r="E13"/>
  <c r="F13"/>
  <c r="G13"/>
  <c r="H13"/>
  <c r="I13"/>
  <c r="J13"/>
  <c r="K13"/>
  <c r="L13"/>
  <c r="B14"/>
  <c r="D14"/>
  <c r="E14"/>
  <c r="F14"/>
  <c r="G14"/>
  <c r="H14"/>
  <c r="I14"/>
  <c r="J14"/>
  <c r="K14"/>
  <c r="L14"/>
  <c r="B15"/>
  <c r="D15"/>
  <c r="E15"/>
  <c r="F15"/>
  <c r="G15"/>
  <c r="H15"/>
  <c r="I15"/>
  <c r="J15"/>
  <c r="K15"/>
  <c r="L15"/>
  <c r="B16"/>
  <c r="D16"/>
  <c r="E16"/>
  <c r="F16"/>
  <c r="G16"/>
  <c r="H16"/>
  <c r="I16"/>
  <c r="J16"/>
  <c r="K16"/>
  <c r="L16"/>
  <c r="B17"/>
  <c r="D17"/>
  <c r="E17"/>
  <c r="F17"/>
  <c r="G17"/>
  <c r="H17"/>
  <c r="I17"/>
  <c r="J17"/>
  <c r="K17"/>
  <c r="L17"/>
  <c r="B18"/>
  <c r="D18"/>
  <c r="E18"/>
  <c r="F18"/>
  <c r="G18"/>
  <c r="H18"/>
  <c r="I18"/>
  <c r="J18"/>
  <c r="K18"/>
  <c r="L18"/>
  <c r="B19"/>
  <c r="D19"/>
  <c r="E19"/>
  <c r="F19"/>
  <c r="G19"/>
  <c r="H19"/>
  <c r="I19"/>
  <c r="J19"/>
  <c r="K19"/>
  <c r="L19"/>
  <c r="B20"/>
  <c r="D20"/>
  <c r="E20"/>
  <c r="F20"/>
  <c r="G20"/>
  <c r="H20"/>
  <c r="I20"/>
  <c r="J20"/>
  <c r="K20"/>
  <c r="L20"/>
  <c r="B21"/>
  <c r="D21"/>
  <c r="E21"/>
  <c r="F21"/>
  <c r="G21"/>
  <c r="H21"/>
  <c r="I21"/>
  <c r="J21"/>
  <c r="K21"/>
  <c r="L21"/>
  <c r="B22"/>
  <c r="D22"/>
  <c r="E22"/>
  <c r="F22"/>
  <c r="G22"/>
  <c r="H22"/>
  <c r="I22"/>
  <c r="J22"/>
  <c r="K22"/>
  <c r="L22"/>
  <c r="B23"/>
  <c r="D23"/>
  <c r="E23"/>
  <c r="F23"/>
  <c r="G23"/>
  <c r="H23"/>
  <c r="I23"/>
  <c r="J23"/>
  <c r="K23"/>
  <c r="L23"/>
  <c r="B24"/>
  <c r="D24"/>
  <c r="E24"/>
  <c r="F24"/>
  <c r="G24"/>
  <c r="H24"/>
  <c r="I24"/>
  <c r="J24"/>
  <c r="K24"/>
  <c r="L24"/>
  <c r="B25"/>
  <c r="B31" s="1"/>
  <c r="D25"/>
  <c r="D31" s="1"/>
  <c r="E25"/>
  <c r="E31" s="1"/>
  <c r="F25"/>
  <c r="F31" s="1"/>
  <c r="G25"/>
  <c r="H25"/>
  <c r="H31" s="1"/>
  <c r="I25"/>
  <c r="I31" s="1"/>
  <c r="J25"/>
  <c r="J31" s="1"/>
  <c r="K25"/>
  <c r="L25"/>
  <c r="L31" s="1"/>
  <c r="D7"/>
  <c r="E7"/>
  <c r="F7"/>
  <c r="G7"/>
  <c r="H7"/>
  <c r="I7"/>
  <c r="J7"/>
  <c r="K7"/>
  <c r="L7"/>
  <c r="B7"/>
  <c r="L33" i="256"/>
  <c r="K33"/>
  <c r="H33"/>
  <c r="G33"/>
  <c r="D33"/>
  <c r="C33"/>
  <c r="X30" i="22" l="1"/>
  <c r="S30" i="96"/>
  <c r="B30" i="308"/>
  <c r="B29"/>
  <c r="X30"/>
  <c r="X29"/>
  <c r="X31" i="22"/>
  <c r="W17" i="248"/>
  <c r="W17" i="96"/>
  <c r="W17" i="21"/>
  <c r="W25" i="248"/>
  <c r="W25" i="96"/>
  <c r="W25" i="21"/>
  <c r="W16" i="248"/>
  <c r="W16" i="96"/>
  <c r="W16" i="21"/>
  <c r="W15" i="248"/>
  <c r="W15" i="96"/>
  <c r="W15" i="21"/>
  <c r="W22" i="248"/>
  <c r="W22" i="96"/>
  <c r="W22" i="21"/>
  <c r="W12" i="248"/>
  <c r="W12" i="96"/>
  <c r="W12" i="21"/>
  <c r="W7" i="248"/>
  <c r="W7" i="96"/>
  <c r="W7" i="21"/>
  <c r="B7" i="15"/>
  <c r="W8" i="307" s="1"/>
  <c r="W11" i="248"/>
  <c r="W11" i="96"/>
  <c r="W11" i="21"/>
  <c r="W14" i="248"/>
  <c r="W14" i="96"/>
  <c r="W14" i="21"/>
  <c r="W13" i="248"/>
  <c r="W13" i="96"/>
  <c r="W13" i="21"/>
  <c r="W8" i="248"/>
  <c r="W8" i="96"/>
  <c r="W8" i="21"/>
  <c r="W24" i="248"/>
  <c r="W24" i="96"/>
  <c r="W24" i="21"/>
  <c r="W23" i="248"/>
  <c r="W23" i="96"/>
  <c r="W23" i="21"/>
  <c r="W9" i="248"/>
  <c r="W9" i="96"/>
  <c r="W9" i="21"/>
  <c r="W21" i="248"/>
  <c r="W21" i="96"/>
  <c r="W21" i="21"/>
  <c r="S31" i="96"/>
  <c r="S29"/>
  <c r="W18" i="248"/>
  <c r="W18" i="96"/>
  <c r="W18" i="21"/>
  <c r="W20" i="248"/>
  <c r="W20" i="96"/>
  <c r="W20" i="21"/>
  <c r="W19" i="248"/>
  <c r="W19" i="96"/>
  <c r="W19" i="21"/>
  <c r="W10" i="248"/>
  <c r="W10" i="96"/>
  <c r="W10" i="21"/>
  <c r="G200" i="186"/>
  <c r="G184"/>
  <c r="G152"/>
  <c r="G148"/>
  <c r="G144"/>
  <c r="G140"/>
  <c r="G136"/>
  <c r="G132"/>
  <c r="G128"/>
  <c r="G124"/>
  <c r="G120"/>
  <c r="G116"/>
  <c r="G112"/>
  <c r="G108"/>
  <c r="G104"/>
  <c r="G100"/>
  <c r="G96"/>
  <c r="G92"/>
  <c r="G88"/>
  <c r="G84"/>
  <c r="G80"/>
  <c r="G24"/>
  <c r="G20"/>
  <c r="G16"/>
  <c r="G12"/>
  <c r="G8"/>
  <c r="G276"/>
  <c r="G268"/>
  <c r="G264"/>
  <c r="G260"/>
  <c r="G248"/>
  <c r="G232"/>
  <c r="G228"/>
  <c r="G220"/>
  <c r="G192"/>
  <c r="G188"/>
  <c r="G176"/>
  <c r="G172"/>
  <c r="G160"/>
  <c r="F292"/>
  <c r="F288"/>
  <c r="F284"/>
  <c r="F280"/>
  <c r="F276"/>
  <c r="F272"/>
  <c r="F268"/>
  <c r="F264"/>
  <c r="F260"/>
  <c r="F256"/>
  <c r="F252"/>
  <c r="F248"/>
  <c r="F244"/>
  <c r="F240"/>
  <c r="F236"/>
  <c r="F232"/>
  <c r="F228"/>
  <c r="F224"/>
  <c r="F220"/>
  <c r="F216"/>
  <c r="F212"/>
  <c r="F208"/>
  <c r="F204"/>
  <c r="F200"/>
  <c r="F196"/>
  <c r="F192"/>
  <c r="F188"/>
  <c r="F184"/>
  <c r="F180"/>
  <c r="F176"/>
  <c r="F172"/>
  <c r="F168"/>
  <c r="F164"/>
  <c r="F160"/>
  <c r="F156"/>
  <c r="F152"/>
  <c r="F148"/>
  <c r="F144"/>
  <c r="F140"/>
  <c r="F136"/>
  <c r="F132"/>
  <c r="F128"/>
  <c r="F124"/>
  <c r="F120"/>
  <c r="F116"/>
  <c r="F112"/>
  <c r="F108"/>
  <c r="F104"/>
  <c r="F100"/>
  <c r="F96"/>
  <c r="F92"/>
  <c r="F90"/>
  <c r="F88"/>
  <c r="F86"/>
  <c r="F84"/>
  <c r="F82"/>
  <c r="F80"/>
  <c r="F78"/>
  <c r="F76"/>
  <c r="F24"/>
  <c r="F22"/>
  <c r="F20"/>
  <c r="F18"/>
  <c r="F16"/>
  <c r="F14"/>
  <c r="F12"/>
  <c r="F10"/>
  <c r="G292"/>
  <c r="G288"/>
  <c r="G284"/>
  <c r="G280"/>
  <c r="G272"/>
  <c r="G256"/>
  <c r="G252"/>
  <c r="G244"/>
  <c r="G240"/>
  <c r="G236"/>
  <c r="G224"/>
  <c r="G216"/>
  <c r="G212"/>
  <c r="G208"/>
  <c r="G204"/>
  <c r="G196"/>
  <c r="G180"/>
  <c r="G168"/>
  <c r="G164"/>
  <c r="G156"/>
  <c r="E30" i="251"/>
  <c r="F8" i="186"/>
  <c r="G198"/>
  <c r="H195"/>
  <c r="G194"/>
  <c r="H191"/>
  <c r="G190"/>
  <c r="H187"/>
  <c r="G186"/>
  <c r="H183"/>
  <c r="G182"/>
  <c r="H179"/>
  <c r="G178"/>
  <c r="H175"/>
  <c r="G174"/>
  <c r="H171"/>
  <c r="G170"/>
  <c r="H167"/>
  <c r="G166"/>
  <c r="H163"/>
  <c r="G162"/>
  <c r="H159"/>
  <c r="G158"/>
  <c r="H155"/>
  <c r="G154"/>
  <c r="H151"/>
  <c r="G150"/>
  <c r="H147"/>
  <c r="G146"/>
  <c r="H143"/>
  <c r="G142"/>
  <c r="H139"/>
  <c r="G138"/>
  <c r="H135"/>
  <c r="G134"/>
  <c r="H131"/>
  <c r="G130"/>
  <c r="H127"/>
  <c r="G126"/>
  <c r="H123"/>
  <c r="G122"/>
  <c r="H119"/>
  <c r="G118"/>
  <c r="H115"/>
  <c r="G114"/>
  <c r="H111"/>
  <c r="G110"/>
  <c r="H107"/>
  <c r="G106"/>
  <c r="H103"/>
  <c r="G102"/>
  <c r="H99"/>
  <c r="G98"/>
  <c r="H95"/>
  <c r="G94"/>
  <c r="H91"/>
  <c r="G90"/>
  <c r="H87"/>
  <c r="G86"/>
  <c r="H83"/>
  <c r="G82"/>
  <c r="H79"/>
  <c r="G78"/>
  <c r="H75"/>
  <c r="G74"/>
  <c r="H71"/>
  <c r="G70"/>
  <c r="H67"/>
  <c r="G66"/>
  <c r="H63"/>
  <c r="G62"/>
  <c r="H59"/>
  <c r="G58"/>
  <c r="H55"/>
  <c r="B30" i="251"/>
  <c r="G54" i="186"/>
  <c r="H51"/>
  <c r="G50"/>
  <c r="H47"/>
  <c r="F25"/>
  <c r="F21"/>
  <c r="F17"/>
  <c r="F13"/>
  <c r="F9"/>
  <c r="G46"/>
  <c r="H43"/>
  <c r="G42"/>
  <c r="H39"/>
  <c r="G38"/>
  <c r="H35"/>
  <c r="H26"/>
  <c r="G25"/>
  <c r="H22"/>
  <c r="G21"/>
  <c r="H18"/>
  <c r="G17"/>
  <c r="H14"/>
  <c r="G13"/>
  <c r="H10"/>
  <c r="G291"/>
  <c r="G287"/>
  <c r="G283"/>
  <c r="G279"/>
  <c r="G275"/>
  <c r="G271"/>
  <c r="G267"/>
  <c r="G263"/>
  <c r="G259"/>
  <c r="G255"/>
  <c r="G251"/>
  <c r="G247"/>
  <c r="G243"/>
  <c r="G239"/>
  <c r="G235"/>
  <c r="G231"/>
  <c r="G227"/>
  <c r="G223"/>
  <c r="G219"/>
  <c r="G215"/>
  <c r="G211"/>
  <c r="G207"/>
  <c r="G203"/>
  <c r="G199"/>
  <c r="G195"/>
  <c r="G191"/>
  <c r="G187"/>
  <c r="G183"/>
  <c r="G179"/>
  <c r="G175"/>
  <c r="G171"/>
  <c r="G167"/>
  <c r="G163"/>
  <c r="G159"/>
  <c r="G155"/>
  <c r="G151"/>
  <c r="G147"/>
  <c r="G143"/>
  <c r="G139"/>
  <c r="G135"/>
  <c r="G131"/>
  <c r="G127"/>
  <c r="G123"/>
  <c r="G119"/>
  <c r="G115"/>
  <c r="G111"/>
  <c r="G107"/>
  <c r="G103"/>
  <c r="G99"/>
  <c r="G95"/>
  <c r="G91"/>
  <c r="G87"/>
  <c r="G83"/>
  <c r="G79"/>
  <c r="G75"/>
  <c r="G71"/>
  <c r="G55"/>
  <c r="G51"/>
  <c r="G47"/>
  <c r="G7"/>
  <c r="H271"/>
  <c r="H267"/>
  <c r="G262"/>
  <c r="G258"/>
  <c r="H255"/>
  <c r="H251"/>
  <c r="G246"/>
  <c r="H243"/>
  <c r="H239"/>
  <c r="G234"/>
  <c r="H231"/>
  <c r="G226"/>
  <c r="G222"/>
  <c r="H219"/>
  <c r="H215"/>
  <c r="G210"/>
  <c r="G206"/>
  <c r="H203"/>
  <c r="G202"/>
  <c r="H199"/>
  <c r="G9"/>
  <c r="G76"/>
  <c r="F74"/>
  <c r="F72"/>
  <c r="G43"/>
  <c r="G39"/>
  <c r="G31"/>
  <c r="G27"/>
  <c r="G23"/>
  <c r="G19"/>
  <c r="G15"/>
  <c r="G270"/>
  <c r="G266"/>
  <c r="H263"/>
  <c r="H259"/>
  <c r="G254"/>
  <c r="G250"/>
  <c r="H247"/>
  <c r="G242"/>
  <c r="G238"/>
  <c r="H235"/>
  <c r="G230"/>
  <c r="H227"/>
  <c r="H223"/>
  <c r="G218"/>
  <c r="G214"/>
  <c r="H211"/>
  <c r="H207"/>
  <c r="G34"/>
  <c r="H31"/>
  <c r="G30"/>
  <c r="H27"/>
  <c r="G26"/>
  <c r="G290"/>
  <c r="H283"/>
  <c r="H275"/>
  <c r="H7"/>
  <c r="H290"/>
  <c r="G289"/>
  <c r="H286"/>
  <c r="G285"/>
  <c r="H282"/>
  <c r="G281"/>
  <c r="H278"/>
  <c r="G277"/>
  <c r="H274"/>
  <c r="G273"/>
  <c r="H270"/>
  <c r="G269"/>
  <c r="H266"/>
  <c r="G265"/>
  <c r="H262"/>
  <c r="G261"/>
  <c r="H258"/>
  <c r="G257"/>
  <c r="H254"/>
  <c r="G253"/>
  <c r="H250"/>
  <c r="G249"/>
  <c r="H246"/>
  <c r="G245"/>
  <c r="H242"/>
  <c r="G241"/>
  <c r="H238"/>
  <c r="G237"/>
  <c r="H234"/>
  <c r="G233"/>
  <c r="H230"/>
  <c r="G229"/>
  <c r="H226"/>
  <c r="G225"/>
  <c r="H222"/>
  <c r="G221"/>
  <c r="H218"/>
  <c r="G217"/>
  <c r="H214"/>
  <c r="G213"/>
  <c r="H210"/>
  <c r="G209"/>
  <c r="H206"/>
  <c r="G205"/>
  <c r="H202"/>
  <c r="G201"/>
  <c r="H198"/>
  <c r="G197"/>
  <c r="H194"/>
  <c r="G193"/>
  <c r="H190"/>
  <c r="G189"/>
  <c r="H186"/>
  <c r="G185"/>
  <c r="H182"/>
  <c r="G181"/>
  <c r="H178"/>
  <c r="G177"/>
  <c r="H174"/>
  <c r="G173"/>
  <c r="H170"/>
  <c r="G169"/>
  <c r="H166"/>
  <c r="G165"/>
  <c r="H162"/>
  <c r="G161"/>
  <c r="H158"/>
  <c r="G157"/>
  <c r="H154"/>
  <c r="G153"/>
  <c r="H150"/>
  <c r="G149"/>
  <c r="H146"/>
  <c r="G145"/>
  <c r="H142"/>
  <c r="G141"/>
  <c r="H138"/>
  <c r="G137"/>
  <c r="H134"/>
  <c r="G133"/>
  <c r="H130"/>
  <c r="G129"/>
  <c r="H126"/>
  <c r="G125"/>
  <c r="H122"/>
  <c r="G121"/>
  <c r="H118"/>
  <c r="G117"/>
  <c r="H114"/>
  <c r="G113"/>
  <c r="H110"/>
  <c r="G109"/>
  <c r="H106"/>
  <c r="G105"/>
  <c r="H102"/>
  <c r="G101"/>
  <c r="H98"/>
  <c r="G97"/>
  <c r="H94"/>
  <c r="G93"/>
  <c r="H90"/>
  <c r="G89"/>
  <c r="H86"/>
  <c r="G85"/>
  <c r="H82"/>
  <c r="G81"/>
  <c r="H78"/>
  <c r="G77"/>
  <c r="H74"/>
  <c r="G73"/>
  <c r="H70"/>
  <c r="G69"/>
  <c r="H66"/>
  <c r="G65"/>
  <c r="H62"/>
  <c r="G61"/>
  <c r="H58"/>
  <c r="G57"/>
  <c r="H54"/>
  <c r="G53"/>
  <c r="H50"/>
  <c r="G49"/>
  <c r="H46"/>
  <c r="G45"/>
  <c r="H42"/>
  <c r="G41"/>
  <c r="H38"/>
  <c r="G37"/>
  <c r="H34"/>
  <c r="G33"/>
  <c r="H30"/>
  <c r="G29"/>
  <c r="H287"/>
  <c r="H279"/>
  <c r="F289"/>
  <c r="F285"/>
  <c r="F281"/>
  <c r="F277"/>
  <c r="F273"/>
  <c r="F269"/>
  <c r="F265"/>
  <c r="F261"/>
  <c r="F257"/>
  <c r="F253"/>
  <c r="F249"/>
  <c r="F245"/>
  <c r="F241"/>
  <c r="F237"/>
  <c r="F233"/>
  <c r="F229"/>
  <c r="F225"/>
  <c r="F221"/>
  <c r="F217"/>
  <c r="F213"/>
  <c r="F209"/>
  <c r="F205"/>
  <c r="F201"/>
  <c r="F197"/>
  <c r="F193"/>
  <c r="F189"/>
  <c r="F185"/>
  <c r="F181"/>
  <c r="F177"/>
  <c r="F173"/>
  <c r="F169"/>
  <c r="F165"/>
  <c r="F161"/>
  <c r="F157"/>
  <c r="F153"/>
  <c r="F149"/>
  <c r="F145"/>
  <c r="F141"/>
  <c r="F137"/>
  <c r="F133"/>
  <c r="F129"/>
  <c r="F125"/>
  <c r="F121"/>
  <c r="F117"/>
  <c r="F113"/>
  <c r="F109"/>
  <c r="F105"/>
  <c r="F101"/>
  <c r="F97"/>
  <c r="F93"/>
  <c r="F89"/>
  <c r="F85"/>
  <c r="F81"/>
  <c r="F77"/>
  <c r="F73"/>
  <c r="G72"/>
  <c r="F69"/>
  <c r="G68"/>
  <c r="F65"/>
  <c r="G64"/>
  <c r="F61"/>
  <c r="G60"/>
  <c r="F57"/>
  <c r="G56"/>
  <c r="F53"/>
  <c r="G52"/>
  <c r="F49"/>
  <c r="G48"/>
  <c r="F45"/>
  <c r="G44"/>
  <c r="F41"/>
  <c r="G40"/>
  <c r="F37"/>
  <c r="G36"/>
  <c r="F33"/>
  <c r="G32"/>
  <c r="F29"/>
  <c r="G28"/>
  <c r="F70"/>
  <c r="F68"/>
  <c r="G67"/>
  <c r="F66"/>
  <c r="F64"/>
  <c r="G63"/>
  <c r="F62"/>
  <c r="F60"/>
  <c r="G59"/>
  <c r="F58"/>
  <c r="F56"/>
  <c r="F54"/>
  <c r="F52"/>
  <c r="F50"/>
  <c r="F48"/>
  <c r="F46"/>
  <c r="F44"/>
  <c r="F42"/>
  <c r="F40"/>
  <c r="F38"/>
  <c r="F36"/>
  <c r="G35"/>
  <c r="F34"/>
  <c r="F32"/>
  <c r="F30"/>
  <c r="F28"/>
  <c r="F26"/>
  <c r="G11"/>
  <c r="H291"/>
  <c r="G286"/>
  <c r="G282"/>
  <c r="G278"/>
  <c r="G274"/>
  <c r="H23"/>
  <c r="G22"/>
  <c r="H19"/>
  <c r="G18"/>
  <c r="H15"/>
  <c r="G14"/>
  <c r="H11"/>
  <c r="G10"/>
  <c r="F290"/>
  <c r="F286"/>
  <c r="F282"/>
  <c r="F278"/>
  <c r="F274"/>
  <c r="F270"/>
  <c r="F266"/>
  <c r="F262"/>
  <c r="F258"/>
  <c r="F254"/>
  <c r="F250"/>
  <c r="F246"/>
  <c r="F242"/>
  <c r="F238"/>
  <c r="F234"/>
  <c r="F230"/>
  <c r="F226"/>
  <c r="F222"/>
  <c r="F218"/>
  <c r="F214"/>
  <c r="F210"/>
  <c r="F206"/>
  <c r="F202"/>
  <c r="F198"/>
  <c r="F194"/>
  <c r="F190"/>
  <c r="F186"/>
  <c r="F182"/>
  <c r="F178"/>
  <c r="F174"/>
  <c r="F170"/>
  <c r="F166"/>
  <c r="F162"/>
  <c r="F158"/>
  <c r="F154"/>
  <c r="F150"/>
  <c r="F146"/>
  <c r="F142"/>
  <c r="F138"/>
  <c r="F134"/>
  <c r="F130"/>
  <c r="F126"/>
  <c r="F122"/>
  <c r="F118"/>
  <c r="F114"/>
  <c r="F110"/>
  <c r="F106"/>
  <c r="F102"/>
  <c r="F98"/>
  <c r="F94"/>
  <c r="H292"/>
  <c r="H288"/>
  <c r="H284"/>
  <c r="H280"/>
  <c r="H276"/>
  <c r="H272"/>
  <c r="H268"/>
  <c r="H264"/>
  <c r="H260"/>
  <c r="H256"/>
  <c r="H252"/>
  <c r="H248"/>
  <c r="H244"/>
  <c r="H240"/>
  <c r="H236"/>
  <c r="H232"/>
  <c r="H228"/>
  <c r="H224"/>
  <c r="H220"/>
  <c r="H216"/>
  <c r="H212"/>
  <c r="H208"/>
  <c r="H204"/>
  <c r="H200"/>
  <c r="H196"/>
  <c r="H192"/>
  <c r="H188"/>
  <c r="H184"/>
  <c r="H180"/>
  <c r="H176"/>
  <c r="H172"/>
  <c r="H168"/>
  <c r="H164"/>
  <c r="H160"/>
  <c r="H156"/>
  <c r="H152"/>
  <c r="H148"/>
  <c r="H144"/>
  <c r="H140"/>
  <c r="H136"/>
  <c r="H132"/>
  <c r="H128"/>
  <c r="H124"/>
  <c r="H120"/>
  <c r="H116"/>
  <c r="H112"/>
  <c r="H108"/>
  <c r="H104"/>
  <c r="H100"/>
  <c r="H96"/>
  <c r="H92"/>
  <c r="H88"/>
  <c r="H84"/>
  <c r="H80"/>
  <c r="H76"/>
  <c r="H72"/>
  <c r="H68"/>
  <c r="H64"/>
  <c r="H60"/>
  <c r="H56"/>
  <c r="H52"/>
  <c r="H48"/>
  <c r="H44"/>
  <c r="H40"/>
  <c r="H36"/>
  <c r="H32"/>
  <c r="H28"/>
  <c r="H24"/>
  <c r="H20"/>
  <c r="H16"/>
  <c r="H12"/>
  <c r="H8"/>
  <c r="I30" i="251"/>
  <c r="F29"/>
  <c r="F7" i="186"/>
  <c r="F291"/>
  <c r="F287"/>
  <c r="F283"/>
  <c r="F279"/>
  <c r="F275"/>
  <c r="F271"/>
  <c r="F267"/>
  <c r="F263"/>
  <c r="F259"/>
  <c r="F255"/>
  <c r="F251"/>
  <c r="F247"/>
  <c r="F243"/>
  <c r="F239"/>
  <c r="F235"/>
  <c r="F231"/>
  <c r="F227"/>
  <c r="F223"/>
  <c r="F219"/>
  <c r="F215"/>
  <c r="F211"/>
  <c r="F207"/>
  <c r="F203"/>
  <c r="F199"/>
  <c r="F195"/>
  <c r="F191"/>
  <c r="F187"/>
  <c r="F183"/>
  <c r="F179"/>
  <c r="F175"/>
  <c r="F171"/>
  <c r="F167"/>
  <c r="F163"/>
  <c r="F159"/>
  <c r="F155"/>
  <c r="F151"/>
  <c r="F147"/>
  <c r="F143"/>
  <c r="F139"/>
  <c r="F135"/>
  <c r="F131"/>
  <c r="F127"/>
  <c r="F123"/>
  <c r="F119"/>
  <c r="F115"/>
  <c r="F111"/>
  <c r="F107"/>
  <c r="F103"/>
  <c r="F99"/>
  <c r="F95"/>
  <c r="F91"/>
  <c r="F87"/>
  <c r="F83"/>
  <c r="F79"/>
  <c r="F75"/>
  <c r="F71"/>
  <c r="F67"/>
  <c r="F63"/>
  <c r="F59"/>
  <c r="F55"/>
  <c r="F51"/>
  <c r="F47"/>
  <c r="F43"/>
  <c r="F39"/>
  <c r="F35"/>
  <c r="F31"/>
  <c r="F27"/>
  <c r="F23"/>
  <c r="F19"/>
  <c r="F15"/>
  <c r="F11"/>
  <c r="H289"/>
  <c r="H285"/>
  <c r="H281"/>
  <c r="H277"/>
  <c r="H273"/>
  <c r="H269"/>
  <c r="H265"/>
  <c r="H261"/>
  <c r="H257"/>
  <c r="H253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181"/>
  <c r="H177"/>
  <c r="H173"/>
  <c r="H169"/>
  <c r="H165"/>
  <c r="H161"/>
  <c r="H157"/>
  <c r="H153"/>
  <c r="H149"/>
  <c r="H145"/>
  <c r="H141"/>
  <c r="H137"/>
  <c r="H133"/>
  <c r="H129"/>
  <c r="H125"/>
  <c r="H121"/>
  <c r="H117"/>
  <c r="H113"/>
  <c r="H109"/>
  <c r="H105"/>
  <c r="H101"/>
  <c r="H97"/>
  <c r="H93"/>
  <c r="H89"/>
  <c r="H85"/>
  <c r="H81"/>
  <c r="H77"/>
  <c r="H73"/>
  <c r="H69"/>
  <c r="H65"/>
  <c r="H61"/>
  <c r="H57"/>
  <c r="H53"/>
  <c r="H49"/>
  <c r="H45"/>
  <c r="H41"/>
  <c r="H37"/>
  <c r="H33"/>
  <c r="H29"/>
  <c r="H25"/>
  <c r="H21"/>
  <c r="H17"/>
  <c r="H13"/>
  <c r="H9"/>
  <c r="L30" i="251"/>
  <c r="H30"/>
  <c r="D30"/>
  <c r="B29"/>
  <c r="J29"/>
  <c r="K29"/>
  <c r="G29"/>
  <c r="K30"/>
  <c r="G30"/>
  <c r="L29"/>
  <c r="H29"/>
  <c r="D29"/>
  <c r="K31"/>
  <c r="G31"/>
  <c r="I29"/>
  <c r="E29"/>
  <c r="F30"/>
  <c r="J30"/>
  <c r="B33" i="256"/>
  <c r="F33"/>
  <c r="J33"/>
  <c r="E33"/>
  <c r="I33"/>
  <c r="W31" i="96" l="1"/>
  <c r="W29"/>
  <c r="W30"/>
  <c r="C7" i="19"/>
  <c r="G8" i="307"/>
  <c r="K8"/>
  <c r="O8"/>
  <c r="C8"/>
  <c r="F8"/>
  <c r="J8"/>
  <c r="N8"/>
  <c r="R8"/>
  <c r="V8"/>
  <c r="E8"/>
  <c r="I8"/>
  <c r="M8"/>
  <c r="Q8"/>
  <c r="U8"/>
  <c r="D8"/>
  <c r="L8"/>
  <c r="P8"/>
  <c r="T8"/>
  <c r="B7" i="96"/>
  <c r="B7" i="21"/>
  <c r="X7" i="15"/>
  <c r="S8" i="307"/>
  <c r="B7" i="250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P25"/>
  <c r="O25"/>
  <c r="N25"/>
  <c r="M25"/>
  <c r="L25"/>
  <c r="K25"/>
  <c r="J25"/>
  <c r="I25"/>
  <c r="G25"/>
  <c r="F25"/>
  <c r="E25"/>
  <c r="D25"/>
  <c r="C25"/>
  <c r="P24"/>
  <c r="O24"/>
  <c r="N24"/>
  <c r="M24"/>
  <c r="L24"/>
  <c r="K24"/>
  <c r="J24"/>
  <c r="I24"/>
  <c r="G24"/>
  <c r="F24"/>
  <c r="E24"/>
  <c r="D24"/>
  <c r="C24"/>
  <c r="P23"/>
  <c r="O23"/>
  <c r="N23"/>
  <c r="M23"/>
  <c r="L23"/>
  <c r="K23"/>
  <c r="J23"/>
  <c r="I23"/>
  <c r="G23"/>
  <c r="F23"/>
  <c r="E23"/>
  <c r="D23"/>
  <c r="C23"/>
  <c r="P22"/>
  <c r="O22"/>
  <c r="N22"/>
  <c r="M22"/>
  <c r="L22"/>
  <c r="K22"/>
  <c r="J22"/>
  <c r="I22"/>
  <c r="G22"/>
  <c r="F22"/>
  <c r="E22"/>
  <c r="D22"/>
  <c r="C22"/>
  <c r="P21"/>
  <c r="O21"/>
  <c r="N21"/>
  <c r="M21"/>
  <c r="L21"/>
  <c r="K21"/>
  <c r="J21"/>
  <c r="I21"/>
  <c r="G21"/>
  <c r="F21"/>
  <c r="E21"/>
  <c r="D21"/>
  <c r="C21"/>
  <c r="P20"/>
  <c r="O20"/>
  <c r="N20"/>
  <c r="M20"/>
  <c r="L20"/>
  <c r="K20"/>
  <c r="J20"/>
  <c r="I20"/>
  <c r="G20"/>
  <c r="F20"/>
  <c r="E20"/>
  <c r="D20"/>
  <c r="C20"/>
  <c r="P19"/>
  <c r="O19"/>
  <c r="N19"/>
  <c r="M19"/>
  <c r="L19"/>
  <c r="K19"/>
  <c r="J19"/>
  <c r="I19"/>
  <c r="G19"/>
  <c r="F19"/>
  <c r="E19"/>
  <c r="D19"/>
  <c r="C19"/>
  <c r="P18"/>
  <c r="O18"/>
  <c r="N18"/>
  <c r="M18"/>
  <c r="L18"/>
  <c r="K18"/>
  <c r="J18"/>
  <c r="I18"/>
  <c r="G18"/>
  <c r="F18"/>
  <c r="E18"/>
  <c r="D18"/>
  <c r="C18"/>
  <c r="W31"/>
  <c r="R31"/>
  <c r="P17"/>
  <c r="O17"/>
  <c r="N17"/>
  <c r="M17"/>
  <c r="L17"/>
  <c r="K17"/>
  <c r="J17"/>
  <c r="I17"/>
  <c r="G17"/>
  <c r="F17"/>
  <c r="E17"/>
  <c r="D17"/>
  <c r="C17"/>
  <c r="P16"/>
  <c r="O16"/>
  <c r="N16"/>
  <c r="M16"/>
  <c r="L16"/>
  <c r="K16"/>
  <c r="J16"/>
  <c r="I16"/>
  <c r="G16"/>
  <c r="F16"/>
  <c r="E16"/>
  <c r="D16"/>
  <c r="C16"/>
  <c r="P15"/>
  <c r="O15"/>
  <c r="N15"/>
  <c r="M15"/>
  <c r="L15"/>
  <c r="K15"/>
  <c r="J15"/>
  <c r="I15"/>
  <c r="G15"/>
  <c r="F15"/>
  <c r="E15"/>
  <c r="D15"/>
  <c r="C15"/>
  <c r="P14"/>
  <c r="O14"/>
  <c r="N14"/>
  <c r="M14"/>
  <c r="L14"/>
  <c r="K14"/>
  <c r="J14"/>
  <c r="I14"/>
  <c r="G14"/>
  <c r="F14"/>
  <c r="E14"/>
  <c r="D14"/>
  <c r="C14"/>
  <c r="P13"/>
  <c r="O13"/>
  <c r="N13"/>
  <c r="M13"/>
  <c r="L13"/>
  <c r="K13"/>
  <c r="J13"/>
  <c r="I13"/>
  <c r="G13"/>
  <c r="F13"/>
  <c r="E13"/>
  <c r="D13"/>
  <c r="C13"/>
  <c r="P12"/>
  <c r="O12"/>
  <c r="N12"/>
  <c r="M12"/>
  <c r="L12"/>
  <c r="K12"/>
  <c r="J12"/>
  <c r="I12"/>
  <c r="G12"/>
  <c r="F12"/>
  <c r="E12"/>
  <c r="D12"/>
  <c r="C12"/>
  <c r="P11"/>
  <c r="O11"/>
  <c r="N11"/>
  <c r="M11"/>
  <c r="L11"/>
  <c r="K11"/>
  <c r="J11"/>
  <c r="I11"/>
  <c r="G11"/>
  <c r="F11"/>
  <c r="E11"/>
  <c r="D11"/>
  <c r="C11"/>
  <c r="P10"/>
  <c r="O10"/>
  <c r="N10"/>
  <c r="M10"/>
  <c r="L10"/>
  <c r="K10"/>
  <c r="J10"/>
  <c r="I10"/>
  <c r="G10"/>
  <c r="F10"/>
  <c r="E10"/>
  <c r="D10"/>
  <c r="C10"/>
  <c r="P9"/>
  <c r="O9"/>
  <c r="N9"/>
  <c r="M9"/>
  <c r="L9"/>
  <c r="K9"/>
  <c r="J9"/>
  <c r="I9"/>
  <c r="G9"/>
  <c r="F9"/>
  <c r="E9"/>
  <c r="D9"/>
  <c r="C9"/>
  <c r="P8"/>
  <c r="O8"/>
  <c r="N8"/>
  <c r="M8"/>
  <c r="L8"/>
  <c r="K8"/>
  <c r="J8"/>
  <c r="I8"/>
  <c r="G8"/>
  <c r="F8"/>
  <c r="E8"/>
  <c r="D8"/>
  <c r="C8"/>
  <c r="Q7"/>
  <c r="P7"/>
  <c r="O7"/>
  <c r="N7"/>
  <c r="M7"/>
  <c r="L7"/>
  <c r="K7"/>
  <c r="J7"/>
  <c r="I7"/>
  <c r="G7"/>
  <c r="F7"/>
  <c r="E7"/>
  <c r="D7"/>
  <c r="C7"/>
  <c r="C30" s="1"/>
  <c r="P25" i="248"/>
  <c r="O25"/>
  <c r="N25"/>
  <c r="M25"/>
  <c r="L25"/>
  <c r="K25"/>
  <c r="J25"/>
  <c r="I25"/>
  <c r="G25"/>
  <c r="F25"/>
  <c r="E25"/>
  <c r="D25"/>
  <c r="C25"/>
  <c r="P24"/>
  <c r="O24"/>
  <c r="N24"/>
  <c r="M24"/>
  <c r="L24"/>
  <c r="K24"/>
  <c r="J24"/>
  <c r="I24"/>
  <c r="G24"/>
  <c r="F24"/>
  <c r="E24"/>
  <c r="D24"/>
  <c r="C24"/>
  <c r="P23"/>
  <c r="O23"/>
  <c r="N23"/>
  <c r="M23"/>
  <c r="L23"/>
  <c r="K23"/>
  <c r="J23"/>
  <c r="I23"/>
  <c r="G23"/>
  <c r="F23"/>
  <c r="E23"/>
  <c r="D23"/>
  <c r="C23"/>
  <c r="P22"/>
  <c r="O22"/>
  <c r="N22"/>
  <c r="M22"/>
  <c r="L22"/>
  <c r="K22"/>
  <c r="J22"/>
  <c r="I22"/>
  <c r="G22"/>
  <c r="F22"/>
  <c r="E22"/>
  <c r="D22"/>
  <c r="C22"/>
  <c r="P21"/>
  <c r="O21"/>
  <c r="N21"/>
  <c r="M21"/>
  <c r="L21"/>
  <c r="K21"/>
  <c r="J21"/>
  <c r="I21"/>
  <c r="G21"/>
  <c r="F21"/>
  <c r="E21"/>
  <c r="D21"/>
  <c r="C21"/>
  <c r="P20"/>
  <c r="O20"/>
  <c r="N20"/>
  <c r="M20"/>
  <c r="L20"/>
  <c r="K20"/>
  <c r="J20"/>
  <c r="I20"/>
  <c r="G20"/>
  <c r="F20"/>
  <c r="E20"/>
  <c r="D20"/>
  <c r="C20"/>
  <c r="P19"/>
  <c r="O19"/>
  <c r="N19"/>
  <c r="M19"/>
  <c r="L19"/>
  <c r="K19"/>
  <c r="J19"/>
  <c r="I19"/>
  <c r="G19"/>
  <c r="F19"/>
  <c r="E19"/>
  <c r="D19"/>
  <c r="C19"/>
  <c r="P18"/>
  <c r="O18"/>
  <c r="N18"/>
  <c r="M18"/>
  <c r="L18"/>
  <c r="K18"/>
  <c r="J18"/>
  <c r="I18"/>
  <c r="G18"/>
  <c r="F18"/>
  <c r="E18"/>
  <c r="D18"/>
  <c r="C18"/>
  <c r="P17"/>
  <c r="O17"/>
  <c r="N17"/>
  <c r="M17"/>
  <c r="L17"/>
  <c r="K17"/>
  <c r="K31" s="1"/>
  <c r="J17"/>
  <c r="J31" s="1"/>
  <c r="I17"/>
  <c r="G17"/>
  <c r="F17"/>
  <c r="F31" s="1"/>
  <c r="E17"/>
  <c r="D17"/>
  <c r="C17"/>
  <c r="P16"/>
  <c r="O16"/>
  <c r="N16"/>
  <c r="M16"/>
  <c r="L16"/>
  <c r="K16"/>
  <c r="J16"/>
  <c r="I16"/>
  <c r="G16"/>
  <c r="F16"/>
  <c r="E16"/>
  <c r="D16"/>
  <c r="C16"/>
  <c r="P15"/>
  <c r="O15"/>
  <c r="N15"/>
  <c r="M15"/>
  <c r="L15"/>
  <c r="K15"/>
  <c r="J15"/>
  <c r="I15"/>
  <c r="G15"/>
  <c r="F15"/>
  <c r="E15"/>
  <c r="D15"/>
  <c r="C15"/>
  <c r="P14"/>
  <c r="O14"/>
  <c r="N14"/>
  <c r="M14"/>
  <c r="L14"/>
  <c r="K14"/>
  <c r="J14"/>
  <c r="I14"/>
  <c r="G14"/>
  <c r="F14"/>
  <c r="E14"/>
  <c r="D14"/>
  <c r="C14"/>
  <c r="P13"/>
  <c r="O13"/>
  <c r="N13"/>
  <c r="M13"/>
  <c r="L13"/>
  <c r="K13"/>
  <c r="J13"/>
  <c r="I13"/>
  <c r="G13"/>
  <c r="F13"/>
  <c r="E13"/>
  <c r="D13"/>
  <c r="C13"/>
  <c r="P12"/>
  <c r="O12"/>
  <c r="N12"/>
  <c r="M12"/>
  <c r="L12"/>
  <c r="K12"/>
  <c r="J12"/>
  <c r="I12"/>
  <c r="G12"/>
  <c r="F12"/>
  <c r="E12"/>
  <c r="D12"/>
  <c r="C12"/>
  <c r="P11"/>
  <c r="O11"/>
  <c r="N11"/>
  <c r="M11"/>
  <c r="L11"/>
  <c r="K11"/>
  <c r="J11"/>
  <c r="I11"/>
  <c r="G11"/>
  <c r="F11"/>
  <c r="E11"/>
  <c r="D11"/>
  <c r="C11"/>
  <c r="P10"/>
  <c r="O10"/>
  <c r="N10"/>
  <c r="M10"/>
  <c r="L10"/>
  <c r="K10"/>
  <c r="J10"/>
  <c r="I10"/>
  <c r="G10"/>
  <c r="F10"/>
  <c r="E10"/>
  <c r="D10"/>
  <c r="C10"/>
  <c r="P9"/>
  <c r="O9"/>
  <c r="N9"/>
  <c r="M9"/>
  <c r="L9"/>
  <c r="K9"/>
  <c r="J9"/>
  <c r="I9"/>
  <c r="G9"/>
  <c r="F9"/>
  <c r="E9"/>
  <c r="D9"/>
  <c r="C9"/>
  <c r="P8"/>
  <c r="O8"/>
  <c r="N8"/>
  <c r="M8"/>
  <c r="L8"/>
  <c r="K8"/>
  <c r="J8"/>
  <c r="I8"/>
  <c r="G8"/>
  <c r="F8"/>
  <c r="E8"/>
  <c r="D8"/>
  <c r="C8"/>
  <c r="S29"/>
  <c r="Q7"/>
  <c r="P7"/>
  <c r="O7"/>
  <c r="N7"/>
  <c r="M7"/>
  <c r="L7"/>
  <c r="K7"/>
  <c r="J7"/>
  <c r="I7"/>
  <c r="G7"/>
  <c r="F7"/>
  <c r="E7"/>
  <c r="D7"/>
  <c r="C7"/>
  <c r="S31" i="250"/>
  <c r="B31"/>
  <c r="T31"/>
  <c r="S30"/>
  <c r="R31" i="248"/>
  <c r="B7"/>
  <c r="V27" i="99"/>
  <c r="U27"/>
  <c r="Q27"/>
  <c r="P27"/>
  <c r="O27"/>
  <c r="N27"/>
  <c r="M27"/>
  <c r="L27"/>
  <c r="K27"/>
  <c r="J27"/>
  <c r="I27"/>
  <c r="G27"/>
  <c r="F27"/>
  <c r="E27"/>
  <c r="D27"/>
  <c r="C27"/>
  <c r="B27"/>
  <c r="V26"/>
  <c r="U26"/>
  <c r="Q26"/>
  <c r="P26"/>
  <c r="O26"/>
  <c r="N26"/>
  <c r="M26"/>
  <c r="L26"/>
  <c r="K26"/>
  <c r="J26"/>
  <c r="I26"/>
  <c r="G26"/>
  <c r="F26"/>
  <c r="E26"/>
  <c r="D26"/>
  <c r="C26"/>
  <c r="B26"/>
  <c r="V25"/>
  <c r="U25"/>
  <c r="Q25"/>
  <c r="P25"/>
  <c r="O25"/>
  <c r="N25"/>
  <c r="M25"/>
  <c r="L25"/>
  <c r="K25"/>
  <c r="J25"/>
  <c r="I25"/>
  <c r="G25"/>
  <c r="F25"/>
  <c r="E25"/>
  <c r="D25"/>
  <c r="C25"/>
  <c r="B25"/>
  <c r="V24"/>
  <c r="U24"/>
  <c r="Q24"/>
  <c r="P24"/>
  <c r="O24"/>
  <c r="N24"/>
  <c r="M24"/>
  <c r="L24"/>
  <c r="K24"/>
  <c r="J24"/>
  <c r="I24"/>
  <c r="G24"/>
  <c r="F24"/>
  <c r="E24"/>
  <c r="D24"/>
  <c r="C24"/>
  <c r="B24"/>
  <c r="V23"/>
  <c r="U23"/>
  <c r="Q23"/>
  <c r="P23"/>
  <c r="O23"/>
  <c r="N23"/>
  <c r="M23"/>
  <c r="L23"/>
  <c r="K23"/>
  <c r="J23"/>
  <c r="I23"/>
  <c r="G23"/>
  <c r="F23"/>
  <c r="E23"/>
  <c r="D23"/>
  <c r="C23"/>
  <c r="B23"/>
  <c r="V22"/>
  <c r="U22"/>
  <c r="Q22"/>
  <c r="P22"/>
  <c r="O22"/>
  <c r="N22"/>
  <c r="M22"/>
  <c r="L22"/>
  <c r="K22"/>
  <c r="J22"/>
  <c r="I22"/>
  <c r="G22"/>
  <c r="F22"/>
  <c r="E22"/>
  <c r="D22"/>
  <c r="C22"/>
  <c r="B22"/>
  <c r="V21"/>
  <c r="U21"/>
  <c r="Q21"/>
  <c r="P21"/>
  <c r="O21"/>
  <c r="N21"/>
  <c r="M21"/>
  <c r="L21"/>
  <c r="K21"/>
  <c r="J21"/>
  <c r="I21"/>
  <c r="G21"/>
  <c r="F21"/>
  <c r="E21"/>
  <c r="D21"/>
  <c r="C21"/>
  <c r="B21"/>
  <c r="V20"/>
  <c r="U20"/>
  <c r="Q20"/>
  <c r="P20"/>
  <c r="O20"/>
  <c r="N20"/>
  <c r="M20"/>
  <c r="L20"/>
  <c r="K20"/>
  <c r="J20"/>
  <c r="I20"/>
  <c r="G20"/>
  <c r="F20"/>
  <c r="E20"/>
  <c r="D20"/>
  <c r="C20"/>
  <c r="B20"/>
  <c r="V19"/>
  <c r="U19"/>
  <c r="Q19"/>
  <c r="P19"/>
  <c r="O19"/>
  <c r="N19"/>
  <c r="M19"/>
  <c r="L19"/>
  <c r="K19"/>
  <c r="J19"/>
  <c r="I19"/>
  <c r="G19"/>
  <c r="F19"/>
  <c r="E19"/>
  <c r="D19"/>
  <c r="C19"/>
  <c r="B19"/>
  <c r="V18"/>
  <c r="U18"/>
  <c r="Q18"/>
  <c r="P18"/>
  <c r="O18"/>
  <c r="N18"/>
  <c r="M18"/>
  <c r="L18"/>
  <c r="K18"/>
  <c r="J18"/>
  <c r="I18"/>
  <c r="G18"/>
  <c r="F18"/>
  <c r="E18"/>
  <c r="D18"/>
  <c r="C18"/>
  <c r="B18"/>
  <c r="V17"/>
  <c r="V34" s="1"/>
  <c r="U17"/>
  <c r="U34" s="1"/>
  <c r="Q17"/>
  <c r="Q34" s="1"/>
  <c r="P17"/>
  <c r="P34" s="1"/>
  <c r="O17"/>
  <c r="O34" s="1"/>
  <c r="N17"/>
  <c r="N34" s="1"/>
  <c r="M17"/>
  <c r="M34" s="1"/>
  <c r="L17"/>
  <c r="L34" s="1"/>
  <c r="K17"/>
  <c r="K34" s="1"/>
  <c r="J17"/>
  <c r="J34" s="1"/>
  <c r="I17"/>
  <c r="I34" s="1"/>
  <c r="G17"/>
  <c r="G34" s="1"/>
  <c r="F17"/>
  <c r="F34" s="1"/>
  <c r="E17"/>
  <c r="D17"/>
  <c r="D34" s="1"/>
  <c r="C17"/>
  <c r="C34" s="1"/>
  <c r="B17"/>
  <c r="B34" s="1"/>
  <c r="V16"/>
  <c r="U16"/>
  <c r="Q16"/>
  <c r="P16"/>
  <c r="O16"/>
  <c r="N16"/>
  <c r="M16"/>
  <c r="L16"/>
  <c r="K16"/>
  <c r="J16"/>
  <c r="I16"/>
  <c r="G16"/>
  <c r="F16"/>
  <c r="E16"/>
  <c r="D16"/>
  <c r="C16"/>
  <c r="B16"/>
  <c r="V15"/>
  <c r="U15"/>
  <c r="Q15"/>
  <c r="P15"/>
  <c r="O15"/>
  <c r="N15"/>
  <c r="M15"/>
  <c r="L15"/>
  <c r="K15"/>
  <c r="J15"/>
  <c r="I15"/>
  <c r="G15"/>
  <c r="F15"/>
  <c r="E15"/>
  <c r="D15"/>
  <c r="C15"/>
  <c r="B15"/>
  <c r="V14"/>
  <c r="U14"/>
  <c r="Q14"/>
  <c r="P14"/>
  <c r="O14"/>
  <c r="N14"/>
  <c r="M14"/>
  <c r="L14"/>
  <c r="K14"/>
  <c r="J14"/>
  <c r="I14"/>
  <c r="G14"/>
  <c r="F14"/>
  <c r="E14"/>
  <c r="D14"/>
  <c r="C14"/>
  <c r="B14"/>
  <c r="V13"/>
  <c r="U13"/>
  <c r="Q13"/>
  <c r="P13"/>
  <c r="O13"/>
  <c r="N13"/>
  <c r="M13"/>
  <c r="L13"/>
  <c r="K13"/>
  <c r="J13"/>
  <c r="I13"/>
  <c r="G13"/>
  <c r="F13"/>
  <c r="E13"/>
  <c r="D13"/>
  <c r="C13"/>
  <c r="B13"/>
  <c r="V12"/>
  <c r="U12"/>
  <c r="Q12"/>
  <c r="P12"/>
  <c r="O12"/>
  <c r="N12"/>
  <c r="M12"/>
  <c r="L12"/>
  <c r="K12"/>
  <c r="J12"/>
  <c r="I12"/>
  <c r="G12"/>
  <c r="F12"/>
  <c r="E12"/>
  <c r="D12"/>
  <c r="C12"/>
  <c r="B12"/>
  <c r="V11"/>
  <c r="U11"/>
  <c r="Q11"/>
  <c r="P11"/>
  <c r="O11"/>
  <c r="N11"/>
  <c r="M11"/>
  <c r="L11"/>
  <c r="K11"/>
  <c r="J11"/>
  <c r="I11"/>
  <c r="G11"/>
  <c r="F11"/>
  <c r="E11"/>
  <c r="D11"/>
  <c r="C11"/>
  <c r="B11"/>
  <c r="V10"/>
  <c r="U10"/>
  <c r="Q10"/>
  <c r="P10"/>
  <c r="O10"/>
  <c r="N10"/>
  <c r="M10"/>
  <c r="L10"/>
  <c r="K10"/>
  <c r="J10"/>
  <c r="I10"/>
  <c r="G10"/>
  <c r="F10"/>
  <c r="E10"/>
  <c r="D10"/>
  <c r="C10"/>
  <c r="B10"/>
  <c r="V9"/>
  <c r="U9"/>
  <c r="Q9"/>
  <c r="P9"/>
  <c r="O9"/>
  <c r="N9"/>
  <c r="M9"/>
  <c r="L9"/>
  <c r="K9"/>
  <c r="J9"/>
  <c r="I9"/>
  <c r="G9"/>
  <c r="F9"/>
  <c r="E9"/>
  <c r="D9"/>
  <c r="C9"/>
  <c r="B9"/>
  <c r="V8"/>
  <c r="U8"/>
  <c r="Q8"/>
  <c r="P8"/>
  <c r="O8"/>
  <c r="N8"/>
  <c r="M8"/>
  <c r="L8"/>
  <c r="K8"/>
  <c r="J8"/>
  <c r="I8"/>
  <c r="G8"/>
  <c r="F8"/>
  <c r="E8"/>
  <c r="D8"/>
  <c r="C8"/>
  <c r="B8"/>
  <c r="V7"/>
  <c r="V32" s="1"/>
  <c r="U7"/>
  <c r="U32" s="1"/>
  <c r="R7"/>
  <c r="Q7"/>
  <c r="Q32" s="1"/>
  <c r="P7"/>
  <c r="P32" s="1"/>
  <c r="O7"/>
  <c r="O32" s="1"/>
  <c r="N7"/>
  <c r="N32" s="1"/>
  <c r="M7"/>
  <c r="M32" s="1"/>
  <c r="L7"/>
  <c r="L32" s="1"/>
  <c r="K7"/>
  <c r="K32" s="1"/>
  <c r="J7"/>
  <c r="J32" s="1"/>
  <c r="I7"/>
  <c r="I32" s="1"/>
  <c r="G7"/>
  <c r="G32" s="1"/>
  <c r="F7"/>
  <c r="F32" s="1"/>
  <c r="E7"/>
  <c r="E32" s="1"/>
  <c r="D7"/>
  <c r="D32" s="1"/>
  <c r="C7"/>
  <c r="C32" s="1"/>
  <c r="B7"/>
  <c r="B32" s="1"/>
  <c r="B8" i="98"/>
  <c r="C8"/>
  <c r="D8"/>
  <c r="E8"/>
  <c r="F8"/>
  <c r="G8"/>
  <c r="I8"/>
  <c r="J8"/>
  <c r="K8"/>
  <c r="L8"/>
  <c r="M8"/>
  <c r="N8"/>
  <c r="O8"/>
  <c r="P8"/>
  <c r="Q8"/>
  <c r="T8"/>
  <c r="U8"/>
  <c r="V8"/>
  <c r="B9"/>
  <c r="C9"/>
  <c r="D9"/>
  <c r="E9"/>
  <c r="F9"/>
  <c r="G9"/>
  <c r="I9"/>
  <c r="J9"/>
  <c r="K9"/>
  <c r="L9"/>
  <c r="M9"/>
  <c r="N9"/>
  <c r="O9"/>
  <c r="P9"/>
  <c r="Q9"/>
  <c r="T9"/>
  <c r="U9"/>
  <c r="V9"/>
  <c r="B10"/>
  <c r="C10"/>
  <c r="D10"/>
  <c r="E10"/>
  <c r="F10"/>
  <c r="G10"/>
  <c r="I10"/>
  <c r="J10"/>
  <c r="K10"/>
  <c r="L10"/>
  <c r="M10"/>
  <c r="N10"/>
  <c r="O10"/>
  <c r="P10"/>
  <c r="Q10"/>
  <c r="T10"/>
  <c r="U10"/>
  <c r="V10"/>
  <c r="B11"/>
  <c r="C11"/>
  <c r="D11"/>
  <c r="E11"/>
  <c r="F11"/>
  <c r="G11"/>
  <c r="I11"/>
  <c r="J11"/>
  <c r="K11"/>
  <c r="L11"/>
  <c r="M11"/>
  <c r="N11"/>
  <c r="O11"/>
  <c r="P11"/>
  <c r="Q11"/>
  <c r="T11"/>
  <c r="U11"/>
  <c r="V11"/>
  <c r="B12"/>
  <c r="C12"/>
  <c r="D12"/>
  <c r="E12"/>
  <c r="F12"/>
  <c r="G12"/>
  <c r="I12"/>
  <c r="J12"/>
  <c r="K12"/>
  <c r="L12"/>
  <c r="M12"/>
  <c r="N12"/>
  <c r="O12"/>
  <c r="P12"/>
  <c r="Q12"/>
  <c r="T12"/>
  <c r="U12"/>
  <c r="V12"/>
  <c r="B13"/>
  <c r="C13"/>
  <c r="D13"/>
  <c r="E13"/>
  <c r="F13"/>
  <c r="G13"/>
  <c r="I13"/>
  <c r="J13"/>
  <c r="K13"/>
  <c r="L13"/>
  <c r="M13"/>
  <c r="N13"/>
  <c r="O13"/>
  <c r="P13"/>
  <c r="Q13"/>
  <c r="T13"/>
  <c r="U13"/>
  <c r="V13"/>
  <c r="B14"/>
  <c r="C14"/>
  <c r="D14"/>
  <c r="E14"/>
  <c r="F14"/>
  <c r="G14"/>
  <c r="I14"/>
  <c r="J14"/>
  <c r="K14"/>
  <c r="L14"/>
  <c r="M14"/>
  <c r="N14"/>
  <c r="O14"/>
  <c r="P14"/>
  <c r="Q14"/>
  <c r="T14"/>
  <c r="U14"/>
  <c r="V14"/>
  <c r="B15"/>
  <c r="C15"/>
  <c r="D15"/>
  <c r="E15"/>
  <c r="F15"/>
  <c r="G15"/>
  <c r="I15"/>
  <c r="J15"/>
  <c r="K15"/>
  <c r="L15"/>
  <c r="M15"/>
  <c r="N15"/>
  <c r="O15"/>
  <c r="P15"/>
  <c r="Q15"/>
  <c r="T15"/>
  <c r="U15"/>
  <c r="V15"/>
  <c r="B16"/>
  <c r="C16"/>
  <c r="D16"/>
  <c r="E16"/>
  <c r="F16"/>
  <c r="G16"/>
  <c r="I16"/>
  <c r="J16"/>
  <c r="K16"/>
  <c r="L16"/>
  <c r="M16"/>
  <c r="N16"/>
  <c r="O16"/>
  <c r="P16"/>
  <c r="Q16"/>
  <c r="T16"/>
  <c r="U16"/>
  <c r="V16"/>
  <c r="B17"/>
  <c r="B34" s="1"/>
  <c r="C17"/>
  <c r="C34" s="1"/>
  <c r="D17"/>
  <c r="D34" s="1"/>
  <c r="E17"/>
  <c r="E34" s="1"/>
  <c r="F17"/>
  <c r="F34" s="1"/>
  <c r="G17"/>
  <c r="G34" s="1"/>
  <c r="I17"/>
  <c r="I34" s="1"/>
  <c r="J17"/>
  <c r="J34" s="1"/>
  <c r="K17"/>
  <c r="K34" s="1"/>
  <c r="L17"/>
  <c r="L34" s="1"/>
  <c r="M17"/>
  <c r="M34" s="1"/>
  <c r="N17"/>
  <c r="N34" s="1"/>
  <c r="O17"/>
  <c r="O34" s="1"/>
  <c r="P17"/>
  <c r="P34" s="1"/>
  <c r="Q17"/>
  <c r="Q34" s="1"/>
  <c r="T17"/>
  <c r="T34" s="1"/>
  <c r="U17"/>
  <c r="U34" s="1"/>
  <c r="V17"/>
  <c r="V34" s="1"/>
  <c r="B18"/>
  <c r="C18"/>
  <c r="D18"/>
  <c r="E18"/>
  <c r="F18"/>
  <c r="G18"/>
  <c r="I18"/>
  <c r="J18"/>
  <c r="K18"/>
  <c r="L18"/>
  <c r="M18"/>
  <c r="N18"/>
  <c r="O18"/>
  <c r="P18"/>
  <c r="Q18"/>
  <c r="T18"/>
  <c r="U18"/>
  <c r="V18"/>
  <c r="B19"/>
  <c r="C19"/>
  <c r="D19"/>
  <c r="E19"/>
  <c r="F19"/>
  <c r="G19"/>
  <c r="I19"/>
  <c r="J19"/>
  <c r="K19"/>
  <c r="L19"/>
  <c r="M19"/>
  <c r="N19"/>
  <c r="O19"/>
  <c r="P19"/>
  <c r="Q19"/>
  <c r="T19"/>
  <c r="U19"/>
  <c r="V19"/>
  <c r="B20"/>
  <c r="C20"/>
  <c r="D20"/>
  <c r="E20"/>
  <c r="F20"/>
  <c r="G20"/>
  <c r="I20"/>
  <c r="J20"/>
  <c r="K20"/>
  <c r="L20"/>
  <c r="M20"/>
  <c r="N20"/>
  <c r="O20"/>
  <c r="P20"/>
  <c r="Q20"/>
  <c r="T20"/>
  <c r="U20"/>
  <c r="V20"/>
  <c r="B21"/>
  <c r="C21"/>
  <c r="D21"/>
  <c r="E21"/>
  <c r="F21"/>
  <c r="G21"/>
  <c r="I21"/>
  <c r="J21"/>
  <c r="K21"/>
  <c r="L21"/>
  <c r="M21"/>
  <c r="N21"/>
  <c r="O21"/>
  <c r="P21"/>
  <c r="Q21"/>
  <c r="T21"/>
  <c r="U21"/>
  <c r="V21"/>
  <c r="B22"/>
  <c r="C22"/>
  <c r="D22"/>
  <c r="E22"/>
  <c r="F22"/>
  <c r="G22"/>
  <c r="I22"/>
  <c r="J22"/>
  <c r="K22"/>
  <c r="L22"/>
  <c r="M22"/>
  <c r="N22"/>
  <c r="O22"/>
  <c r="P22"/>
  <c r="Q22"/>
  <c r="T22"/>
  <c r="U22"/>
  <c r="V22"/>
  <c r="B23"/>
  <c r="C23"/>
  <c r="D23"/>
  <c r="E23"/>
  <c r="F23"/>
  <c r="G23"/>
  <c r="I23"/>
  <c r="J23"/>
  <c r="K23"/>
  <c r="L23"/>
  <c r="M23"/>
  <c r="N23"/>
  <c r="O23"/>
  <c r="P23"/>
  <c r="Q23"/>
  <c r="T23"/>
  <c r="U23"/>
  <c r="V23"/>
  <c r="B24"/>
  <c r="C24"/>
  <c r="D24"/>
  <c r="E24"/>
  <c r="F24"/>
  <c r="G24"/>
  <c r="I24"/>
  <c r="J24"/>
  <c r="K24"/>
  <c r="L24"/>
  <c r="M24"/>
  <c r="N24"/>
  <c r="O24"/>
  <c r="P24"/>
  <c r="Q24"/>
  <c r="T24"/>
  <c r="U24"/>
  <c r="V24"/>
  <c r="B25"/>
  <c r="C25"/>
  <c r="D25"/>
  <c r="E25"/>
  <c r="F25"/>
  <c r="G25"/>
  <c r="I25"/>
  <c r="J25"/>
  <c r="K25"/>
  <c r="L25"/>
  <c r="M25"/>
  <c r="N25"/>
  <c r="O25"/>
  <c r="P25"/>
  <c r="Q25"/>
  <c r="T25"/>
  <c r="U25"/>
  <c r="V25"/>
  <c r="B26"/>
  <c r="C26"/>
  <c r="D26"/>
  <c r="E26"/>
  <c r="F26"/>
  <c r="G26"/>
  <c r="I26"/>
  <c r="J26"/>
  <c r="K26"/>
  <c r="L26"/>
  <c r="M26"/>
  <c r="N26"/>
  <c r="O26"/>
  <c r="P26"/>
  <c r="Q26"/>
  <c r="T26"/>
  <c r="U26"/>
  <c r="V26"/>
  <c r="B27"/>
  <c r="C27"/>
  <c r="D27"/>
  <c r="E27"/>
  <c r="F27"/>
  <c r="G27"/>
  <c r="I27"/>
  <c r="J27"/>
  <c r="K27"/>
  <c r="L27"/>
  <c r="M27"/>
  <c r="N27"/>
  <c r="O27"/>
  <c r="P27"/>
  <c r="Q27"/>
  <c r="T27"/>
  <c r="U27"/>
  <c r="V27"/>
  <c r="C7"/>
  <c r="C32" s="1"/>
  <c r="D7"/>
  <c r="D32" s="1"/>
  <c r="E7"/>
  <c r="E32" s="1"/>
  <c r="F7"/>
  <c r="F32" s="1"/>
  <c r="G7"/>
  <c r="G32" s="1"/>
  <c r="I7"/>
  <c r="I32" s="1"/>
  <c r="J7"/>
  <c r="J32" s="1"/>
  <c r="K7"/>
  <c r="K32" s="1"/>
  <c r="L7"/>
  <c r="L32" s="1"/>
  <c r="M7"/>
  <c r="M32" s="1"/>
  <c r="N7"/>
  <c r="N32" s="1"/>
  <c r="O7"/>
  <c r="O32" s="1"/>
  <c r="P7"/>
  <c r="P32" s="1"/>
  <c r="Q7"/>
  <c r="Q32" s="1"/>
  <c r="R7"/>
  <c r="R32" s="1"/>
  <c r="R33" i="99" l="1"/>
  <c r="R32"/>
  <c r="E33"/>
  <c r="E34"/>
  <c r="O30" i="250"/>
  <c r="C7" i="265"/>
  <c r="C7" i="251"/>
  <c r="X7" i="21"/>
  <c r="J31" i="250"/>
  <c r="L31"/>
  <c r="P31"/>
  <c r="C31" i="248"/>
  <c r="N31"/>
  <c r="F29"/>
  <c r="J29"/>
  <c r="N29"/>
  <c r="F33" i="99"/>
  <c r="J33"/>
  <c r="N33"/>
  <c r="C31" i="250"/>
  <c r="O31"/>
  <c r="C29" i="248"/>
  <c r="G29"/>
  <c r="K29"/>
  <c r="O29"/>
  <c r="T33" i="99"/>
  <c r="C33"/>
  <c r="G33"/>
  <c r="K33"/>
  <c r="O33"/>
  <c r="P31" i="248"/>
  <c r="I31" i="250"/>
  <c r="D31"/>
  <c r="Q31"/>
  <c r="D31" i="248"/>
  <c r="L31"/>
  <c r="T31"/>
  <c r="G31"/>
  <c r="O31"/>
  <c r="S31"/>
  <c r="R29"/>
  <c r="F33" i="98"/>
  <c r="R33"/>
  <c r="N33"/>
  <c r="J33"/>
  <c r="D29" i="248"/>
  <c r="L29"/>
  <c r="P29"/>
  <c r="T29"/>
  <c r="E31" i="250"/>
  <c r="M31"/>
  <c r="U31"/>
  <c r="E29"/>
  <c r="I29"/>
  <c r="M29"/>
  <c r="Q29"/>
  <c r="U29"/>
  <c r="P33" i="99"/>
  <c r="D33"/>
  <c r="L33"/>
  <c r="U33"/>
  <c r="G33" i="98"/>
  <c r="C33"/>
  <c r="G30" i="250"/>
  <c r="K30"/>
  <c r="G31"/>
  <c r="W30"/>
  <c r="K31"/>
  <c r="D29"/>
  <c r="L29"/>
  <c r="P29"/>
  <c r="T29"/>
  <c r="I29" i="248"/>
  <c r="M33" i="99"/>
  <c r="Q33"/>
  <c r="V33"/>
  <c r="I33"/>
  <c r="P33" i="98"/>
  <c r="U33"/>
  <c r="L33"/>
  <c r="D33"/>
  <c r="E31" i="248"/>
  <c r="I31"/>
  <c r="M29"/>
  <c r="Q29"/>
  <c r="U31"/>
  <c r="E33" i="98"/>
  <c r="U29" i="248"/>
  <c r="E29"/>
  <c r="Q31"/>
  <c r="M31"/>
  <c r="F30" i="250"/>
  <c r="J30"/>
  <c r="N30"/>
  <c r="R30"/>
  <c r="F31"/>
  <c r="N31"/>
  <c r="T33" i="98"/>
  <c r="B30" i="250"/>
  <c r="K33" i="98"/>
  <c r="V33"/>
  <c r="Q33"/>
  <c r="M33"/>
  <c r="I33"/>
  <c r="O33"/>
  <c r="C29" i="250"/>
  <c r="G29"/>
  <c r="K29"/>
  <c r="O29"/>
  <c r="S29"/>
  <c r="W29"/>
  <c r="E30"/>
  <c r="I30"/>
  <c r="M30"/>
  <c r="Q30"/>
  <c r="U30"/>
  <c r="B29"/>
  <c r="F29"/>
  <c r="J29"/>
  <c r="N29"/>
  <c r="R29"/>
  <c r="D30"/>
  <c r="L30"/>
  <c r="P30"/>
  <c r="T30"/>
  <c r="F30" i="248"/>
  <c r="J30"/>
  <c r="N30"/>
  <c r="R30"/>
  <c r="E30"/>
  <c r="I30"/>
  <c r="M30"/>
  <c r="Q30"/>
  <c r="U30"/>
  <c r="D30"/>
  <c r="L30"/>
  <c r="P30"/>
  <c r="T30"/>
  <c r="C30"/>
  <c r="G30"/>
  <c r="K30"/>
  <c r="O30"/>
  <c r="S30"/>
  <c r="B33" i="99"/>
  <c r="B33" i="98"/>
  <c r="L33" i="247" l="1"/>
  <c r="K33"/>
  <c r="J33"/>
  <c r="I33"/>
  <c r="H33"/>
  <c r="G33"/>
  <c r="F33"/>
  <c r="E33"/>
  <c r="D33"/>
  <c r="C33"/>
  <c r="B33"/>
  <c r="B33" i="246"/>
  <c r="E7" i="202"/>
  <c r="S7" i="55" s="1"/>
  <c r="S32" s="1"/>
  <c r="E8" i="202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D8"/>
  <c r="S8" i="56" s="1"/>
  <c r="D9" i="202"/>
  <c r="S9" i="56" s="1"/>
  <c r="D10" i="202"/>
  <c r="S10" i="56" s="1"/>
  <c r="D11" i="202"/>
  <c r="S11" i="56" s="1"/>
  <c r="D12" i="202"/>
  <c r="S12" i="56" s="1"/>
  <c r="D13" i="202"/>
  <c r="S13" i="56" s="1"/>
  <c r="D14" i="202"/>
  <c r="S14" i="56" s="1"/>
  <c r="D15" i="202"/>
  <c r="S15" i="56" s="1"/>
  <c r="D16" i="202"/>
  <c r="S16" i="56" s="1"/>
  <c r="D17" i="202"/>
  <c r="D18"/>
  <c r="S18" i="56" s="1"/>
  <c r="D19" i="202"/>
  <c r="S19" i="56" s="1"/>
  <c r="D20" i="202"/>
  <c r="S20" i="56" s="1"/>
  <c r="D21" i="202"/>
  <c r="S21" i="56" s="1"/>
  <c r="D22" i="202"/>
  <c r="S22" i="56" s="1"/>
  <c r="D23" i="202"/>
  <c r="S23" i="56" s="1"/>
  <c r="D24" i="202"/>
  <c r="S24" i="56" s="1"/>
  <c r="D25" i="202"/>
  <c r="S25" i="56" s="1"/>
  <c r="D26" i="202"/>
  <c r="D27"/>
  <c r="D7"/>
  <c r="S7" i="56" s="1"/>
  <c r="S32" s="1"/>
  <c r="V27" i="65"/>
  <c r="U27"/>
  <c r="U27" i="56" s="1"/>
  <c r="T27" i="65"/>
  <c r="T27" i="56" s="1"/>
  <c r="R27" i="65"/>
  <c r="R27" i="56" s="1"/>
  <c r="Q27" i="65"/>
  <c r="Q27" i="56" s="1"/>
  <c r="P27" i="65"/>
  <c r="P27" i="56" s="1"/>
  <c r="O27" i="65"/>
  <c r="O27" i="56" s="1"/>
  <c r="N27" i="65"/>
  <c r="N27" i="56" s="1"/>
  <c r="M27" i="65"/>
  <c r="M27" i="56" s="1"/>
  <c r="L27" i="65"/>
  <c r="L27" i="56" s="1"/>
  <c r="K27" i="65"/>
  <c r="K27" i="56" s="1"/>
  <c r="J27" i="65"/>
  <c r="J27" i="56" s="1"/>
  <c r="I27" i="65"/>
  <c r="I27" i="56" s="1"/>
  <c r="G27" i="65"/>
  <c r="G27" i="56" s="1"/>
  <c r="F27" i="65"/>
  <c r="F27" i="56" s="1"/>
  <c r="E27" i="65"/>
  <c r="E27" i="56" s="1"/>
  <c r="D27" i="65"/>
  <c r="D27" i="56" s="1"/>
  <c r="C27" i="65"/>
  <c r="C27" i="56" s="1"/>
  <c r="B27" i="65"/>
  <c r="B27" i="56" s="1"/>
  <c r="V26" i="65"/>
  <c r="V26" i="56" s="1"/>
  <c r="U26" i="65"/>
  <c r="U26" i="56" s="1"/>
  <c r="T26" i="65"/>
  <c r="T26" i="56" s="1"/>
  <c r="R26" i="65"/>
  <c r="R26" i="56" s="1"/>
  <c r="Q26" i="65"/>
  <c r="Q26" i="56" s="1"/>
  <c r="P26" i="65"/>
  <c r="P26" i="56" s="1"/>
  <c r="O26" i="65"/>
  <c r="O26" i="56" s="1"/>
  <c r="N26" i="65"/>
  <c r="N26" i="56" s="1"/>
  <c r="M26" i="65"/>
  <c r="M26" i="56" s="1"/>
  <c r="L26" i="65"/>
  <c r="L26" i="56" s="1"/>
  <c r="K26" i="65"/>
  <c r="K26" i="56" s="1"/>
  <c r="J26" i="65"/>
  <c r="J26" i="56" s="1"/>
  <c r="I26" i="65"/>
  <c r="I26" i="56" s="1"/>
  <c r="G26" i="65"/>
  <c r="G26" i="56" s="1"/>
  <c r="F26" i="65"/>
  <c r="F26" i="56" s="1"/>
  <c r="E26" i="65"/>
  <c r="E26" i="56" s="1"/>
  <c r="D26" i="65"/>
  <c r="D26" i="56" s="1"/>
  <c r="C26" i="65"/>
  <c r="C26" i="56" s="1"/>
  <c r="B26" i="65"/>
  <c r="B26" i="56" s="1"/>
  <c r="V25" i="65"/>
  <c r="U25"/>
  <c r="T25"/>
  <c r="T25" i="56" s="1"/>
  <c r="R25" i="65"/>
  <c r="Q25"/>
  <c r="P25"/>
  <c r="O25"/>
  <c r="O25" i="56" s="1"/>
  <c r="N25" i="65"/>
  <c r="M25"/>
  <c r="L25"/>
  <c r="K25"/>
  <c r="K25" i="56" s="1"/>
  <c r="J25" i="65"/>
  <c r="I25"/>
  <c r="G25"/>
  <c r="F25"/>
  <c r="F25" i="56" s="1"/>
  <c r="E25" i="65"/>
  <c r="D25"/>
  <c r="C25"/>
  <c r="B25"/>
  <c r="B25" i="56" s="1"/>
  <c r="V24" i="65"/>
  <c r="V24" i="56" s="1"/>
  <c r="U24" i="65"/>
  <c r="U24" i="56" s="1"/>
  <c r="T24" i="65"/>
  <c r="T24" i="56" s="1"/>
  <c r="R24" i="65"/>
  <c r="R24" i="56" s="1"/>
  <c r="Q24" i="65"/>
  <c r="Q24" i="56" s="1"/>
  <c r="P24" i="65"/>
  <c r="P24" i="56" s="1"/>
  <c r="O24" i="65"/>
  <c r="O24" i="56" s="1"/>
  <c r="N24" i="65"/>
  <c r="N24" i="56" s="1"/>
  <c r="M24" i="65"/>
  <c r="M24" i="56" s="1"/>
  <c r="L24" i="65"/>
  <c r="L24" i="56" s="1"/>
  <c r="K24" i="65"/>
  <c r="K24" i="56" s="1"/>
  <c r="J24" i="65"/>
  <c r="J24" i="56" s="1"/>
  <c r="I24" i="65"/>
  <c r="I24" i="56" s="1"/>
  <c r="G24" i="65"/>
  <c r="G24" i="56" s="1"/>
  <c r="F24" i="65"/>
  <c r="F24" i="56" s="1"/>
  <c r="E24" i="65"/>
  <c r="E24" i="56" s="1"/>
  <c r="D24" i="65"/>
  <c r="D24" i="56" s="1"/>
  <c r="C24" i="65"/>
  <c r="C24" i="56" s="1"/>
  <c r="B24" i="65"/>
  <c r="B24" i="56" s="1"/>
  <c r="V23" i="65"/>
  <c r="U23"/>
  <c r="T23"/>
  <c r="R23"/>
  <c r="Q23"/>
  <c r="P23"/>
  <c r="O23"/>
  <c r="N23"/>
  <c r="M23"/>
  <c r="L23"/>
  <c r="K23"/>
  <c r="J23"/>
  <c r="I23"/>
  <c r="G23"/>
  <c r="F23"/>
  <c r="E23"/>
  <c r="D23"/>
  <c r="C23"/>
  <c r="B23"/>
  <c r="V22"/>
  <c r="U22"/>
  <c r="T22"/>
  <c r="R22"/>
  <c r="Q22"/>
  <c r="P22"/>
  <c r="O22"/>
  <c r="O22" i="56" s="1"/>
  <c r="N22" i="65"/>
  <c r="M22"/>
  <c r="L22"/>
  <c r="K22"/>
  <c r="J22"/>
  <c r="I22"/>
  <c r="G22"/>
  <c r="F22"/>
  <c r="F22" i="56" s="1"/>
  <c r="E22" i="65"/>
  <c r="D22"/>
  <c r="C22"/>
  <c r="B22"/>
  <c r="V21"/>
  <c r="U21"/>
  <c r="T21"/>
  <c r="T21" i="56" s="1"/>
  <c r="R21" i="65"/>
  <c r="Q21"/>
  <c r="P21"/>
  <c r="O21"/>
  <c r="N21"/>
  <c r="M21"/>
  <c r="L21"/>
  <c r="K21"/>
  <c r="K21" i="56" s="1"/>
  <c r="J21" i="65"/>
  <c r="I21"/>
  <c r="G21"/>
  <c r="F21"/>
  <c r="E21"/>
  <c r="D21"/>
  <c r="C21"/>
  <c r="B21"/>
  <c r="B21" i="56" s="1"/>
  <c r="V20" i="65"/>
  <c r="V20" i="56" s="1"/>
  <c r="U20" i="65"/>
  <c r="U20" i="56" s="1"/>
  <c r="T20" i="65"/>
  <c r="T20" i="56" s="1"/>
  <c r="R20" i="65"/>
  <c r="R20" i="56" s="1"/>
  <c r="Q20" i="65"/>
  <c r="Q20" i="56" s="1"/>
  <c r="P20" i="65"/>
  <c r="P20" i="56" s="1"/>
  <c r="O20" i="65"/>
  <c r="O20" i="56" s="1"/>
  <c r="N20" i="65"/>
  <c r="N20" i="56" s="1"/>
  <c r="M20" i="65"/>
  <c r="M20" i="56" s="1"/>
  <c r="L20" i="65"/>
  <c r="L20" i="56" s="1"/>
  <c r="K20" i="65"/>
  <c r="K20" i="56" s="1"/>
  <c r="J20" i="65"/>
  <c r="J20" i="56" s="1"/>
  <c r="I20" i="65"/>
  <c r="I20" i="56" s="1"/>
  <c r="G20" i="65"/>
  <c r="G20" i="56" s="1"/>
  <c r="F20" i="65"/>
  <c r="F20" i="56" s="1"/>
  <c r="E20" i="65"/>
  <c r="E20" i="56" s="1"/>
  <c r="D20" i="65"/>
  <c r="D20" i="56" s="1"/>
  <c r="C20" i="65"/>
  <c r="C20" i="56" s="1"/>
  <c r="B20" i="65"/>
  <c r="B20" i="56" s="1"/>
  <c r="V19" i="65"/>
  <c r="V19" i="56" s="1"/>
  <c r="U19" i="65"/>
  <c r="U19" i="56" s="1"/>
  <c r="T19" i="65"/>
  <c r="T19" i="56" s="1"/>
  <c r="R19" i="65"/>
  <c r="R19" i="56" s="1"/>
  <c r="Q19" i="65"/>
  <c r="Q19" i="56" s="1"/>
  <c r="P19" i="65"/>
  <c r="P19" i="56" s="1"/>
  <c r="O19" i="65"/>
  <c r="O19" i="56" s="1"/>
  <c r="N19" i="65"/>
  <c r="N19" i="56" s="1"/>
  <c r="M19" i="65"/>
  <c r="M19" i="56" s="1"/>
  <c r="L19" i="65"/>
  <c r="L19" i="56" s="1"/>
  <c r="K19" i="65"/>
  <c r="K19" i="56" s="1"/>
  <c r="J19" i="65"/>
  <c r="J19" i="56" s="1"/>
  <c r="I19" i="65"/>
  <c r="I19" i="56" s="1"/>
  <c r="G19" i="65"/>
  <c r="G19" i="56" s="1"/>
  <c r="F19" i="65"/>
  <c r="F19" i="56" s="1"/>
  <c r="E19" i="65"/>
  <c r="E19" i="56" s="1"/>
  <c r="D19" i="65"/>
  <c r="D19" i="56" s="1"/>
  <c r="C19" i="65"/>
  <c r="C19" i="56" s="1"/>
  <c r="B19" i="65"/>
  <c r="B19" i="56" s="1"/>
  <c r="V18" i="65"/>
  <c r="V18" i="56" s="1"/>
  <c r="U18" i="65"/>
  <c r="U18" i="56" s="1"/>
  <c r="T18" i="65"/>
  <c r="T18" i="56" s="1"/>
  <c r="R18" i="65"/>
  <c r="R18" i="56" s="1"/>
  <c r="Q18" i="65"/>
  <c r="Q18" i="56" s="1"/>
  <c r="P18" i="65"/>
  <c r="P18" i="56" s="1"/>
  <c r="O18" i="65"/>
  <c r="O18" i="56" s="1"/>
  <c r="N18" i="65"/>
  <c r="N18" i="56" s="1"/>
  <c r="M18" i="65"/>
  <c r="M18" i="56" s="1"/>
  <c r="L18" i="65"/>
  <c r="L18" i="56" s="1"/>
  <c r="K18" i="65"/>
  <c r="K18" i="56" s="1"/>
  <c r="J18" i="65"/>
  <c r="J18" i="56" s="1"/>
  <c r="I18" i="65"/>
  <c r="I18" i="56" s="1"/>
  <c r="G18" i="65"/>
  <c r="G18" i="56" s="1"/>
  <c r="F18" i="65"/>
  <c r="F18" i="56" s="1"/>
  <c r="E18" i="65"/>
  <c r="E18" i="56" s="1"/>
  <c r="D18" i="65"/>
  <c r="D18" i="56" s="1"/>
  <c r="C18" i="65"/>
  <c r="C18" i="56" s="1"/>
  <c r="B18" i="65"/>
  <c r="B18" i="56" s="1"/>
  <c r="V17" i="65"/>
  <c r="V34" s="1"/>
  <c r="U17"/>
  <c r="U34" s="1"/>
  <c r="T17"/>
  <c r="R17"/>
  <c r="R34" s="1"/>
  <c r="Q17"/>
  <c r="Q34" s="1"/>
  <c r="P17"/>
  <c r="P34" s="1"/>
  <c r="O17"/>
  <c r="N17"/>
  <c r="N34" s="1"/>
  <c r="M17"/>
  <c r="M34" s="1"/>
  <c r="L17"/>
  <c r="L34" s="1"/>
  <c r="K17"/>
  <c r="J17"/>
  <c r="J34" s="1"/>
  <c r="I17"/>
  <c r="I34" s="1"/>
  <c r="G17"/>
  <c r="G34" s="1"/>
  <c r="F17"/>
  <c r="E17"/>
  <c r="E34" s="1"/>
  <c r="D17"/>
  <c r="D34" s="1"/>
  <c r="C17"/>
  <c r="C34" s="1"/>
  <c r="B17"/>
  <c r="V16"/>
  <c r="V16" i="56" s="1"/>
  <c r="U16" i="65"/>
  <c r="U16" i="56" s="1"/>
  <c r="T16" i="65"/>
  <c r="T16" i="56" s="1"/>
  <c r="R16" i="65"/>
  <c r="R16" i="56" s="1"/>
  <c r="Q16" i="65"/>
  <c r="Q16" i="56" s="1"/>
  <c r="P16" i="65"/>
  <c r="P16" i="56" s="1"/>
  <c r="O16" i="65"/>
  <c r="O16" i="56" s="1"/>
  <c r="N16" i="65"/>
  <c r="N16" i="56" s="1"/>
  <c r="M16" i="65"/>
  <c r="M16" i="56" s="1"/>
  <c r="L16" i="65"/>
  <c r="L16" i="56" s="1"/>
  <c r="K16" i="65"/>
  <c r="K16" i="56" s="1"/>
  <c r="J16" i="65"/>
  <c r="J16" i="56" s="1"/>
  <c r="I16" i="65"/>
  <c r="I16" i="56" s="1"/>
  <c r="G16" i="65"/>
  <c r="G16" i="56" s="1"/>
  <c r="F16" i="65"/>
  <c r="F16" i="56" s="1"/>
  <c r="E16" i="65"/>
  <c r="E16" i="56" s="1"/>
  <c r="D16" i="65"/>
  <c r="D16" i="56" s="1"/>
  <c r="C16" i="65"/>
  <c r="C16" i="56" s="1"/>
  <c r="B16" i="65"/>
  <c r="B16" i="56" s="1"/>
  <c r="V15" i="65"/>
  <c r="U15"/>
  <c r="U15" i="56" s="1"/>
  <c r="T15" i="65"/>
  <c r="R15"/>
  <c r="Q15"/>
  <c r="P15"/>
  <c r="O15"/>
  <c r="N15"/>
  <c r="M15"/>
  <c r="L15"/>
  <c r="K15"/>
  <c r="J15"/>
  <c r="I15"/>
  <c r="I15" i="56" s="1"/>
  <c r="G15" i="65"/>
  <c r="F15"/>
  <c r="E15"/>
  <c r="D15"/>
  <c r="D15" i="56" s="1"/>
  <c r="C15" i="65"/>
  <c r="B15"/>
  <c r="V14"/>
  <c r="U14"/>
  <c r="T14"/>
  <c r="R14"/>
  <c r="Q14"/>
  <c r="P14"/>
  <c r="O14"/>
  <c r="O14" i="56" s="1"/>
  <c r="N14" i="65"/>
  <c r="M14"/>
  <c r="L14"/>
  <c r="K14"/>
  <c r="J14"/>
  <c r="I14"/>
  <c r="G14"/>
  <c r="F14"/>
  <c r="F14" i="56" s="1"/>
  <c r="E14" i="65"/>
  <c r="D14"/>
  <c r="C14"/>
  <c r="B14"/>
  <c r="V13"/>
  <c r="U13"/>
  <c r="T13"/>
  <c r="T13" i="56" s="1"/>
  <c r="R13" i="65"/>
  <c r="Q13"/>
  <c r="P13"/>
  <c r="O13"/>
  <c r="N13"/>
  <c r="M13"/>
  <c r="L13"/>
  <c r="K13"/>
  <c r="K13" i="56" s="1"/>
  <c r="J13" i="65"/>
  <c r="I13"/>
  <c r="G13"/>
  <c r="F13"/>
  <c r="E13"/>
  <c r="D13"/>
  <c r="C13"/>
  <c r="B13"/>
  <c r="B13" i="56" s="1"/>
  <c r="V12" i="65"/>
  <c r="V12" i="56" s="1"/>
  <c r="U12" i="65"/>
  <c r="U12" i="56" s="1"/>
  <c r="T12" i="65"/>
  <c r="T12" i="56" s="1"/>
  <c r="R12" i="65"/>
  <c r="R12" i="56" s="1"/>
  <c r="Q12" i="65"/>
  <c r="Q12" i="56" s="1"/>
  <c r="P12" i="65"/>
  <c r="P12" i="56" s="1"/>
  <c r="O12" i="65"/>
  <c r="O12" i="56" s="1"/>
  <c r="N12" i="65"/>
  <c r="N12" i="56" s="1"/>
  <c r="M12" i="65"/>
  <c r="M12" i="56" s="1"/>
  <c r="L12" i="65"/>
  <c r="L12" i="56" s="1"/>
  <c r="K12" i="65"/>
  <c r="K12" i="56" s="1"/>
  <c r="J12" i="65"/>
  <c r="J12" i="56" s="1"/>
  <c r="I12" i="65"/>
  <c r="I12" i="56" s="1"/>
  <c r="G12" i="65"/>
  <c r="G12" i="56" s="1"/>
  <c r="F12" i="65"/>
  <c r="F12" i="56" s="1"/>
  <c r="E12" i="65"/>
  <c r="E12" i="56" s="1"/>
  <c r="D12" i="65"/>
  <c r="D12" i="56" s="1"/>
  <c r="C12" i="65"/>
  <c r="C12" i="56" s="1"/>
  <c r="B12" i="65"/>
  <c r="B12" i="56" s="1"/>
  <c r="V11" i="65"/>
  <c r="V11" i="56" s="1"/>
  <c r="U11" i="65"/>
  <c r="U11" i="56" s="1"/>
  <c r="T11" i="65"/>
  <c r="T11" i="56" s="1"/>
  <c r="R11" i="65"/>
  <c r="R11" i="56" s="1"/>
  <c r="Q11" i="65"/>
  <c r="Q11" i="56" s="1"/>
  <c r="P11" i="65"/>
  <c r="P11" i="56" s="1"/>
  <c r="O11" i="65"/>
  <c r="O11" i="56" s="1"/>
  <c r="N11" i="65"/>
  <c r="N11" i="56" s="1"/>
  <c r="M11" i="65"/>
  <c r="M11" i="56" s="1"/>
  <c r="L11" i="65"/>
  <c r="L11" i="56" s="1"/>
  <c r="K11" i="65"/>
  <c r="K11" i="56" s="1"/>
  <c r="J11" i="65"/>
  <c r="J11" i="56" s="1"/>
  <c r="I11" i="65"/>
  <c r="I11" i="56" s="1"/>
  <c r="G11" i="65"/>
  <c r="G11" i="56" s="1"/>
  <c r="F11" i="65"/>
  <c r="F11" i="56" s="1"/>
  <c r="E11" i="65"/>
  <c r="E11" i="56" s="1"/>
  <c r="D11" i="65"/>
  <c r="D11" i="56" s="1"/>
  <c r="C11" i="65"/>
  <c r="C11" i="56" s="1"/>
  <c r="B11" i="65"/>
  <c r="B11" i="56" s="1"/>
  <c r="V10" i="65"/>
  <c r="V10" i="56" s="1"/>
  <c r="U10" i="65"/>
  <c r="U10" i="56" s="1"/>
  <c r="T10" i="65"/>
  <c r="T10" i="56" s="1"/>
  <c r="R10" i="65"/>
  <c r="R10" i="56" s="1"/>
  <c r="Q10" i="65"/>
  <c r="Q10" i="56" s="1"/>
  <c r="P10" i="65"/>
  <c r="P10" i="56" s="1"/>
  <c r="O10" i="65"/>
  <c r="O10" i="56" s="1"/>
  <c r="N10" i="65"/>
  <c r="N10" i="56" s="1"/>
  <c r="M10" i="65"/>
  <c r="M10" i="56" s="1"/>
  <c r="L10" i="65"/>
  <c r="L10" i="56" s="1"/>
  <c r="K10" i="65"/>
  <c r="K10" i="56" s="1"/>
  <c r="J10" i="65"/>
  <c r="J10" i="56" s="1"/>
  <c r="I10" i="65"/>
  <c r="I10" i="56" s="1"/>
  <c r="G10" i="65"/>
  <c r="G10" i="56" s="1"/>
  <c r="F10" i="65"/>
  <c r="F10" i="56" s="1"/>
  <c r="E10" i="65"/>
  <c r="E10" i="56" s="1"/>
  <c r="D10" i="65"/>
  <c r="D10" i="56" s="1"/>
  <c r="C10" i="65"/>
  <c r="C10" i="56" s="1"/>
  <c r="B10" i="65"/>
  <c r="B10" i="56" s="1"/>
  <c r="V9" i="65"/>
  <c r="U9"/>
  <c r="T9"/>
  <c r="T9" i="56" s="1"/>
  <c r="R9" i="65"/>
  <c r="Q9"/>
  <c r="P9"/>
  <c r="O9"/>
  <c r="O9" i="56" s="1"/>
  <c r="N9" i="65"/>
  <c r="M9"/>
  <c r="L9"/>
  <c r="K9"/>
  <c r="K9" i="56" s="1"/>
  <c r="J9" i="65"/>
  <c r="I9"/>
  <c r="G9"/>
  <c r="F9"/>
  <c r="F9" i="56" s="1"/>
  <c r="E9" i="65"/>
  <c r="D9"/>
  <c r="C9"/>
  <c r="B9"/>
  <c r="B9" i="56" s="1"/>
  <c r="V8" i="65"/>
  <c r="V8" i="56" s="1"/>
  <c r="U8" i="65"/>
  <c r="U8" i="56" s="1"/>
  <c r="T8" i="65"/>
  <c r="T8" i="56" s="1"/>
  <c r="R8" i="65"/>
  <c r="R8" i="56" s="1"/>
  <c r="Q8" i="65"/>
  <c r="Q8" i="56" s="1"/>
  <c r="P8" i="65"/>
  <c r="P8" i="56" s="1"/>
  <c r="O8" i="65"/>
  <c r="O8" i="56" s="1"/>
  <c r="N8" i="65"/>
  <c r="N8" i="56" s="1"/>
  <c r="M8" i="65"/>
  <c r="M8" i="56" s="1"/>
  <c r="L8" i="65"/>
  <c r="L8" i="56" s="1"/>
  <c r="K8" i="65"/>
  <c r="K8" i="56" s="1"/>
  <c r="J8" i="65"/>
  <c r="J8" i="56" s="1"/>
  <c r="I8" i="65"/>
  <c r="I8" i="56" s="1"/>
  <c r="G8" i="65"/>
  <c r="G8" i="56" s="1"/>
  <c r="F8" i="65"/>
  <c r="F8" i="56" s="1"/>
  <c r="E8" i="65"/>
  <c r="E8" i="56" s="1"/>
  <c r="D8" i="65"/>
  <c r="D8" i="56" s="1"/>
  <c r="C8" i="65"/>
  <c r="C8" i="56" s="1"/>
  <c r="B8" i="65"/>
  <c r="B8" i="56" s="1"/>
  <c r="V7" i="65"/>
  <c r="U7"/>
  <c r="T7"/>
  <c r="R7"/>
  <c r="Q7"/>
  <c r="P7"/>
  <c r="O7"/>
  <c r="N7"/>
  <c r="M7"/>
  <c r="L7"/>
  <c r="K7"/>
  <c r="J7"/>
  <c r="I7"/>
  <c r="G7"/>
  <c r="F7"/>
  <c r="E7"/>
  <c r="D7"/>
  <c r="C7"/>
  <c r="B7"/>
  <c r="B8" i="64"/>
  <c r="B8" i="55" s="1"/>
  <c r="C8" i="64"/>
  <c r="C8" i="55" s="1"/>
  <c r="D8" i="64"/>
  <c r="D8" i="55" s="1"/>
  <c r="E8" i="64"/>
  <c r="E8" i="55" s="1"/>
  <c r="F8" i="64"/>
  <c r="F8" i="55" s="1"/>
  <c r="G8" i="64"/>
  <c r="G8" i="55" s="1"/>
  <c r="I8" i="64"/>
  <c r="I8" i="55" s="1"/>
  <c r="J8" i="64"/>
  <c r="J8" i="55" s="1"/>
  <c r="K8" i="64"/>
  <c r="K8" i="55" s="1"/>
  <c r="L8" i="64"/>
  <c r="L8" i="55" s="1"/>
  <c r="M8" i="64"/>
  <c r="M8" i="55" s="1"/>
  <c r="N8" i="64"/>
  <c r="N8" i="55" s="1"/>
  <c r="O8" i="64"/>
  <c r="O8" i="55" s="1"/>
  <c r="P8" i="64"/>
  <c r="P8" i="55" s="1"/>
  <c r="Q8" i="64"/>
  <c r="Q8" i="55" s="1"/>
  <c r="R8" i="64"/>
  <c r="R8" i="55" s="1"/>
  <c r="U8" i="64"/>
  <c r="U8" i="55" s="1"/>
  <c r="V8" i="64"/>
  <c r="V8" i="55" s="1"/>
  <c r="B9" i="64"/>
  <c r="C9"/>
  <c r="D9"/>
  <c r="E9"/>
  <c r="F9"/>
  <c r="G9"/>
  <c r="I9"/>
  <c r="J9"/>
  <c r="K9"/>
  <c r="L9"/>
  <c r="M9"/>
  <c r="N9"/>
  <c r="O9"/>
  <c r="P9"/>
  <c r="Q9"/>
  <c r="R9"/>
  <c r="U9"/>
  <c r="V9"/>
  <c r="B10"/>
  <c r="C10"/>
  <c r="D10"/>
  <c r="D10" i="55" s="1"/>
  <c r="E10" i="64"/>
  <c r="F10"/>
  <c r="G10"/>
  <c r="I10"/>
  <c r="J10"/>
  <c r="K10"/>
  <c r="L10"/>
  <c r="M10"/>
  <c r="N10"/>
  <c r="O10"/>
  <c r="P10"/>
  <c r="Q10"/>
  <c r="R10"/>
  <c r="U10"/>
  <c r="V10"/>
  <c r="B11"/>
  <c r="C11"/>
  <c r="D11"/>
  <c r="E11"/>
  <c r="F11"/>
  <c r="G11"/>
  <c r="G11" i="55" s="1"/>
  <c r="I11" i="64"/>
  <c r="J11"/>
  <c r="K11"/>
  <c r="L11"/>
  <c r="M11"/>
  <c r="N11"/>
  <c r="O11"/>
  <c r="O11" i="55" s="1"/>
  <c r="P11" i="64"/>
  <c r="Q11"/>
  <c r="Q11" i="55" s="1"/>
  <c r="R11" i="64"/>
  <c r="R11" i="55" s="1"/>
  <c r="U11" i="64"/>
  <c r="U11" i="55" s="1"/>
  <c r="V11" i="64"/>
  <c r="B12"/>
  <c r="B12" i="55" s="1"/>
  <c r="C12" i="64"/>
  <c r="C12" i="55" s="1"/>
  <c r="D12" i="64"/>
  <c r="D12" i="55" s="1"/>
  <c r="E12" i="64"/>
  <c r="E12" i="55" s="1"/>
  <c r="F12" i="64"/>
  <c r="F12" i="55" s="1"/>
  <c r="G12" i="64"/>
  <c r="G12" i="55" s="1"/>
  <c r="I12" i="64"/>
  <c r="I12" i="55" s="1"/>
  <c r="J12" i="64"/>
  <c r="J12" i="55" s="1"/>
  <c r="K12" i="64"/>
  <c r="K12" i="55" s="1"/>
  <c r="L12" i="64"/>
  <c r="L12" i="55" s="1"/>
  <c r="M12" i="64"/>
  <c r="M12" i="55" s="1"/>
  <c r="N12" i="64"/>
  <c r="N12" i="55" s="1"/>
  <c r="O12" i="64"/>
  <c r="O12" i="55" s="1"/>
  <c r="P12" i="64"/>
  <c r="P12" i="55" s="1"/>
  <c r="Q12" i="64"/>
  <c r="Q12" i="55" s="1"/>
  <c r="R12" i="64"/>
  <c r="R12" i="55" s="1"/>
  <c r="U12" i="64"/>
  <c r="U12" i="55" s="1"/>
  <c r="V12" i="64"/>
  <c r="V12" i="55" s="1"/>
  <c r="B13" i="64"/>
  <c r="B13" i="55" s="1"/>
  <c r="C13" i="64"/>
  <c r="D13"/>
  <c r="E13"/>
  <c r="F13"/>
  <c r="F13" i="55" s="1"/>
  <c r="G13" i="64"/>
  <c r="I13"/>
  <c r="J13"/>
  <c r="K13"/>
  <c r="K13" i="55" s="1"/>
  <c r="L13" i="64"/>
  <c r="M13"/>
  <c r="N13"/>
  <c r="O13"/>
  <c r="O13" i="55" s="1"/>
  <c r="P13" i="64"/>
  <c r="Q13"/>
  <c r="Q13" i="55" s="1"/>
  <c r="R13" i="64"/>
  <c r="R13" i="55" s="1"/>
  <c r="U13" i="64"/>
  <c r="V13"/>
  <c r="B14"/>
  <c r="B14" i="55" s="1"/>
  <c r="C14" i="64"/>
  <c r="C14" i="55" s="1"/>
  <c r="D14" i="64"/>
  <c r="D14" i="55" s="1"/>
  <c r="E14" i="64"/>
  <c r="E14" i="55" s="1"/>
  <c r="F14" i="64"/>
  <c r="F14" i="55" s="1"/>
  <c r="G14" i="64"/>
  <c r="G14" i="55" s="1"/>
  <c r="I14" i="64"/>
  <c r="I14" i="55" s="1"/>
  <c r="J14" i="64"/>
  <c r="J14" i="55" s="1"/>
  <c r="K14" i="64"/>
  <c r="K14" i="55" s="1"/>
  <c r="L14" i="64"/>
  <c r="L14" i="55" s="1"/>
  <c r="M14" i="64"/>
  <c r="M14" i="55" s="1"/>
  <c r="N14" i="64"/>
  <c r="N14" i="55" s="1"/>
  <c r="O14" i="64"/>
  <c r="O14" i="55" s="1"/>
  <c r="P14" i="64"/>
  <c r="P14" i="55" s="1"/>
  <c r="Q14" i="64"/>
  <c r="Q14" i="55" s="1"/>
  <c r="R14" i="64"/>
  <c r="R14" i="55" s="1"/>
  <c r="U14" i="64"/>
  <c r="U14" i="55" s="1"/>
  <c r="V14" i="64"/>
  <c r="V14" i="55" s="1"/>
  <c r="B15" i="64"/>
  <c r="B15" i="55" s="1"/>
  <c r="C15" i="64"/>
  <c r="C15" i="55" s="1"/>
  <c r="D15" i="64"/>
  <c r="D15" i="55" s="1"/>
  <c r="E15" i="64"/>
  <c r="E15" i="55" s="1"/>
  <c r="F15" i="64"/>
  <c r="F15" i="55" s="1"/>
  <c r="G15" i="64"/>
  <c r="G15" i="55" s="1"/>
  <c r="I15" i="64"/>
  <c r="I15" i="55" s="1"/>
  <c r="J15" i="64"/>
  <c r="J15" i="55" s="1"/>
  <c r="K15" i="64"/>
  <c r="K15" i="55" s="1"/>
  <c r="L15" i="64"/>
  <c r="L15" i="55" s="1"/>
  <c r="M15" i="64"/>
  <c r="M15" i="55" s="1"/>
  <c r="N15" i="64"/>
  <c r="N15" i="55" s="1"/>
  <c r="O15" i="64"/>
  <c r="O15" i="55" s="1"/>
  <c r="P15" i="64"/>
  <c r="P15" i="55" s="1"/>
  <c r="Q15" i="64"/>
  <c r="Q15" i="55" s="1"/>
  <c r="R15" i="64"/>
  <c r="R15" i="55" s="1"/>
  <c r="U15" i="64"/>
  <c r="U15" i="55" s="1"/>
  <c r="V15" i="64"/>
  <c r="V15" i="55" s="1"/>
  <c r="B16" i="64"/>
  <c r="B16" i="55" s="1"/>
  <c r="C16" i="64"/>
  <c r="C16" i="55" s="1"/>
  <c r="D16" i="64"/>
  <c r="D16" i="55" s="1"/>
  <c r="E16" i="64"/>
  <c r="E16" i="55" s="1"/>
  <c r="F16" i="64"/>
  <c r="F16" i="55" s="1"/>
  <c r="G16" i="64"/>
  <c r="G16" i="55" s="1"/>
  <c r="I16" i="64"/>
  <c r="I16" i="55" s="1"/>
  <c r="J16" i="64"/>
  <c r="J16" i="55" s="1"/>
  <c r="K16" i="64"/>
  <c r="K16" i="55" s="1"/>
  <c r="L16" i="64"/>
  <c r="L16" i="55" s="1"/>
  <c r="M16" i="64"/>
  <c r="M16" i="55" s="1"/>
  <c r="N16" i="64"/>
  <c r="N16" i="55" s="1"/>
  <c r="O16" i="64"/>
  <c r="O16" i="55" s="1"/>
  <c r="P16" i="64"/>
  <c r="P16" i="55" s="1"/>
  <c r="Q16" i="64"/>
  <c r="Q16" i="55" s="1"/>
  <c r="R16" i="64"/>
  <c r="R16" i="55" s="1"/>
  <c r="U16" i="64"/>
  <c r="U16" i="55" s="1"/>
  <c r="V16" i="64"/>
  <c r="V16" i="55" s="1"/>
  <c r="B17" i="64"/>
  <c r="B34" s="1"/>
  <c r="C17"/>
  <c r="C34" s="1"/>
  <c r="D17"/>
  <c r="D34" s="1"/>
  <c r="E17"/>
  <c r="E34" s="1"/>
  <c r="F17"/>
  <c r="G17"/>
  <c r="G34" s="1"/>
  <c r="I17"/>
  <c r="I34" s="1"/>
  <c r="J17"/>
  <c r="J34" s="1"/>
  <c r="K17"/>
  <c r="K34" s="1"/>
  <c r="L17"/>
  <c r="L34" s="1"/>
  <c r="M17"/>
  <c r="M34" s="1"/>
  <c r="N17"/>
  <c r="N34" s="1"/>
  <c r="O17"/>
  <c r="P17"/>
  <c r="P34" s="1"/>
  <c r="Q17"/>
  <c r="Q34" s="1"/>
  <c r="R17"/>
  <c r="R34" s="1"/>
  <c r="U17"/>
  <c r="U34" s="1"/>
  <c r="V17"/>
  <c r="V34" s="1"/>
  <c r="B18"/>
  <c r="C18"/>
  <c r="D18"/>
  <c r="D18" i="55" s="1"/>
  <c r="E18" i="64"/>
  <c r="F18"/>
  <c r="G18"/>
  <c r="I18"/>
  <c r="J18"/>
  <c r="K18"/>
  <c r="L18"/>
  <c r="M18"/>
  <c r="N18"/>
  <c r="O18"/>
  <c r="P18"/>
  <c r="Q18"/>
  <c r="R18"/>
  <c r="U18"/>
  <c r="V18"/>
  <c r="B19"/>
  <c r="C19"/>
  <c r="C19" i="55" s="1"/>
  <c r="D19" i="64"/>
  <c r="E19"/>
  <c r="F19"/>
  <c r="F19" i="55" s="1"/>
  <c r="G19" i="64"/>
  <c r="G19" i="55" s="1"/>
  <c r="I19" i="64"/>
  <c r="J19"/>
  <c r="K19"/>
  <c r="L19"/>
  <c r="L19" i="55" s="1"/>
  <c r="M19" i="64"/>
  <c r="N19"/>
  <c r="O19"/>
  <c r="O19" i="55" s="1"/>
  <c r="P19" i="64"/>
  <c r="Q19"/>
  <c r="Q19" i="55" s="1"/>
  <c r="R19" i="64"/>
  <c r="R19" i="55" s="1"/>
  <c r="U19" i="64"/>
  <c r="U19" i="55" s="1"/>
  <c r="V19" i="64"/>
  <c r="B20"/>
  <c r="B20" i="55" s="1"/>
  <c r="C20" i="64"/>
  <c r="C20" i="55" s="1"/>
  <c r="D20" i="64"/>
  <c r="D20" i="55" s="1"/>
  <c r="E20" i="64"/>
  <c r="E20" i="55" s="1"/>
  <c r="F20" i="64"/>
  <c r="F20" i="55" s="1"/>
  <c r="G20" i="64"/>
  <c r="G20" i="55" s="1"/>
  <c r="I20" i="64"/>
  <c r="I20" i="55" s="1"/>
  <c r="J20" i="64"/>
  <c r="J20" i="55" s="1"/>
  <c r="K20" i="64"/>
  <c r="K20" i="55" s="1"/>
  <c r="L20" i="64"/>
  <c r="L20" i="55" s="1"/>
  <c r="M20" i="64"/>
  <c r="M20" i="55" s="1"/>
  <c r="N20" i="64"/>
  <c r="N20" i="55" s="1"/>
  <c r="O20" i="64"/>
  <c r="O20" i="55" s="1"/>
  <c r="P20" i="64"/>
  <c r="P20" i="55" s="1"/>
  <c r="Q20" i="64"/>
  <c r="Q20" i="55" s="1"/>
  <c r="R20" i="64"/>
  <c r="R20" i="55" s="1"/>
  <c r="U20" i="64"/>
  <c r="U20" i="55" s="1"/>
  <c r="V20" i="64"/>
  <c r="V20" i="55" s="1"/>
  <c r="B21" i="64"/>
  <c r="C21"/>
  <c r="C21" i="55" s="1"/>
  <c r="D21" i="64"/>
  <c r="E21"/>
  <c r="F21"/>
  <c r="G21"/>
  <c r="G21" i="55" s="1"/>
  <c r="I21" i="64"/>
  <c r="J21"/>
  <c r="K21"/>
  <c r="L21"/>
  <c r="L21" i="55" s="1"/>
  <c r="M21" i="64"/>
  <c r="N21"/>
  <c r="O21"/>
  <c r="P21"/>
  <c r="P21" i="55" s="1"/>
  <c r="Q21" i="64"/>
  <c r="Q21" i="55" s="1"/>
  <c r="R21" i="64"/>
  <c r="R21" i="55" s="1"/>
  <c r="U21" i="64"/>
  <c r="U21" i="55" s="1"/>
  <c r="V21" i="64"/>
  <c r="B22"/>
  <c r="B22" i="55" s="1"/>
  <c r="C22" i="64"/>
  <c r="C22" i="55" s="1"/>
  <c r="D22" i="64"/>
  <c r="D22" i="55" s="1"/>
  <c r="E22" i="64"/>
  <c r="E22" i="55" s="1"/>
  <c r="F22" i="64"/>
  <c r="F22" i="55" s="1"/>
  <c r="G22" i="64"/>
  <c r="G22" i="55" s="1"/>
  <c r="I22" i="64"/>
  <c r="I22" i="55" s="1"/>
  <c r="J22" i="64"/>
  <c r="J22" i="55" s="1"/>
  <c r="K22" i="64"/>
  <c r="K22" i="55" s="1"/>
  <c r="L22" i="64"/>
  <c r="L22" i="55" s="1"/>
  <c r="M22" i="64"/>
  <c r="M22" i="55" s="1"/>
  <c r="N22" i="64"/>
  <c r="N22" i="55" s="1"/>
  <c r="O22" i="64"/>
  <c r="O22" i="55" s="1"/>
  <c r="P22" i="64"/>
  <c r="P22" i="55" s="1"/>
  <c r="Q22" i="64"/>
  <c r="Q22" i="55" s="1"/>
  <c r="R22" i="64"/>
  <c r="R22" i="55" s="1"/>
  <c r="U22" i="64"/>
  <c r="U22" i="55" s="1"/>
  <c r="V22" i="64"/>
  <c r="V22" i="55" s="1"/>
  <c r="B23" i="64"/>
  <c r="B23" i="55" s="1"/>
  <c r="C23" i="64"/>
  <c r="C23" i="55" s="1"/>
  <c r="D23" i="64"/>
  <c r="D23" i="55" s="1"/>
  <c r="E23" i="64"/>
  <c r="E23" i="55" s="1"/>
  <c r="F23" i="64"/>
  <c r="F23" i="55" s="1"/>
  <c r="G23" i="64"/>
  <c r="G23" i="55" s="1"/>
  <c r="I23" i="64"/>
  <c r="I23" i="55" s="1"/>
  <c r="J23" i="64"/>
  <c r="J23" i="55" s="1"/>
  <c r="K23" i="64"/>
  <c r="K23" i="55" s="1"/>
  <c r="L23" i="64"/>
  <c r="L23" i="55" s="1"/>
  <c r="M23" i="64"/>
  <c r="M23" i="55" s="1"/>
  <c r="N23" i="64"/>
  <c r="N23" i="55" s="1"/>
  <c r="O23" i="64"/>
  <c r="O23" i="55" s="1"/>
  <c r="P23" i="64"/>
  <c r="P23" i="55" s="1"/>
  <c r="Q23" i="64"/>
  <c r="Q23" i="55" s="1"/>
  <c r="R23" i="64"/>
  <c r="R23" i="55" s="1"/>
  <c r="U23" i="64"/>
  <c r="U23" i="55" s="1"/>
  <c r="V23" i="64"/>
  <c r="V23" i="55" s="1"/>
  <c r="B24" i="64"/>
  <c r="B24" i="55" s="1"/>
  <c r="C24" i="64"/>
  <c r="C24" i="55" s="1"/>
  <c r="D24" i="64"/>
  <c r="D24" i="55" s="1"/>
  <c r="E24" i="64"/>
  <c r="E24" i="55" s="1"/>
  <c r="F24" i="64"/>
  <c r="F24" i="55" s="1"/>
  <c r="G24" i="64"/>
  <c r="G24" i="55" s="1"/>
  <c r="I24" i="64"/>
  <c r="I24" i="55" s="1"/>
  <c r="J24" i="64"/>
  <c r="J24" i="55" s="1"/>
  <c r="K24" i="64"/>
  <c r="K24" i="55" s="1"/>
  <c r="L24" i="64"/>
  <c r="L24" i="55" s="1"/>
  <c r="M24" i="64"/>
  <c r="M24" i="55" s="1"/>
  <c r="N24" i="64"/>
  <c r="N24" i="55" s="1"/>
  <c r="O24" i="64"/>
  <c r="O24" i="55" s="1"/>
  <c r="P24" i="64"/>
  <c r="P24" i="55" s="1"/>
  <c r="Q24" i="64"/>
  <c r="Q24" i="55" s="1"/>
  <c r="R24" i="64"/>
  <c r="R24" i="55" s="1"/>
  <c r="U24" i="64"/>
  <c r="U24" i="55" s="1"/>
  <c r="V24" i="64"/>
  <c r="V24" i="55" s="1"/>
  <c r="B25" i="64"/>
  <c r="C25"/>
  <c r="D25"/>
  <c r="E25"/>
  <c r="F25"/>
  <c r="G25"/>
  <c r="I25"/>
  <c r="J25"/>
  <c r="K25"/>
  <c r="L25"/>
  <c r="M25"/>
  <c r="N25"/>
  <c r="O25"/>
  <c r="P25"/>
  <c r="Q25"/>
  <c r="R25"/>
  <c r="U25"/>
  <c r="V25"/>
  <c r="B26"/>
  <c r="C26"/>
  <c r="D26"/>
  <c r="D26" i="55" s="1"/>
  <c r="E26" i="64"/>
  <c r="F26"/>
  <c r="G26"/>
  <c r="I26"/>
  <c r="J26"/>
  <c r="K26"/>
  <c r="L26"/>
  <c r="M26"/>
  <c r="N26"/>
  <c r="O26"/>
  <c r="P26"/>
  <c r="Q26"/>
  <c r="R26"/>
  <c r="U26"/>
  <c r="V26"/>
  <c r="B27"/>
  <c r="C27"/>
  <c r="D27"/>
  <c r="E27"/>
  <c r="F27"/>
  <c r="F27" i="55" s="1"/>
  <c r="G27" i="64"/>
  <c r="I27"/>
  <c r="J27"/>
  <c r="K27"/>
  <c r="L27"/>
  <c r="M27"/>
  <c r="N27"/>
  <c r="O27"/>
  <c r="O27" i="55" s="1"/>
  <c r="P27" i="64"/>
  <c r="Q27"/>
  <c r="Q27" i="55" s="1"/>
  <c r="R27" i="64"/>
  <c r="R27" i="55" s="1"/>
  <c r="U27" i="64"/>
  <c r="V27"/>
  <c r="C7"/>
  <c r="D7"/>
  <c r="E7"/>
  <c r="E32" s="1"/>
  <c r="F7"/>
  <c r="F32" s="1"/>
  <c r="G7"/>
  <c r="I7"/>
  <c r="I32" s="1"/>
  <c r="J7"/>
  <c r="J32" s="1"/>
  <c r="K7"/>
  <c r="L7"/>
  <c r="M7"/>
  <c r="M32" s="1"/>
  <c r="N7"/>
  <c r="N32" s="1"/>
  <c r="O7"/>
  <c r="O32" s="1"/>
  <c r="P7"/>
  <c r="Q7"/>
  <c r="Q32" s="1"/>
  <c r="R7"/>
  <c r="T7"/>
  <c r="U7"/>
  <c r="V7"/>
  <c r="V32" s="1"/>
  <c r="B7"/>
  <c r="B32" s="1"/>
  <c r="T33"/>
  <c r="V33" i="53"/>
  <c r="U33"/>
  <c r="T33"/>
  <c r="R33"/>
  <c r="Q33"/>
  <c r="P33"/>
  <c r="O33"/>
  <c r="N33"/>
  <c r="M33"/>
  <c r="L33"/>
  <c r="K33"/>
  <c r="J33"/>
  <c r="I33"/>
  <c r="G33"/>
  <c r="F33"/>
  <c r="E33"/>
  <c r="D33"/>
  <c r="C33"/>
  <c r="B33"/>
  <c r="X27"/>
  <c r="H27"/>
  <c r="X26"/>
  <c r="H26"/>
  <c r="X25"/>
  <c r="X25" i="97" s="1"/>
  <c r="H25" i="53"/>
  <c r="H25" i="97" s="1"/>
  <c r="X24" i="53"/>
  <c r="X24" i="97" s="1"/>
  <c r="H24" i="53"/>
  <c r="H24" i="97" s="1"/>
  <c r="X23" i="53"/>
  <c r="X23" i="97" s="1"/>
  <c r="H23" i="53"/>
  <c r="H23" i="97" s="1"/>
  <c r="X22" i="53"/>
  <c r="X22" i="97" s="1"/>
  <c r="H22" i="53"/>
  <c r="H22" i="97" s="1"/>
  <c r="X21" i="53"/>
  <c r="X21" i="97" s="1"/>
  <c r="H21" i="53"/>
  <c r="H21" i="97" s="1"/>
  <c r="X20" i="53"/>
  <c r="X20" i="97" s="1"/>
  <c r="H20" i="53"/>
  <c r="H20" i="97" s="1"/>
  <c r="X19" i="53"/>
  <c r="X19" i="97" s="1"/>
  <c r="H19" i="53"/>
  <c r="H19" i="97" s="1"/>
  <c r="X18" i="53"/>
  <c r="X18" i="97" s="1"/>
  <c r="H18" i="53"/>
  <c r="H18" i="97" s="1"/>
  <c r="X17" i="53"/>
  <c r="X17" i="97" s="1"/>
  <c r="H17" i="53"/>
  <c r="H17" i="97" s="1"/>
  <c r="X16" i="53"/>
  <c r="X16" i="97" s="1"/>
  <c r="H16" i="53"/>
  <c r="H16" i="97" s="1"/>
  <c r="X15" i="53"/>
  <c r="X15" i="97" s="1"/>
  <c r="H15" i="53"/>
  <c r="H15" i="97" s="1"/>
  <c r="X14" i="53"/>
  <c r="X14" i="97" s="1"/>
  <c r="H14" i="53"/>
  <c r="H14" i="97" s="1"/>
  <c r="X13" i="53"/>
  <c r="X13" i="97" s="1"/>
  <c r="H13" i="53"/>
  <c r="H13" i="97" s="1"/>
  <c r="X12" i="53"/>
  <c r="X12" i="97" s="1"/>
  <c r="H12" i="53"/>
  <c r="H12" i="97" s="1"/>
  <c r="X11" i="53"/>
  <c r="X11" i="97" s="1"/>
  <c r="H11" i="53"/>
  <c r="H11" i="97" s="1"/>
  <c r="X10" i="53"/>
  <c r="X10" i="97" s="1"/>
  <c r="H10" i="53"/>
  <c r="H10" i="97" s="1"/>
  <c r="X9" i="53"/>
  <c r="X9" i="97" s="1"/>
  <c r="H9" i="53"/>
  <c r="H9" i="97" s="1"/>
  <c r="X8" i="53"/>
  <c r="X8" i="97" s="1"/>
  <c r="H8" i="53"/>
  <c r="H8" i="97" s="1"/>
  <c r="X7" i="53"/>
  <c r="X7" i="97" s="1"/>
  <c r="H7" i="53"/>
  <c r="H7" i="97" s="1"/>
  <c r="X8" i="52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7"/>
  <c r="X7" i="96" s="1"/>
  <c r="H8" i="52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7"/>
  <c r="H7" i="96" s="1"/>
  <c r="V27" i="51"/>
  <c r="U27"/>
  <c r="Q27" i="49"/>
  <c r="Q27" i="51" s="1"/>
  <c r="P27" i="49"/>
  <c r="P27" i="51" s="1"/>
  <c r="O27" i="49"/>
  <c r="O27" i="51" s="1"/>
  <c r="N27" i="49"/>
  <c r="N27" i="51" s="1"/>
  <c r="M27" i="49"/>
  <c r="M27" i="51" s="1"/>
  <c r="L27" i="49"/>
  <c r="L27" i="51" s="1"/>
  <c r="K27" i="49"/>
  <c r="K27" i="51" s="1"/>
  <c r="J27" i="49"/>
  <c r="J27" i="51" s="1"/>
  <c r="I27" i="49"/>
  <c r="I27" i="51" s="1"/>
  <c r="G27" i="49"/>
  <c r="G27" i="51" s="1"/>
  <c r="F27" i="49"/>
  <c r="F27" i="51" s="1"/>
  <c r="E27" i="49"/>
  <c r="E27" i="51" s="1"/>
  <c r="D27" i="49"/>
  <c r="D27" i="51" s="1"/>
  <c r="C27" i="49"/>
  <c r="C27" i="51" s="1"/>
  <c r="B27" i="49"/>
  <c r="B27" i="51" s="1"/>
  <c r="U26"/>
  <c r="Q26" i="49"/>
  <c r="Q26" i="51" s="1"/>
  <c r="P26" i="49"/>
  <c r="P26" i="51" s="1"/>
  <c r="O26" i="49"/>
  <c r="O26" i="51" s="1"/>
  <c r="N26" i="49"/>
  <c r="M26"/>
  <c r="M26" i="51" s="1"/>
  <c r="L26" i="49"/>
  <c r="L26" i="51" s="1"/>
  <c r="K26" i="49"/>
  <c r="K26" i="51" s="1"/>
  <c r="J26" i="49"/>
  <c r="I26"/>
  <c r="I26" i="51" s="1"/>
  <c r="G26" i="49"/>
  <c r="G26" i="51" s="1"/>
  <c r="F26" i="49"/>
  <c r="F26" i="51" s="1"/>
  <c r="E26" i="49"/>
  <c r="E26" i="51" s="1"/>
  <c r="D26" i="49"/>
  <c r="D26" i="51" s="1"/>
  <c r="C26" i="49"/>
  <c r="C26" i="51" s="1"/>
  <c r="B26" i="49"/>
  <c r="B26" i="51" s="1"/>
  <c r="V25"/>
  <c r="U25"/>
  <c r="Q25" i="49"/>
  <c r="Q25" i="51" s="1"/>
  <c r="P25" i="49"/>
  <c r="P25" i="51" s="1"/>
  <c r="O25" i="49"/>
  <c r="O25" i="51" s="1"/>
  <c r="N25" i="49"/>
  <c r="N25" i="51" s="1"/>
  <c r="M25" i="49"/>
  <c r="M25" i="51" s="1"/>
  <c r="L25" i="49"/>
  <c r="L25" i="51" s="1"/>
  <c r="K25" i="49"/>
  <c r="K25" i="51" s="1"/>
  <c r="J25" i="49"/>
  <c r="J25" i="51" s="1"/>
  <c r="I25" i="49"/>
  <c r="I25" i="51" s="1"/>
  <c r="G25" i="49"/>
  <c r="G25" i="51" s="1"/>
  <c r="F25" i="49"/>
  <c r="F25" i="51" s="1"/>
  <c r="E25" i="49"/>
  <c r="E25" i="51" s="1"/>
  <c r="D25" i="49"/>
  <c r="D25" i="51" s="1"/>
  <c r="C25" i="49"/>
  <c r="C25" i="51" s="1"/>
  <c r="B25" i="49"/>
  <c r="B25" i="51" s="1"/>
  <c r="V24"/>
  <c r="U24"/>
  <c r="Q24" i="49"/>
  <c r="Q24" i="51" s="1"/>
  <c r="P24" i="49"/>
  <c r="P24" i="51" s="1"/>
  <c r="O24" i="49"/>
  <c r="N24"/>
  <c r="N24" i="51" s="1"/>
  <c r="M24" i="49"/>
  <c r="M24" i="51" s="1"/>
  <c r="L24" i="49"/>
  <c r="L24" i="51" s="1"/>
  <c r="K24" i="49"/>
  <c r="K24" i="51" s="1"/>
  <c r="J24" i="49"/>
  <c r="J24" i="51" s="1"/>
  <c r="I24" i="49"/>
  <c r="I24" i="51" s="1"/>
  <c r="G24" i="49"/>
  <c r="F24"/>
  <c r="F24" i="51" s="1"/>
  <c r="E24" i="49"/>
  <c r="E24" i="51" s="1"/>
  <c r="D24" i="49"/>
  <c r="D24" i="51" s="1"/>
  <c r="C24" i="49"/>
  <c r="B24"/>
  <c r="B24" i="51" s="1"/>
  <c r="V23"/>
  <c r="U23"/>
  <c r="Q23" i="49"/>
  <c r="Q23" i="51" s="1"/>
  <c r="P23" i="49"/>
  <c r="P23" i="51" s="1"/>
  <c r="O23" i="49"/>
  <c r="O23" i="51" s="1"/>
  <c r="N23" i="49"/>
  <c r="N23" i="51" s="1"/>
  <c r="M23" i="49"/>
  <c r="M23" i="51" s="1"/>
  <c r="L23" i="49"/>
  <c r="L23" i="51" s="1"/>
  <c r="K23" i="49"/>
  <c r="K23" i="51" s="1"/>
  <c r="J23" i="49"/>
  <c r="J23" i="51" s="1"/>
  <c r="I23" i="49"/>
  <c r="I23" i="51" s="1"/>
  <c r="G23" i="49"/>
  <c r="G23" i="51" s="1"/>
  <c r="F23" i="49"/>
  <c r="F23" i="51" s="1"/>
  <c r="E23" i="49"/>
  <c r="E23" i="51" s="1"/>
  <c r="D23" i="49"/>
  <c r="D23" i="51" s="1"/>
  <c r="C23" i="49"/>
  <c r="C23" i="51" s="1"/>
  <c r="B23" i="49"/>
  <c r="B23" i="51" s="1"/>
  <c r="V22"/>
  <c r="U22"/>
  <c r="Q22" i="49"/>
  <c r="Q22" i="51" s="1"/>
  <c r="P22" i="49"/>
  <c r="P22" i="51" s="1"/>
  <c r="O22" i="49"/>
  <c r="O22" i="51" s="1"/>
  <c r="N22" i="49"/>
  <c r="N22" i="51" s="1"/>
  <c r="M22" i="49"/>
  <c r="M22" i="51" s="1"/>
  <c r="L22" i="49"/>
  <c r="L22" i="51" s="1"/>
  <c r="K22" i="49"/>
  <c r="K22" i="51" s="1"/>
  <c r="J22" i="49"/>
  <c r="J22" i="51" s="1"/>
  <c r="I22" i="49"/>
  <c r="I22" i="51" s="1"/>
  <c r="G22" i="49"/>
  <c r="G22" i="51" s="1"/>
  <c r="F22" i="49"/>
  <c r="F22" i="51" s="1"/>
  <c r="E22" i="49"/>
  <c r="D22"/>
  <c r="D22" i="51" s="1"/>
  <c r="C22" i="49"/>
  <c r="C22" i="51" s="1"/>
  <c r="B22" i="49"/>
  <c r="B22" i="51" s="1"/>
  <c r="U21"/>
  <c r="Q21" i="49"/>
  <c r="Q21" i="51" s="1"/>
  <c r="P21" i="49"/>
  <c r="P21" i="51" s="1"/>
  <c r="O21" i="49"/>
  <c r="O21" i="51" s="1"/>
  <c r="N21" i="49"/>
  <c r="N21" i="51" s="1"/>
  <c r="M21" i="49"/>
  <c r="M21" i="51" s="1"/>
  <c r="L21" i="49"/>
  <c r="L21" i="51" s="1"/>
  <c r="K21" i="49"/>
  <c r="K21" i="51" s="1"/>
  <c r="J21" i="49"/>
  <c r="J21" i="51" s="1"/>
  <c r="I21" i="49"/>
  <c r="I21" i="51" s="1"/>
  <c r="G21" i="49"/>
  <c r="G21" i="51" s="1"/>
  <c r="F21" i="49"/>
  <c r="F21" i="51" s="1"/>
  <c r="E21" i="49"/>
  <c r="E21" i="51" s="1"/>
  <c r="D21" i="49"/>
  <c r="D21" i="51" s="1"/>
  <c r="C21" i="49"/>
  <c r="C21" i="51" s="1"/>
  <c r="B21" i="49"/>
  <c r="B21" i="51" s="1"/>
  <c r="V20"/>
  <c r="U20"/>
  <c r="Q20" i="49"/>
  <c r="Q20" i="51" s="1"/>
  <c r="P20" i="49"/>
  <c r="P20" i="51" s="1"/>
  <c r="O20" i="49"/>
  <c r="O20" i="51" s="1"/>
  <c r="N20" i="49"/>
  <c r="N20" i="51" s="1"/>
  <c r="M20" i="49"/>
  <c r="M20" i="51" s="1"/>
  <c r="L20" i="49"/>
  <c r="L20" i="51" s="1"/>
  <c r="K20" i="49"/>
  <c r="K20" i="51" s="1"/>
  <c r="J20" i="49"/>
  <c r="J20" i="51" s="1"/>
  <c r="I20" i="49"/>
  <c r="I20" i="51" s="1"/>
  <c r="G20" i="49"/>
  <c r="G20" i="51" s="1"/>
  <c r="F20" i="49"/>
  <c r="F20" i="51" s="1"/>
  <c r="E20" i="49"/>
  <c r="E20" i="51" s="1"/>
  <c r="D20" i="49"/>
  <c r="D20" i="51" s="1"/>
  <c r="C20" i="49"/>
  <c r="C20" i="51" s="1"/>
  <c r="B20" i="49"/>
  <c r="B20" i="51" s="1"/>
  <c r="V19"/>
  <c r="U19"/>
  <c r="Q19" i="49"/>
  <c r="Q19" i="51" s="1"/>
  <c r="P19" i="49"/>
  <c r="P19" i="51" s="1"/>
  <c r="O19" i="49"/>
  <c r="O19" i="51" s="1"/>
  <c r="N19" i="49"/>
  <c r="N19" i="51" s="1"/>
  <c r="M19" i="49"/>
  <c r="M19" i="51" s="1"/>
  <c r="L19" i="49"/>
  <c r="L19" i="51" s="1"/>
  <c r="K19" i="49"/>
  <c r="K19" i="51" s="1"/>
  <c r="J19" i="49"/>
  <c r="J19" i="51" s="1"/>
  <c r="I19" i="49"/>
  <c r="I19" i="51" s="1"/>
  <c r="G19" i="49"/>
  <c r="G19" i="51" s="1"/>
  <c r="F19" i="49"/>
  <c r="F19" i="51" s="1"/>
  <c r="E19" i="49"/>
  <c r="E19" i="51" s="1"/>
  <c r="D19" i="49"/>
  <c r="D19" i="51" s="1"/>
  <c r="C19" i="49"/>
  <c r="C19" i="51" s="1"/>
  <c r="B19" i="49"/>
  <c r="B19" i="51" s="1"/>
  <c r="V18"/>
  <c r="U18"/>
  <c r="Q18" i="49"/>
  <c r="Q18" i="51" s="1"/>
  <c r="P18" i="49"/>
  <c r="P18" i="51" s="1"/>
  <c r="O18" i="49"/>
  <c r="O18" i="51" s="1"/>
  <c r="N18" i="49"/>
  <c r="N18" i="51" s="1"/>
  <c r="M18" i="49"/>
  <c r="M18" i="51" s="1"/>
  <c r="L18" i="49"/>
  <c r="L18" i="51" s="1"/>
  <c r="K18" i="49"/>
  <c r="K18" i="51" s="1"/>
  <c r="J18" i="49"/>
  <c r="J18" i="51" s="1"/>
  <c r="I18" i="49"/>
  <c r="I18" i="51" s="1"/>
  <c r="G18" i="49"/>
  <c r="G18" i="51" s="1"/>
  <c r="F18" i="49"/>
  <c r="F18" i="51" s="1"/>
  <c r="E18" i="49"/>
  <c r="E18" i="51" s="1"/>
  <c r="D18" i="49"/>
  <c r="D18" i="51" s="1"/>
  <c r="C18" i="49"/>
  <c r="C18" i="51" s="1"/>
  <c r="B18" i="49"/>
  <c r="B18" i="51" s="1"/>
  <c r="V17"/>
  <c r="V34" s="1"/>
  <c r="U17"/>
  <c r="U34" s="1"/>
  <c r="Q17" i="49"/>
  <c r="P17"/>
  <c r="O17"/>
  <c r="N17"/>
  <c r="M17"/>
  <c r="L17"/>
  <c r="K17"/>
  <c r="J17"/>
  <c r="I17"/>
  <c r="G17"/>
  <c r="F17"/>
  <c r="E17"/>
  <c r="D17"/>
  <c r="C17"/>
  <c r="B17"/>
  <c r="V16" i="51"/>
  <c r="Q16" i="49"/>
  <c r="Q16" i="51" s="1"/>
  <c r="P16" i="49"/>
  <c r="P16" i="51" s="1"/>
  <c r="O16" i="49"/>
  <c r="O16" i="51" s="1"/>
  <c r="N16" i="49"/>
  <c r="N16" i="51" s="1"/>
  <c r="M16" i="49"/>
  <c r="M16" i="51" s="1"/>
  <c r="L16" i="49"/>
  <c r="L16" i="51" s="1"/>
  <c r="K16" i="49"/>
  <c r="K16" i="51" s="1"/>
  <c r="J16" i="49"/>
  <c r="J16" i="51" s="1"/>
  <c r="I16" i="49"/>
  <c r="I16" i="51" s="1"/>
  <c r="G16" i="49"/>
  <c r="G16" i="51" s="1"/>
  <c r="F16" i="49"/>
  <c r="F16" i="51" s="1"/>
  <c r="E16" i="49"/>
  <c r="E16" i="51" s="1"/>
  <c r="D16" i="49"/>
  <c r="D16" i="51" s="1"/>
  <c r="C16" i="49"/>
  <c r="C16" i="51" s="1"/>
  <c r="B16" i="49"/>
  <c r="B16" i="51" s="1"/>
  <c r="V15"/>
  <c r="U15"/>
  <c r="Q15" i="49"/>
  <c r="Q15" i="51" s="1"/>
  <c r="P15" i="49"/>
  <c r="P15" i="51" s="1"/>
  <c r="O15" i="49"/>
  <c r="O15" i="51" s="1"/>
  <c r="N15" i="49"/>
  <c r="N15" i="51" s="1"/>
  <c r="M15" i="49"/>
  <c r="M15" i="51" s="1"/>
  <c r="L15" i="49"/>
  <c r="L15" i="51" s="1"/>
  <c r="K15" i="49"/>
  <c r="K15" i="51" s="1"/>
  <c r="J15" i="49"/>
  <c r="J15" i="51" s="1"/>
  <c r="I15" i="49"/>
  <c r="I15" i="51" s="1"/>
  <c r="G15" i="49"/>
  <c r="G15" i="51" s="1"/>
  <c r="F15" i="49"/>
  <c r="F15" i="51" s="1"/>
  <c r="E15" i="49"/>
  <c r="E15" i="51" s="1"/>
  <c r="D15" i="49"/>
  <c r="D15" i="51" s="1"/>
  <c r="C15" i="49"/>
  <c r="C15" i="51" s="1"/>
  <c r="B15" i="49"/>
  <c r="B15" i="51" s="1"/>
  <c r="V14"/>
  <c r="U14"/>
  <c r="Q14" i="49"/>
  <c r="Q14" i="51" s="1"/>
  <c r="P14" i="49"/>
  <c r="P14" i="51" s="1"/>
  <c r="O14" i="49"/>
  <c r="O14" i="51" s="1"/>
  <c r="N14" i="49"/>
  <c r="N14" i="51" s="1"/>
  <c r="M14" i="49"/>
  <c r="M14" i="51" s="1"/>
  <c r="L14" i="49"/>
  <c r="L14" i="51" s="1"/>
  <c r="K14" i="49"/>
  <c r="K14" i="51" s="1"/>
  <c r="J14" i="49"/>
  <c r="J14" i="51" s="1"/>
  <c r="I14" i="49"/>
  <c r="I14" i="51" s="1"/>
  <c r="G14" i="49"/>
  <c r="G14" i="51" s="1"/>
  <c r="F14" i="49"/>
  <c r="F14" i="51" s="1"/>
  <c r="E14" i="49"/>
  <c r="E14" i="51" s="1"/>
  <c r="D14" i="49"/>
  <c r="D14" i="51" s="1"/>
  <c r="C14" i="49"/>
  <c r="C14" i="51" s="1"/>
  <c r="B14" i="49"/>
  <c r="B14" i="51" s="1"/>
  <c r="V13"/>
  <c r="U13"/>
  <c r="Q13" i="49"/>
  <c r="Q13" i="51" s="1"/>
  <c r="P13" i="49"/>
  <c r="P13" i="51" s="1"/>
  <c r="O13" i="49"/>
  <c r="O13" i="51" s="1"/>
  <c r="N13" i="49"/>
  <c r="N13" i="51" s="1"/>
  <c r="M13" i="49"/>
  <c r="M13" i="51" s="1"/>
  <c r="L13" i="49"/>
  <c r="L13" i="51" s="1"/>
  <c r="K13" i="49"/>
  <c r="K13" i="51" s="1"/>
  <c r="J13" i="49"/>
  <c r="J13" i="51" s="1"/>
  <c r="I13" i="49"/>
  <c r="I13" i="51" s="1"/>
  <c r="G13" i="49"/>
  <c r="G13" i="51" s="1"/>
  <c r="F13" i="49"/>
  <c r="F13" i="51" s="1"/>
  <c r="E13" i="49"/>
  <c r="E13" i="51" s="1"/>
  <c r="D13" i="49"/>
  <c r="D13" i="51" s="1"/>
  <c r="C13" i="49"/>
  <c r="C13" i="51" s="1"/>
  <c r="B13" i="49"/>
  <c r="B13" i="51" s="1"/>
  <c r="V12"/>
  <c r="U12"/>
  <c r="Q12" i="49"/>
  <c r="Q12" i="51" s="1"/>
  <c r="P12" i="49"/>
  <c r="P12" i="51" s="1"/>
  <c r="O12" i="49"/>
  <c r="O12" i="51" s="1"/>
  <c r="N12" i="49"/>
  <c r="N12" i="51" s="1"/>
  <c r="M12" i="49"/>
  <c r="M12" i="51" s="1"/>
  <c r="L12" i="49"/>
  <c r="L12" i="51" s="1"/>
  <c r="K12" i="49"/>
  <c r="K12" i="51" s="1"/>
  <c r="J12" i="49"/>
  <c r="J12" i="51" s="1"/>
  <c r="I12" i="49"/>
  <c r="I12" i="51" s="1"/>
  <c r="G12" i="49"/>
  <c r="G12" i="51" s="1"/>
  <c r="F12" i="49"/>
  <c r="F12" i="51" s="1"/>
  <c r="E12" i="49"/>
  <c r="E12" i="51" s="1"/>
  <c r="D12" i="49"/>
  <c r="D12" i="51" s="1"/>
  <c r="C12" i="49"/>
  <c r="C12" i="51" s="1"/>
  <c r="B12" i="49"/>
  <c r="B12" i="51" s="1"/>
  <c r="V11"/>
  <c r="U11"/>
  <c r="Q11" i="49"/>
  <c r="Q11" i="51" s="1"/>
  <c r="P11" i="49"/>
  <c r="P11" i="51" s="1"/>
  <c r="O11" i="49"/>
  <c r="O11" i="51" s="1"/>
  <c r="N11" i="49"/>
  <c r="N11" i="51" s="1"/>
  <c r="M11" i="49"/>
  <c r="M11" i="51" s="1"/>
  <c r="L11" i="49"/>
  <c r="L11" i="51" s="1"/>
  <c r="K11" i="49"/>
  <c r="K11" i="51" s="1"/>
  <c r="J11" i="49"/>
  <c r="J11" i="51" s="1"/>
  <c r="I11" i="49"/>
  <c r="I11" i="51" s="1"/>
  <c r="G11" i="49"/>
  <c r="G11" i="51" s="1"/>
  <c r="F11" i="49"/>
  <c r="F11" i="51" s="1"/>
  <c r="E11" i="49"/>
  <c r="E11" i="51" s="1"/>
  <c r="D11" i="49"/>
  <c r="D11" i="51" s="1"/>
  <c r="C11" i="49"/>
  <c r="C11" i="51" s="1"/>
  <c r="B11" i="49"/>
  <c r="B11" i="51" s="1"/>
  <c r="V10"/>
  <c r="U10"/>
  <c r="Q10" i="49"/>
  <c r="Q10" i="51" s="1"/>
  <c r="P10" i="49"/>
  <c r="P10" i="51" s="1"/>
  <c r="O10" i="49"/>
  <c r="O10" i="51" s="1"/>
  <c r="N10" i="49"/>
  <c r="N10" i="51" s="1"/>
  <c r="M10" i="49"/>
  <c r="M10" i="51" s="1"/>
  <c r="L10" i="49"/>
  <c r="L10" i="51" s="1"/>
  <c r="K10" i="49"/>
  <c r="K10" i="51" s="1"/>
  <c r="J10" i="49"/>
  <c r="J10" i="51" s="1"/>
  <c r="I10" i="49"/>
  <c r="I10" i="51" s="1"/>
  <c r="G10" i="49"/>
  <c r="G10" i="51" s="1"/>
  <c r="F10" i="49"/>
  <c r="F10" i="51" s="1"/>
  <c r="E10" i="49"/>
  <c r="E10" i="51" s="1"/>
  <c r="D10" i="49"/>
  <c r="D10" i="51" s="1"/>
  <c r="C10" i="49"/>
  <c r="C10" i="51" s="1"/>
  <c r="B10" i="49"/>
  <c r="B10" i="51" s="1"/>
  <c r="V9"/>
  <c r="U9"/>
  <c r="Q9" i="49"/>
  <c r="Q9" i="51" s="1"/>
  <c r="P9" i="49"/>
  <c r="P9" i="51" s="1"/>
  <c r="O9" i="49"/>
  <c r="O9" i="51" s="1"/>
  <c r="N9" i="49"/>
  <c r="N9" i="51" s="1"/>
  <c r="M9" i="49"/>
  <c r="M9" i="51" s="1"/>
  <c r="L9" i="49"/>
  <c r="L9" i="51" s="1"/>
  <c r="K9" i="49"/>
  <c r="K9" i="51" s="1"/>
  <c r="J9" i="49"/>
  <c r="J9" i="51" s="1"/>
  <c r="I9" i="49"/>
  <c r="I9" i="51" s="1"/>
  <c r="G9" i="49"/>
  <c r="G9" i="51" s="1"/>
  <c r="F9" i="49"/>
  <c r="F9" i="51" s="1"/>
  <c r="E9" i="49"/>
  <c r="E9" i="51" s="1"/>
  <c r="D9" i="49"/>
  <c r="D9" i="51" s="1"/>
  <c r="C9" i="49"/>
  <c r="C9" i="51" s="1"/>
  <c r="B9" i="49"/>
  <c r="B9" i="51" s="1"/>
  <c r="U8"/>
  <c r="Q8" i="49"/>
  <c r="Q8" i="51" s="1"/>
  <c r="P8" i="49"/>
  <c r="P8" i="51" s="1"/>
  <c r="O8" i="49"/>
  <c r="O8" i="51" s="1"/>
  <c r="N8" i="49"/>
  <c r="N8" i="51" s="1"/>
  <c r="M8" i="49"/>
  <c r="M8" i="51" s="1"/>
  <c r="L8" i="49"/>
  <c r="L8" i="51" s="1"/>
  <c r="K8" i="49"/>
  <c r="K8" i="51" s="1"/>
  <c r="J8" i="49"/>
  <c r="J8" i="51" s="1"/>
  <c r="I8" i="49"/>
  <c r="I8" i="51" s="1"/>
  <c r="G8" i="49"/>
  <c r="G8" i="51" s="1"/>
  <c r="F8" i="49"/>
  <c r="F8" i="51" s="1"/>
  <c r="E8" i="49"/>
  <c r="E8" i="51" s="1"/>
  <c r="D8" i="49"/>
  <c r="D8" i="51" s="1"/>
  <c r="C8" i="49"/>
  <c r="C8" i="51" s="1"/>
  <c r="B8" i="49"/>
  <c r="B8" i="51" s="1"/>
  <c r="V7"/>
  <c r="V32" s="1"/>
  <c r="R7" i="49"/>
  <c r="Q7"/>
  <c r="P7"/>
  <c r="O7"/>
  <c r="N7"/>
  <c r="M7"/>
  <c r="L7"/>
  <c r="K7"/>
  <c r="J7"/>
  <c r="I7"/>
  <c r="G7"/>
  <c r="F7"/>
  <c r="E7"/>
  <c r="D7"/>
  <c r="C7"/>
  <c r="B7"/>
  <c r="V26" i="51"/>
  <c r="N26"/>
  <c r="J26"/>
  <c r="O24"/>
  <c r="G24"/>
  <c r="C24"/>
  <c r="E22"/>
  <c r="V21"/>
  <c r="U16"/>
  <c r="V8"/>
  <c r="U7"/>
  <c r="U32" s="1"/>
  <c r="C7" i="45"/>
  <c r="D7"/>
  <c r="E7"/>
  <c r="F7"/>
  <c r="F32" s="1"/>
  <c r="G7"/>
  <c r="G32" s="1"/>
  <c r="I7"/>
  <c r="J7"/>
  <c r="K7"/>
  <c r="L7"/>
  <c r="M7"/>
  <c r="N7"/>
  <c r="N32" s="1"/>
  <c r="O7"/>
  <c r="O32" s="1"/>
  <c r="P7"/>
  <c r="Q7"/>
  <c r="R7"/>
  <c r="C8"/>
  <c r="C8" i="50" s="1"/>
  <c r="D8" i="45"/>
  <c r="D8" i="50" s="1"/>
  <c r="E8" i="45"/>
  <c r="E8" i="50" s="1"/>
  <c r="F8" i="45"/>
  <c r="F8" i="50" s="1"/>
  <c r="G8" i="45"/>
  <c r="G8" i="50" s="1"/>
  <c r="I8" i="45"/>
  <c r="I8" i="50" s="1"/>
  <c r="J8" i="45"/>
  <c r="J8" i="50" s="1"/>
  <c r="K8" i="45"/>
  <c r="K8" i="50" s="1"/>
  <c r="L8" i="45"/>
  <c r="L8" i="50" s="1"/>
  <c r="M8" i="45"/>
  <c r="M8" i="50" s="1"/>
  <c r="N8" i="45"/>
  <c r="N8" i="50" s="1"/>
  <c r="O8" i="45"/>
  <c r="O8" i="50" s="1"/>
  <c r="P8" i="45"/>
  <c r="P8" i="50" s="1"/>
  <c r="Q8" i="45"/>
  <c r="Q8" i="50" s="1"/>
  <c r="T8"/>
  <c r="U8"/>
  <c r="V8"/>
  <c r="C9" i="45"/>
  <c r="C9" i="50" s="1"/>
  <c r="D9" i="45"/>
  <c r="D9" i="50" s="1"/>
  <c r="E9" i="45"/>
  <c r="E9" i="50" s="1"/>
  <c r="F9" i="45"/>
  <c r="F9" i="50" s="1"/>
  <c r="G9" i="45"/>
  <c r="G9" i="50" s="1"/>
  <c r="I9" i="45"/>
  <c r="I9" i="50" s="1"/>
  <c r="J9" i="45"/>
  <c r="J9" i="50" s="1"/>
  <c r="K9" i="45"/>
  <c r="K9" i="50" s="1"/>
  <c r="L9" i="45"/>
  <c r="L9" i="50" s="1"/>
  <c r="M9" i="45"/>
  <c r="M9" i="50" s="1"/>
  <c r="N9" i="45"/>
  <c r="N9" i="50" s="1"/>
  <c r="O9" i="45"/>
  <c r="O9" i="50" s="1"/>
  <c r="P9" i="45"/>
  <c r="P9" i="50" s="1"/>
  <c r="Q9" i="45"/>
  <c r="Q9" i="50" s="1"/>
  <c r="T9"/>
  <c r="U9"/>
  <c r="V9"/>
  <c r="C10" i="45"/>
  <c r="C10" i="50" s="1"/>
  <c r="D10" i="45"/>
  <c r="D10" i="50" s="1"/>
  <c r="E10" i="45"/>
  <c r="E10" i="50" s="1"/>
  <c r="F10" i="45"/>
  <c r="F10" i="50" s="1"/>
  <c r="G10" i="45"/>
  <c r="G10" i="50" s="1"/>
  <c r="I10" i="45"/>
  <c r="I10" i="50" s="1"/>
  <c r="J10" i="45"/>
  <c r="J10" i="50" s="1"/>
  <c r="K10" i="45"/>
  <c r="K10" i="50" s="1"/>
  <c r="L10" i="45"/>
  <c r="L10" i="50" s="1"/>
  <c r="M10" i="45"/>
  <c r="M10" i="50" s="1"/>
  <c r="N10" i="45"/>
  <c r="N10" i="50" s="1"/>
  <c r="O10" i="45"/>
  <c r="O10" i="50" s="1"/>
  <c r="P10" i="45"/>
  <c r="P10" i="50" s="1"/>
  <c r="Q10" i="45"/>
  <c r="Q10" i="50" s="1"/>
  <c r="T10"/>
  <c r="U10"/>
  <c r="V10"/>
  <c r="C11" i="45"/>
  <c r="C11" i="50" s="1"/>
  <c r="D11" i="45"/>
  <c r="D11" i="50" s="1"/>
  <c r="E11" i="45"/>
  <c r="E11" i="50" s="1"/>
  <c r="F11" i="45"/>
  <c r="F11" i="50" s="1"/>
  <c r="G11" i="45"/>
  <c r="G11" i="50" s="1"/>
  <c r="I11" i="45"/>
  <c r="I11" i="50" s="1"/>
  <c r="J11" i="45"/>
  <c r="J11" i="50" s="1"/>
  <c r="K11" i="45"/>
  <c r="K11" i="50" s="1"/>
  <c r="L11" i="45"/>
  <c r="L11" i="50" s="1"/>
  <c r="M11" i="45"/>
  <c r="M11" i="50" s="1"/>
  <c r="N11" i="45"/>
  <c r="N11" i="50" s="1"/>
  <c r="O11" i="45"/>
  <c r="O11" i="50" s="1"/>
  <c r="P11" i="45"/>
  <c r="P11" i="50" s="1"/>
  <c r="Q11" i="45"/>
  <c r="Q11" i="50" s="1"/>
  <c r="T11"/>
  <c r="U11"/>
  <c r="V11"/>
  <c r="C12" i="45"/>
  <c r="C12" i="50" s="1"/>
  <c r="D12" i="45"/>
  <c r="D12" i="50" s="1"/>
  <c r="E12" i="45"/>
  <c r="E12" i="50" s="1"/>
  <c r="F12" i="45"/>
  <c r="F12" i="50" s="1"/>
  <c r="G12" i="45"/>
  <c r="G12" i="50" s="1"/>
  <c r="I12" i="45"/>
  <c r="I12" i="50" s="1"/>
  <c r="J12" i="45"/>
  <c r="J12" i="50" s="1"/>
  <c r="K12" i="45"/>
  <c r="K12" i="50" s="1"/>
  <c r="L12" i="45"/>
  <c r="L12" i="50" s="1"/>
  <c r="M12" i="45"/>
  <c r="M12" i="50" s="1"/>
  <c r="N12" i="45"/>
  <c r="N12" i="50" s="1"/>
  <c r="O12" i="45"/>
  <c r="O12" i="50" s="1"/>
  <c r="P12" i="45"/>
  <c r="P12" i="50" s="1"/>
  <c r="Q12" i="45"/>
  <c r="Q12" i="50" s="1"/>
  <c r="T12"/>
  <c r="U12"/>
  <c r="V12"/>
  <c r="C13" i="45"/>
  <c r="C13" i="50" s="1"/>
  <c r="D13" i="45"/>
  <c r="D13" i="50" s="1"/>
  <c r="E13" i="45"/>
  <c r="E13" i="50" s="1"/>
  <c r="F13" i="45"/>
  <c r="F13" i="50" s="1"/>
  <c r="G13" i="45"/>
  <c r="G13" i="50" s="1"/>
  <c r="I13" i="45"/>
  <c r="I13" i="50" s="1"/>
  <c r="J13" i="45"/>
  <c r="J13" i="50" s="1"/>
  <c r="K13" i="45"/>
  <c r="K13" i="50" s="1"/>
  <c r="L13" i="45"/>
  <c r="L13" i="50" s="1"/>
  <c r="M13" i="45"/>
  <c r="M13" i="50" s="1"/>
  <c r="N13" i="45"/>
  <c r="N13" i="50" s="1"/>
  <c r="O13" i="45"/>
  <c r="O13" i="50" s="1"/>
  <c r="P13" i="45"/>
  <c r="P13" i="50" s="1"/>
  <c r="Q13" i="45"/>
  <c r="Q13" i="50" s="1"/>
  <c r="T13"/>
  <c r="U13"/>
  <c r="V13"/>
  <c r="C14" i="45"/>
  <c r="C14" i="50" s="1"/>
  <c r="D14" i="45"/>
  <c r="D14" i="50" s="1"/>
  <c r="E14" i="45"/>
  <c r="E14" i="50" s="1"/>
  <c r="F14" i="45"/>
  <c r="F14" i="50" s="1"/>
  <c r="G14" i="45"/>
  <c r="G14" i="50" s="1"/>
  <c r="I14" i="45"/>
  <c r="I14" i="50" s="1"/>
  <c r="J14" i="45"/>
  <c r="J14" i="50" s="1"/>
  <c r="K14" i="45"/>
  <c r="K14" i="50" s="1"/>
  <c r="L14" i="45"/>
  <c r="L14" i="50" s="1"/>
  <c r="M14" i="45"/>
  <c r="M14" i="50" s="1"/>
  <c r="N14" i="45"/>
  <c r="N14" i="50" s="1"/>
  <c r="O14" i="45"/>
  <c r="O14" i="50" s="1"/>
  <c r="P14" i="45"/>
  <c r="P14" i="50" s="1"/>
  <c r="Q14" i="45"/>
  <c r="Q14" i="50" s="1"/>
  <c r="T14"/>
  <c r="U14"/>
  <c r="V14"/>
  <c r="C15" i="45"/>
  <c r="C15" i="50" s="1"/>
  <c r="D15" i="45"/>
  <c r="D15" i="50" s="1"/>
  <c r="E15" i="45"/>
  <c r="E15" i="50" s="1"/>
  <c r="F15" i="45"/>
  <c r="F15" i="50" s="1"/>
  <c r="G15" i="45"/>
  <c r="G15" i="50" s="1"/>
  <c r="I15" i="45"/>
  <c r="I15" i="50" s="1"/>
  <c r="J15" i="45"/>
  <c r="J15" i="50" s="1"/>
  <c r="K15" i="45"/>
  <c r="K15" i="50" s="1"/>
  <c r="L15" i="45"/>
  <c r="L15" i="50" s="1"/>
  <c r="M15" i="45"/>
  <c r="M15" i="50" s="1"/>
  <c r="N15" i="45"/>
  <c r="N15" i="50" s="1"/>
  <c r="O15" i="45"/>
  <c r="O15" i="50" s="1"/>
  <c r="P15" i="45"/>
  <c r="P15" i="50" s="1"/>
  <c r="Q15" i="45"/>
  <c r="Q15" i="50" s="1"/>
  <c r="T15"/>
  <c r="U15"/>
  <c r="V15"/>
  <c r="C16" i="45"/>
  <c r="C16" i="50" s="1"/>
  <c r="D16" i="45"/>
  <c r="D16" i="50" s="1"/>
  <c r="E16" i="45"/>
  <c r="E16" i="50" s="1"/>
  <c r="F16" i="45"/>
  <c r="F16" i="50" s="1"/>
  <c r="G16" i="45"/>
  <c r="G16" i="50" s="1"/>
  <c r="I16" i="45"/>
  <c r="I16" i="50" s="1"/>
  <c r="J16" i="45"/>
  <c r="J16" i="50" s="1"/>
  <c r="K16" i="45"/>
  <c r="K16" i="50" s="1"/>
  <c r="L16" i="45"/>
  <c r="L16" i="50" s="1"/>
  <c r="M16" i="45"/>
  <c r="M16" i="50" s="1"/>
  <c r="N16" i="45"/>
  <c r="N16" i="50" s="1"/>
  <c r="O16" i="45"/>
  <c r="O16" i="50" s="1"/>
  <c r="P16" i="45"/>
  <c r="P16" i="50" s="1"/>
  <c r="Q16" i="45"/>
  <c r="Q16" i="50" s="1"/>
  <c r="T16"/>
  <c r="U16"/>
  <c r="V16"/>
  <c r="C17" i="45"/>
  <c r="D17"/>
  <c r="D34" s="1"/>
  <c r="E17"/>
  <c r="F17"/>
  <c r="G17"/>
  <c r="I17"/>
  <c r="J17"/>
  <c r="K17"/>
  <c r="L17"/>
  <c r="M17"/>
  <c r="N17"/>
  <c r="O17"/>
  <c r="P17"/>
  <c r="Q17"/>
  <c r="T33"/>
  <c r="C18"/>
  <c r="C18" i="50" s="1"/>
  <c r="D18" i="45"/>
  <c r="D18" i="50" s="1"/>
  <c r="E18" i="45"/>
  <c r="E18" i="50" s="1"/>
  <c r="F18" i="45"/>
  <c r="F18" i="50" s="1"/>
  <c r="G18" i="45"/>
  <c r="G18" i="50" s="1"/>
  <c r="I18" i="45"/>
  <c r="I18" i="50" s="1"/>
  <c r="J18" i="45"/>
  <c r="J18" i="50" s="1"/>
  <c r="K18" i="45"/>
  <c r="K18" i="50" s="1"/>
  <c r="L18" i="45"/>
  <c r="L18" i="50" s="1"/>
  <c r="M18" i="45"/>
  <c r="M18" i="50" s="1"/>
  <c r="N18" i="45"/>
  <c r="N18" i="50" s="1"/>
  <c r="O18" i="45"/>
  <c r="O18" i="50" s="1"/>
  <c r="P18" i="45"/>
  <c r="P18" i="50" s="1"/>
  <c r="Q18" i="45"/>
  <c r="Q18" i="50" s="1"/>
  <c r="T18"/>
  <c r="U18"/>
  <c r="V18"/>
  <c r="C19" i="45"/>
  <c r="C19" i="50" s="1"/>
  <c r="D19" i="45"/>
  <c r="D19" i="50" s="1"/>
  <c r="E19" i="45"/>
  <c r="E19" i="50" s="1"/>
  <c r="F19" i="45"/>
  <c r="F19" i="50" s="1"/>
  <c r="G19" i="45"/>
  <c r="G19" i="50" s="1"/>
  <c r="I19" i="45"/>
  <c r="I19" i="50" s="1"/>
  <c r="J19" i="45"/>
  <c r="J19" i="50" s="1"/>
  <c r="K19" i="45"/>
  <c r="K19" i="50" s="1"/>
  <c r="L19" i="45"/>
  <c r="L19" i="50" s="1"/>
  <c r="M19" i="45"/>
  <c r="M19" i="50" s="1"/>
  <c r="N19" i="45"/>
  <c r="N19" i="50" s="1"/>
  <c r="O19" i="45"/>
  <c r="O19" i="50" s="1"/>
  <c r="P19" i="45"/>
  <c r="P19" i="50" s="1"/>
  <c r="Q19" i="45"/>
  <c r="Q19" i="50" s="1"/>
  <c r="T19"/>
  <c r="U19"/>
  <c r="V19"/>
  <c r="C20" i="45"/>
  <c r="C20" i="50" s="1"/>
  <c r="D20" i="45"/>
  <c r="D20" i="50" s="1"/>
  <c r="E20" i="45"/>
  <c r="E20" i="50" s="1"/>
  <c r="F20" i="45"/>
  <c r="F20" i="50" s="1"/>
  <c r="G20" i="45"/>
  <c r="G20" i="50" s="1"/>
  <c r="I20" i="45"/>
  <c r="I20" i="50" s="1"/>
  <c r="J20" i="45"/>
  <c r="J20" i="50" s="1"/>
  <c r="K20" i="45"/>
  <c r="K20" i="50" s="1"/>
  <c r="L20" i="45"/>
  <c r="L20" i="50" s="1"/>
  <c r="M20" i="45"/>
  <c r="M20" i="50" s="1"/>
  <c r="N20" i="45"/>
  <c r="N20" i="50" s="1"/>
  <c r="O20" i="45"/>
  <c r="O20" i="50" s="1"/>
  <c r="P20" i="45"/>
  <c r="P20" i="50" s="1"/>
  <c r="Q20" i="45"/>
  <c r="Q20" i="50" s="1"/>
  <c r="T20"/>
  <c r="U20"/>
  <c r="V20"/>
  <c r="C21" i="45"/>
  <c r="C21" i="50" s="1"/>
  <c r="D21" i="45"/>
  <c r="D21" i="50" s="1"/>
  <c r="E21" i="45"/>
  <c r="E21" i="50" s="1"/>
  <c r="F21" i="45"/>
  <c r="F21" i="50" s="1"/>
  <c r="G21" i="45"/>
  <c r="G21" i="50" s="1"/>
  <c r="I21" i="45"/>
  <c r="I21" i="50" s="1"/>
  <c r="J21" i="45"/>
  <c r="J21" i="50" s="1"/>
  <c r="K21" i="45"/>
  <c r="K21" i="50" s="1"/>
  <c r="L21" i="45"/>
  <c r="L21" i="50" s="1"/>
  <c r="M21" i="45"/>
  <c r="M21" i="50" s="1"/>
  <c r="N21" i="45"/>
  <c r="N21" i="50" s="1"/>
  <c r="O21" i="45"/>
  <c r="O21" i="50" s="1"/>
  <c r="P21" i="45"/>
  <c r="P21" i="50" s="1"/>
  <c r="Q21" i="45"/>
  <c r="Q21" i="50" s="1"/>
  <c r="T21"/>
  <c r="U21"/>
  <c r="V21"/>
  <c r="C22" i="45"/>
  <c r="C22" i="50" s="1"/>
  <c r="D22" i="45"/>
  <c r="D22" i="50" s="1"/>
  <c r="E22" i="45"/>
  <c r="E22" i="50" s="1"/>
  <c r="F22" i="45"/>
  <c r="F22" i="50" s="1"/>
  <c r="G22" i="45"/>
  <c r="G22" i="50" s="1"/>
  <c r="I22" i="45"/>
  <c r="I22" i="50" s="1"/>
  <c r="J22" i="45"/>
  <c r="J22" i="50" s="1"/>
  <c r="K22" i="45"/>
  <c r="K22" i="50" s="1"/>
  <c r="L22" i="45"/>
  <c r="L22" i="50" s="1"/>
  <c r="M22" i="45"/>
  <c r="M22" i="50" s="1"/>
  <c r="N22" i="45"/>
  <c r="N22" i="50" s="1"/>
  <c r="O22" i="45"/>
  <c r="O22" i="50" s="1"/>
  <c r="P22" i="45"/>
  <c r="P22" i="50" s="1"/>
  <c r="Q22" i="45"/>
  <c r="Q22" i="50" s="1"/>
  <c r="T22"/>
  <c r="U22"/>
  <c r="V22"/>
  <c r="C23" i="45"/>
  <c r="C23" i="50" s="1"/>
  <c r="D23" i="45"/>
  <c r="D23" i="50" s="1"/>
  <c r="E23" i="45"/>
  <c r="E23" i="50" s="1"/>
  <c r="F23" i="45"/>
  <c r="F23" i="50" s="1"/>
  <c r="G23" i="45"/>
  <c r="G23" i="50" s="1"/>
  <c r="I23" i="45"/>
  <c r="I23" i="50" s="1"/>
  <c r="J23" i="45"/>
  <c r="J23" i="50" s="1"/>
  <c r="K23" i="45"/>
  <c r="K23" i="50" s="1"/>
  <c r="L23" i="45"/>
  <c r="L23" i="50" s="1"/>
  <c r="M23" i="45"/>
  <c r="M23" i="50" s="1"/>
  <c r="N23" i="45"/>
  <c r="N23" i="50" s="1"/>
  <c r="O23" i="45"/>
  <c r="O23" i="50" s="1"/>
  <c r="P23" i="45"/>
  <c r="P23" i="50" s="1"/>
  <c r="Q23" i="45"/>
  <c r="Q23" i="50" s="1"/>
  <c r="T23"/>
  <c r="U23"/>
  <c r="V23"/>
  <c r="C24" i="45"/>
  <c r="C24" i="50" s="1"/>
  <c r="D24" i="45"/>
  <c r="D24" i="50" s="1"/>
  <c r="E24" i="45"/>
  <c r="E24" i="50" s="1"/>
  <c r="F24" i="45"/>
  <c r="F24" i="50" s="1"/>
  <c r="G24" i="45"/>
  <c r="G24" i="50" s="1"/>
  <c r="I24" i="45"/>
  <c r="I24" i="50" s="1"/>
  <c r="J24" i="45"/>
  <c r="J24" i="50" s="1"/>
  <c r="K24" i="45"/>
  <c r="K24" i="50" s="1"/>
  <c r="L24" i="45"/>
  <c r="L24" i="50" s="1"/>
  <c r="M24" i="45"/>
  <c r="M24" i="50" s="1"/>
  <c r="N24" i="45"/>
  <c r="N24" i="50" s="1"/>
  <c r="O24" i="45"/>
  <c r="O24" i="50" s="1"/>
  <c r="P24" i="45"/>
  <c r="P24" i="50" s="1"/>
  <c r="Q24" i="45"/>
  <c r="Q24" i="50" s="1"/>
  <c r="T24"/>
  <c r="U24"/>
  <c r="V24"/>
  <c r="C25" i="45"/>
  <c r="C25" i="50" s="1"/>
  <c r="D25" i="45"/>
  <c r="D25" i="50" s="1"/>
  <c r="E25" i="45"/>
  <c r="E25" i="50" s="1"/>
  <c r="F25" i="45"/>
  <c r="F25" i="50" s="1"/>
  <c r="G25" i="45"/>
  <c r="G25" i="50" s="1"/>
  <c r="I25" i="45"/>
  <c r="I25" i="50" s="1"/>
  <c r="J25" i="45"/>
  <c r="J25" i="50" s="1"/>
  <c r="K25" i="45"/>
  <c r="K25" i="50" s="1"/>
  <c r="L25" i="45"/>
  <c r="L25" i="50" s="1"/>
  <c r="M25" i="45"/>
  <c r="M25" i="50" s="1"/>
  <c r="N25" i="45"/>
  <c r="N25" i="50" s="1"/>
  <c r="O25" i="45"/>
  <c r="O25" i="50" s="1"/>
  <c r="P25" i="45"/>
  <c r="P25" i="50" s="1"/>
  <c r="Q25" i="45"/>
  <c r="Q25" i="50" s="1"/>
  <c r="T25"/>
  <c r="U25"/>
  <c r="V25"/>
  <c r="C26" i="45"/>
  <c r="C26" i="50" s="1"/>
  <c r="D26" i="45"/>
  <c r="D26" i="50" s="1"/>
  <c r="E26" i="45"/>
  <c r="E26" i="50" s="1"/>
  <c r="F26" i="45"/>
  <c r="F26" i="50" s="1"/>
  <c r="G26" i="45"/>
  <c r="G26" i="50" s="1"/>
  <c r="I26" i="45"/>
  <c r="I26" i="50" s="1"/>
  <c r="J26" i="45"/>
  <c r="J26" i="50" s="1"/>
  <c r="K26" i="45"/>
  <c r="K26" i="50" s="1"/>
  <c r="L26" i="45"/>
  <c r="L26" i="50" s="1"/>
  <c r="M26" i="45"/>
  <c r="M26" i="50" s="1"/>
  <c r="N26" i="45"/>
  <c r="N26" i="50" s="1"/>
  <c r="O26" i="45"/>
  <c r="O26" i="50" s="1"/>
  <c r="P26" i="45"/>
  <c r="P26" i="50" s="1"/>
  <c r="Q26" i="45"/>
  <c r="Q26" i="50" s="1"/>
  <c r="T26"/>
  <c r="U26"/>
  <c r="V26"/>
  <c r="C27" i="45"/>
  <c r="D27"/>
  <c r="D27" i="50" s="1"/>
  <c r="E27" i="45"/>
  <c r="E27" i="50" s="1"/>
  <c r="F27" i="45"/>
  <c r="G27"/>
  <c r="G27" i="50" s="1"/>
  <c r="I27" i="45"/>
  <c r="J27"/>
  <c r="K27"/>
  <c r="L27"/>
  <c r="L27" i="50" s="1"/>
  <c r="M27" i="45"/>
  <c r="N27"/>
  <c r="O27"/>
  <c r="O27" i="50" s="1"/>
  <c r="P27" i="45"/>
  <c r="P27" i="50" s="1"/>
  <c r="Q27" i="45"/>
  <c r="U27" i="50"/>
  <c r="B7" i="45"/>
  <c r="Y8" i="47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7"/>
  <c r="W8" i="99"/>
  <c r="W9"/>
  <c r="W10"/>
  <c r="W11"/>
  <c r="W12"/>
  <c r="W13"/>
  <c r="W14"/>
  <c r="W15"/>
  <c r="W16"/>
  <c r="W17"/>
  <c r="W34" s="1"/>
  <c r="W18"/>
  <c r="W19"/>
  <c r="W20"/>
  <c r="W21"/>
  <c r="W22"/>
  <c r="W23"/>
  <c r="W24"/>
  <c r="W25"/>
  <c r="W26"/>
  <c r="W27"/>
  <c r="W7"/>
  <c r="W32" s="1"/>
  <c r="I8" i="47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7"/>
  <c r="W33"/>
  <c r="V33"/>
  <c r="U33"/>
  <c r="S33"/>
  <c r="R33"/>
  <c r="Q33"/>
  <c r="P33"/>
  <c r="O33"/>
  <c r="N33"/>
  <c r="M33"/>
  <c r="L33"/>
  <c r="K33"/>
  <c r="J33"/>
  <c r="H33"/>
  <c r="G33"/>
  <c r="F33"/>
  <c r="E33"/>
  <c r="D33"/>
  <c r="C33"/>
  <c r="B25" i="23"/>
  <c r="D25"/>
  <c r="E25"/>
  <c r="F25"/>
  <c r="G25"/>
  <c r="H25"/>
  <c r="I25"/>
  <c r="J25"/>
  <c r="K25"/>
  <c r="L25"/>
  <c r="Y27" i="46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7"/>
  <c r="W8" i="98"/>
  <c r="W9"/>
  <c r="W10"/>
  <c r="W11"/>
  <c r="W12"/>
  <c r="W13"/>
  <c r="W14"/>
  <c r="W15"/>
  <c r="W16"/>
  <c r="W17"/>
  <c r="W34" s="1"/>
  <c r="W18"/>
  <c r="W19"/>
  <c r="W20"/>
  <c r="W21"/>
  <c r="W22"/>
  <c r="W23"/>
  <c r="W24"/>
  <c r="W25"/>
  <c r="W26"/>
  <c r="W27"/>
  <c r="I8" i="46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7"/>
  <c r="W33"/>
  <c r="V33"/>
  <c r="U33"/>
  <c r="S33"/>
  <c r="R33"/>
  <c r="Q33"/>
  <c r="P33"/>
  <c r="O33"/>
  <c r="N33"/>
  <c r="M33"/>
  <c r="L33"/>
  <c r="K33"/>
  <c r="J33"/>
  <c r="H33"/>
  <c r="G33"/>
  <c r="F33"/>
  <c r="E33"/>
  <c r="D33"/>
  <c r="C33"/>
  <c r="X8" i="27"/>
  <c r="X8" i="49" s="1"/>
  <c r="X9" i="27"/>
  <c r="X9" i="49" s="1"/>
  <c r="X10" i="27"/>
  <c r="X10" i="49" s="1"/>
  <c r="X11" i="27"/>
  <c r="X12"/>
  <c r="X13"/>
  <c r="X13" i="49" s="1"/>
  <c r="X14" i="27"/>
  <c r="X14" i="49" s="1"/>
  <c r="X15" i="27"/>
  <c r="X15" i="49" s="1"/>
  <c r="X16" i="27"/>
  <c r="X16" i="49" s="1"/>
  <c r="X17" i="27"/>
  <c r="X17" i="49" s="1"/>
  <c r="X34" s="1"/>
  <c r="X18" i="27"/>
  <c r="X18" i="49" s="1"/>
  <c r="X19" i="27"/>
  <c r="X20"/>
  <c r="X21"/>
  <c r="X21" i="49" s="1"/>
  <c r="X22" i="27"/>
  <c r="X22" i="49" s="1"/>
  <c r="X23" i="27"/>
  <c r="X23" i="49" s="1"/>
  <c r="X24" i="27"/>
  <c r="X24" i="49" s="1"/>
  <c r="X25" i="27"/>
  <c r="X25" i="49" s="1"/>
  <c r="X26" i="27"/>
  <c r="X26" i="49" s="1"/>
  <c r="X27" i="27"/>
  <c r="X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7"/>
  <c r="V33"/>
  <c r="U33"/>
  <c r="T33"/>
  <c r="R33"/>
  <c r="Q33"/>
  <c r="P33"/>
  <c r="O33"/>
  <c r="N33"/>
  <c r="M33"/>
  <c r="L33"/>
  <c r="K33"/>
  <c r="J33"/>
  <c r="I33"/>
  <c r="G33"/>
  <c r="F33"/>
  <c r="E33"/>
  <c r="D33"/>
  <c r="C33"/>
  <c r="B33"/>
  <c r="C33" i="25"/>
  <c r="D33"/>
  <c r="E33"/>
  <c r="F33"/>
  <c r="G33"/>
  <c r="I33"/>
  <c r="J33"/>
  <c r="K33"/>
  <c r="L33"/>
  <c r="M33"/>
  <c r="N33"/>
  <c r="O33"/>
  <c r="P33"/>
  <c r="Q33"/>
  <c r="R33"/>
  <c r="T33"/>
  <c r="U33"/>
  <c r="V33"/>
  <c r="W15" i="50"/>
  <c r="W23"/>
  <c r="W33" i="25"/>
  <c r="H8"/>
  <c r="B8" s="1"/>
  <c r="X8" s="1"/>
  <c r="X8" i="45" s="1"/>
  <c r="H9" i="25"/>
  <c r="B9" s="1"/>
  <c r="B9" i="45" s="1"/>
  <c r="B9" i="50" s="1"/>
  <c r="H10" i="25"/>
  <c r="H11"/>
  <c r="B11" s="1"/>
  <c r="X11" s="1"/>
  <c r="X11" i="45" s="1"/>
  <c r="H12" i="25"/>
  <c r="B12" s="1"/>
  <c r="X12" s="1"/>
  <c r="X12" i="45" s="1"/>
  <c r="H13" i="25"/>
  <c r="B13" s="1"/>
  <c r="B13" i="45" s="1"/>
  <c r="B13" i="50" s="1"/>
  <c r="H14" i="25"/>
  <c r="B14" s="1"/>
  <c r="X14" s="1"/>
  <c r="H15"/>
  <c r="B15" s="1"/>
  <c r="X15" s="1"/>
  <c r="X15" i="45" s="1"/>
  <c r="H16" i="25"/>
  <c r="B16" s="1"/>
  <c r="X16" s="1"/>
  <c r="X16" i="45" s="1"/>
  <c r="H17" i="25"/>
  <c r="H18"/>
  <c r="H19"/>
  <c r="B19" s="1"/>
  <c r="X19" s="1"/>
  <c r="X19" i="45" s="1"/>
  <c r="H20" i="25"/>
  <c r="B20" s="1"/>
  <c r="X20" s="1"/>
  <c r="X20" i="45" s="1"/>
  <c r="H21" i="25"/>
  <c r="B21" s="1"/>
  <c r="B21" i="45" s="1"/>
  <c r="B21" i="50" s="1"/>
  <c r="H22" i="25"/>
  <c r="B22" s="1"/>
  <c r="X22" s="1"/>
  <c r="H23"/>
  <c r="B23" s="1"/>
  <c r="X23" s="1"/>
  <c r="H24"/>
  <c r="B24" s="1"/>
  <c r="X24" s="1"/>
  <c r="X24" i="45" s="1"/>
  <c r="H25" i="25"/>
  <c r="B25" s="1"/>
  <c r="B25" i="45" s="1"/>
  <c r="B25" i="50" s="1"/>
  <c r="H26" i="25"/>
  <c r="H27"/>
  <c r="G31" i="21"/>
  <c r="O31"/>
  <c r="P31"/>
  <c r="Q31"/>
  <c r="C30"/>
  <c r="K30"/>
  <c r="C33" i="3"/>
  <c r="D33"/>
  <c r="E33"/>
  <c r="F33"/>
  <c r="G33"/>
  <c r="H33"/>
  <c r="I33"/>
  <c r="J33"/>
  <c r="K33"/>
  <c r="L33"/>
  <c r="M33"/>
  <c r="N33"/>
  <c r="O33"/>
  <c r="P33"/>
  <c r="Q33"/>
  <c r="R33"/>
  <c r="T33"/>
  <c r="U33"/>
  <c r="V33"/>
  <c r="W33"/>
  <c r="X33"/>
  <c r="C33" i="5"/>
  <c r="D33"/>
  <c r="E33"/>
  <c r="F33"/>
  <c r="G33"/>
  <c r="H33"/>
  <c r="I33"/>
  <c r="J33"/>
  <c r="K33"/>
  <c r="L33"/>
  <c r="M33"/>
  <c r="N33"/>
  <c r="O33"/>
  <c r="P33"/>
  <c r="Q33"/>
  <c r="R33"/>
  <c r="T33"/>
  <c r="U33"/>
  <c r="V33"/>
  <c r="W33"/>
  <c r="X33"/>
  <c r="B33"/>
  <c r="D31" i="19"/>
  <c r="E31"/>
  <c r="F31"/>
  <c r="G31"/>
  <c r="H31"/>
  <c r="I31"/>
  <c r="J31"/>
  <c r="K31"/>
  <c r="L31"/>
  <c r="B31"/>
  <c r="D30"/>
  <c r="E30"/>
  <c r="F30"/>
  <c r="G30"/>
  <c r="H30"/>
  <c r="I30"/>
  <c r="J30"/>
  <c r="K30"/>
  <c r="L30"/>
  <c r="D29"/>
  <c r="E29"/>
  <c r="F29"/>
  <c r="G29"/>
  <c r="H29"/>
  <c r="I29"/>
  <c r="J29"/>
  <c r="K29"/>
  <c r="L29"/>
  <c r="B29"/>
  <c r="C31" i="17"/>
  <c r="D31"/>
  <c r="E31"/>
  <c r="F31"/>
  <c r="G31"/>
  <c r="I31"/>
  <c r="J31"/>
  <c r="K31"/>
  <c r="L31"/>
  <c r="M31"/>
  <c r="N31"/>
  <c r="O31"/>
  <c r="P31"/>
  <c r="Q31"/>
  <c r="R31"/>
  <c r="T31"/>
  <c r="U31"/>
  <c r="V31"/>
  <c r="X31"/>
  <c r="C30"/>
  <c r="D30"/>
  <c r="E30"/>
  <c r="F30"/>
  <c r="G30"/>
  <c r="I30"/>
  <c r="J30"/>
  <c r="K30"/>
  <c r="L30"/>
  <c r="M30"/>
  <c r="N30"/>
  <c r="O30"/>
  <c r="P30"/>
  <c r="Q30"/>
  <c r="R30"/>
  <c r="T30"/>
  <c r="U30"/>
  <c r="V30"/>
  <c r="C29"/>
  <c r="D29"/>
  <c r="E29"/>
  <c r="F29"/>
  <c r="G29"/>
  <c r="H29"/>
  <c r="I29"/>
  <c r="J29"/>
  <c r="K29"/>
  <c r="L29"/>
  <c r="M29"/>
  <c r="N29"/>
  <c r="O29"/>
  <c r="P29"/>
  <c r="Q29"/>
  <c r="R29"/>
  <c r="T29"/>
  <c r="U29"/>
  <c r="V29"/>
  <c r="B29"/>
  <c r="B31"/>
  <c r="C31" i="15"/>
  <c r="D31"/>
  <c r="E31"/>
  <c r="F31"/>
  <c r="G31"/>
  <c r="I31"/>
  <c r="J31"/>
  <c r="K31"/>
  <c r="L31"/>
  <c r="M31"/>
  <c r="N31"/>
  <c r="O31"/>
  <c r="P31"/>
  <c r="Q31"/>
  <c r="R31"/>
  <c r="T31"/>
  <c r="U31"/>
  <c r="V31"/>
  <c r="C30"/>
  <c r="D30"/>
  <c r="E30"/>
  <c r="F30"/>
  <c r="G30"/>
  <c r="I30"/>
  <c r="J30"/>
  <c r="K30"/>
  <c r="L30"/>
  <c r="M30"/>
  <c r="N30"/>
  <c r="O30"/>
  <c r="P30"/>
  <c r="Q30"/>
  <c r="R30"/>
  <c r="T30"/>
  <c r="U30"/>
  <c r="V30"/>
  <c r="C29"/>
  <c r="D29"/>
  <c r="E29"/>
  <c r="F29"/>
  <c r="G29"/>
  <c r="I29"/>
  <c r="J29"/>
  <c r="K29"/>
  <c r="L29"/>
  <c r="M29"/>
  <c r="N29"/>
  <c r="O29"/>
  <c r="P29"/>
  <c r="Q29"/>
  <c r="R29"/>
  <c r="T29"/>
  <c r="U29"/>
  <c r="V29"/>
  <c r="W31"/>
  <c r="H25"/>
  <c r="K17" i="50" l="1"/>
  <c r="K34" s="1"/>
  <c r="K34" i="45"/>
  <c r="F17" i="51"/>
  <c r="F34" s="1"/>
  <c r="F34" i="49"/>
  <c r="T7" i="55"/>
  <c r="T32" s="1"/>
  <c r="T32" i="64"/>
  <c r="K7" i="55"/>
  <c r="K32" s="1"/>
  <c r="K32" i="64"/>
  <c r="T7" i="56"/>
  <c r="T32" s="1"/>
  <c r="T32" i="65"/>
  <c r="P17" i="50"/>
  <c r="P34" s="1"/>
  <c r="P34" i="45"/>
  <c r="L17" i="50"/>
  <c r="L34" s="1"/>
  <c r="L34" i="45"/>
  <c r="G17" i="50"/>
  <c r="G34" s="1"/>
  <c r="G34" i="45"/>
  <c r="C17" i="50"/>
  <c r="C34" s="1"/>
  <c r="C34" i="45"/>
  <c r="P7" i="50"/>
  <c r="P32" s="1"/>
  <c r="P32" i="45"/>
  <c r="L7" i="50"/>
  <c r="L32" s="1"/>
  <c r="L32" i="45"/>
  <c r="C7" i="50"/>
  <c r="C32" s="1"/>
  <c r="C32" i="45"/>
  <c r="E7" i="51"/>
  <c r="E32" s="1"/>
  <c r="E32" i="49"/>
  <c r="J7" i="51"/>
  <c r="J32" s="1"/>
  <c r="J32" i="49"/>
  <c r="N7" i="51"/>
  <c r="N32" s="1"/>
  <c r="N32" i="49"/>
  <c r="R7" i="51"/>
  <c r="R32" s="1"/>
  <c r="R32" i="49"/>
  <c r="E17" i="51"/>
  <c r="E34" s="1"/>
  <c r="E34" i="49"/>
  <c r="J17" i="51"/>
  <c r="J34" s="1"/>
  <c r="J34" i="49"/>
  <c r="N17" i="51"/>
  <c r="N34" s="1"/>
  <c r="N34" i="49"/>
  <c r="U7" i="55"/>
  <c r="U32" s="1"/>
  <c r="U32" i="64"/>
  <c r="P7" i="55"/>
  <c r="P32" s="1"/>
  <c r="P32" i="64"/>
  <c r="L7" i="55"/>
  <c r="L32" s="1"/>
  <c r="L32" i="64"/>
  <c r="G7" i="55"/>
  <c r="G32" s="1"/>
  <c r="G32" i="64"/>
  <c r="C7" i="55"/>
  <c r="C32" s="1"/>
  <c r="C32" i="64"/>
  <c r="E7" i="56"/>
  <c r="E32" s="1"/>
  <c r="E32" i="65"/>
  <c r="J7" i="56"/>
  <c r="J32" s="1"/>
  <c r="J32" i="65"/>
  <c r="N7" i="56"/>
  <c r="N32" s="1"/>
  <c r="N32" i="65"/>
  <c r="R7" i="56"/>
  <c r="R32" s="1"/>
  <c r="R32" i="65"/>
  <c r="O17" i="50"/>
  <c r="O34" s="1"/>
  <c r="O34" i="45"/>
  <c r="B7" i="51"/>
  <c r="B32" s="1"/>
  <c r="B32" i="49"/>
  <c r="K7" i="51"/>
  <c r="K32" s="1"/>
  <c r="K32" i="49"/>
  <c r="B17" i="51"/>
  <c r="B34" s="1"/>
  <c r="B34" i="49"/>
  <c r="O17" i="51"/>
  <c r="O34" s="1"/>
  <c r="O34" i="49"/>
  <c r="B7" i="56"/>
  <c r="B32" s="1"/>
  <c r="B32" i="65"/>
  <c r="K7" i="56"/>
  <c r="K32" s="1"/>
  <c r="K32" i="65"/>
  <c r="O7" i="56"/>
  <c r="O32" s="1"/>
  <c r="O32" i="65"/>
  <c r="Q17" i="50"/>
  <c r="Q34" s="1"/>
  <c r="Q34" i="45"/>
  <c r="M17" i="50"/>
  <c r="M34" s="1"/>
  <c r="M34" i="45"/>
  <c r="I17" i="50"/>
  <c r="I34" s="1"/>
  <c r="I34" i="45"/>
  <c r="Q7" i="50"/>
  <c r="Q32" s="1"/>
  <c r="Q32" i="45"/>
  <c r="M7" i="50"/>
  <c r="M32" s="1"/>
  <c r="M32" i="45"/>
  <c r="I7" i="50"/>
  <c r="I32" s="1"/>
  <c r="I32" i="45"/>
  <c r="D7" i="50"/>
  <c r="D32" s="1"/>
  <c r="D32" i="45"/>
  <c r="D7" i="51"/>
  <c r="D32" s="1"/>
  <c r="D32" i="49"/>
  <c r="I7" i="51"/>
  <c r="I32" s="1"/>
  <c r="I32" i="49"/>
  <c r="M7" i="51"/>
  <c r="M32" s="1"/>
  <c r="M32" i="49"/>
  <c r="Q7" i="51"/>
  <c r="Q32" s="1"/>
  <c r="Q32" i="49"/>
  <c r="D17" i="51"/>
  <c r="D34" s="1"/>
  <c r="D34" i="49"/>
  <c r="I17" i="51"/>
  <c r="I34" s="1"/>
  <c r="I34" i="49"/>
  <c r="M17" i="51"/>
  <c r="M34" s="1"/>
  <c r="M34" i="49"/>
  <c r="Q17" i="51"/>
  <c r="Q34" s="1"/>
  <c r="Q34" i="49"/>
  <c r="D7" i="55"/>
  <c r="D32" s="1"/>
  <c r="D32" i="64"/>
  <c r="D7" i="56"/>
  <c r="D32" s="1"/>
  <c r="D32" i="65"/>
  <c r="I7" i="56"/>
  <c r="I32" s="1"/>
  <c r="I32" i="65"/>
  <c r="M7" i="56"/>
  <c r="M32" s="1"/>
  <c r="M32" i="65"/>
  <c r="Q7" i="56"/>
  <c r="Q32" s="1"/>
  <c r="Q32" i="65"/>
  <c r="V7" i="56"/>
  <c r="V32" s="1"/>
  <c r="V32" i="65"/>
  <c r="B17" i="56"/>
  <c r="B34" s="1"/>
  <c r="B34" i="65"/>
  <c r="F17" i="56"/>
  <c r="F34" s="1"/>
  <c r="F34" i="65"/>
  <c r="K17" i="56"/>
  <c r="K34" s="1"/>
  <c r="K34" i="65"/>
  <c r="O17" i="56"/>
  <c r="O34" s="1"/>
  <c r="O34" i="65"/>
  <c r="T17" i="56"/>
  <c r="T34" s="1"/>
  <c r="T34" i="65"/>
  <c r="B7" i="50"/>
  <c r="B32" s="1"/>
  <c r="B32" i="45"/>
  <c r="F17" i="50"/>
  <c r="F34" s="1"/>
  <c r="F34" i="45"/>
  <c r="K7" i="50"/>
  <c r="K32" s="1"/>
  <c r="K32" i="45"/>
  <c r="F7" i="51"/>
  <c r="F32" s="1"/>
  <c r="F32" i="49"/>
  <c r="O7" i="51"/>
  <c r="O32" s="1"/>
  <c r="O32" i="49"/>
  <c r="K17" i="51"/>
  <c r="K34" s="1"/>
  <c r="K34" i="49"/>
  <c r="F7" i="56"/>
  <c r="F32" s="1"/>
  <c r="F32" i="65"/>
  <c r="N17" i="50"/>
  <c r="N34" s="1"/>
  <c r="N34" i="45"/>
  <c r="J17" i="50"/>
  <c r="J34" s="1"/>
  <c r="J34" i="45"/>
  <c r="E17" i="50"/>
  <c r="E34" s="1"/>
  <c r="E34" i="45"/>
  <c r="R7" i="50"/>
  <c r="R32" s="1"/>
  <c r="R32" i="45"/>
  <c r="J7" i="50"/>
  <c r="J32" s="1"/>
  <c r="J32" i="45"/>
  <c r="E7" i="50"/>
  <c r="E32" s="1"/>
  <c r="E32" i="45"/>
  <c r="C7" i="51"/>
  <c r="C32" s="1"/>
  <c r="C32" i="49"/>
  <c r="G7" i="51"/>
  <c r="G32" s="1"/>
  <c r="G32" i="49"/>
  <c r="L7" i="51"/>
  <c r="L32" s="1"/>
  <c r="L32" i="49"/>
  <c r="P7" i="51"/>
  <c r="P32" s="1"/>
  <c r="P32" i="49"/>
  <c r="C17" i="51"/>
  <c r="C34" s="1"/>
  <c r="C34" i="49"/>
  <c r="G17" i="51"/>
  <c r="G34" s="1"/>
  <c r="G34" i="49"/>
  <c r="L17" i="51"/>
  <c r="L34" s="1"/>
  <c r="L34" i="49"/>
  <c r="P17" i="51"/>
  <c r="P34" s="1"/>
  <c r="P34" i="49"/>
  <c r="R7" i="55"/>
  <c r="R32" s="1"/>
  <c r="R32" i="64"/>
  <c r="O17" i="55"/>
  <c r="O34" s="1"/>
  <c r="O34" i="64"/>
  <c r="F17" i="55"/>
  <c r="F34" s="1"/>
  <c r="F34" i="64"/>
  <c r="C7" i="56"/>
  <c r="C32" s="1"/>
  <c r="C32" i="65"/>
  <c r="G7" i="56"/>
  <c r="G32" s="1"/>
  <c r="G32" i="65"/>
  <c r="L7" i="56"/>
  <c r="L32" s="1"/>
  <c r="L32" i="65"/>
  <c r="P7" i="56"/>
  <c r="P32" s="1"/>
  <c r="P32" i="65"/>
  <c r="U7" i="56"/>
  <c r="U32" s="1"/>
  <c r="U32" i="65"/>
  <c r="L18" i="55"/>
  <c r="B22" i="45"/>
  <c r="B22" i="50" s="1"/>
  <c r="O26" i="55"/>
  <c r="F26"/>
  <c r="Q25"/>
  <c r="O18"/>
  <c r="F18"/>
  <c r="Q17"/>
  <c r="Q34" s="1"/>
  <c r="O10"/>
  <c r="F10"/>
  <c r="Q9"/>
  <c r="I9"/>
  <c r="B14" i="45"/>
  <c r="B14" i="50" s="1"/>
  <c r="N26" i="55"/>
  <c r="E26"/>
  <c r="P25"/>
  <c r="G25"/>
  <c r="N18"/>
  <c r="E18"/>
  <c r="N10"/>
  <c r="E10"/>
  <c r="N14" i="56"/>
  <c r="V26" i="55"/>
  <c r="L10"/>
  <c r="U26"/>
  <c r="K26"/>
  <c r="B26"/>
  <c r="U18"/>
  <c r="K18"/>
  <c r="B18"/>
  <c r="B10"/>
  <c r="M9"/>
  <c r="D9"/>
  <c r="C18"/>
  <c r="G14" i="56"/>
  <c r="X20" i="49"/>
  <c r="X20" i="51" s="1"/>
  <c r="X12" i="49"/>
  <c r="X12" i="51" s="1"/>
  <c r="R26" i="55"/>
  <c r="J26"/>
  <c r="L25"/>
  <c r="C25"/>
  <c r="R18"/>
  <c r="J18"/>
  <c r="R10"/>
  <c r="V9"/>
  <c r="J14" i="56"/>
  <c r="C26" i="55"/>
  <c r="G22" i="56"/>
  <c r="X22" i="45"/>
  <c r="X22" i="50" s="1"/>
  <c r="X14" i="45"/>
  <c r="X27" i="49"/>
  <c r="X27" i="51" s="1"/>
  <c r="X19" i="49"/>
  <c r="X11"/>
  <c r="X11" i="51" s="1"/>
  <c r="Q26" i="55"/>
  <c r="I26"/>
  <c r="U25"/>
  <c r="Q18"/>
  <c r="I18"/>
  <c r="K17"/>
  <c r="K34" s="1"/>
  <c r="B17"/>
  <c r="B34" s="1"/>
  <c r="Q10"/>
  <c r="I10"/>
  <c r="B14" i="56"/>
  <c r="K14"/>
  <c r="T14"/>
  <c r="B22"/>
  <c r="K22"/>
  <c r="T22"/>
  <c r="L26" i="55"/>
  <c r="P26"/>
  <c r="G26"/>
  <c r="R25"/>
  <c r="P18"/>
  <c r="G18"/>
  <c r="R17"/>
  <c r="R34" s="1"/>
  <c r="P10"/>
  <c r="R9"/>
  <c r="F13" i="56"/>
  <c r="O13"/>
  <c r="C14"/>
  <c r="L14"/>
  <c r="U14"/>
  <c r="F21"/>
  <c r="O21"/>
  <c r="C22"/>
  <c r="L22"/>
  <c r="U22"/>
  <c r="V27"/>
  <c r="D33" i="202"/>
  <c r="S17" i="56"/>
  <c r="S34" s="1"/>
  <c r="T25" i="55"/>
  <c r="S25"/>
  <c r="T21"/>
  <c r="S21"/>
  <c r="E33" i="202"/>
  <c r="T17" i="55"/>
  <c r="T34" s="1"/>
  <c r="S17"/>
  <c r="S34" s="1"/>
  <c r="T13"/>
  <c r="S13"/>
  <c r="T9"/>
  <c r="S9"/>
  <c r="S26" i="56"/>
  <c r="T26" i="55"/>
  <c r="S26"/>
  <c r="T22"/>
  <c r="S22"/>
  <c r="T18"/>
  <c r="S18"/>
  <c r="T14"/>
  <c r="S14"/>
  <c r="T10"/>
  <c r="S10"/>
  <c r="S27" i="56"/>
  <c r="T27" i="55"/>
  <c r="S27"/>
  <c r="T23"/>
  <c r="S23"/>
  <c r="T19"/>
  <c r="S19"/>
  <c r="T15"/>
  <c r="S15"/>
  <c r="T11"/>
  <c r="S11"/>
  <c r="S24"/>
  <c r="T24"/>
  <c r="T20"/>
  <c r="S20"/>
  <c r="T16"/>
  <c r="S16"/>
  <c r="T12"/>
  <c r="S12"/>
  <c r="S8"/>
  <c r="T8"/>
  <c r="S33" i="56"/>
  <c r="H31" i="97"/>
  <c r="H29"/>
  <c r="H30"/>
  <c r="X29"/>
  <c r="X31"/>
  <c r="X30"/>
  <c r="I7" i="171"/>
  <c r="I7" i="165"/>
  <c r="H7" i="99"/>
  <c r="H32" s="1"/>
  <c r="H7" i="250"/>
  <c r="I24" i="171"/>
  <c r="I24" i="165"/>
  <c r="H24" i="250"/>
  <c r="H24" i="99"/>
  <c r="I20" i="171"/>
  <c r="I20" i="165"/>
  <c r="H20" i="250"/>
  <c r="H20" i="99"/>
  <c r="I16" i="171"/>
  <c r="I16" i="165"/>
  <c r="H16" i="99"/>
  <c r="H16" i="250"/>
  <c r="I12" i="171"/>
  <c r="I12" i="165"/>
  <c r="H12" i="99"/>
  <c r="H12" i="250"/>
  <c r="I8" i="171"/>
  <c r="I8" i="165"/>
  <c r="H8" i="99"/>
  <c r="H8" i="250"/>
  <c r="Y26" i="171"/>
  <c r="Y26" i="165"/>
  <c r="X26" i="99"/>
  <c r="Y22" i="171"/>
  <c r="Y22" i="165"/>
  <c r="X22" i="250"/>
  <c r="X22" i="99"/>
  <c r="Y18" i="171"/>
  <c r="Y18" i="165"/>
  <c r="X18" i="250"/>
  <c r="X18" i="99"/>
  <c r="Y14" i="171"/>
  <c r="Y14" i="165"/>
  <c r="X14" i="250"/>
  <c r="X14" i="99"/>
  <c r="Y10" i="171"/>
  <c r="Y10" i="165"/>
  <c r="X10" i="250"/>
  <c r="X10" i="99"/>
  <c r="I25" i="171"/>
  <c r="I25" i="165"/>
  <c r="H25" i="99"/>
  <c r="H25" i="250"/>
  <c r="I21" i="171"/>
  <c r="I21" i="165"/>
  <c r="H21" i="99"/>
  <c r="H21" i="250"/>
  <c r="I17" i="171"/>
  <c r="I17" i="165"/>
  <c r="H17" i="250"/>
  <c r="H17" i="99"/>
  <c r="I13" i="171"/>
  <c r="I13" i="165"/>
  <c r="H13" i="250"/>
  <c r="H13" i="99"/>
  <c r="I9" i="171"/>
  <c r="I9" i="165"/>
  <c r="H9" i="250"/>
  <c r="H9" i="99"/>
  <c r="Y27" i="171"/>
  <c r="Y27" i="165"/>
  <c r="X27" i="99"/>
  <c r="Y23" i="171"/>
  <c r="Y23" i="165"/>
  <c r="X23" i="250"/>
  <c r="X23" i="99"/>
  <c r="Y19" i="171"/>
  <c r="Y19" i="165"/>
  <c r="X19" i="250"/>
  <c r="X19" i="99"/>
  <c r="Y15" i="171"/>
  <c r="Y15" i="165"/>
  <c r="X15" i="250"/>
  <c r="X15" i="99"/>
  <c r="Y11" i="171"/>
  <c r="Y11" i="165"/>
  <c r="X11" i="250"/>
  <c r="X11" i="99"/>
  <c r="I26" i="171"/>
  <c r="I26" i="165"/>
  <c r="H26" i="99"/>
  <c r="I22" i="171"/>
  <c r="I22" i="165"/>
  <c r="H22" i="250"/>
  <c r="H22" i="99"/>
  <c r="I18" i="171"/>
  <c r="I18" i="165"/>
  <c r="H18" i="250"/>
  <c r="H18" i="99"/>
  <c r="I14" i="171"/>
  <c r="I14" i="165"/>
  <c r="H14" i="250"/>
  <c r="H14" i="99"/>
  <c r="I10" i="171"/>
  <c r="I10" i="165"/>
  <c r="H10" i="250"/>
  <c r="H10" i="99"/>
  <c r="Y7" i="171"/>
  <c r="Y7" i="165"/>
  <c r="X7" i="250"/>
  <c r="X7" i="99"/>
  <c r="X32" s="1"/>
  <c r="Y24" i="171"/>
  <c r="Y24" i="165"/>
  <c r="X24" i="250"/>
  <c r="X24" i="99"/>
  <c r="Y20" i="171"/>
  <c r="Y20" i="165"/>
  <c r="X20" i="250"/>
  <c r="X20" i="99"/>
  <c r="Y16" i="171"/>
  <c r="Y16" i="165"/>
  <c r="X16" i="250"/>
  <c r="X16" i="99"/>
  <c r="Y12" i="171"/>
  <c r="Y12" i="165"/>
  <c r="X12" i="250"/>
  <c r="X12" i="99"/>
  <c r="Y8" i="171"/>
  <c r="Y8" i="165"/>
  <c r="X8" i="250"/>
  <c r="X8" i="99"/>
  <c r="X12" i="65"/>
  <c r="X12" i="56" s="1"/>
  <c r="X20" i="65"/>
  <c r="X20" i="56" s="1"/>
  <c r="I27" i="171"/>
  <c r="I27" i="165"/>
  <c r="H27" i="99"/>
  <c r="I23" i="171"/>
  <c r="I23" i="165"/>
  <c r="H23" i="250"/>
  <c r="H23" i="99"/>
  <c r="I19" i="171"/>
  <c r="I19" i="165"/>
  <c r="H19" i="250"/>
  <c r="H19" i="99"/>
  <c r="I15" i="171"/>
  <c r="I15" i="165"/>
  <c r="H15" i="250"/>
  <c r="H15" i="99"/>
  <c r="I11" i="171"/>
  <c r="I11" i="165"/>
  <c r="H11" i="250"/>
  <c r="H11" i="99"/>
  <c r="Y25" i="171"/>
  <c r="Y25" i="165"/>
  <c r="X25" i="250"/>
  <c r="X25" i="99"/>
  <c r="Y21" i="171"/>
  <c r="Y21" i="165"/>
  <c r="X21" i="250"/>
  <c r="X21" i="99"/>
  <c r="Y17" i="171"/>
  <c r="Y17" i="165"/>
  <c r="X17" i="250"/>
  <c r="X17" i="99"/>
  <c r="X34" s="1"/>
  <c r="Y13" i="171"/>
  <c r="Y13" i="165"/>
  <c r="X13" i="250"/>
  <c r="X13" i="99"/>
  <c r="Y9" i="171"/>
  <c r="Y9" i="165"/>
  <c r="X9" i="250"/>
  <c r="X9" i="99"/>
  <c r="H10" i="65"/>
  <c r="H10" i="56" s="1"/>
  <c r="H18" i="65"/>
  <c r="H18" i="56" s="1"/>
  <c r="I33" i="46"/>
  <c r="I7" i="170"/>
  <c r="I7" i="164"/>
  <c r="H7" i="98"/>
  <c r="H32" s="1"/>
  <c r="H7" i="248"/>
  <c r="I24" i="164"/>
  <c r="I24" i="170"/>
  <c r="H24" i="98"/>
  <c r="I20" i="164"/>
  <c r="I20" i="170"/>
  <c r="H20" i="98"/>
  <c r="I16" i="164"/>
  <c r="I16" i="170"/>
  <c r="H16" i="98"/>
  <c r="I12" i="164"/>
  <c r="I12" i="170"/>
  <c r="H12" i="98"/>
  <c r="I8" i="164"/>
  <c r="I8" i="170"/>
  <c r="H8" i="98"/>
  <c r="Y24" i="164"/>
  <c r="Y24" i="170"/>
  <c r="X24" i="98"/>
  <c r="Y20" i="164"/>
  <c r="Y20" i="170"/>
  <c r="X20" i="98"/>
  <c r="Y16" i="164"/>
  <c r="Y16" i="170"/>
  <c r="X16" i="98"/>
  <c r="Y12" i="164"/>
  <c r="Y12" i="170"/>
  <c r="X12" i="98"/>
  <c r="Y8" i="164"/>
  <c r="Y8" i="170"/>
  <c r="X8" i="98"/>
  <c r="X22" i="64"/>
  <c r="X22" i="55" s="1"/>
  <c r="X14" i="64"/>
  <c r="X14" i="55" s="1"/>
  <c r="I25" i="164"/>
  <c r="I25" i="170"/>
  <c r="H25" i="98"/>
  <c r="I21" i="164"/>
  <c r="I21" i="170"/>
  <c r="H21" i="98"/>
  <c r="I17" i="164"/>
  <c r="I17" i="170"/>
  <c r="H17" i="98"/>
  <c r="H34" s="1"/>
  <c r="I13" i="164"/>
  <c r="I13" i="170"/>
  <c r="H13" i="98"/>
  <c r="I9" i="164"/>
  <c r="I9" i="170"/>
  <c r="H9" i="98"/>
  <c r="Y25" i="164"/>
  <c r="Y25" i="170"/>
  <c r="X25" i="98"/>
  <c r="Y21" i="164"/>
  <c r="Y21" i="170"/>
  <c r="X21" i="98"/>
  <c r="Y17" i="164"/>
  <c r="Y17" i="170"/>
  <c r="X17" i="98"/>
  <c r="X34" s="1"/>
  <c r="Y13" i="164"/>
  <c r="Y13" i="170"/>
  <c r="X13" i="98"/>
  <c r="Y9" i="164"/>
  <c r="Y9" i="170"/>
  <c r="X9" i="98"/>
  <c r="I26" i="164"/>
  <c r="I26" i="170"/>
  <c r="H26" i="98"/>
  <c r="I22" i="164"/>
  <c r="I22" i="170"/>
  <c r="H22" i="98"/>
  <c r="I18" i="164"/>
  <c r="I18" i="170"/>
  <c r="H18" i="98"/>
  <c r="I14" i="164"/>
  <c r="I14" i="170"/>
  <c r="H14" i="98"/>
  <c r="I10" i="164"/>
  <c r="I10" i="170"/>
  <c r="H10" i="98"/>
  <c r="Y26" i="164"/>
  <c r="Y26" i="170"/>
  <c r="X26" i="98"/>
  <c r="Y22" i="164"/>
  <c r="Y22" i="170"/>
  <c r="X22" i="98"/>
  <c r="Y18" i="164"/>
  <c r="Y18" i="170"/>
  <c r="X18" i="98"/>
  <c r="Y14" i="164"/>
  <c r="Y14" i="170"/>
  <c r="X14" i="98"/>
  <c r="Y10" i="164"/>
  <c r="Y10" i="170"/>
  <c r="X10" i="98"/>
  <c r="I27" i="164"/>
  <c r="I27" i="170"/>
  <c r="H27" i="98"/>
  <c r="H23" i="45"/>
  <c r="H23" i="50" s="1"/>
  <c r="I23" i="164"/>
  <c r="I23" i="170"/>
  <c r="H23" i="98"/>
  <c r="I19" i="164"/>
  <c r="I19" i="170"/>
  <c r="H19" i="98"/>
  <c r="H15" i="45"/>
  <c r="H15" i="50" s="1"/>
  <c r="I15" i="164"/>
  <c r="I15" i="170"/>
  <c r="H15" i="98"/>
  <c r="I11" i="164"/>
  <c r="I11" i="170"/>
  <c r="H11" i="98"/>
  <c r="Y33" i="46"/>
  <c r="Y7" i="170"/>
  <c r="Y7" i="164"/>
  <c r="X7" i="98"/>
  <c r="X32" s="1"/>
  <c r="X7" i="45"/>
  <c r="X7" i="248"/>
  <c r="Y23" i="164"/>
  <c r="Y23" i="170"/>
  <c r="X23" i="98"/>
  <c r="Y19" i="164"/>
  <c r="Y19" i="170"/>
  <c r="X19" i="98"/>
  <c r="Y15" i="164"/>
  <c r="Y15" i="170"/>
  <c r="X15" i="98"/>
  <c r="Y11" i="164"/>
  <c r="Y11" i="170"/>
  <c r="X11" i="98"/>
  <c r="Y27" i="164"/>
  <c r="Y27" i="170"/>
  <c r="X27" i="98"/>
  <c r="H7" i="64"/>
  <c r="H20"/>
  <c r="H20" i="55" s="1"/>
  <c r="H12" i="64"/>
  <c r="H12" i="55" s="1"/>
  <c r="X33" i="27"/>
  <c r="X7" i="49"/>
  <c r="X32" s="1"/>
  <c r="H16"/>
  <c r="H16" i="51" s="1"/>
  <c r="X22"/>
  <c r="H21" i="49"/>
  <c r="H21" i="51" s="1"/>
  <c r="H13" i="49"/>
  <c r="H13" i="51" s="1"/>
  <c r="X23"/>
  <c r="X15"/>
  <c r="H22" i="49"/>
  <c r="H22" i="51" s="1"/>
  <c r="H18" i="49"/>
  <c r="H18" i="51" s="1"/>
  <c r="H14" i="49"/>
  <c r="H14" i="51" s="1"/>
  <c r="X24"/>
  <c r="X16"/>
  <c r="X8"/>
  <c r="X23" i="45"/>
  <c r="X23" i="50" s="1"/>
  <c r="H26" i="45"/>
  <c r="H26" i="50" s="1"/>
  <c r="B26" i="25"/>
  <c r="H18" i="45"/>
  <c r="H18" i="50" s="1"/>
  <c r="B18" i="25"/>
  <c r="H10" i="45"/>
  <c r="H10" i="50" s="1"/>
  <c r="B10" i="25"/>
  <c r="X25"/>
  <c r="X25" i="45" s="1"/>
  <c r="H24"/>
  <c r="H24" i="50" s="1"/>
  <c r="H20" i="45"/>
  <c r="H20" i="50" s="1"/>
  <c r="H16" i="45"/>
  <c r="H16" i="50" s="1"/>
  <c r="H12" i="45"/>
  <c r="H12" i="50" s="1"/>
  <c r="H8" i="45"/>
  <c r="H8" i="50" s="1"/>
  <c r="B23" i="45"/>
  <c r="B23" i="50" s="1"/>
  <c r="B19" i="45"/>
  <c r="B19" i="50" s="1"/>
  <c r="B15" i="45"/>
  <c r="B15" i="50" s="1"/>
  <c r="B11" i="45"/>
  <c r="B11" i="50" s="1"/>
  <c r="H13" i="45"/>
  <c r="H13" i="50" s="1"/>
  <c r="H33" i="25"/>
  <c r="B17"/>
  <c r="B27"/>
  <c r="H21" i="45"/>
  <c r="H21" i="50" s="1"/>
  <c r="H25" i="45"/>
  <c r="H25" i="50" s="1"/>
  <c r="H17" i="45"/>
  <c r="H34" s="1"/>
  <c r="H9"/>
  <c r="H9" i="50" s="1"/>
  <c r="B24" i="45"/>
  <c r="B24" i="50" s="1"/>
  <c r="B20" i="45"/>
  <c r="B20" i="50" s="1"/>
  <c r="B16" i="45"/>
  <c r="B16" i="50" s="1"/>
  <c r="B12" i="45"/>
  <c r="B12" i="50" s="1"/>
  <c r="B8" i="45"/>
  <c r="B8" i="50" s="1"/>
  <c r="X21" i="25"/>
  <c r="X21" i="45" s="1"/>
  <c r="X21" i="50" s="1"/>
  <c r="X13" i="25"/>
  <c r="X13" i="45" s="1"/>
  <c r="X9" i="25"/>
  <c r="X9" i="45" s="1"/>
  <c r="X9" i="50" s="1"/>
  <c r="H22" i="45"/>
  <c r="H22" i="50" s="1"/>
  <c r="H14" i="45"/>
  <c r="H14" i="50" s="1"/>
  <c r="H25" i="96"/>
  <c r="B25" i="15"/>
  <c r="H25" i="21"/>
  <c r="H25" i="248"/>
  <c r="V25" i="55"/>
  <c r="M25"/>
  <c r="I25"/>
  <c r="D25"/>
  <c r="V21"/>
  <c r="M21"/>
  <c r="I21"/>
  <c r="D21"/>
  <c r="U17"/>
  <c r="L17"/>
  <c r="G17"/>
  <c r="C17"/>
  <c r="U13"/>
  <c r="P13"/>
  <c r="L13"/>
  <c r="G13"/>
  <c r="C13"/>
  <c r="N9"/>
  <c r="J9"/>
  <c r="E9"/>
  <c r="E9" i="56"/>
  <c r="J9"/>
  <c r="N9"/>
  <c r="R9"/>
  <c r="E13"/>
  <c r="J13"/>
  <c r="N13"/>
  <c r="R13"/>
  <c r="E17"/>
  <c r="J17"/>
  <c r="J34" s="1"/>
  <c r="N17"/>
  <c r="N34" s="1"/>
  <c r="R17"/>
  <c r="E21"/>
  <c r="J21"/>
  <c r="N21"/>
  <c r="R21"/>
  <c r="E25"/>
  <c r="J25"/>
  <c r="N25"/>
  <c r="R25"/>
  <c r="N25" i="55"/>
  <c r="J25"/>
  <c r="E25"/>
  <c r="N21"/>
  <c r="J21"/>
  <c r="E21"/>
  <c r="V17"/>
  <c r="V34" s="1"/>
  <c r="M17"/>
  <c r="M34" s="1"/>
  <c r="I17"/>
  <c r="I34" s="1"/>
  <c r="D17"/>
  <c r="V13"/>
  <c r="M13"/>
  <c r="I13"/>
  <c r="D13"/>
  <c r="O9"/>
  <c r="K9"/>
  <c r="F9"/>
  <c r="B9"/>
  <c r="D9" i="56"/>
  <c r="I9"/>
  <c r="M9"/>
  <c r="Q9"/>
  <c r="V9"/>
  <c r="D13"/>
  <c r="I13"/>
  <c r="M13"/>
  <c r="Q13"/>
  <c r="V13"/>
  <c r="D17"/>
  <c r="I17"/>
  <c r="M17"/>
  <c r="Q17"/>
  <c r="Q34" s="1"/>
  <c r="V17"/>
  <c r="D21"/>
  <c r="I21"/>
  <c r="M21"/>
  <c r="Q21"/>
  <c r="V21"/>
  <c r="D25"/>
  <c r="I25"/>
  <c r="M25"/>
  <c r="Q25"/>
  <c r="V25"/>
  <c r="O25" i="55"/>
  <c r="K25"/>
  <c r="F25"/>
  <c r="B25"/>
  <c r="O21"/>
  <c r="K21"/>
  <c r="F21"/>
  <c r="B21"/>
  <c r="N17"/>
  <c r="N34" s="1"/>
  <c r="J17"/>
  <c r="J34" s="1"/>
  <c r="E17"/>
  <c r="E34" s="1"/>
  <c r="N13"/>
  <c r="J13"/>
  <c r="E13"/>
  <c r="U9"/>
  <c r="P9"/>
  <c r="L9"/>
  <c r="G9"/>
  <c r="C9"/>
  <c r="C9" i="56"/>
  <c r="G9"/>
  <c r="L9"/>
  <c r="P9"/>
  <c r="U9"/>
  <c r="C13"/>
  <c r="G13"/>
  <c r="L13"/>
  <c r="P13"/>
  <c r="U13"/>
  <c r="C17"/>
  <c r="C34" s="1"/>
  <c r="G17"/>
  <c r="L17"/>
  <c r="P17"/>
  <c r="U17"/>
  <c r="C21"/>
  <c r="G21"/>
  <c r="L21"/>
  <c r="P21"/>
  <c r="U21"/>
  <c r="C25"/>
  <c r="G25"/>
  <c r="L25"/>
  <c r="P25"/>
  <c r="U25"/>
  <c r="W15" i="65"/>
  <c r="W15" i="56" s="1"/>
  <c r="W7" i="65"/>
  <c r="W33" i="99"/>
  <c r="J33" i="51"/>
  <c r="W25" i="64"/>
  <c r="W25" i="55" s="1"/>
  <c r="W17" i="64"/>
  <c r="W9"/>
  <c r="W9" i="55" s="1"/>
  <c r="X33" i="46"/>
  <c r="U33" i="45"/>
  <c r="V33"/>
  <c r="D33"/>
  <c r="K33" i="64"/>
  <c r="W26" i="51"/>
  <c r="W18"/>
  <c r="W10"/>
  <c r="W27"/>
  <c r="W19"/>
  <c r="W15"/>
  <c r="W11"/>
  <c r="W13"/>
  <c r="X19" i="50"/>
  <c r="X15"/>
  <c r="X11"/>
  <c r="X24"/>
  <c r="X16"/>
  <c r="X8"/>
  <c r="X25"/>
  <c r="X14"/>
  <c r="W26"/>
  <c r="W22"/>
  <c r="W18"/>
  <c r="W14"/>
  <c r="W10"/>
  <c r="W19"/>
  <c r="W11"/>
  <c r="W20"/>
  <c r="W12"/>
  <c r="W25"/>
  <c r="W21"/>
  <c r="W17"/>
  <c r="W13"/>
  <c r="W9"/>
  <c r="W29" i="15"/>
  <c r="M33" i="45"/>
  <c r="E33"/>
  <c r="Q33"/>
  <c r="K33"/>
  <c r="I33"/>
  <c r="C33" i="64"/>
  <c r="U33"/>
  <c r="R33" i="51"/>
  <c r="G33" i="64"/>
  <c r="V33" i="51"/>
  <c r="O33" i="64"/>
  <c r="B33"/>
  <c r="L33"/>
  <c r="L33" i="51"/>
  <c r="U33"/>
  <c r="P33" i="45"/>
  <c r="L33"/>
  <c r="R33"/>
  <c r="C33"/>
  <c r="J33"/>
  <c r="F33" i="51"/>
  <c r="D33"/>
  <c r="G33"/>
  <c r="D33" i="64"/>
  <c r="M33" i="51"/>
  <c r="P33"/>
  <c r="D23" i="56"/>
  <c r="L15"/>
  <c r="I19" i="55"/>
  <c r="S30" i="21"/>
  <c r="T33" i="51"/>
  <c r="L30" i="21"/>
  <c r="I27" i="50"/>
  <c r="Q27"/>
  <c r="M26" i="55"/>
  <c r="M18"/>
  <c r="N30" i="21"/>
  <c r="F30"/>
  <c r="T30"/>
  <c r="E30"/>
  <c r="U30"/>
  <c r="M30"/>
  <c r="D30"/>
  <c r="W29"/>
  <c r="H17" i="50"/>
  <c r="H34" s="1"/>
  <c r="C27"/>
  <c r="W30" i="17"/>
  <c r="F31" i="21"/>
  <c r="F29"/>
  <c r="K27" i="50"/>
  <c r="N31" i="21"/>
  <c r="N29"/>
  <c r="T27" i="50"/>
  <c r="X29" i="17"/>
  <c r="U31" i="21"/>
  <c r="U29"/>
  <c r="M31"/>
  <c r="M29"/>
  <c r="E31"/>
  <c r="E29"/>
  <c r="W29" i="17"/>
  <c r="H31"/>
  <c r="T31" i="21"/>
  <c r="T29"/>
  <c r="L31"/>
  <c r="L29"/>
  <c r="D31"/>
  <c r="D29"/>
  <c r="P29"/>
  <c r="V17" i="50"/>
  <c r="D17"/>
  <c r="V31" i="21"/>
  <c r="V29"/>
  <c r="S31"/>
  <c r="S29"/>
  <c r="K31"/>
  <c r="K29"/>
  <c r="C31"/>
  <c r="C29"/>
  <c r="R30"/>
  <c r="J30"/>
  <c r="O29"/>
  <c r="X13" i="50"/>
  <c r="U17"/>
  <c r="G7"/>
  <c r="G33" i="45"/>
  <c r="J27" i="50"/>
  <c r="W31" i="17"/>
  <c r="R31" i="21"/>
  <c r="R29"/>
  <c r="J31"/>
  <c r="J29"/>
  <c r="Q30"/>
  <c r="I30"/>
  <c r="W24" i="50"/>
  <c r="W16"/>
  <c r="W8"/>
  <c r="X20"/>
  <c r="X12"/>
  <c r="O7"/>
  <c r="O32" s="1"/>
  <c r="O33" i="45"/>
  <c r="F7" i="50"/>
  <c r="F33" i="45"/>
  <c r="V30" i="21"/>
  <c r="H30" i="17"/>
  <c r="Q29" i="21"/>
  <c r="I29"/>
  <c r="P30"/>
  <c r="G29"/>
  <c r="H27" i="45"/>
  <c r="H19"/>
  <c r="H19" i="50" s="1"/>
  <c r="H11" i="45"/>
  <c r="H11" i="50" s="1"/>
  <c r="N7"/>
  <c r="N33" i="45"/>
  <c r="W30" i="15"/>
  <c r="X30" i="17"/>
  <c r="O30" i="21"/>
  <c r="G30"/>
  <c r="I31"/>
  <c r="I33" i="47"/>
  <c r="H7" i="49"/>
  <c r="H20"/>
  <c r="H20" i="51" s="1"/>
  <c r="H12" i="49"/>
  <c r="H12" i="51" s="1"/>
  <c r="W25"/>
  <c r="W17"/>
  <c r="W34" s="1"/>
  <c r="W9"/>
  <c r="X14"/>
  <c r="H27" i="49"/>
  <c r="H27" i="51" s="1"/>
  <c r="H19" i="49"/>
  <c r="H19" i="51" s="1"/>
  <c r="H11" i="49"/>
  <c r="H11" i="51" s="1"/>
  <c r="W24"/>
  <c r="W16"/>
  <c r="W8"/>
  <c r="X21"/>
  <c r="X13"/>
  <c r="H26" i="49"/>
  <c r="H26" i="51" s="1"/>
  <c r="H10" i="49"/>
  <c r="H10" i="51" s="1"/>
  <c r="W23"/>
  <c r="X7"/>
  <c r="X32" s="1"/>
  <c r="N27" i="50"/>
  <c r="F27"/>
  <c r="H25" i="49"/>
  <c r="H25" i="51" s="1"/>
  <c r="H17" i="49"/>
  <c r="H9"/>
  <c r="H9" i="51" s="1"/>
  <c r="W22"/>
  <c r="W14"/>
  <c r="X19"/>
  <c r="V27" i="50"/>
  <c r="M27"/>
  <c r="W33" i="27"/>
  <c r="H24" i="49"/>
  <c r="H24" i="51" s="1"/>
  <c r="H8" i="49"/>
  <c r="H8" i="51" s="1"/>
  <c r="W21"/>
  <c r="X26"/>
  <c r="X18"/>
  <c r="X10"/>
  <c r="H23" i="49"/>
  <c r="H23" i="51" s="1"/>
  <c r="H15" i="49"/>
  <c r="H15" i="51" s="1"/>
  <c r="X33" i="47"/>
  <c r="W7" i="51"/>
  <c r="W32" s="1"/>
  <c r="W20"/>
  <c r="W12"/>
  <c r="X25"/>
  <c r="X17"/>
  <c r="X34" s="1"/>
  <c r="X9"/>
  <c r="H7" i="45"/>
  <c r="T17" i="50"/>
  <c r="H27" i="64"/>
  <c r="H27" i="55" s="1"/>
  <c r="H19" i="64"/>
  <c r="H19" i="55" s="1"/>
  <c r="H11" i="64"/>
  <c r="H11" i="55" s="1"/>
  <c r="W24" i="64"/>
  <c r="W24" i="55" s="1"/>
  <c r="W16" i="64"/>
  <c r="W16" i="55" s="1"/>
  <c r="W8" i="64"/>
  <c r="W8" i="55" s="1"/>
  <c r="X21" i="64"/>
  <c r="X21" i="55" s="1"/>
  <c r="X13" i="64"/>
  <c r="X13" i="55" s="1"/>
  <c r="X7" i="65"/>
  <c r="W10"/>
  <c r="W10" i="56" s="1"/>
  <c r="H13" i="65"/>
  <c r="H13" i="56" s="1"/>
  <c r="X15" i="65"/>
  <c r="X15" i="56" s="1"/>
  <c r="W18" i="65"/>
  <c r="W18" i="56" s="1"/>
  <c r="H21" i="65"/>
  <c r="H21" i="56" s="1"/>
  <c r="X23" i="65"/>
  <c r="X23" i="56" s="1"/>
  <c r="R33" i="64"/>
  <c r="J33"/>
  <c r="J7" i="55"/>
  <c r="J32" s="1"/>
  <c r="U27"/>
  <c r="L27"/>
  <c r="C27"/>
  <c r="Q33" i="64"/>
  <c r="Q7" i="55"/>
  <c r="Q32" s="1"/>
  <c r="I33" i="64"/>
  <c r="I7" i="55"/>
  <c r="I32" s="1"/>
  <c r="K27"/>
  <c r="B27"/>
  <c r="H24" i="64"/>
  <c r="H24" i="55" s="1"/>
  <c r="H16" i="64"/>
  <c r="H16" i="55" s="1"/>
  <c r="H8" i="64"/>
  <c r="H8" i="55" s="1"/>
  <c r="W21" i="64"/>
  <c r="W21" i="55" s="1"/>
  <c r="W13" i="64"/>
  <c r="W13" i="55" s="1"/>
  <c r="X26" i="64"/>
  <c r="X26" i="55" s="1"/>
  <c r="X18" i="64"/>
  <c r="X18" i="55" s="1"/>
  <c r="X10" i="64"/>
  <c r="X10" i="55" s="1"/>
  <c r="X8" i="65"/>
  <c r="X8" i="56" s="1"/>
  <c r="W11" i="65"/>
  <c r="W11" i="56" s="1"/>
  <c r="H14" i="65"/>
  <c r="H14" i="56" s="1"/>
  <c r="X16" i="65"/>
  <c r="X16" i="56" s="1"/>
  <c r="W19" i="65"/>
  <c r="W19" i="56" s="1"/>
  <c r="H22" i="65"/>
  <c r="H22" i="56" s="1"/>
  <c r="X24" i="65"/>
  <c r="X24" i="56" s="1"/>
  <c r="H23" i="64"/>
  <c r="H23" i="55" s="1"/>
  <c r="H15" i="64"/>
  <c r="H15" i="55" s="1"/>
  <c r="W7" i="64"/>
  <c r="W20"/>
  <c r="W20" i="55" s="1"/>
  <c r="W12" i="64"/>
  <c r="W12" i="55" s="1"/>
  <c r="X25" i="64"/>
  <c r="X25" i="55" s="1"/>
  <c r="X17" i="64"/>
  <c r="X9"/>
  <c r="X9" i="55" s="1"/>
  <c r="H9" i="65"/>
  <c r="H9" i="56" s="1"/>
  <c r="X11" i="65"/>
  <c r="X11" i="56" s="1"/>
  <c r="W14" i="65"/>
  <c r="W14" i="56" s="1"/>
  <c r="H17" i="65"/>
  <c r="X19"/>
  <c r="X19" i="56" s="1"/>
  <c r="W22" i="65"/>
  <c r="W22" i="56" s="1"/>
  <c r="H25" i="65"/>
  <c r="H25" i="56" s="1"/>
  <c r="I27" i="55"/>
  <c r="P27"/>
  <c r="P19"/>
  <c r="B33" i="51"/>
  <c r="L23" i="56"/>
  <c r="U23"/>
  <c r="H26" i="64"/>
  <c r="H26" i="55" s="1"/>
  <c r="H18" i="64"/>
  <c r="H18" i="55" s="1"/>
  <c r="H10" i="64"/>
  <c r="H10" i="55" s="1"/>
  <c r="W23" i="64"/>
  <c r="W23" i="55" s="1"/>
  <c r="W15" i="64"/>
  <c r="W15" i="55" s="1"/>
  <c r="X7" i="64"/>
  <c r="X20"/>
  <c r="X20" i="55" s="1"/>
  <c r="X12" i="64"/>
  <c r="X12" i="55" s="1"/>
  <c r="H8" i="65"/>
  <c r="H8" i="56" s="1"/>
  <c r="X10" i="65"/>
  <c r="X10" i="56" s="1"/>
  <c r="W13" i="65"/>
  <c r="W13" i="56" s="1"/>
  <c r="H16" i="65"/>
  <c r="H16" i="56" s="1"/>
  <c r="X18" i="65"/>
  <c r="X18" i="56" s="1"/>
  <c r="W21" i="65"/>
  <c r="W21" i="56" s="1"/>
  <c r="H24" i="65"/>
  <c r="H24" i="56" s="1"/>
  <c r="X26" i="65"/>
  <c r="X26" i="56" s="1"/>
  <c r="E27" i="55"/>
  <c r="N19"/>
  <c r="E19"/>
  <c r="U10"/>
  <c r="H25" i="64"/>
  <c r="H25" i="55" s="1"/>
  <c r="H17" i="64"/>
  <c r="H9"/>
  <c r="H9" i="55" s="1"/>
  <c r="W22" i="64"/>
  <c r="W22" i="55" s="1"/>
  <c r="W14" i="64"/>
  <c r="W14" i="55" s="1"/>
  <c r="X27" i="64"/>
  <c r="X27" i="55" s="1"/>
  <c r="X19" i="64"/>
  <c r="X19" i="55" s="1"/>
  <c r="X11" i="64"/>
  <c r="X11" i="55" s="1"/>
  <c r="W8" i="65"/>
  <c r="W8" i="56" s="1"/>
  <c r="H11" i="65"/>
  <c r="H11" i="56" s="1"/>
  <c r="X13" i="65"/>
  <c r="X13" i="56" s="1"/>
  <c r="W16" i="65"/>
  <c r="W16" i="56" s="1"/>
  <c r="H19" i="65"/>
  <c r="H19" i="56" s="1"/>
  <c r="X21" i="65"/>
  <c r="X21" i="56" s="1"/>
  <c r="W24" i="65"/>
  <c r="W24" i="56" s="1"/>
  <c r="V27" i="55"/>
  <c r="M27"/>
  <c r="D27"/>
  <c r="V19"/>
  <c r="M19"/>
  <c r="D19"/>
  <c r="D11"/>
  <c r="R14" i="56"/>
  <c r="J22"/>
  <c r="R22"/>
  <c r="V18" i="55"/>
  <c r="L11"/>
  <c r="C11"/>
  <c r="G15" i="56"/>
  <c r="P15"/>
  <c r="G23"/>
  <c r="P23"/>
  <c r="K19" i="55"/>
  <c r="B19"/>
  <c r="K11"/>
  <c r="B11"/>
  <c r="Q15" i="56"/>
  <c r="I23"/>
  <c r="Q23"/>
  <c r="H22" i="64"/>
  <c r="H22" i="55" s="1"/>
  <c r="H14" i="64"/>
  <c r="H14" i="55" s="1"/>
  <c r="W27" i="64"/>
  <c r="W27" i="55" s="1"/>
  <c r="W19" i="64"/>
  <c r="W19" i="55" s="1"/>
  <c r="W11" i="64"/>
  <c r="W11" i="55" s="1"/>
  <c r="X24" i="64"/>
  <c r="X24" i="55" s="1"/>
  <c r="X16" i="64"/>
  <c r="X16" i="55" s="1"/>
  <c r="X8" i="64"/>
  <c r="X8" i="55" s="1"/>
  <c r="W9" i="65"/>
  <c r="W9" i="56" s="1"/>
  <c r="H12" i="65"/>
  <c r="H12" i="56" s="1"/>
  <c r="X14" i="65"/>
  <c r="X14" i="56" s="1"/>
  <c r="W17" i="65"/>
  <c r="H20"/>
  <c r="H20" i="56" s="1"/>
  <c r="X22" i="65"/>
  <c r="X22" i="56" s="1"/>
  <c r="W25" i="65"/>
  <c r="W25" i="56" s="1"/>
  <c r="J27" i="55"/>
  <c r="J19"/>
  <c r="H21" i="64"/>
  <c r="H21" i="55" s="1"/>
  <c r="H13" i="64"/>
  <c r="H13" i="55" s="1"/>
  <c r="W26" i="64"/>
  <c r="W26" i="55" s="1"/>
  <c r="W18" i="64"/>
  <c r="W18" i="55" s="1"/>
  <c r="W10" i="64"/>
  <c r="W10" i="55" s="1"/>
  <c r="X23" i="64"/>
  <c r="X23" i="55" s="1"/>
  <c r="X15" i="64"/>
  <c r="X15" i="55" s="1"/>
  <c r="H7" i="65"/>
  <c r="X9"/>
  <c r="X9" i="56" s="1"/>
  <c r="W12" i="65"/>
  <c r="W12" i="56" s="1"/>
  <c r="H15" i="65"/>
  <c r="H15" i="56" s="1"/>
  <c r="N22"/>
  <c r="W26" i="65"/>
  <c r="W26" i="56" s="1"/>
  <c r="V11" i="55"/>
  <c r="M11"/>
  <c r="G10"/>
  <c r="F15" i="56"/>
  <c r="O15"/>
  <c r="F23"/>
  <c r="O23"/>
  <c r="W27" i="65"/>
  <c r="W27" i="56" s="1"/>
  <c r="P33" i="64"/>
  <c r="J11" i="55"/>
  <c r="V10"/>
  <c r="M10"/>
  <c r="D14" i="56"/>
  <c r="M14"/>
  <c r="V14"/>
  <c r="J15"/>
  <c r="R15"/>
  <c r="D22"/>
  <c r="M22"/>
  <c r="V22"/>
  <c r="J23"/>
  <c r="R23"/>
  <c r="G27" i="55"/>
  <c r="O7"/>
  <c r="O32" s="1"/>
  <c r="X27" i="65"/>
  <c r="X27" i="56" s="1"/>
  <c r="F7" i="55"/>
  <c r="F32" s="1"/>
  <c r="I11"/>
  <c r="C10"/>
  <c r="E14" i="56"/>
  <c r="B15"/>
  <c r="K15"/>
  <c r="T15"/>
  <c r="E22"/>
  <c r="B23"/>
  <c r="K23"/>
  <c r="T23"/>
  <c r="N27" i="55"/>
  <c r="P17"/>
  <c r="P34" s="1"/>
  <c r="N33" i="64"/>
  <c r="N7" i="55"/>
  <c r="N32" s="1"/>
  <c r="E33" i="64"/>
  <c r="E7" i="55"/>
  <c r="E32" s="1"/>
  <c r="P11"/>
  <c r="K10"/>
  <c r="C15" i="56"/>
  <c r="C23"/>
  <c r="X17" i="65"/>
  <c r="W20"/>
  <c r="W20" i="56" s="1"/>
  <c r="H23" i="65"/>
  <c r="H23" i="56" s="1"/>
  <c r="X25" i="65"/>
  <c r="X25" i="56" s="1"/>
  <c r="F33" i="64"/>
  <c r="V33"/>
  <c r="V7" i="55"/>
  <c r="V32" s="1"/>
  <c r="M33" i="64"/>
  <c r="M7" i="55"/>
  <c r="M32" s="1"/>
  <c r="F11"/>
  <c r="J10"/>
  <c r="P14" i="56"/>
  <c r="M15"/>
  <c r="V15"/>
  <c r="P22"/>
  <c r="M23"/>
  <c r="V23"/>
  <c r="B7" i="55"/>
  <c r="B32" s="1"/>
  <c r="W23" i="65"/>
  <c r="W23" i="56" s="1"/>
  <c r="H26" i="65"/>
  <c r="H26" i="56" s="1"/>
  <c r="N11" i="55"/>
  <c r="E11"/>
  <c r="I14" i="56"/>
  <c r="Q14"/>
  <c r="E15"/>
  <c r="N15"/>
  <c r="I22"/>
  <c r="Q22"/>
  <c r="E23"/>
  <c r="N23"/>
  <c r="T33"/>
  <c r="B33"/>
  <c r="K33" i="55"/>
  <c r="X33" i="53"/>
  <c r="H27" i="65"/>
  <c r="H27" i="56" s="1"/>
  <c r="C33" i="65"/>
  <c r="G33"/>
  <c r="K33"/>
  <c r="O33"/>
  <c r="T33"/>
  <c r="B33"/>
  <c r="F33"/>
  <c r="J33"/>
  <c r="N33"/>
  <c r="R33"/>
  <c r="E33"/>
  <c r="I33"/>
  <c r="M33"/>
  <c r="Q33"/>
  <c r="V33"/>
  <c r="D33"/>
  <c r="L33"/>
  <c r="P33"/>
  <c r="U33"/>
  <c r="W33" i="53"/>
  <c r="H33"/>
  <c r="C33" i="52"/>
  <c r="G33"/>
  <c r="K33"/>
  <c r="O33"/>
  <c r="T33"/>
  <c r="X33"/>
  <c r="B33"/>
  <c r="F33"/>
  <c r="J33"/>
  <c r="N33"/>
  <c r="R33"/>
  <c r="W33"/>
  <c r="E33"/>
  <c r="I33"/>
  <c r="M33"/>
  <c r="Q33"/>
  <c r="V33"/>
  <c r="D33"/>
  <c r="H33"/>
  <c r="L33"/>
  <c r="P33"/>
  <c r="U33"/>
  <c r="C33" i="51"/>
  <c r="C33" i="50"/>
  <c r="E33"/>
  <c r="L33"/>
  <c r="P33"/>
  <c r="C33" i="49"/>
  <c r="G33"/>
  <c r="K33"/>
  <c r="O33"/>
  <c r="B33"/>
  <c r="F33"/>
  <c r="J33"/>
  <c r="N33"/>
  <c r="R33"/>
  <c r="E33"/>
  <c r="I33"/>
  <c r="M33"/>
  <c r="Q33"/>
  <c r="V33"/>
  <c r="D33"/>
  <c r="L33"/>
  <c r="P33"/>
  <c r="U33"/>
  <c r="Y33" i="47"/>
  <c r="H33" i="27"/>
  <c r="W59" i="204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W59" i="203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D32" i="144"/>
  <c r="C32"/>
  <c r="B32"/>
  <c r="C32" i="143"/>
  <c r="D32"/>
  <c r="B32"/>
  <c r="H7" i="51" l="1"/>
  <c r="H32" s="1"/>
  <c r="H32" i="49"/>
  <c r="G33" i="50"/>
  <c r="G32"/>
  <c r="V33"/>
  <c r="V34"/>
  <c r="F33"/>
  <c r="F32"/>
  <c r="D33"/>
  <c r="D34"/>
  <c r="W17" i="55"/>
  <c r="W34" s="1"/>
  <c r="W34" i="64"/>
  <c r="W7" i="56"/>
  <c r="W32" s="1"/>
  <c r="W32" i="65"/>
  <c r="U33" i="56"/>
  <c r="U34"/>
  <c r="V33"/>
  <c r="V34"/>
  <c r="D33"/>
  <c r="D34"/>
  <c r="E33"/>
  <c r="E34"/>
  <c r="U33" i="55"/>
  <c r="U34"/>
  <c r="H7"/>
  <c r="H32" s="1"/>
  <c r="H32" i="64"/>
  <c r="I33" i="50"/>
  <c r="K33"/>
  <c r="T33" i="55"/>
  <c r="I33" i="51"/>
  <c r="X17" i="56"/>
  <c r="X34" s="1"/>
  <c r="X34" i="65"/>
  <c r="H7" i="56"/>
  <c r="H32" s="1"/>
  <c r="H32" i="65"/>
  <c r="T33" i="50"/>
  <c r="T34"/>
  <c r="X7"/>
  <c r="X32" s="1"/>
  <c r="X32" i="45"/>
  <c r="H17" i="55"/>
  <c r="H34" i="64"/>
  <c r="X7" i="55"/>
  <c r="X32" s="1"/>
  <c r="X32" i="64"/>
  <c r="X17" i="55"/>
  <c r="X34" s="1"/>
  <c r="X34" i="64"/>
  <c r="W7" i="55"/>
  <c r="W32" s="1"/>
  <c r="W32" i="64"/>
  <c r="X7" i="56"/>
  <c r="X32" s="1"/>
  <c r="X32" i="65"/>
  <c r="H17" i="51"/>
  <c r="H34" s="1"/>
  <c r="H34" i="49"/>
  <c r="G33" i="56"/>
  <c r="G34"/>
  <c r="I33"/>
  <c r="I34"/>
  <c r="D33" i="55"/>
  <c r="D34"/>
  <c r="L33"/>
  <c r="L34"/>
  <c r="M33" i="50"/>
  <c r="F33" i="56"/>
  <c r="Q33" i="51"/>
  <c r="N33"/>
  <c r="K33"/>
  <c r="N33" i="50"/>
  <c r="N32"/>
  <c r="P33" i="56"/>
  <c r="P34"/>
  <c r="R33"/>
  <c r="R34"/>
  <c r="C33" i="55"/>
  <c r="C34"/>
  <c r="H33" i="99"/>
  <c r="H34"/>
  <c r="W17" i="56"/>
  <c r="W34" s="1"/>
  <c r="W34" i="65"/>
  <c r="H17" i="56"/>
  <c r="H34" s="1"/>
  <c r="H34" i="65"/>
  <c r="H7" i="50"/>
  <c r="H32" s="1"/>
  <c r="H32" i="45"/>
  <c r="U33" i="50"/>
  <c r="U34"/>
  <c r="W33"/>
  <c r="W34"/>
  <c r="L33" i="56"/>
  <c r="L34"/>
  <c r="M33"/>
  <c r="M34"/>
  <c r="G33" i="55"/>
  <c r="G34"/>
  <c r="J33" i="50"/>
  <c r="K33" i="56"/>
  <c r="Q33" i="50"/>
  <c r="R33"/>
  <c r="N33" i="56"/>
  <c r="O33"/>
  <c r="E33" i="51"/>
  <c r="O33"/>
  <c r="X33" i="99"/>
  <c r="Y32" i="165"/>
  <c r="H30" i="250"/>
  <c r="Y32" i="171"/>
  <c r="X30" i="250"/>
  <c r="I32" i="171"/>
  <c r="X33" i="98"/>
  <c r="H33"/>
  <c r="S33" i="55"/>
  <c r="X29" i="250"/>
  <c r="X31"/>
  <c r="I31" i="165"/>
  <c r="I33"/>
  <c r="Y31"/>
  <c r="Y33"/>
  <c r="H29" i="250"/>
  <c r="H31"/>
  <c r="I31" i="171"/>
  <c r="I33"/>
  <c r="Y31"/>
  <c r="Y33"/>
  <c r="Y33" i="170"/>
  <c r="Y31"/>
  <c r="I33" i="164"/>
  <c r="I31"/>
  <c r="I31" i="170"/>
  <c r="I33"/>
  <c r="Y32" i="164"/>
  <c r="Y33"/>
  <c r="Y31"/>
  <c r="Y32" i="170"/>
  <c r="B17" i="45"/>
  <c r="B34" s="1"/>
  <c r="X17" i="25"/>
  <c r="B18" i="45"/>
  <c r="B18" i="50" s="1"/>
  <c r="X18" i="25"/>
  <c r="X27"/>
  <c r="B27" i="45"/>
  <c r="B10"/>
  <c r="B10" i="50" s="1"/>
  <c r="X10" i="25"/>
  <c r="B26" i="45"/>
  <c r="B26" i="50" s="1"/>
  <c r="X26" i="25"/>
  <c r="H29" i="248"/>
  <c r="H29" i="96"/>
  <c r="B25"/>
  <c r="C25" i="19"/>
  <c r="B25" i="21"/>
  <c r="B25" i="248"/>
  <c r="X25" i="15"/>
  <c r="B29"/>
  <c r="Q33" i="56"/>
  <c r="C33"/>
  <c r="J33" i="55"/>
  <c r="J33" i="56"/>
  <c r="X33" i="65"/>
  <c r="I33" i="55"/>
  <c r="V33"/>
  <c r="N33"/>
  <c r="M33"/>
  <c r="E33"/>
  <c r="R33"/>
  <c r="W33" i="64"/>
  <c r="H33" i="50"/>
  <c r="W33" i="65"/>
  <c r="W33" i="98"/>
  <c r="W29" i="248"/>
  <c r="W33" i="45"/>
  <c r="V30" i="250"/>
  <c r="V31"/>
  <c r="V29"/>
  <c r="V31" i="248"/>
  <c r="V30"/>
  <c r="V29"/>
  <c r="H33" i="64"/>
  <c r="P33" i="55"/>
  <c r="W33" i="49"/>
  <c r="X33" i="64"/>
  <c r="F33" i="55"/>
  <c r="O33" i="50"/>
  <c r="X33" i="51"/>
  <c r="X33" i="56"/>
  <c r="W33" i="51"/>
  <c r="H33" i="65"/>
  <c r="Q33" i="55"/>
  <c r="B33"/>
  <c r="H27" i="50"/>
  <c r="X33" i="49"/>
  <c r="O33" i="55"/>
  <c r="H33" i="51"/>
  <c r="H33" i="49"/>
  <c r="W27" i="50"/>
  <c r="H33" i="45"/>
  <c r="C33" i="202"/>
  <c r="W33" i="55" l="1"/>
  <c r="H33"/>
  <c r="H34"/>
  <c r="X33"/>
  <c r="H33" i="56"/>
  <c r="W33"/>
  <c r="B17" i="50"/>
  <c r="B33" i="45"/>
  <c r="X10"/>
  <c r="X10" i="50" s="1"/>
  <c r="X27" i="45"/>
  <c r="X17"/>
  <c r="X34" s="1"/>
  <c r="X33" i="25"/>
  <c r="B27" i="50"/>
  <c r="X26" i="45"/>
  <c r="X26" i="50" s="1"/>
  <c r="X18" i="45"/>
  <c r="X18" i="50" s="1"/>
  <c r="X25" i="96"/>
  <c r="X25" i="248"/>
  <c r="X25" i="21"/>
  <c r="X29" i="15"/>
  <c r="B29" i="96"/>
  <c r="C25" i="265"/>
  <c r="C25" i="251"/>
  <c r="C25" i="23"/>
  <c r="C29" i="19"/>
  <c r="B29" i="21"/>
  <c r="B29" i="248"/>
  <c r="H30" i="180"/>
  <c r="G30"/>
  <c r="F30"/>
  <c r="E30"/>
  <c r="D30"/>
  <c r="C30"/>
  <c r="B30"/>
  <c r="K24"/>
  <c r="J24"/>
  <c r="I24"/>
  <c r="K23"/>
  <c r="J23"/>
  <c r="I23"/>
  <c r="K22"/>
  <c r="J22"/>
  <c r="I22"/>
  <c r="K21"/>
  <c r="J21"/>
  <c r="I21"/>
  <c r="K20"/>
  <c r="J20"/>
  <c r="I20"/>
  <c r="K19"/>
  <c r="J19"/>
  <c r="I19"/>
  <c r="K18"/>
  <c r="J18"/>
  <c r="I18"/>
  <c r="K17"/>
  <c r="J17"/>
  <c r="I17"/>
  <c r="K16"/>
  <c r="K31" s="1"/>
  <c r="J16"/>
  <c r="J31" s="1"/>
  <c r="I16"/>
  <c r="I31" s="1"/>
  <c r="K15"/>
  <c r="J15"/>
  <c r="I15"/>
  <c r="K14"/>
  <c r="J14"/>
  <c r="I14"/>
  <c r="K13"/>
  <c r="J13"/>
  <c r="I13"/>
  <c r="K12"/>
  <c r="J12"/>
  <c r="I12"/>
  <c r="K11"/>
  <c r="J11"/>
  <c r="I11"/>
  <c r="K10"/>
  <c r="J10"/>
  <c r="I10"/>
  <c r="K9"/>
  <c r="J9"/>
  <c r="I9"/>
  <c r="K8"/>
  <c r="J8"/>
  <c r="I8"/>
  <c r="K7"/>
  <c r="J7"/>
  <c r="I7"/>
  <c r="K6"/>
  <c r="K29" s="1"/>
  <c r="J6"/>
  <c r="J29" s="1"/>
  <c r="I6"/>
  <c r="I29" s="1"/>
  <c r="C31" i="178"/>
  <c r="D31"/>
  <c r="E31"/>
  <c r="F31"/>
  <c r="G31"/>
  <c r="H31"/>
  <c r="B31"/>
  <c r="I8"/>
  <c r="J8"/>
  <c r="K8"/>
  <c r="I9"/>
  <c r="J9"/>
  <c r="K9"/>
  <c r="I10"/>
  <c r="J10"/>
  <c r="K10"/>
  <c r="I11"/>
  <c r="J11"/>
  <c r="K11"/>
  <c r="I12"/>
  <c r="J12"/>
  <c r="K12"/>
  <c r="I13"/>
  <c r="J13"/>
  <c r="K13"/>
  <c r="I14"/>
  <c r="J14"/>
  <c r="K14"/>
  <c r="I15"/>
  <c r="J15"/>
  <c r="K15"/>
  <c r="I16"/>
  <c r="J16"/>
  <c r="K16"/>
  <c r="I17"/>
  <c r="I32" s="1"/>
  <c r="J17"/>
  <c r="J32" s="1"/>
  <c r="K17"/>
  <c r="K32" s="1"/>
  <c r="I18"/>
  <c r="J18"/>
  <c r="K18"/>
  <c r="I19"/>
  <c r="J19"/>
  <c r="K19"/>
  <c r="I20"/>
  <c r="J20"/>
  <c r="K20"/>
  <c r="I21"/>
  <c r="J21"/>
  <c r="K21"/>
  <c r="I22"/>
  <c r="J22"/>
  <c r="K22"/>
  <c r="I23"/>
  <c r="J23"/>
  <c r="K23"/>
  <c r="I24"/>
  <c r="J24"/>
  <c r="K24"/>
  <c r="J7"/>
  <c r="J30" s="1"/>
  <c r="I7"/>
  <c r="I30" s="1"/>
  <c r="C31" i="176"/>
  <c r="B31"/>
  <c r="X29" i="21" l="1"/>
  <c r="B33" i="50"/>
  <c r="B34"/>
  <c r="X27"/>
  <c r="X33" i="45"/>
  <c r="X17" i="50"/>
  <c r="C29" i="251"/>
  <c r="X29" i="96"/>
  <c r="X29" i="248"/>
  <c r="C29" i="265"/>
  <c r="K31" i="178"/>
  <c r="I31"/>
  <c r="J31"/>
  <c r="I30" i="180"/>
  <c r="J30"/>
  <c r="K30"/>
  <c r="X33" i="50" l="1"/>
  <c r="X34"/>
  <c r="L31" i="174"/>
  <c r="K31"/>
  <c r="J31"/>
  <c r="I31"/>
  <c r="H31"/>
  <c r="G31"/>
  <c r="F31"/>
  <c r="E31"/>
  <c r="D31"/>
  <c r="C31"/>
  <c r="B31"/>
  <c r="F32" i="173"/>
  <c r="E32"/>
  <c r="D32"/>
  <c r="C32"/>
  <c r="B32"/>
  <c r="F32" i="172"/>
  <c r="E32"/>
  <c r="D32"/>
  <c r="C32"/>
  <c r="B32"/>
  <c r="E32" i="170"/>
  <c r="F32"/>
  <c r="G32"/>
  <c r="M32"/>
  <c r="N32"/>
  <c r="J32"/>
  <c r="F31" i="168"/>
  <c r="E31"/>
  <c r="D31"/>
  <c r="C31"/>
  <c r="B31"/>
  <c r="C32" i="166"/>
  <c r="M32" i="164"/>
  <c r="E32"/>
  <c r="C32" l="1"/>
  <c r="K32"/>
  <c r="D32"/>
  <c r="L32"/>
  <c r="I32"/>
  <c r="F32"/>
  <c r="N32"/>
  <c r="B32" i="170"/>
  <c r="C32"/>
  <c r="O32"/>
  <c r="G32" i="165"/>
  <c r="O32"/>
  <c r="H32" i="164"/>
  <c r="B32" i="171"/>
  <c r="H32" i="165"/>
  <c r="F32"/>
  <c r="N32"/>
  <c r="I32" i="170"/>
  <c r="L32"/>
  <c r="H32"/>
  <c r="K32"/>
  <c r="D32"/>
  <c r="D32" i="166"/>
  <c r="E32"/>
  <c r="F32"/>
  <c r="B32"/>
  <c r="I32" i="165"/>
  <c r="B32"/>
  <c r="J32"/>
  <c r="C32"/>
  <c r="K32"/>
  <c r="D32"/>
  <c r="L32"/>
  <c r="E32"/>
  <c r="M32"/>
  <c r="G32" i="164"/>
  <c r="O32"/>
  <c r="B32"/>
  <c r="J32"/>
  <c r="W59" i="158" l="1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W59" i="156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W58"/>
  <c r="V58"/>
  <c r="U58"/>
  <c r="C58" i="154"/>
  <c r="D58"/>
  <c r="E58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B58" l="1"/>
  <c r="C58" i="152"/>
  <c r="D58"/>
  <c r="E58"/>
  <c r="F58"/>
  <c r="G58"/>
  <c r="H58"/>
  <c r="I58"/>
  <c r="J58"/>
  <c r="K58"/>
  <c r="B58"/>
  <c r="B59" i="150"/>
  <c r="C59"/>
  <c r="D59"/>
  <c r="E59"/>
  <c r="F59"/>
  <c r="G59"/>
  <c r="H59"/>
  <c r="I59"/>
  <c r="J59"/>
  <c r="K59"/>
  <c r="L59"/>
  <c r="L32" i="147"/>
  <c r="K32"/>
  <c r="J32"/>
  <c r="I32"/>
  <c r="H32"/>
  <c r="G32"/>
  <c r="F32"/>
  <c r="E32"/>
  <c r="D32"/>
  <c r="C32"/>
  <c r="B32"/>
  <c r="L32" i="145"/>
  <c r="K32"/>
  <c r="J32"/>
  <c r="I32"/>
  <c r="H32"/>
  <c r="G32"/>
  <c r="F32"/>
  <c r="E32"/>
  <c r="D32"/>
  <c r="C32"/>
  <c r="B32"/>
  <c r="I6" i="139" l="1"/>
  <c r="H6"/>
  <c r="K6"/>
  <c r="J6"/>
  <c r="L6"/>
  <c r="G6"/>
  <c r="F6"/>
  <c r="E6"/>
  <c r="D6"/>
  <c r="C6"/>
  <c r="B6"/>
  <c r="L32" i="131" l="1"/>
  <c r="K32"/>
  <c r="J32"/>
  <c r="I32"/>
  <c r="H32"/>
  <c r="G32"/>
  <c r="F32"/>
  <c r="E32"/>
  <c r="D32"/>
  <c r="C32"/>
  <c r="B32"/>
  <c r="S32" i="129"/>
  <c r="R32"/>
  <c r="Q32"/>
  <c r="P32"/>
  <c r="O32"/>
  <c r="N32"/>
  <c r="M32"/>
  <c r="L32"/>
  <c r="K32"/>
  <c r="J32"/>
  <c r="I32"/>
  <c r="H32"/>
  <c r="G32"/>
  <c r="F32"/>
  <c r="E32"/>
  <c r="D32"/>
  <c r="C32"/>
  <c r="B32"/>
  <c r="S32" i="127"/>
  <c r="R32"/>
  <c r="Q32"/>
  <c r="P32"/>
  <c r="O32"/>
  <c r="N32"/>
  <c r="M32"/>
  <c r="L32"/>
  <c r="K32"/>
  <c r="J32"/>
  <c r="I32"/>
  <c r="H32"/>
  <c r="G32"/>
  <c r="F32"/>
  <c r="E32"/>
  <c r="D32"/>
  <c r="C32"/>
  <c r="B32"/>
  <c r="E40" i="125"/>
  <c r="D40"/>
  <c r="C40"/>
  <c r="B40"/>
  <c r="E40" i="123"/>
  <c r="D40"/>
  <c r="C40"/>
  <c r="B40"/>
  <c r="E40" i="120"/>
  <c r="D40"/>
  <c r="C40"/>
  <c r="B40"/>
  <c r="E40" i="118"/>
  <c r="D40"/>
  <c r="C40"/>
  <c r="B40"/>
  <c r="L33" i="116"/>
  <c r="K33"/>
  <c r="J33"/>
  <c r="I33"/>
  <c r="H33"/>
  <c r="G33"/>
  <c r="F33"/>
  <c r="E33"/>
  <c r="D33"/>
  <c r="C33"/>
  <c r="B33"/>
  <c r="B33" i="112"/>
  <c r="C33"/>
  <c r="D33"/>
  <c r="E33"/>
  <c r="F33"/>
  <c r="G33"/>
  <c r="H33"/>
  <c r="I33"/>
  <c r="J33"/>
  <c r="K33"/>
  <c r="L33"/>
  <c r="D33" i="111"/>
  <c r="C33"/>
  <c r="D33" i="110"/>
  <c r="C33"/>
  <c r="B33"/>
  <c r="S32" i="105" l="1"/>
  <c r="R32"/>
  <c r="Q32"/>
  <c r="P32"/>
  <c r="O32"/>
  <c r="N32"/>
  <c r="M32"/>
  <c r="L32"/>
  <c r="K32"/>
  <c r="J32"/>
  <c r="I32"/>
  <c r="H32"/>
  <c r="G32"/>
  <c r="F32"/>
  <c r="E32"/>
  <c r="D32"/>
  <c r="C32"/>
  <c r="B32"/>
  <c r="Q32" i="103"/>
  <c r="P32"/>
  <c r="N32"/>
  <c r="I32"/>
  <c r="H32"/>
  <c r="F32"/>
  <c r="M32" i="101" l="1"/>
  <c r="I32"/>
  <c r="E32"/>
  <c r="P32"/>
  <c r="T32" i="100"/>
  <c r="B32" i="103"/>
  <c r="J32"/>
  <c r="R32"/>
  <c r="C32"/>
  <c r="K32"/>
  <c r="S32"/>
  <c r="L32"/>
  <c r="D32"/>
  <c r="E32"/>
  <c r="M32"/>
  <c r="G32"/>
  <c r="O32"/>
  <c r="Q32" i="101"/>
  <c r="O32"/>
  <c r="H32"/>
  <c r="G32"/>
  <c r="J32"/>
  <c r="R32"/>
  <c r="C32"/>
  <c r="K32"/>
  <c r="S32"/>
  <c r="D32"/>
  <c r="L32"/>
  <c r="T32"/>
  <c r="F32"/>
  <c r="N32"/>
  <c r="B32"/>
  <c r="T32" i="94" l="1"/>
  <c r="S32"/>
  <c r="R32"/>
  <c r="Q32"/>
  <c r="P32"/>
  <c r="O32"/>
  <c r="N32"/>
  <c r="M32"/>
  <c r="L32"/>
  <c r="K32"/>
  <c r="J32"/>
  <c r="I32"/>
  <c r="H32"/>
  <c r="G32"/>
  <c r="F32"/>
  <c r="E32"/>
  <c r="D32"/>
  <c r="C32"/>
  <c r="I32" i="77" l="1"/>
  <c r="H32"/>
  <c r="G32"/>
  <c r="F32"/>
  <c r="E32"/>
  <c r="D32"/>
  <c r="C32"/>
  <c r="B32"/>
  <c r="I32" i="75"/>
  <c r="H32"/>
  <c r="G32"/>
  <c r="F32"/>
  <c r="E32"/>
  <c r="D32"/>
  <c r="C32"/>
  <c r="B32"/>
  <c r="I32" i="73"/>
  <c r="H32"/>
  <c r="G32"/>
  <c r="F32"/>
  <c r="E32"/>
  <c r="D32"/>
  <c r="C32"/>
  <c r="B32"/>
  <c r="I32" i="71"/>
  <c r="H32"/>
  <c r="G32"/>
  <c r="F32"/>
  <c r="E32"/>
  <c r="D32"/>
  <c r="C32"/>
  <c r="B32"/>
  <c r="I32" i="69" l="1"/>
  <c r="H32"/>
  <c r="G32"/>
  <c r="F32"/>
  <c r="E32"/>
  <c r="D32"/>
  <c r="C32"/>
  <c r="B32" i="59" l="1"/>
  <c r="B33" i="25" l="1"/>
  <c r="B8" i="23" l="1"/>
  <c r="D8"/>
  <c r="E8"/>
  <c r="F8"/>
  <c r="G8"/>
  <c r="H8"/>
  <c r="I8"/>
  <c r="J8"/>
  <c r="K8"/>
  <c r="L8"/>
  <c r="B9"/>
  <c r="D9"/>
  <c r="E9"/>
  <c r="F9"/>
  <c r="G9"/>
  <c r="H9"/>
  <c r="I9"/>
  <c r="J9"/>
  <c r="K9"/>
  <c r="L9"/>
  <c r="B10"/>
  <c r="D10"/>
  <c r="E10"/>
  <c r="F10"/>
  <c r="G10"/>
  <c r="H10"/>
  <c r="I10"/>
  <c r="J10"/>
  <c r="K10"/>
  <c r="L10"/>
  <c r="B11"/>
  <c r="D11"/>
  <c r="E11"/>
  <c r="F11"/>
  <c r="G11"/>
  <c r="H11"/>
  <c r="I11"/>
  <c r="J11"/>
  <c r="K11"/>
  <c r="L11"/>
  <c r="B12"/>
  <c r="D12"/>
  <c r="E12"/>
  <c r="F12"/>
  <c r="G12"/>
  <c r="H12"/>
  <c r="I12"/>
  <c r="J12"/>
  <c r="K12"/>
  <c r="L12"/>
  <c r="B13"/>
  <c r="D13"/>
  <c r="E13"/>
  <c r="F13"/>
  <c r="G13"/>
  <c r="H13"/>
  <c r="I13"/>
  <c r="J13"/>
  <c r="K13"/>
  <c r="L13"/>
  <c r="B14"/>
  <c r="D14"/>
  <c r="E14"/>
  <c r="F14"/>
  <c r="G14"/>
  <c r="H14"/>
  <c r="I14"/>
  <c r="J14"/>
  <c r="K14"/>
  <c r="L14"/>
  <c r="B15"/>
  <c r="D15"/>
  <c r="E15"/>
  <c r="F15"/>
  <c r="G15"/>
  <c r="H15"/>
  <c r="I15"/>
  <c r="J15"/>
  <c r="K15"/>
  <c r="L15"/>
  <c r="B16"/>
  <c r="D16"/>
  <c r="E16"/>
  <c r="F16"/>
  <c r="G16"/>
  <c r="H16"/>
  <c r="I16"/>
  <c r="J16"/>
  <c r="K16"/>
  <c r="L16"/>
  <c r="B17"/>
  <c r="B31" s="1"/>
  <c r="D17"/>
  <c r="D31" s="1"/>
  <c r="E17"/>
  <c r="E31" s="1"/>
  <c r="F17"/>
  <c r="F31" s="1"/>
  <c r="G17"/>
  <c r="G31" s="1"/>
  <c r="H17"/>
  <c r="H31" s="1"/>
  <c r="I17"/>
  <c r="I31" s="1"/>
  <c r="J17"/>
  <c r="J31" s="1"/>
  <c r="K17"/>
  <c r="K31" s="1"/>
  <c r="L17"/>
  <c r="L31" s="1"/>
  <c r="B18"/>
  <c r="D18"/>
  <c r="E18"/>
  <c r="F18"/>
  <c r="G18"/>
  <c r="H18"/>
  <c r="I18"/>
  <c r="J18"/>
  <c r="K18"/>
  <c r="L18"/>
  <c r="B19"/>
  <c r="D19"/>
  <c r="E19"/>
  <c r="F19"/>
  <c r="G19"/>
  <c r="H19"/>
  <c r="I19"/>
  <c r="J19"/>
  <c r="K19"/>
  <c r="L19"/>
  <c r="B20"/>
  <c r="D20"/>
  <c r="E20"/>
  <c r="F20"/>
  <c r="G20"/>
  <c r="H20"/>
  <c r="I20"/>
  <c r="J20"/>
  <c r="K20"/>
  <c r="L20"/>
  <c r="B21"/>
  <c r="D21"/>
  <c r="E21"/>
  <c r="F21"/>
  <c r="G21"/>
  <c r="H21"/>
  <c r="I21"/>
  <c r="J21"/>
  <c r="K21"/>
  <c r="L21"/>
  <c r="B22"/>
  <c r="D22"/>
  <c r="E22"/>
  <c r="F22"/>
  <c r="G22"/>
  <c r="H22"/>
  <c r="I22"/>
  <c r="J22"/>
  <c r="K22"/>
  <c r="L22"/>
  <c r="B23"/>
  <c r="D23"/>
  <c r="E23"/>
  <c r="F23"/>
  <c r="G23"/>
  <c r="H23"/>
  <c r="I23"/>
  <c r="J23"/>
  <c r="K23"/>
  <c r="L23"/>
  <c r="B24"/>
  <c r="D24"/>
  <c r="E24"/>
  <c r="F24"/>
  <c r="G24"/>
  <c r="H24"/>
  <c r="I24"/>
  <c r="J24"/>
  <c r="K24"/>
  <c r="L24"/>
  <c r="C7"/>
  <c r="C29" s="1"/>
  <c r="D7"/>
  <c r="D29" s="1"/>
  <c r="E7"/>
  <c r="E29" s="1"/>
  <c r="F7"/>
  <c r="F29" s="1"/>
  <c r="G7"/>
  <c r="G29" s="1"/>
  <c r="H7"/>
  <c r="H29" s="1"/>
  <c r="I7"/>
  <c r="I29" s="1"/>
  <c r="J7"/>
  <c r="J29" s="1"/>
  <c r="K7"/>
  <c r="K29" s="1"/>
  <c r="L7"/>
  <c r="L29" s="1"/>
  <c r="B7"/>
  <c r="B29" s="1"/>
  <c r="G30" l="1"/>
  <c r="E30"/>
  <c r="L30"/>
  <c r="D30"/>
  <c r="B30"/>
  <c r="F30"/>
  <c r="K30"/>
  <c r="I30"/>
  <c r="J30"/>
  <c r="H30"/>
  <c r="B30" i="19" l="1"/>
  <c r="B30" i="17"/>
  <c r="H24" i="15"/>
  <c r="H23"/>
  <c r="H22"/>
  <c r="H21"/>
  <c r="H20"/>
  <c r="H19"/>
  <c r="H18"/>
  <c r="H17"/>
  <c r="H16"/>
  <c r="H15"/>
  <c r="H14"/>
  <c r="H13"/>
  <c r="H12"/>
  <c r="H11"/>
  <c r="H10"/>
  <c r="H9"/>
  <c r="H8"/>
  <c r="H12" i="96" l="1"/>
  <c r="B12" i="15"/>
  <c r="H12" i="21"/>
  <c r="H12" i="248"/>
  <c r="H20" i="96"/>
  <c r="B20" i="15"/>
  <c r="H21" i="307" s="1"/>
  <c r="H20" i="21"/>
  <c r="H20" i="248"/>
  <c r="H24" i="96"/>
  <c r="B24" i="15"/>
  <c r="H24" i="21"/>
  <c r="H24" i="248"/>
  <c r="H8" i="307"/>
  <c r="H8" i="96"/>
  <c r="B8" i="15"/>
  <c r="H8" i="21"/>
  <c r="H8" i="248"/>
  <c r="H11" i="96"/>
  <c r="B11" i="15"/>
  <c r="H12" i="307" s="1"/>
  <c r="H11" i="21"/>
  <c r="H11" i="248"/>
  <c r="H23" i="96"/>
  <c r="B23" i="15"/>
  <c r="H23" i="21"/>
  <c r="H23" i="248"/>
  <c r="H19" i="96"/>
  <c r="B19" i="15"/>
  <c r="H19" i="21"/>
  <c r="H19" i="248"/>
  <c r="H14" i="96"/>
  <c r="B14" i="15"/>
  <c r="H14" i="21"/>
  <c r="H14" i="248"/>
  <c r="H22" i="96"/>
  <c r="B22" i="15"/>
  <c r="H23" i="307" s="1"/>
  <c r="H22" i="21"/>
  <c r="H22" i="248"/>
  <c r="H16" i="96"/>
  <c r="B16" i="15"/>
  <c r="H16" i="21"/>
  <c r="H16" i="248"/>
  <c r="H15" i="96"/>
  <c r="B15" i="15"/>
  <c r="H15" i="21"/>
  <c r="H15" i="248"/>
  <c r="H10" i="96"/>
  <c r="B10" i="15"/>
  <c r="H11" i="307" s="1"/>
  <c r="H10" i="21"/>
  <c r="H10" i="248"/>
  <c r="H18" i="96"/>
  <c r="B18" i="15"/>
  <c r="H18" i="21"/>
  <c r="H18" i="248"/>
  <c r="H9" i="307"/>
  <c r="H9" i="96"/>
  <c r="B9" i="15"/>
  <c r="H9" i="21"/>
  <c r="H9" i="248"/>
  <c r="H13" i="307"/>
  <c r="H13" i="96"/>
  <c r="B13" i="15"/>
  <c r="H14" i="307" s="1"/>
  <c r="H13" i="21"/>
  <c r="H13" i="248"/>
  <c r="H17" i="307"/>
  <c r="H17" i="96"/>
  <c r="B17" i="15"/>
  <c r="H18" i="307" s="1"/>
  <c r="H17" i="21"/>
  <c r="H17" i="248"/>
  <c r="H21" i="96"/>
  <c r="B21" i="15"/>
  <c r="H22" i="307" s="1"/>
  <c r="H21" i="21"/>
  <c r="H21" i="248"/>
  <c r="H30" i="15"/>
  <c r="H31"/>
  <c r="H29" i="21"/>
  <c r="H29" i="15"/>
  <c r="H30" i="248" l="1"/>
  <c r="H31"/>
  <c r="F10" i="307"/>
  <c r="J10"/>
  <c r="N10"/>
  <c r="R10"/>
  <c r="V10"/>
  <c r="E10"/>
  <c r="I10"/>
  <c r="M10"/>
  <c r="Q10"/>
  <c r="U10"/>
  <c r="D10"/>
  <c r="L10"/>
  <c r="P10"/>
  <c r="T10"/>
  <c r="C10"/>
  <c r="G10"/>
  <c r="K10"/>
  <c r="O10"/>
  <c r="B9" i="96"/>
  <c r="C9" i="19"/>
  <c r="B9" i="21"/>
  <c r="S10" i="307"/>
  <c r="W10"/>
  <c r="B9" i="248"/>
  <c r="X9" i="15"/>
  <c r="D17" i="307"/>
  <c r="L17"/>
  <c r="P17"/>
  <c r="T17"/>
  <c r="C17"/>
  <c r="G17"/>
  <c r="K17"/>
  <c r="O17"/>
  <c r="F17"/>
  <c r="J17"/>
  <c r="N17"/>
  <c r="R17"/>
  <c r="V17"/>
  <c r="E17"/>
  <c r="I17"/>
  <c r="M17"/>
  <c r="Q17"/>
  <c r="U17"/>
  <c r="B16" i="96"/>
  <c r="C16" i="19"/>
  <c r="B16" i="21"/>
  <c r="S17" i="307"/>
  <c r="W17"/>
  <c r="B17" s="1"/>
  <c r="B16" i="248"/>
  <c r="X16" i="15"/>
  <c r="F24" i="307"/>
  <c r="J24"/>
  <c r="N24"/>
  <c r="R24"/>
  <c r="V24"/>
  <c r="E24"/>
  <c r="I24"/>
  <c r="M24"/>
  <c r="Q24"/>
  <c r="U24"/>
  <c r="D24"/>
  <c r="L24"/>
  <c r="P24"/>
  <c r="T24"/>
  <c r="C24"/>
  <c r="G24"/>
  <c r="K24"/>
  <c r="O24"/>
  <c r="B23" i="96"/>
  <c r="C23" i="19"/>
  <c r="B23" i="21"/>
  <c r="S24" i="307"/>
  <c r="W24"/>
  <c r="B23" i="248"/>
  <c r="X23" i="15"/>
  <c r="B8" i="307"/>
  <c r="D25"/>
  <c r="L25"/>
  <c r="P25"/>
  <c r="T25"/>
  <c r="C25"/>
  <c r="G25"/>
  <c r="K25"/>
  <c r="O25"/>
  <c r="F25"/>
  <c r="J25"/>
  <c r="N25"/>
  <c r="R25"/>
  <c r="V25"/>
  <c r="E25"/>
  <c r="I25"/>
  <c r="M25"/>
  <c r="Q25"/>
  <c r="U25"/>
  <c r="B24" i="96"/>
  <c r="C24" i="19"/>
  <c r="B24" i="21"/>
  <c r="S25" i="307"/>
  <c r="W25"/>
  <c r="B24" i="248"/>
  <c r="X24" i="15"/>
  <c r="H10" i="307"/>
  <c r="H30" i="96"/>
  <c r="H31"/>
  <c r="F14" i="307"/>
  <c r="J14"/>
  <c r="N14"/>
  <c r="R14"/>
  <c r="V14"/>
  <c r="E14"/>
  <c r="I14"/>
  <c r="M14"/>
  <c r="Q14"/>
  <c r="U14"/>
  <c r="D14"/>
  <c r="L14"/>
  <c r="P14"/>
  <c r="T14"/>
  <c r="C14"/>
  <c r="G14"/>
  <c r="K14"/>
  <c r="O14"/>
  <c r="B13" i="96"/>
  <c r="C13" i="19"/>
  <c r="B13" i="21"/>
  <c r="S14" i="307"/>
  <c r="W14"/>
  <c r="B14" s="1"/>
  <c r="B13" i="248"/>
  <c r="X13" i="15"/>
  <c r="F16" i="307"/>
  <c r="J16"/>
  <c r="N16"/>
  <c r="R16"/>
  <c r="V16"/>
  <c r="E16"/>
  <c r="I16"/>
  <c r="M16"/>
  <c r="Q16"/>
  <c r="U16"/>
  <c r="D16"/>
  <c r="L16"/>
  <c r="P16"/>
  <c r="T16"/>
  <c r="C16"/>
  <c r="G16"/>
  <c r="K16"/>
  <c r="O16"/>
  <c r="B15" i="96"/>
  <c r="C15" i="19"/>
  <c r="B15" i="21"/>
  <c r="S16" i="307"/>
  <c r="W16"/>
  <c r="B15" i="248"/>
  <c r="X15" i="15"/>
  <c r="F20" i="307"/>
  <c r="J20"/>
  <c r="N20"/>
  <c r="R20"/>
  <c r="V20"/>
  <c r="E20"/>
  <c r="I20"/>
  <c r="M20"/>
  <c r="Q20"/>
  <c r="U20"/>
  <c r="D20"/>
  <c r="L20"/>
  <c r="P20"/>
  <c r="T20"/>
  <c r="C20"/>
  <c r="G20"/>
  <c r="K20"/>
  <c r="O20"/>
  <c r="B19" i="96"/>
  <c r="C19" i="19"/>
  <c r="B19" i="21"/>
  <c r="S20" i="307"/>
  <c r="W20"/>
  <c r="B19" i="248"/>
  <c r="X19" i="15"/>
  <c r="H20" i="307"/>
  <c r="B20" s="1"/>
  <c r="F18"/>
  <c r="J18"/>
  <c r="N18"/>
  <c r="R18"/>
  <c r="V18"/>
  <c r="E18"/>
  <c r="I18"/>
  <c r="M18"/>
  <c r="Q18"/>
  <c r="U18"/>
  <c r="D18"/>
  <c r="L18"/>
  <c r="P18"/>
  <c r="T18"/>
  <c r="C18"/>
  <c r="G18"/>
  <c r="K18"/>
  <c r="O18"/>
  <c r="B17" i="96"/>
  <c r="C17" i="19"/>
  <c r="B17" i="21"/>
  <c r="S18" i="307"/>
  <c r="W18"/>
  <c r="B17" i="248"/>
  <c r="B31" i="15"/>
  <c r="B30"/>
  <c r="X17"/>
  <c r="D11" i="307"/>
  <c r="L11"/>
  <c r="P11"/>
  <c r="T11"/>
  <c r="C11"/>
  <c r="G11"/>
  <c r="K11"/>
  <c r="O11"/>
  <c r="F11"/>
  <c r="J11"/>
  <c r="N11"/>
  <c r="R11"/>
  <c r="V11"/>
  <c r="E11"/>
  <c r="I11"/>
  <c r="M11"/>
  <c r="Q11"/>
  <c r="U11"/>
  <c r="B10" i="96"/>
  <c r="C10" i="19"/>
  <c r="B10" i="21"/>
  <c r="S11" i="307"/>
  <c r="W11"/>
  <c r="B11" s="1"/>
  <c r="B10" i="248"/>
  <c r="X10" i="15"/>
  <c r="D15" i="307"/>
  <c r="L15"/>
  <c r="P15"/>
  <c r="T15"/>
  <c r="C15"/>
  <c r="G15"/>
  <c r="K15"/>
  <c r="O15"/>
  <c r="F15"/>
  <c r="J15"/>
  <c r="N15"/>
  <c r="R15"/>
  <c r="V15"/>
  <c r="E15"/>
  <c r="I15"/>
  <c r="M15"/>
  <c r="Q15"/>
  <c r="U15"/>
  <c r="B14" i="96"/>
  <c r="C14" i="19"/>
  <c r="B14" i="21"/>
  <c r="S15" i="307"/>
  <c r="W15"/>
  <c r="B14" i="248"/>
  <c r="X14" i="15"/>
  <c r="D9" i="307"/>
  <c r="L9"/>
  <c r="P9"/>
  <c r="T9"/>
  <c r="C9"/>
  <c r="G9"/>
  <c r="K9"/>
  <c r="O9"/>
  <c r="F9"/>
  <c r="J9"/>
  <c r="N9"/>
  <c r="R9"/>
  <c r="V9"/>
  <c r="E9"/>
  <c r="I9"/>
  <c r="M9"/>
  <c r="Q9"/>
  <c r="U9"/>
  <c r="B8" i="96"/>
  <c r="C8" i="19"/>
  <c r="B8" i="21"/>
  <c r="S9" i="307"/>
  <c r="W9"/>
  <c r="B8" i="248"/>
  <c r="X8" i="15"/>
  <c r="D13" i="307"/>
  <c r="L13"/>
  <c r="P13"/>
  <c r="T13"/>
  <c r="C13"/>
  <c r="G13"/>
  <c r="K13"/>
  <c r="O13"/>
  <c r="F13"/>
  <c r="J13"/>
  <c r="N13"/>
  <c r="R13"/>
  <c r="V13"/>
  <c r="E13"/>
  <c r="I13"/>
  <c r="M13"/>
  <c r="Q13"/>
  <c r="U13"/>
  <c r="B12" i="96"/>
  <c r="C12" i="19"/>
  <c r="B12" i="21"/>
  <c r="S13" i="307"/>
  <c r="W13"/>
  <c r="B12" i="248"/>
  <c r="X12" i="15"/>
  <c r="B9" i="307"/>
  <c r="H16"/>
  <c r="B16" s="1"/>
  <c r="H24"/>
  <c r="F22"/>
  <c r="J22"/>
  <c r="N22"/>
  <c r="R22"/>
  <c r="V22"/>
  <c r="E22"/>
  <c r="I22"/>
  <c r="M22"/>
  <c r="Q22"/>
  <c r="U22"/>
  <c r="D22"/>
  <c r="L22"/>
  <c r="P22"/>
  <c r="T22"/>
  <c r="C22"/>
  <c r="G22"/>
  <c r="K22"/>
  <c r="O22"/>
  <c r="B21" i="96"/>
  <c r="C21" i="19"/>
  <c r="B21" i="21"/>
  <c r="S22" i="307"/>
  <c r="W22"/>
  <c r="B22" s="1"/>
  <c r="B21" i="248"/>
  <c r="X21" i="15"/>
  <c r="D19" i="307"/>
  <c r="L19"/>
  <c r="P19"/>
  <c r="T19"/>
  <c r="C19"/>
  <c r="G19"/>
  <c r="K19"/>
  <c r="O19"/>
  <c r="F19"/>
  <c r="J19"/>
  <c r="N19"/>
  <c r="R19"/>
  <c r="V19"/>
  <c r="E19"/>
  <c r="I19"/>
  <c r="M19"/>
  <c r="Q19"/>
  <c r="U19"/>
  <c r="B18" i="96"/>
  <c r="C18" i="19"/>
  <c r="B18" i="21"/>
  <c r="S19" i="307"/>
  <c r="W19"/>
  <c r="B18" i="248"/>
  <c r="X18" i="15"/>
  <c r="D23" i="307"/>
  <c r="L23"/>
  <c r="P23"/>
  <c r="T23"/>
  <c r="C23"/>
  <c r="G23"/>
  <c r="K23"/>
  <c r="O23"/>
  <c r="F23"/>
  <c r="J23"/>
  <c r="N23"/>
  <c r="R23"/>
  <c r="V23"/>
  <c r="E23"/>
  <c r="I23"/>
  <c r="M23"/>
  <c r="Q23"/>
  <c r="U23"/>
  <c r="B22" i="96"/>
  <c r="C22" i="19"/>
  <c r="B22" i="21"/>
  <c r="S23" i="307"/>
  <c r="W23"/>
  <c r="B23" s="1"/>
  <c r="B22" i="248"/>
  <c r="X22" i="15"/>
  <c r="F12" i="307"/>
  <c r="J12"/>
  <c r="N12"/>
  <c r="R12"/>
  <c r="V12"/>
  <c r="E12"/>
  <c r="I12"/>
  <c r="M12"/>
  <c r="Q12"/>
  <c r="U12"/>
  <c r="D12"/>
  <c r="L12"/>
  <c r="P12"/>
  <c r="T12"/>
  <c r="C12"/>
  <c r="G12"/>
  <c r="K12"/>
  <c r="O12"/>
  <c r="B11" i="96"/>
  <c r="C11" i="19"/>
  <c r="B11" i="21"/>
  <c r="S12" i="307"/>
  <c r="W12"/>
  <c r="B12" s="1"/>
  <c r="B11" i="248"/>
  <c r="X11" i="15"/>
  <c r="D21" i="307"/>
  <c r="L21"/>
  <c r="P21"/>
  <c r="T21"/>
  <c r="C21"/>
  <c r="G21"/>
  <c r="K21"/>
  <c r="O21"/>
  <c r="F21"/>
  <c r="J21"/>
  <c r="N21"/>
  <c r="R21"/>
  <c r="V21"/>
  <c r="E21"/>
  <c r="I21"/>
  <c r="M21"/>
  <c r="Q21"/>
  <c r="U21"/>
  <c r="B20" i="96"/>
  <c r="C20" i="19"/>
  <c r="B20" i="21"/>
  <c r="S21" i="307"/>
  <c r="W21"/>
  <c r="B21" s="1"/>
  <c r="B20" i="248"/>
  <c r="X20" i="15"/>
  <c r="B13" i="307"/>
  <c r="H15"/>
  <c r="H19"/>
  <c r="B19" s="1"/>
  <c r="H25"/>
  <c r="W30" i="248"/>
  <c r="W31"/>
  <c r="H30" i="21"/>
  <c r="H31"/>
  <c r="W30"/>
  <c r="W31"/>
  <c r="L33" i="9"/>
  <c r="K33"/>
  <c r="J33"/>
  <c r="I33"/>
  <c r="H33"/>
  <c r="G33"/>
  <c r="F33"/>
  <c r="E33"/>
  <c r="D33"/>
  <c r="C33"/>
  <c r="B33"/>
  <c r="B33" i="3"/>
  <c r="B18" i="307" l="1"/>
  <c r="W31"/>
  <c r="O31"/>
  <c r="U31"/>
  <c r="H31"/>
  <c r="S30"/>
  <c r="C31"/>
  <c r="D31"/>
  <c r="I31"/>
  <c r="N31"/>
  <c r="S31"/>
  <c r="E31"/>
  <c r="G31"/>
  <c r="L31"/>
  <c r="M31"/>
  <c r="R31"/>
  <c r="T31"/>
  <c r="J31"/>
  <c r="K31"/>
  <c r="P31"/>
  <c r="Q31"/>
  <c r="V31"/>
  <c r="F31"/>
  <c r="B15"/>
  <c r="B10"/>
  <c r="C22" i="265"/>
  <c r="C22" i="251"/>
  <c r="C22" i="23"/>
  <c r="X18" i="307"/>
  <c r="X31" s="1"/>
  <c r="X18" i="96"/>
  <c r="X18" i="248"/>
  <c r="X18" i="21"/>
  <c r="C8" i="265"/>
  <c r="C8" i="251"/>
  <c r="C8" i="23"/>
  <c r="R29" i="307"/>
  <c r="R30"/>
  <c r="T29"/>
  <c r="T30"/>
  <c r="B30" i="21"/>
  <c r="B31"/>
  <c r="C16" i="265"/>
  <c r="C16" i="251"/>
  <c r="C16" i="23"/>
  <c r="C11" i="265"/>
  <c r="C11" i="251"/>
  <c r="C11" i="23"/>
  <c r="X8" i="307"/>
  <c r="X8" i="248"/>
  <c r="X8" i="96"/>
  <c r="X8" i="21"/>
  <c r="Q30" i="307"/>
  <c r="Q29"/>
  <c r="F30"/>
  <c r="F29"/>
  <c r="C30"/>
  <c r="C29"/>
  <c r="X19"/>
  <c r="X19" i="96"/>
  <c r="X19" i="248"/>
  <c r="X19" i="21"/>
  <c r="X16" i="307"/>
  <c r="X16" i="248"/>
  <c r="X16" i="96"/>
  <c r="X16" i="21"/>
  <c r="C20" i="265"/>
  <c r="C20" i="251"/>
  <c r="C20" i="23"/>
  <c r="X11" i="307"/>
  <c r="X11" i="96"/>
  <c r="X11" i="248"/>
  <c r="X11" i="21"/>
  <c r="C21" i="265"/>
  <c r="C21" i="251"/>
  <c r="C21" i="23"/>
  <c r="X12" i="307"/>
  <c r="X12" i="248"/>
  <c r="X12" i="96"/>
  <c r="X12" i="21"/>
  <c r="S29" i="307"/>
  <c r="U30"/>
  <c r="U29"/>
  <c r="E29"/>
  <c r="E30"/>
  <c r="J29"/>
  <c r="J30"/>
  <c r="G30"/>
  <c r="G29"/>
  <c r="L30"/>
  <c r="L29"/>
  <c r="C10" i="265"/>
  <c r="C10" i="251"/>
  <c r="C10" i="23"/>
  <c r="X17" i="307"/>
  <c r="X17" i="96"/>
  <c r="X17" i="248"/>
  <c r="X30" i="15"/>
  <c r="X17" i="21"/>
  <c r="X31" s="1"/>
  <c r="B30" i="96"/>
  <c r="B31"/>
  <c r="C13" i="265"/>
  <c r="C13" i="251"/>
  <c r="C13" i="23"/>
  <c r="X24" i="307"/>
  <c r="X24" i="248"/>
  <c r="X24" i="96"/>
  <c r="X25" i="307"/>
  <c r="X24" i="21"/>
  <c r="X31" i="15"/>
  <c r="X23" i="307"/>
  <c r="X23" i="96"/>
  <c r="X23" i="248"/>
  <c r="X23" i="21"/>
  <c r="B24" i="307"/>
  <c r="M30"/>
  <c r="M29"/>
  <c r="O30"/>
  <c r="O29"/>
  <c r="X14"/>
  <c r="X14" i="96"/>
  <c r="X14" i="248"/>
  <c r="X14" i="21"/>
  <c r="C19" i="265"/>
  <c r="C19" i="251"/>
  <c r="C19" i="23"/>
  <c r="X15" i="307"/>
  <c r="X15" i="96"/>
  <c r="X15" i="248"/>
  <c r="X15" i="21"/>
  <c r="X9" i="307"/>
  <c r="X9" i="96"/>
  <c r="X9" i="248"/>
  <c r="X9" i="21"/>
  <c r="X22" i="307"/>
  <c r="X22" i="96"/>
  <c r="X22" i="248"/>
  <c r="X22" i="21"/>
  <c r="C12" i="265"/>
  <c r="C12" i="251"/>
  <c r="C12" i="23"/>
  <c r="V29" i="307"/>
  <c r="V30"/>
  <c r="D30"/>
  <c r="D29"/>
  <c r="C24" i="265"/>
  <c r="C24" i="251"/>
  <c r="C24" i="23"/>
  <c r="C23" i="265"/>
  <c r="C23" i="251"/>
  <c r="C23" i="23"/>
  <c r="X20" i="307"/>
  <c r="X20" i="248"/>
  <c r="X20" i="96"/>
  <c r="X20" i="21"/>
  <c r="C18" i="265"/>
  <c r="C18" i="251"/>
  <c r="C18" i="23"/>
  <c r="X21" i="307"/>
  <c r="X21" i="96"/>
  <c r="X21" i="248"/>
  <c r="X21" i="21"/>
  <c r="W30" i="307"/>
  <c r="W29"/>
  <c r="I30"/>
  <c r="I29"/>
  <c r="N29"/>
  <c r="N30"/>
  <c r="K30"/>
  <c r="K29"/>
  <c r="P30"/>
  <c r="P29"/>
  <c r="C14" i="265"/>
  <c r="C14" i="251"/>
  <c r="C14" i="23"/>
  <c r="X10" i="307"/>
  <c r="X10" i="96"/>
  <c r="X10" i="248"/>
  <c r="X10" i="21"/>
  <c r="B30" i="248"/>
  <c r="B31"/>
  <c r="C17" i="265"/>
  <c r="C17" i="251"/>
  <c r="C30" i="19"/>
  <c r="C31"/>
  <c r="C17" i="23"/>
  <c r="C15" i="265"/>
  <c r="C15" i="251"/>
  <c r="C15" i="23"/>
  <c r="X13" i="307"/>
  <c r="X13" i="96"/>
  <c r="X13" i="248"/>
  <c r="X13" i="21"/>
  <c r="C9" i="265"/>
  <c r="C9" i="251"/>
  <c r="C9" i="23"/>
  <c r="H29" i="307"/>
  <c r="B25"/>
  <c r="H30"/>
  <c r="B32" i="94"/>
  <c r="B31" i="307" l="1"/>
  <c r="B30"/>
  <c r="B29"/>
  <c r="X30" i="248"/>
  <c r="X31"/>
  <c r="C31" i="23"/>
  <c r="C30"/>
  <c r="C30" i="265"/>
  <c r="C31"/>
  <c r="X30" i="21"/>
  <c r="C30" i="251"/>
  <c r="C31"/>
  <c r="X30" i="96"/>
  <c r="X31"/>
  <c r="X30" i="307"/>
  <c r="X29"/>
  <c r="E7" i="100"/>
  <c r="E31" s="1"/>
  <c r="I7"/>
  <c r="I31" s="1"/>
  <c r="M7"/>
  <c r="Q7"/>
  <c r="Q32" s="1"/>
  <c r="C7"/>
  <c r="C31" s="1"/>
  <c r="G7"/>
  <c r="G32" s="1"/>
  <c r="K7"/>
  <c r="O7"/>
  <c r="O31" s="1"/>
  <c r="J7"/>
  <c r="J31" s="1"/>
  <c r="D7"/>
  <c r="H7"/>
  <c r="L7"/>
  <c r="L32" s="1"/>
  <c r="P7"/>
  <c r="P31" s="1"/>
  <c r="F7"/>
  <c r="F31" s="1"/>
  <c r="R7"/>
  <c r="Q33"/>
  <c r="C33"/>
  <c r="S7"/>
  <c r="S32" s="1"/>
  <c r="K33"/>
  <c r="K31"/>
  <c r="O33"/>
  <c r="B7"/>
  <c r="B32" s="1"/>
  <c r="N7"/>
  <c r="N32" s="1"/>
  <c r="E33"/>
  <c r="F33"/>
  <c r="L31"/>
  <c r="L33"/>
  <c r="I33"/>
  <c r="B33"/>
  <c r="B31"/>
  <c r="J33"/>
  <c r="G33"/>
  <c r="H33"/>
  <c r="H31"/>
  <c r="R33"/>
  <c r="R31"/>
  <c r="P33"/>
  <c r="K32"/>
  <c r="M32"/>
  <c r="H32"/>
  <c r="D33"/>
  <c r="N33"/>
  <c r="N31"/>
  <c r="R32"/>
  <c r="M33"/>
  <c r="M31"/>
  <c r="S31"/>
  <c r="S33"/>
  <c r="I32"/>
  <c r="E32"/>
  <c r="D31" l="1"/>
  <c r="D32"/>
  <c r="J32"/>
  <c r="P32"/>
  <c r="C32"/>
  <c r="F32"/>
  <c r="Q31"/>
  <c r="O32"/>
  <c r="G31"/>
</calcChain>
</file>

<file path=xl/sharedStrings.xml><?xml version="1.0" encoding="utf-8"?>
<sst xmlns="http://schemas.openxmlformats.org/spreadsheetml/2006/main" count="6903" uniqueCount="1004">
  <si>
    <t>Newfoundland and Labrador</t>
  </si>
  <si>
    <t>Table:</t>
  </si>
  <si>
    <t>Data</t>
  </si>
  <si>
    <t>Year</t>
  </si>
  <si>
    <t>Business sector industries</t>
  </si>
  <si>
    <t>Agriculture, forestry, fishing and hunting</t>
  </si>
  <si>
    <t>Mining and oil and gas extraction</t>
  </si>
  <si>
    <t>Utilities</t>
  </si>
  <si>
    <t>Construction</t>
  </si>
  <si>
    <t>Manufacturing</t>
  </si>
  <si>
    <t>Goods-Producing Industries</t>
  </si>
  <si>
    <t>Wholesale trade</t>
  </si>
  <si>
    <t>Retail trade</t>
  </si>
  <si>
    <t>Transportation and warehousing</t>
  </si>
  <si>
    <t>Information and cultural industries</t>
  </si>
  <si>
    <t>FIRE</t>
  </si>
  <si>
    <t>Professional, scientific and technical services</t>
  </si>
  <si>
    <t>ASWMRS</t>
  </si>
  <si>
    <t>Arts, entertainment and 
recreation</t>
  </si>
  <si>
    <t>Accommodation and
food services</t>
  </si>
  <si>
    <t>Other private services</t>
  </si>
  <si>
    <t>Service-producing Industries</t>
  </si>
  <si>
    <t>Compound Annual Growth Rates (Per cent)</t>
  </si>
  <si>
    <t>Period</t>
  </si>
  <si>
    <t>1997-2016</t>
  </si>
  <si>
    <t>1997-2007</t>
  </si>
  <si>
    <t>2007-2016</t>
  </si>
  <si>
    <t>Table 1:</t>
  </si>
  <si>
    <t>Table 2:</t>
  </si>
  <si>
    <t>Canada</t>
  </si>
  <si>
    <t>Newfoundland and 
Labrador</t>
  </si>
  <si>
    <t>British Columbia</t>
  </si>
  <si>
    <t>Manitoba</t>
  </si>
  <si>
    <t>Quebec</t>
  </si>
  <si>
    <t>Saskatchewan</t>
  </si>
  <si>
    <t>Prince Edward Island</t>
  </si>
  <si>
    <t>Ontario</t>
  </si>
  <si>
    <t>New Brunswick</t>
  </si>
  <si>
    <t>Alberta</t>
  </si>
  <si>
    <t>Nova Scotia</t>
  </si>
  <si>
    <t>Table 3:</t>
  </si>
  <si>
    <t>Business sector without mining and oil and gas extraction</t>
  </si>
  <si>
    <t>Table 36-10-0208-01 (formerly CANSIM Table 383-0021).</t>
  </si>
  <si>
    <t>Table 4:</t>
  </si>
  <si>
    <t>Table 5:</t>
  </si>
  <si>
    <t>Table 6:</t>
  </si>
  <si>
    <t>Table 7:</t>
  </si>
  <si>
    <t>Table 8:</t>
  </si>
  <si>
    <t>Table 9:</t>
  </si>
  <si>
    <t>Business Sector without Mining and Oil and Gas</t>
  </si>
  <si>
    <t>Table 10:</t>
  </si>
  <si>
    <t>Table 11:</t>
  </si>
  <si>
    <t>Table 12:</t>
  </si>
  <si>
    <t>Table 13:</t>
  </si>
  <si>
    <t>Table 14:</t>
  </si>
  <si>
    <t>Table 16:</t>
  </si>
  <si>
    <t>Table 17:</t>
  </si>
  <si>
    <t>Table 18:</t>
  </si>
  <si>
    <t>Table 19:</t>
  </si>
  <si>
    <t>Calculations</t>
  </si>
  <si>
    <t>Hourly Nominal Labour Compensation</t>
  </si>
  <si>
    <t>CPI (All Items)</t>
  </si>
  <si>
    <t>Reference period</t>
  </si>
  <si>
    <t>NL</t>
  </si>
  <si>
    <t>2002=100</t>
  </si>
  <si>
    <t>Table 20:</t>
  </si>
  <si>
    <t>Table 21:</t>
  </si>
  <si>
    <t>Total Economy</t>
  </si>
  <si>
    <t>Table 22:</t>
  </si>
  <si>
    <t>Table 23:</t>
  </si>
  <si>
    <t>Table 24:</t>
  </si>
  <si>
    <t>Table 25:</t>
  </si>
  <si>
    <t>Table 26:</t>
  </si>
  <si>
    <t>Table 27:</t>
  </si>
  <si>
    <t>Table 15:</t>
  </si>
  <si>
    <t>Investment</t>
  </si>
  <si>
    <t>Total non-residential</t>
  </si>
  <si>
    <t>Non-residential buildings</t>
  </si>
  <si>
    <t>Engineering construction</t>
  </si>
  <si>
    <t>Machinery and equipment</t>
  </si>
  <si>
    <t>Business Sector without mining and oil and gas</t>
  </si>
  <si>
    <t>Hours worked</t>
  </si>
  <si>
    <t>Table 28:</t>
  </si>
  <si>
    <t>Table 29:</t>
  </si>
  <si>
    <t>Table 30:</t>
  </si>
  <si>
    <t>Table 31:</t>
  </si>
  <si>
    <t>Table 32:</t>
  </si>
  <si>
    <t>Table 33:</t>
  </si>
  <si>
    <t>Table 34:</t>
  </si>
  <si>
    <t>Table 35:</t>
  </si>
  <si>
    <t>Table 36:</t>
  </si>
  <si>
    <t>Table 37:</t>
  </si>
  <si>
    <t>Table 38:</t>
  </si>
  <si>
    <t>Table 39:</t>
  </si>
  <si>
    <t>Table 40:</t>
  </si>
  <si>
    <t>Table 41:</t>
  </si>
  <si>
    <t>Table 42:</t>
  </si>
  <si>
    <t>Table 43:</t>
  </si>
  <si>
    <t>Table 44:</t>
  </si>
  <si>
    <t>Table 45:</t>
  </si>
  <si>
    <t>Table 46:</t>
  </si>
  <si>
    <t>Table 47:</t>
  </si>
  <si>
    <t>Table 48:</t>
  </si>
  <si>
    <t>Table 49:</t>
  </si>
  <si>
    <t>Working Age Population</t>
  </si>
  <si>
    <t>Labour Force</t>
  </si>
  <si>
    <t>Employment</t>
  </si>
  <si>
    <t>Less than Post-Secondary Certificate or Diploma</t>
  </si>
  <si>
    <t>Post-Secondary Ceretificate or Diploma</t>
  </si>
  <si>
    <t>University</t>
  </si>
  <si>
    <t>Total</t>
  </si>
  <si>
    <t>Table 50:</t>
  </si>
  <si>
    <t>Table 51:</t>
  </si>
  <si>
    <t>Table 52:</t>
  </si>
  <si>
    <t>Table 53:</t>
  </si>
  <si>
    <t>Table 54:</t>
  </si>
  <si>
    <t>Table 55:</t>
  </si>
  <si>
    <t>Table 56:</t>
  </si>
  <si>
    <t>Table 57:</t>
  </si>
  <si>
    <t>Table 58:</t>
  </si>
  <si>
    <t>Table 59:</t>
  </si>
  <si>
    <t>Table 60:</t>
  </si>
  <si>
    <t>Table 61:</t>
  </si>
  <si>
    <t>Table 62:</t>
  </si>
  <si>
    <t>Literacy</t>
  </si>
  <si>
    <t>Numeracy</t>
  </si>
  <si>
    <t>Problem Solving</t>
  </si>
  <si>
    <t>Domain</t>
  </si>
  <si>
    <t>16-24</t>
  </si>
  <si>
    <t>25-34</t>
  </si>
  <si>
    <t>35-44</t>
  </si>
  <si>
    <t>45-54</t>
  </si>
  <si>
    <t>55-65</t>
  </si>
  <si>
    <t>N/A</t>
  </si>
  <si>
    <t>Table 63:</t>
  </si>
  <si>
    <t>Table 64:</t>
  </si>
  <si>
    <t>Table 65:</t>
  </si>
  <si>
    <t>Table 66:</t>
  </si>
  <si>
    <t>Number of Workplace Time-loss Injuries</t>
  </si>
  <si>
    <t>Incidence of Workplace Time-loss Injuries</t>
  </si>
  <si>
    <t>Number of Workplace Fatalities</t>
  </si>
  <si>
    <t>Table 67:</t>
  </si>
  <si>
    <t>Table 68:</t>
  </si>
  <si>
    <t>Table 69:</t>
  </si>
  <si>
    <t>Table 70:</t>
  </si>
  <si>
    <t>All ages</t>
  </si>
  <si>
    <t>0 to 4 years</t>
  </si>
  <si>
    <t>5 to 9 years</t>
  </si>
  <si>
    <t>10 to 14 years</t>
  </si>
  <si>
    <t>15 to 19 years</t>
  </si>
  <si>
    <t>20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</si>
  <si>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</si>
  <si>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</si>
  <si>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</si>
  <si>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</si>
  <si>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</si>
  <si>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</si>
  <si>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</si>
  <si>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</si>
  <si>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</si>
  <si>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</si>
  <si>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</si>
  <si>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</si>
  <si>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to 89 years</t>
  </si>
  <si>
    <t>90 to 94 years</t>
  </si>
  <si>
    <t>95 to 99 years</t>
  </si>
  <si>
    <t>100 years and over</t>
  </si>
  <si>
    <t>Total Investment</t>
  </si>
  <si>
    <t>Non-residential Building</t>
  </si>
  <si>
    <t>Engineering Construction</t>
  </si>
  <si>
    <t>Machinery and Equipment</t>
  </si>
  <si>
    <t>Intellectual Property Product</t>
  </si>
  <si>
    <t>Net Capital</t>
  </si>
  <si>
    <t>1997-2015</t>
  </si>
  <si>
    <t>2007-2015</t>
  </si>
  <si>
    <t>Table 71:</t>
  </si>
  <si>
    <t>Table 72:</t>
  </si>
  <si>
    <t>Table 73:</t>
  </si>
  <si>
    <t>Table 74:</t>
  </si>
  <si>
    <t>Table 75:</t>
  </si>
  <si>
    <t>Table 76:</t>
  </si>
  <si>
    <t>Table 77:</t>
  </si>
  <si>
    <t>Table 78:</t>
  </si>
  <si>
    <t>Table 79:</t>
  </si>
  <si>
    <t>Table 80:</t>
  </si>
  <si>
    <t>Table 81:</t>
  </si>
  <si>
    <t>Table 82:</t>
  </si>
  <si>
    <t>Table 83:</t>
  </si>
  <si>
    <t>Table 84:</t>
  </si>
  <si>
    <t>Table 85:</t>
  </si>
  <si>
    <t>Table 86:</t>
  </si>
  <si>
    <t>Table 87:</t>
  </si>
  <si>
    <t>Government</t>
  </si>
  <si>
    <t>Business</t>
  </si>
  <si>
    <t>Higher Education</t>
  </si>
  <si>
    <t>Total, All Sectors</t>
  </si>
  <si>
    <t>Federal Government Sector</t>
  </si>
  <si>
    <t>Provincial Government Sector</t>
  </si>
  <si>
    <t>Provincial Research Organizations sector</t>
  </si>
  <si>
    <t xml:space="preserve"> Business Enterprise Sector</t>
  </si>
  <si>
    <t>Higher Education Sector</t>
  </si>
  <si>
    <t>Private Non-profit Sector</t>
  </si>
  <si>
    <t>Table 88:</t>
  </si>
  <si>
    <t>Table 89:</t>
  </si>
  <si>
    <t>Table 90:</t>
  </si>
  <si>
    <t>Industry</t>
  </si>
  <si>
    <t>Compound Annual Growth, per cent</t>
  </si>
  <si>
    <t>Compound Annual Growth, %</t>
  </si>
  <si>
    <t>All Industries</t>
  </si>
  <si>
    <t>Goods-producing businesses</t>
  </si>
  <si>
    <t>Agriculture, forestry, fishing and hunting [BS11]</t>
  </si>
  <si>
    <t>Crop and animal production [BS11A]</t>
  </si>
  <si>
    <t>Crop production [BS111]</t>
  </si>
  <si>
    <t>Greenhouse, nursery and floriculture production [BS1114]</t>
  </si>
  <si>
    <t>Crop production (except greenhouse, nursery and floriculture production) [BS111A]</t>
  </si>
  <si>
    <t>Animal production [BS112]</t>
  </si>
  <si>
    <t>Aquaculture [BS1125]</t>
  </si>
  <si>
    <t>Animal production (except aquaculture) [BS112A]</t>
  </si>
  <si>
    <t>Forestry and logging [BS113]</t>
  </si>
  <si>
    <t>Fishing, hunting and trapping [BS114]</t>
  </si>
  <si>
    <t>Support activities for agriculture and forestry [BS115]</t>
  </si>
  <si>
    <t>Support activities for forestry [BS1153]</t>
  </si>
  <si>
    <t>Support activities for crop and animal production [BS115A]</t>
  </si>
  <si>
    <t>Mining and oil and gas extraction [BS21]</t>
  </si>
  <si>
    <t>Oil and gas extraction [BS211]</t>
  </si>
  <si>
    <t>Conventional oil and gas extraction [BS211113]</t>
  </si>
  <si>
    <t>Non-conventional oil extraction [BS211114]</t>
  </si>
  <si>
    <t>Mining and quarrying (except oil and gas) [BS212]</t>
  </si>
  <si>
    <t>Coal mining [BS2121]</t>
  </si>
  <si>
    <t>Metal ore mining [BS2122]</t>
  </si>
  <si>
    <t>Iron ore mining [BS21221]</t>
  </si>
  <si>
    <t>Gold and silver ore mining [BS21222]</t>
  </si>
  <si>
    <t>Copper, nickel, lead and zinc ore mining [BS21223]</t>
  </si>
  <si>
    <t>Other metal ore mining [BS21229]</t>
  </si>
  <si>
    <t>Non-metallic mineral mining and quarrying [BS2123]</t>
  </si>
  <si>
    <t>Stone mining and quarrying [BS21231]</t>
  </si>
  <si>
    <t>Sand, gravel, clay, and ceramic and refractory minerals mining and quarrying [BS21232]</t>
  </si>
  <si>
    <t>Diamond mining [BS212392]</t>
  </si>
  <si>
    <t>Potash mining [BS212396]</t>
  </si>
  <si>
    <t>Other non-metallic mineral mining and quarrying (except diamond and potash) [BS21239A]</t>
  </si>
  <si>
    <t>Support activities for mining and oil and gas extraction [BS213]</t>
  </si>
  <si>
    <t>Support activities for oil and gas extraction [BS21311A]</t>
  </si>
  <si>
    <t>Support activities for mining [BS21311B]</t>
  </si>
  <si>
    <t>Utilities [BS22]</t>
  </si>
  <si>
    <t>Electric power generation, transmission and distribution [BS2211]</t>
  </si>
  <si>
    <t>Natural gas distribution, water, sewage and other systems [BS221A]</t>
  </si>
  <si>
    <t>Natural gas distribution [BS2212]</t>
  </si>
  <si>
    <t>Water, sewage and other systems [BS2213]</t>
  </si>
  <si>
    <t>Construction [BS23]</t>
  </si>
  <si>
    <t>Residential building construction [BS23A]</t>
  </si>
  <si>
    <t>Non-residential building construction [BS23B]</t>
  </si>
  <si>
    <t>Engineering construction [BS23C]</t>
  </si>
  <si>
    <t>Transportation engineering construction [BS23C1]</t>
  </si>
  <si>
    <t>Oil and gas engineering construction [BS23C2]</t>
  </si>
  <si>
    <t>Electric power engineering construction [BS23C3]</t>
  </si>
  <si>
    <t>Communication engineering construction [BS23C4]</t>
  </si>
  <si>
    <t>Other engineering construction [BS23C5]</t>
  </si>
  <si>
    <t>Repair construction [BS23D]</t>
  </si>
  <si>
    <t>Other activities of the construction industry [BS23E]</t>
  </si>
  <si>
    <t>Manufacturing [BS3A]</t>
  </si>
  <si>
    <t>Food manufacturing [BS311]</t>
  </si>
  <si>
    <t>Animal food manufacturing [BS3111]</t>
  </si>
  <si>
    <t>Sugar and confectionery product manufacturing [BS3113]</t>
  </si>
  <si>
    <t>Fruit and vegetable preserving and specialty food manufacturing [BS3114]</t>
  </si>
  <si>
    <t>Dairy product manufacturing [BS3115]</t>
  </si>
  <si>
    <t>Meat product manufacturing [BS3116]</t>
  </si>
  <si>
    <t>Seafood product preparation and packaging [BS3117]</t>
  </si>
  <si>
    <t>Miscellaneous food manufacturing [BS311A]</t>
  </si>
  <si>
    <t>Grain and oilseed milling [BS3112]</t>
  </si>
  <si>
    <t>Bakeries and tortilla manufacturing [BS3118]</t>
  </si>
  <si>
    <t>Other food manufacturing [BS3119]</t>
  </si>
  <si>
    <t>Beverage and tobacco product manufacturing [BS312]</t>
  </si>
  <si>
    <t>Soft drink and ice manufacturing [BS31211]</t>
  </si>
  <si>
    <t>Breweries [BS31212]</t>
  </si>
  <si>
    <t>Wineries and distilleries [BS3121A]</t>
  </si>
  <si>
    <t>Tobacco manufacturing [BS3122]</t>
  </si>
  <si>
    <t>Textile and textile product mills [BS31A]</t>
  </si>
  <si>
    <t>Clothing and leather and allied product manufacturing [BS31B]</t>
  </si>
  <si>
    <t>Wood product manufacturing [BS321]</t>
  </si>
  <si>
    <t>Sawmills and wood preservation [BS3211]</t>
  </si>
  <si>
    <t>Veneer, plywood and engineered wood product manufacturing [BS3212]</t>
  </si>
  <si>
    <t>Other wood product manufacturing [BS3219]</t>
  </si>
  <si>
    <t>Paper manufacturing [BS322]</t>
  </si>
  <si>
    <t>Pulp, paper and paperboard mills [BS3221]</t>
  </si>
  <si>
    <t>Converted paper product manufacturing [BS3222]</t>
  </si>
  <si>
    <t>Printing and related support activities [BS323]</t>
  </si>
  <si>
    <t>Petroleum and coal product manufacturing [BS324]</t>
  </si>
  <si>
    <t>Petroleum refineries [BS32411]</t>
  </si>
  <si>
    <t>Petroleum and coal products manufacturing (except petroleum refineries) [BS3241A]</t>
  </si>
  <si>
    <t>Chemical manufacturing [BS325]</t>
  </si>
  <si>
    <t>Basic chemical manufacturing [BS3251]</t>
  </si>
  <si>
    <t>Resin, synthetic rubber, and artificial and synthetic fibres and filaments manufacturing [BS3252]</t>
  </si>
  <si>
    <t>Pesticide, fertilizer and other agricultural chemical manufacturing [BS3253]</t>
  </si>
  <si>
    <t>Pharmaceutical and medicine manufacturing [BS3254]</t>
  </si>
  <si>
    <t>Miscellaneous chemical product manufacturing [BS325A]</t>
  </si>
  <si>
    <t>Paint, coating and adhesive manufacturing [BS3255]</t>
  </si>
  <si>
    <t>Soap, cleaning compound and toilet preparation manufacturing [BS3256]</t>
  </si>
  <si>
    <t>Other chemical product manufacturing [BS3259]</t>
  </si>
  <si>
    <t>Plastics and rubber products manufacturing [BS326]</t>
  </si>
  <si>
    <t>Plastic product manufacturing [BS3261]</t>
  </si>
  <si>
    <t>Rubber product manufacturing [BS3262]</t>
  </si>
  <si>
    <t>Non-metallic mineral product manufacturing [BS327]</t>
  </si>
  <si>
    <t>Cement and concrete product manufacturing [BS3273]</t>
  </si>
  <si>
    <t>Non-metallic mineral product manufacturing (except cement and concrete products) [BS327A]</t>
  </si>
  <si>
    <t>Primary metal manufacturing [BS331]</t>
  </si>
  <si>
    <t>Iron and steel mills and ferro-alloy manufacturing [BS3311]</t>
  </si>
  <si>
    <t>Steel product manufacturing from purchased steel [BS3312]</t>
  </si>
  <si>
    <t>Alumina and aluminum production and processing [BS3313]</t>
  </si>
  <si>
    <t>Non-ferrous metal (except aluminum) production and processing [BS3314]</t>
  </si>
  <si>
    <t>Foundries [BS3315]</t>
  </si>
  <si>
    <t>Fabricated metal product manufacturing [BS332]</t>
  </si>
  <si>
    <t>Forging and stamping [BS3321]</t>
  </si>
  <si>
    <t>Architectural and structural metals manufacturing [BS3323]</t>
  </si>
  <si>
    <t>Boiler, tank and shipping container manufacturing [BS3324]</t>
  </si>
  <si>
    <t>Hardware manufacturing [BS3325]</t>
  </si>
  <si>
    <t>Spring and wire product manufacturing [BS3326]</t>
  </si>
  <si>
    <t>Machine shops, turned product, and screw, nut and bolt manufacturing [BS3327]</t>
  </si>
  <si>
    <t>Coating, engraving, heat treating and allied activities [BS3328]</t>
  </si>
  <si>
    <t>Cutlery, hand tools and other fabricated metal product manufacturing [BS332A]</t>
  </si>
  <si>
    <t>Machinery manufacturing [BS333]</t>
  </si>
  <si>
    <t>Agricultural, construction and mining machinery manufacturing [BS3331]</t>
  </si>
  <si>
    <t>Industrial, commercial and service industry machinery manufacturing [BS333A]</t>
  </si>
  <si>
    <t>Industrial machinery manufacturing [BS3332]</t>
  </si>
  <si>
    <t>Commercial and service industry machinery manufacturing [BS3333]</t>
  </si>
  <si>
    <t>Ventilation, heating, air-conditioning and commercial refrigeration equipment manufacturing [BS3334]</t>
  </si>
  <si>
    <t>Metalworking machinery manufacturing [BS3335]</t>
  </si>
  <si>
    <t>Engine, turbine and power transmission equipment manufacturing [BS3336]</t>
  </si>
  <si>
    <t>Other general-purpose machinery manufacturing [BS3339]</t>
  </si>
  <si>
    <t>Computer and electronic product manufacturing [BS334]</t>
  </si>
  <si>
    <t>Computer and peripheral equipment manufacturing [BS3341]</t>
  </si>
  <si>
    <t>Communications equipment manufacturing [BS3342]</t>
  </si>
  <si>
    <t>Semiconductor and other electronic component manufacturing [BS3344]</t>
  </si>
  <si>
    <t>Other electronic product manufacturing [BS334A]</t>
  </si>
  <si>
    <t>Electrical equipment, appliance and component manufacturing [BS335]</t>
  </si>
  <si>
    <t>Electric lighting equipment manufacturing [BS3351]</t>
  </si>
  <si>
    <t>Household appliance manufacturing [BS3352]</t>
  </si>
  <si>
    <t>Electrical equipment manufacturing [BS3353]</t>
  </si>
  <si>
    <t>Other electrical equipment and component manufacturing [BS3359]</t>
  </si>
  <si>
    <t>Transportation equipment manufacturing [BS336]</t>
  </si>
  <si>
    <t>Motor vehicle manufacturing [BS3361]</t>
  </si>
  <si>
    <t>Automobile and light-duty motor vehicle manufacturing [BS33611]</t>
  </si>
  <si>
    <t>Heavy-duty truck manufacturing [BS33612]</t>
  </si>
  <si>
    <t>Motor vehicle body and trailer manufacturing [BS3362]</t>
  </si>
  <si>
    <t>Motor vehicle parts manufacturing [BS3363]</t>
  </si>
  <si>
    <t>Motor vehicle gasoline engine and engine parts manufacturing [BS33631]</t>
  </si>
  <si>
    <t>Motor vehicle electrical and electronic equipment manufacturing [BS33632]</t>
  </si>
  <si>
    <t>Motor vehicle steering and suspension components (except spring) manufacturing [BS33633]</t>
  </si>
  <si>
    <t>Motor vehicle brake system manufacturing [BS33634]</t>
  </si>
  <si>
    <t>Motor vehicle transmission and power train parts manufacturing [BS33635]</t>
  </si>
  <si>
    <t>Motor vehicle seating and interior trim manufacturing [BS33636]</t>
  </si>
  <si>
    <t>Motor vehicle metal stamping [BS33637]</t>
  </si>
  <si>
    <t>Other motor vehicle parts manufacturing [BS33639]</t>
  </si>
  <si>
    <t>Aerospace product and parts manufacturing [BS3364]</t>
  </si>
  <si>
    <t>Railroad rolling stock manufacturing [BS3365]</t>
  </si>
  <si>
    <t>Ship and boat building [BS3366]</t>
  </si>
  <si>
    <t>Other transportation equipment manufacturing [BS3369]</t>
  </si>
  <si>
    <t>Furniture and related product manufacturing [BS337]</t>
  </si>
  <si>
    <t>Household and institutional furniture and kitchen cabinet manufacturing [BS3371]</t>
  </si>
  <si>
    <t>Office furniture (including fixtures) manufacturing [BS3372]</t>
  </si>
  <si>
    <t>Other furniture-related product manufacturing [BS3379]</t>
  </si>
  <si>
    <t>Miscellaneous manufacturing [BS339]</t>
  </si>
  <si>
    <t>Medical equipment and supplies manufacturing [BS3391]</t>
  </si>
  <si>
    <t>Other miscellaneous manufacturing [BS3399]</t>
  </si>
  <si>
    <t>Service-producing businesses</t>
  </si>
  <si>
    <t>Wholesale trade [BS41]</t>
  </si>
  <si>
    <t>Farm product wholesaler-distributors [BS411]</t>
  </si>
  <si>
    <t>Petroleum product wholesaler-distributors [BS412]</t>
  </si>
  <si>
    <t>Food, beverage and tobacco wholesaler-distributors [BS413]</t>
  </si>
  <si>
    <t>Personal and household goods wholesaler-distributors [BS414]</t>
  </si>
  <si>
    <t>Motor vehicle and parts wholesaler-distributors [BS415]</t>
  </si>
  <si>
    <t>Building material and supplies wholesaler-distributors [BS416]</t>
  </si>
  <si>
    <t>Machinery, equipment and supplies wholesaler-distributors [BS417]</t>
  </si>
  <si>
    <t>Miscellaneous wholesaler-distributors [BS418]</t>
  </si>
  <si>
    <t>Wholesale electronic markets, and agents and brokers [BS419]</t>
  </si>
  <si>
    <t>Retail trade [BS4A]</t>
  </si>
  <si>
    <t>Motor vehicle and parts dealers [BS441]</t>
  </si>
  <si>
    <t>Furniture and home furnishings stores [BS442]</t>
  </si>
  <si>
    <t>Electronics and appliance stores [BS443]</t>
  </si>
  <si>
    <t>Building material and garden equipment and supplies dealers [BS444]</t>
  </si>
  <si>
    <t>Food and beverage stores [BS445]</t>
  </si>
  <si>
    <t>Health and personal care stores [BS446]</t>
  </si>
  <si>
    <t>Gasoline stations [BS447]</t>
  </si>
  <si>
    <t>Clothing and clothing accessories stores [BS448]</t>
  </si>
  <si>
    <t>Sporting goods, hobby, book and music stores [BS451]</t>
  </si>
  <si>
    <t>General merchandise stores [BS452]</t>
  </si>
  <si>
    <t>Miscellaneous store retailers [BS453]</t>
  </si>
  <si>
    <t>Non-store retailers [BS454]</t>
  </si>
  <si>
    <t>Transportation and warehousing [BS4B]</t>
  </si>
  <si>
    <t>Air transportation [BS481]</t>
  </si>
  <si>
    <t>Rail transportation [BS482]</t>
  </si>
  <si>
    <t>Water transportation [BS483]</t>
  </si>
  <si>
    <t>Truck transportation [BS484]</t>
  </si>
  <si>
    <t>Transit, ground passenger and scenic and sightseeing transportation [BS48Z]</t>
  </si>
  <si>
    <t>Urban transit systems [BS4851]</t>
  </si>
  <si>
    <t>Taxi and limousine service [BS4853]</t>
  </si>
  <si>
    <t>Other transit and ground passenger transportation and scenic and sightseeing transportation [BS48A]</t>
  </si>
  <si>
    <t>Support activities for transportation [BS488]</t>
  </si>
  <si>
    <t>Pipeline transportation [BS486]</t>
  </si>
  <si>
    <t>Pipeline transportation of natural gas [BS4862]</t>
  </si>
  <si>
    <t>Crude oil and other pipeline transportation [BS486A]</t>
  </si>
  <si>
    <t>Postal service and couriers and messengers [BS49A]</t>
  </si>
  <si>
    <t>Postal service [BS491]</t>
  </si>
  <si>
    <t>Couriers and messengers [BS492]</t>
  </si>
  <si>
    <t>Warehousing and storage [BS493]</t>
  </si>
  <si>
    <t>Information and cultural industries [BS51]</t>
  </si>
  <si>
    <t>Publishing industries (except internet) [BS511]</t>
  </si>
  <si>
    <t>Newspaper publishers [BS51111]</t>
  </si>
  <si>
    <t>Periodical, book and directory publishers [BS5111A]</t>
  </si>
  <si>
    <t>Software publishers [BS5112]</t>
  </si>
  <si>
    <t>Motion picture and sound recording industries [BS512]</t>
  </si>
  <si>
    <t>Motion picture and video exhibition [BS51213]</t>
  </si>
  <si>
    <t>Motion picture and video industries (except exhibition) [BS5121A]</t>
  </si>
  <si>
    <t>Sound recording industries [BS5122]</t>
  </si>
  <si>
    <t>Broadcasting (except internet) [BS515]</t>
  </si>
  <si>
    <t>Radio and television broadcasting [BS5151]</t>
  </si>
  <si>
    <t>Pay and specialty television [BS5152]</t>
  </si>
  <si>
    <t>Telecommunications [BS517]</t>
  </si>
  <si>
    <t>Data processing, hosting, and related services [BS518]</t>
  </si>
  <si>
    <t>Other information services [BS519]</t>
  </si>
  <si>
    <t>Finance and insurance, and holding companies [BS5B]</t>
  </si>
  <si>
    <t>Finance and insurance [BS52]</t>
  </si>
  <si>
    <t>Depository credit intermediation and monetary authorities [BS52B]</t>
  </si>
  <si>
    <t>Monetary authorities - central bank [BS521]</t>
  </si>
  <si>
    <t>Local credit unions [BS52213]</t>
  </si>
  <si>
    <t>Banking and other depository credit intermediation [BS5221A]</t>
  </si>
  <si>
    <t>Non-depository credit intermediation [BS5222]</t>
  </si>
  <si>
    <t>Activities related to credit intermediation [BS5223]</t>
  </si>
  <si>
    <t>Insurance carriers and related activities [BS524]</t>
  </si>
  <si>
    <t>Insurance carriers [BS5241]</t>
  </si>
  <si>
    <t>Agencies, brokerages and other insurance related activities [BS5242]</t>
  </si>
  <si>
    <t>Financial investment services, funds and other financial vehicles [BS52A]</t>
  </si>
  <si>
    <t>Real estate, rental and leasing [BS53]</t>
  </si>
  <si>
    <t>Real estate [BS531]</t>
  </si>
  <si>
    <t>Lessors of real estate [BS5311]</t>
  </si>
  <si>
    <t>Offices of real estate agents and brokers and activities related to real estate [BS531A]</t>
  </si>
  <si>
    <t>Rental and leasing services [BS532]</t>
  </si>
  <si>
    <t>Automotive equipment rental and leasing [BS5321]</t>
  </si>
  <si>
    <t>Rental and leasing services (except automotive equipment) [BS532A]</t>
  </si>
  <si>
    <t>Lessors of non-financial intangible assets (except copyrighted works) [BS533]</t>
  </si>
  <si>
    <t>Professional, scientific and technical services [BS54]</t>
  </si>
  <si>
    <t>Legal, accounting and related services [BS541A]</t>
  </si>
  <si>
    <t>Legal services [BS5411]</t>
  </si>
  <si>
    <t>Accounting, tax preparation, bookkeeping and payroll services [BS5412]</t>
  </si>
  <si>
    <t>Architectural, engineering and related services [BS5413]</t>
  </si>
  <si>
    <t>Other professional, scientific and technical services including scientific research and development [BS541B]</t>
  </si>
  <si>
    <t>Specialized design services [BS5414]</t>
  </si>
  <si>
    <t>Management, scientific and technical consulting services [BS5416]</t>
  </si>
  <si>
    <t>Scientific research and development services [BS5417]</t>
  </si>
  <si>
    <t>Other professional, scientific and technical services [BS5419]</t>
  </si>
  <si>
    <t>Computer systems design and related services [BS5415]</t>
  </si>
  <si>
    <t>Advertising, public relations, and related services [BS5418]</t>
  </si>
  <si>
    <t>Holding companies [BS551113]</t>
  </si>
  <si>
    <t>Administrative and support, waste management and remediation services [BS56]</t>
  </si>
  <si>
    <t>Administrative and support services [BS561]</t>
  </si>
  <si>
    <t>Office administrative services [BS5611]</t>
  </si>
  <si>
    <t>Employment services [BS5613]</t>
  </si>
  <si>
    <t>Business support services [BS5614]</t>
  </si>
  <si>
    <t>Travel arrangement and reservation services [BS5615]</t>
  </si>
  <si>
    <t>Investigation and security services [BS5616]</t>
  </si>
  <si>
    <t>Services to buildings and dwellings [BS5617]</t>
  </si>
  <si>
    <t>Facilities and other support services [BS561A]</t>
  </si>
  <si>
    <t>Waste management and remediation services [BS562]</t>
  </si>
  <si>
    <t>Educational services [BS61]</t>
  </si>
  <si>
    <t>Private educational services [BS611A]</t>
  </si>
  <si>
    <t>Health care and social assistance [BS62]</t>
  </si>
  <si>
    <t>Health care [BS62X]</t>
  </si>
  <si>
    <t>Ambulatory health care services [BS621]</t>
  </si>
  <si>
    <t>Offices of physicians [BS6211]</t>
  </si>
  <si>
    <t>Offices of dentists [BS6212]</t>
  </si>
  <si>
    <t>Miscellaneous ambulatory health care services [BS621A]</t>
  </si>
  <si>
    <t>Nursing and residential care facilities [BS623]</t>
  </si>
  <si>
    <t>Social assistance [BS624]</t>
  </si>
  <si>
    <t>Arts, entertainment and recreation [BS71]</t>
  </si>
  <si>
    <t>Performing arts, spectator sports and related industries, and heritage institutions [BS71A]</t>
  </si>
  <si>
    <t>Amusement, gambling and recreation industries [BS713]</t>
  </si>
  <si>
    <t>Gambling industries [BS7132]</t>
  </si>
  <si>
    <t>Amusement and recreation industries [BS713A]</t>
  </si>
  <si>
    <t>Accommodation and food services [B72]</t>
  </si>
  <si>
    <t>Accommodation services [BS721]</t>
  </si>
  <si>
    <t>Traveller accommodation [BS7211]</t>
  </si>
  <si>
    <t>RV (recreational vehicle) parks, recreational camps, and rooming and boarding houses [BS721A]</t>
  </si>
  <si>
    <t>Food services and drinking places [BS722]</t>
  </si>
  <si>
    <t>Other private services [BS81]</t>
  </si>
  <si>
    <t>Repair and maintenance [BS811]</t>
  </si>
  <si>
    <t>Automotive repair and maintenance [BS8111]</t>
  </si>
  <si>
    <t>Repair and maintenance (except automotive) [BS811A]</t>
  </si>
  <si>
    <t>Personal services and private households [BS81A]</t>
  </si>
  <si>
    <t>Personal and laundry services [BS812]</t>
  </si>
  <si>
    <t>Funeral services [BS8122]</t>
  </si>
  <si>
    <t>Dry cleaning and laundry services [BS8123]</t>
  </si>
  <si>
    <t>Personal care services and other personal services [BS812A]</t>
  </si>
  <si>
    <t>Private households [BS814]</t>
  </si>
  <si>
    <t>Professional and similar organizations [BS813B]</t>
  </si>
  <si>
    <t>Jobs</t>
  </si>
  <si>
    <t>Table 91:</t>
  </si>
  <si>
    <t>Table 92:</t>
  </si>
  <si>
    <t>Table 93:</t>
  </si>
  <si>
    <t>Table 94:</t>
  </si>
  <si>
    <t>Table 95:</t>
  </si>
  <si>
    <t>Table 1</t>
  </si>
  <si>
    <t>Table 2</t>
  </si>
  <si>
    <t>Table 3</t>
  </si>
  <si>
    <t>Table 4</t>
  </si>
  <si>
    <t>Table 5</t>
  </si>
  <si>
    <t>Table 6</t>
  </si>
  <si>
    <t>Table 7</t>
  </si>
  <si>
    <t>Table 8</t>
  </si>
  <si>
    <t>Table 9</t>
  </si>
  <si>
    <t>Table 10</t>
  </si>
  <si>
    <t>Table 11</t>
  </si>
  <si>
    <t>Table 12</t>
  </si>
  <si>
    <t>Table 13</t>
  </si>
  <si>
    <t>Table 14</t>
  </si>
  <si>
    <t>Table 15</t>
  </si>
  <si>
    <t>Table 16</t>
  </si>
  <si>
    <t>Table 17</t>
  </si>
  <si>
    <t>Table 18</t>
  </si>
  <si>
    <t>Table 19</t>
  </si>
  <si>
    <t>Table 20</t>
  </si>
  <si>
    <t>Table 21</t>
  </si>
  <si>
    <t>Table 22</t>
  </si>
  <si>
    <t>Table 23</t>
  </si>
  <si>
    <t>Table 24</t>
  </si>
  <si>
    <t>Table 25</t>
  </si>
  <si>
    <t>Table 26</t>
  </si>
  <si>
    <t>Table 27</t>
  </si>
  <si>
    <t>Table 28</t>
  </si>
  <si>
    <t>Table 29</t>
  </si>
  <si>
    <t>Table 30</t>
  </si>
  <si>
    <t>Table 31</t>
  </si>
  <si>
    <t>Table 32</t>
  </si>
  <si>
    <t>Table 33</t>
  </si>
  <si>
    <t>Table 34</t>
  </si>
  <si>
    <t>Table 35</t>
  </si>
  <si>
    <t>Table 36</t>
  </si>
  <si>
    <t>Table 37</t>
  </si>
  <si>
    <t>Table 38</t>
  </si>
  <si>
    <t>Table 39</t>
  </si>
  <si>
    <t>Table 40</t>
  </si>
  <si>
    <t>Table 41</t>
  </si>
  <si>
    <t>Table 42</t>
  </si>
  <si>
    <t>Table 43</t>
  </si>
  <si>
    <t>Table 44</t>
  </si>
  <si>
    <t>Table 45</t>
  </si>
  <si>
    <t>Table 46</t>
  </si>
  <si>
    <t>Table 47</t>
  </si>
  <si>
    <t>Table 48</t>
  </si>
  <si>
    <t>Table 49</t>
  </si>
  <si>
    <t>Table 50</t>
  </si>
  <si>
    <t>Table 51</t>
  </si>
  <si>
    <t>Table 52</t>
  </si>
  <si>
    <t>Table 53</t>
  </si>
  <si>
    <t>Table 54</t>
  </si>
  <si>
    <t>Table 55</t>
  </si>
  <si>
    <t>Table 56</t>
  </si>
  <si>
    <t>Table 57</t>
  </si>
  <si>
    <t>Table 58</t>
  </si>
  <si>
    <t>Table 59</t>
  </si>
  <si>
    <t>Table 60</t>
  </si>
  <si>
    <t>Table 61</t>
  </si>
  <si>
    <t>Table 62</t>
  </si>
  <si>
    <t>Table 63</t>
  </si>
  <si>
    <t>Table 64</t>
  </si>
  <si>
    <t>Table 65</t>
  </si>
  <si>
    <t>Table 66</t>
  </si>
  <si>
    <t>Table 67</t>
  </si>
  <si>
    <t>Table 68</t>
  </si>
  <si>
    <t>Table 69</t>
  </si>
  <si>
    <t>Table 70</t>
  </si>
  <si>
    <t>Table 71</t>
  </si>
  <si>
    <t>Table 72</t>
  </si>
  <si>
    <t>Table 73</t>
  </si>
  <si>
    <t>Table 74</t>
  </si>
  <si>
    <t>Table 75</t>
  </si>
  <si>
    <t>Table 76</t>
  </si>
  <si>
    <t>Table 77</t>
  </si>
  <si>
    <t>Table 78</t>
  </si>
  <si>
    <t>Table 79</t>
  </si>
  <si>
    <t>Table 80</t>
  </si>
  <si>
    <t>Table 81</t>
  </si>
  <si>
    <t>Table 82</t>
  </si>
  <si>
    <t>Table 83</t>
  </si>
  <si>
    <t>Table 84</t>
  </si>
  <si>
    <t>Table 85</t>
  </si>
  <si>
    <t>Table 86</t>
  </si>
  <si>
    <t>Table 87</t>
  </si>
  <si>
    <t>Table 88</t>
  </si>
  <si>
    <t>Table 89</t>
  </si>
  <si>
    <t>Table 90</t>
  </si>
  <si>
    <t>Table 91</t>
  </si>
  <si>
    <t>Table 92</t>
  </si>
  <si>
    <t>Table 93</t>
  </si>
  <si>
    <t>Table 94</t>
  </si>
  <si>
    <t>Table 95</t>
  </si>
  <si>
    <t>Date:</t>
  </si>
  <si>
    <t>Source:</t>
  </si>
  <si>
    <t>CSLS calculations based on Statistics Canada: The Canadian Productivity Account (CPA).</t>
  </si>
  <si>
    <t>Table 36-10-0211-01 (formerly CANSIM Table 383-0026).</t>
  </si>
  <si>
    <t>Table: 36-10-0480-01 (formerly: CANSIM 383-0033).</t>
  </si>
  <si>
    <t>Table 36-10-0211-01 (formerly CANSIM Table 383-0026) and 36-10-0208-01 (formerly CANSIM Table 383-0021) .</t>
  </si>
  <si>
    <t>(Million Current Dollars)</t>
  </si>
  <si>
    <t>(2007=100)</t>
  </si>
  <si>
    <t>(Number of Jobs)</t>
  </si>
  <si>
    <t>(Million Hours)</t>
  </si>
  <si>
    <t>(Hours)</t>
  </si>
  <si>
    <t>(2002=100)</t>
  </si>
  <si>
    <t>CSLS calculations based on Consumer Price Index, Statistics Canada.</t>
  </si>
  <si>
    <t>Table: 18-10-0005-01 (formerly CANSIM  326-0021).</t>
  </si>
  <si>
    <t>CSLS calculations based on Statistics Canada: Stock and Consumption of Fixed Non-residential Capital.</t>
  </si>
  <si>
    <t>Table 36-10-0096-01 (formerly CANSIM 031-0005).</t>
  </si>
  <si>
    <t>Table 36-10-0098-01 (formerly CANSIM 031-0007).</t>
  </si>
  <si>
    <t>Table 36-10-0097-01 (formerly CANSIM 031-0006).</t>
  </si>
  <si>
    <t>CSLS calculations based on Statistics Canada: Labour Force Survey.</t>
  </si>
  <si>
    <t>Table: 14-10-0018-01 (formerly: CANSIM 282-0002).</t>
  </si>
  <si>
    <t>Table: 14-10-0020-01 (formerly CANSIM 282-0004).</t>
  </si>
  <si>
    <t>September 5th, 2018</t>
  </si>
  <si>
    <t>OECD Skills Survey.</t>
  </si>
  <si>
    <t>PIAAC Average Literacy, Numeracy and Problem Solving Scores, Canada and the Provinces, 2012</t>
  </si>
  <si>
    <t>Age Group</t>
  </si>
  <si>
    <t>PIAAC Average Literacy, Numeracy and Problem Solving Scores by Age Group, Newfoundland and Labrador, 2012</t>
  </si>
  <si>
    <t>PIAAC Average Literacy, Numeracy and Problem Solving Scores by Age Group, Canada, 2012</t>
  </si>
  <si>
    <t>Statistics Canada: Table: 37-10-0133-01 (formerly: CANSIM 479-0002).</t>
  </si>
  <si>
    <t>Association of Workers’ Compensation Boards of Canada (AWCBC).</t>
  </si>
  <si>
    <t>Statistics Canada: Registered Apprenticeship Information System.</t>
  </si>
  <si>
    <t>Table: 37-10-0023-01 (formerly CANSIM  477-0053).</t>
  </si>
  <si>
    <t>Table: 37-10-0128-01 (formerly CANSIM 477-0120).</t>
  </si>
  <si>
    <t>(Person)</t>
  </si>
  <si>
    <t>(Per Cent)</t>
  </si>
  <si>
    <t>(Per cent)</t>
  </si>
  <si>
    <t>Statistics Canada: Annual Demographic Estimates: Canada, Provinces and Territories.</t>
  </si>
  <si>
    <t>Table: 17-10-0005-01 (formerly: CANSIM 051-0001).</t>
  </si>
  <si>
    <t>Statistics Canada: Quarterly Demographic Estimates.</t>
  </si>
  <si>
    <t>Table: 17-10-0021-01 (formerly CANSIM  051-0018).</t>
  </si>
  <si>
    <t>Table: 14-10-0225-01 (formerly: CANSIM 284-0002).</t>
  </si>
  <si>
    <t>Statistics Canada: Survey of Employment, Payrolls and Hours and Job Vacancy Statistics.</t>
  </si>
  <si>
    <t>Table: 14-10-0227-01 (formerly CANSIM  284-0004).</t>
  </si>
  <si>
    <t>(Ratio)</t>
  </si>
  <si>
    <t>(Persons)</t>
  </si>
  <si>
    <t>CSLS calculations based on Statistics Canada: The Canadian Productivity Account (CPA) and Stock and Consumption of Fixed Non-residential Capital.</t>
  </si>
  <si>
    <t>Tables 36-10-0211-01 (formerly CANSIM Table 383-0026) and 36-10-0096-01 (formerly CANSIM 031-0005).</t>
  </si>
  <si>
    <t>Tables: 36-10-0480-01 (formerly: CANSIM 383-0033) and 36-10-0096-01 (formerly CANSIM 031-0005).</t>
  </si>
  <si>
    <t>Tables 36-10-0208-01 (formerly CANSIM Table 383-0021) and 36-10-0096-01 (formerly CANSIM 031-0005).</t>
  </si>
  <si>
    <t>CSLS calculations based on Statistics Canada: Table 27-10-0273-01 (formerly CANSIM 358-0001).</t>
  </si>
  <si>
    <t>CSLS calculations based on Statistics Canada: Table 36-10-0480-01 (formerly: CANSIM 383-0033) and 27-10-0273-01 (formerly CANSIM 358-0001).</t>
  </si>
  <si>
    <t>Table 96</t>
  </si>
  <si>
    <t>Table 97</t>
  </si>
  <si>
    <t>Table 98</t>
  </si>
  <si>
    <t>Table 96:</t>
  </si>
  <si>
    <t>Table 97:</t>
  </si>
  <si>
    <t>Table 98:</t>
  </si>
  <si>
    <t>Database Tables for the CARE Project on Productivity Trends in Newfoundland and Labrador</t>
  </si>
  <si>
    <t>Developed by the Centre for the Study of the Living Standards (CSLS)</t>
  </si>
  <si>
    <t>Real estate, rental and leasing</t>
  </si>
  <si>
    <t>Finance and insurance, and holding companies</t>
  </si>
  <si>
    <t>Table: 36-10-0480-01 (formerly CANSIM 383-0033).</t>
  </si>
  <si>
    <t>(Million Chained 2012 Dollars)</t>
  </si>
  <si>
    <t>1997-2017</t>
  </si>
  <si>
    <t>2007-2017</t>
  </si>
  <si>
    <t>(2012=100)</t>
  </si>
  <si>
    <t>GDP Deflator by Province, Business Sector, Canada and the Provinces, 1997 - 2015</t>
  </si>
  <si>
    <t>(2012 Dollars)</t>
  </si>
  <si>
    <t>(chained 2012 dollars per hour worked)</t>
  </si>
  <si>
    <t>Nominal GDP per Hour Worked at the 2-digit NAICS Level, Business Sector, Newfoundland and Labrador, 1997 - 2015</t>
  </si>
  <si>
    <t>Nominal GDP per Hour Worked at the 2-digit NAICS Level, Business Sector, Canada, 1997 - 2015</t>
  </si>
  <si>
    <t>Nominal GDP per Hour Worked by Province, Business Sector, Canada and the Provinces, 1997 - 2015</t>
  </si>
  <si>
    <t>(Current Dollars per Hour)</t>
  </si>
  <si>
    <t>Table 99</t>
  </si>
  <si>
    <t>Table 100</t>
  </si>
  <si>
    <t>Table 101</t>
  </si>
  <si>
    <t>Table 102</t>
  </si>
  <si>
    <t>Table 103</t>
  </si>
  <si>
    <t>Table 104</t>
  </si>
  <si>
    <t>Table 99:</t>
  </si>
  <si>
    <t>Table 100:</t>
  </si>
  <si>
    <t>Table 101:</t>
  </si>
  <si>
    <t>Table 102:</t>
  </si>
  <si>
    <t>Table 103:</t>
  </si>
  <si>
    <t>Table 104:</t>
  </si>
  <si>
    <t>Hours in thousands</t>
  </si>
  <si>
    <t>Chained 2012 Dollars (Thousands)</t>
  </si>
  <si>
    <t>Share of Business Sector</t>
  </si>
  <si>
    <t>May 9th, 2019</t>
  </si>
  <si>
    <t>Current Dollars (Thousands)</t>
  </si>
  <si>
    <t>Nominal Gross Domestic Product Level by the 2-digit, 3-digit and 4-digit NAICS Sector, Newfoundland and Labrador, 1997, 2007 and 2015</t>
  </si>
  <si>
    <t>2012=100</t>
  </si>
  <si>
    <t>Table 105</t>
  </si>
  <si>
    <t>Table 105:</t>
  </si>
  <si>
    <t>Other private services (A+B+C)</t>
  </si>
  <si>
    <t>Other private services
(A)</t>
  </si>
  <si>
    <t xml:space="preserve">Health care and social assistance
(C) </t>
  </si>
  <si>
    <t>Educational services
(B)</t>
  </si>
  <si>
    <t>Other private services (A&amp;B&amp;C)</t>
  </si>
  <si>
    <t>Nominal Gross Domestic Product Level at the 2-digit NAICS Level, Business Sector, Canada, 1997 - 2015</t>
  </si>
  <si>
    <t>Nominal Gross Domestic Product Level at the 2-digit NAICS Level, Business Sector, Newfoundland and Labrador, 1997 - 2015</t>
  </si>
  <si>
    <t>(2012 = 100)</t>
  </si>
  <si>
    <t>GDP Deflator (2012 = 100) at the 2-digit NAICS Level, Business Sector, Newfoundland and Labrador, 1997 - 2015</t>
  </si>
  <si>
    <t>GDP Deflator (2012 = 100) at the 2-digit NAICS Level, Business Sector, Canada, 1997 - 2015</t>
  </si>
  <si>
    <t>Implicit Price Deflator by 2-digit, 3-digit and 4-digit NAICS Sector, Newfoundland and Labrador, 1997, 2007 and 2015</t>
  </si>
  <si>
    <t>Real Total Fixed, Non-residential Investment Level, Total Economy, Business Sector and 2-digit NAICS Sub-sectors of the Business Sectors, Newfoundland and Labrador, 1997 - 2017</t>
  </si>
  <si>
    <t>Real Total Fixed, Non-residential Investment Level, Total Economy and 2-digit NAICS Sub-sectors of the Business Sectors, Canada, 1997 - 2017</t>
  </si>
  <si>
    <t>Nominal Total Fixed, Non-residential Investment Level, Total Economy and 2-digit NAICS Sub-sectors of the Business Sectors, Canada, 1997 - 2017</t>
  </si>
  <si>
    <t>Nominal Total Fixed, Non-residential Investment Level, Total Economy and 2-digit NAICS Sub-sectors of the Business Sectors, Newfoundland and Labrador, 1997 - 2017</t>
  </si>
  <si>
    <t>Real Total Fixed, Non-residential Investment Level by Major Asset Type, Total Economy, Newfoundland and Labrador, 1997 - 2017</t>
  </si>
  <si>
    <t>Mineral exploration and evaluation
(A)</t>
  </si>
  <si>
    <t xml:space="preserve">
Software
(C) </t>
  </si>
  <si>
    <t xml:space="preserve">
Research and development
(B)</t>
  </si>
  <si>
    <t xml:space="preserve">
Intellectual property products
(A&amp;B&amp;C)</t>
  </si>
  <si>
    <t>Real Total Fixed, Non-residential Investment Level by Major Asset Type, Total Economy, Canada, 1997 - 2017</t>
  </si>
  <si>
    <t>Real Net Fixed, Non-residential Capital Stock, Total Economy, Business Sector and 2-digit NAICS sub-sectors of the Business Sector, Newfoundland and Labrador, 1997 - 2017</t>
  </si>
  <si>
    <t>Nominal Net Fixed, Non-residential Capital Stock, Total Economy, Business Sector and 2-digit NAICS sub-sectors of the Business Sector, Newfoundland and Labrador, 1997 - 2017</t>
  </si>
  <si>
    <t>Nominal Net Fixed, Non-residential Capital Stock, Total Economy and 2-digit NAICS sub-sectors of the Business Sector, Canada, 1997 - 2017</t>
  </si>
  <si>
    <t>Real Total Fixed Non-residential Net Capital Stock by Asset, Total Economy, Newfoundland and Labrador, 1997 - 2017</t>
  </si>
  <si>
    <t xml:space="preserve">(Million Chained 2012 Dollars) </t>
  </si>
  <si>
    <t>Real Total Fixed Non-residential Net Capital Stock by Asset, Total Economy, Canada, 1997 - 2017</t>
  </si>
  <si>
    <t>Nominal Total Fixed Non-residential Net Capital Stock by Asset, Total Economy, Newfoundland and Labrador, 1997 - 2017</t>
  </si>
  <si>
    <t>Nominal Total Fixed Non-residential Net Capital Stock by Asset, Total Economy, Canada, 1997 - 2017</t>
  </si>
  <si>
    <t>Capital Services Level at the 2-digit NAICS Level, Business Sector, Newfoundland and Labrador, 1997 - 2017</t>
  </si>
  <si>
    <t>Capital Services Index (2012=100) at the 2-digit NAICS Level, Business Sector, Newfoundland and Labrador, 1997 - 2017</t>
  </si>
  <si>
    <t>Table 106</t>
  </si>
  <si>
    <t>Table 106:</t>
  </si>
  <si>
    <t>Capital Services Level at the 2-digit NAICS Level, Business Sector, Canada, 1997 - 2017</t>
  </si>
  <si>
    <t>Table 107</t>
  </si>
  <si>
    <t>Table 107:</t>
  </si>
  <si>
    <t>Nominal Capital Compensation Level at the 2-digit NAICS Level, Business Sector, Canada, 1997 - 2017</t>
  </si>
  <si>
    <t>Nominal Capital Compensation Level at the 2-digit NAICS Level, Business Sector, Newfoundland and Labrador, 1997 - 2017</t>
  </si>
  <si>
    <t>Nominal Capital Compensation at the 2-digit NAICS Level, Business Sector, Canada and the Provinces, 1997 - 2017</t>
  </si>
  <si>
    <t>Nominal Mining and Oil and Gas Extraction Export by Product , Newfoundland and Labrador, 1997 - 2017</t>
  </si>
  <si>
    <t>(US$ per Barrel)</t>
  </si>
  <si>
    <t>DCOILBRENTEU</t>
  </si>
  <si>
    <t>U.S. Energy Information Administration, Crude Oil Prices: Brent - Europe, retrieved from FRED, Federal Reserve Bank of St. Louis</t>
  </si>
  <si>
    <t>Brent Crude Oil Price</t>
  </si>
  <si>
    <t>(Barrel)</t>
  </si>
  <si>
    <t>Hibernia</t>
  </si>
  <si>
    <t>Hebron</t>
  </si>
  <si>
    <t>Terra Nova</t>
  </si>
  <si>
    <t>White Rose</t>
  </si>
  <si>
    <t>North Amethyst</t>
  </si>
  <si>
    <t>Canada-Newfoundland and Labrador Offshore Petroleum Board</t>
  </si>
  <si>
    <t>Link:</t>
  </si>
  <si>
    <t>https://www.cnlopb.ca/wp-content/uploads/off_prod.pdf</t>
  </si>
  <si>
    <t>Table 108</t>
  </si>
  <si>
    <t>Table 109</t>
  </si>
  <si>
    <t>Table 110</t>
  </si>
  <si>
    <t>Table 108:</t>
  </si>
  <si>
    <t>Table 109:</t>
  </si>
  <si>
    <t>Table 110:</t>
  </si>
  <si>
    <t>Chained 2012 Dollars / Hours Worked</t>
  </si>
  <si>
    <t>Multifactor Productivity Index (2012=100) at the 2-digit NAICS Level, Business Sector, Newfoundland and Labrador, 1997-2017</t>
  </si>
  <si>
    <t>Multifactor Productivity Index (2012=100) at the 2-digit NAICS Level, Business Sector, Canada, 1997-2017</t>
  </si>
  <si>
    <t>(Year)</t>
  </si>
  <si>
    <t>(Thousands of Population)</t>
  </si>
  <si>
    <t>Labour Composition Index (2012=100) at the 2-digit NAICS Level, Business Sector, Newfoundland and Labrador, 1997 - 2017</t>
  </si>
  <si>
    <t>Labour Composition Index (2012=100) at the 2-digit NAICS Level, Business Sector, Canada, 1997 - 2017</t>
  </si>
  <si>
    <t>Workplace Injuries and Fatalities, Newfoundland and Labrador, 1997 - 2017</t>
  </si>
  <si>
    <t>Workplace Injuries and Fatalities, Canada, 1997 - 2017</t>
  </si>
  <si>
    <t>Apprenticeship Registration, Canada and the Provinces, 1997 - 2017</t>
  </si>
  <si>
    <t>2011-2017</t>
  </si>
  <si>
    <t>2011-2014</t>
  </si>
  <si>
    <t>2014-2017</t>
  </si>
  <si>
    <t>Early Childhood Education Index, Provinces of Canada, 2011, 2014 and 2017</t>
  </si>
  <si>
    <t>Early Childhood Educaiton Report</t>
  </si>
  <si>
    <t>http://ecereport.ca/en/report/results/</t>
  </si>
  <si>
    <t>(score out of 15)</t>
  </si>
  <si>
    <t>..</t>
  </si>
  <si>
    <t>Net Interprovincial Migration, Canada and the Provinces, 1971 - 2017</t>
  </si>
  <si>
    <t>Table: 17-10-0015-01 (formerly CANSIM  051-0012).</t>
  </si>
  <si>
    <t>Net Interprovincial Migration by Age Group, Newfoundland and Labrador, 1971-2017</t>
  </si>
  <si>
    <t>(Chained 2012 Dollars per Hour Worked)</t>
  </si>
  <si>
    <t>Fixed, Non-residential Investment Intensity Level by 2-digit NAICS Sector, Business Sector, Newfoundland and Labrador, 1997 - 2017</t>
  </si>
  <si>
    <t>Total
Economy</t>
  </si>
  <si>
    <t>Fixed, Non-residential Investment Intensity Level by 2-digit NAICS Sector, Business Sector, Canada, 1997 - 2017</t>
  </si>
  <si>
    <t>Investment Intensity Level by Asset Type, Total Economy, Newfoundland and Labrador, 1997 - 2017</t>
  </si>
  <si>
    <t>Real Net Fixed, Non-residential Capital Stock, Total Economy, Business Sector and 2-digit NAICS sub-sectors of the Business Sector, Canada, 1997 - 2017</t>
  </si>
  <si>
    <t>Fixed, Non-residential Investment Intensity Level by Asset Type, Total Economy, Canada, 1997 - 2017</t>
  </si>
  <si>
    <t>Net Capital Stock Intensity Level by 2-digit NAICS Sector, Business Sector, Newfoundland and Labrador, 1997 - 2017</t>
  </si>
  <si>
    <t>Net Capital Stock Intensity Level by 2-digit NAICS Sector, Business Sector, Canada, 1997 - 2017</t>
  </si>
  <si>
    <t>Net Fixed, Non-residential Capital Intensity Level by Asset Type, Total Economy, Newfoundland and Labrador, 1997 - 2017</t>
  </si>
  <si>
    <t>Net Fixed, Non-residential Capital Intensity Level by Asset Type, Total Economy, Canada, 1997 - 2017</t>
  </si>
  <si>
    <t>R&amp;D Expenditure Levels, Total Economy, Canada and the Provinces, 1997 - 2016</t>
  </si>
  <si>
    <t>R&amp;D Expenditure Levels by Performer, Total Economy, Newfoundland and Labrador, 1997 - 2016</t>
  </si>
  <si>
    <t>R&amp;D Expenditure Levels by Performer, Total Economy, Canada, 1997 - 2016</t>
  </si>
  <si>
    <t>Gross Domestic Product</t>
  </si>
  <si>
    <t>Real Expenditure-based Gross Domestic Product Level at Market Prices by Expenditure, Total Economy, Newfoundland and Labrador, 1997 - 2017</t>
  </si>
  <si>
    <t>Household final consumption expenditure</t>
  </si>
  <si>
    <t>Non-profit institutions serving households' final consumption expenditure</t>
  </si>
  <si>
    <t>General governments final consumption expenditure</t>
  </si>
  <si>
    <t>Business gross fixed capital formation</t>
  </si>
  <si>
    <t>Non-profit institutions serving households' gross fixed capital formation</t>
  </si>
  <si>
    <t>General governments gross fixed capital formation</t>
  </si>
  <si>
    <t>Investment in inventories</t>
  </si>
  <si>
    <t>Of which: business investment in inventories</t>
  </si>
  <si>
    <t>Exports of goods and services</t>
  </si>
  <si>
    <t>Less: imports of goods and services</t>
  </si>
  <si>
    <t>Statistical discrepancy</t>
  </si>
  <si>
    <t>Consumption</t>
  </si>
  <si>
    <t>Government Expenditure</t>
  </si>
  <si>
    <t>Exports</t>
  </si>
  <si>
    <t>Less: Imports</t>
  </si>
  <si>
    <t>Percentage Point Contribution from Expenditures to Real Expenditure-based Gross Domestic Product at Market Prices Annual Growth, Total Economy, Newfoundland and Labrador, 1997 - 2017</t>
  </si>
  <si>
    <t>Table: 36-10-0222-01 (formerly CANSIM 384-0038)</t>
  </si>
  <si>
    <t>Table 111</t>
  </si>
  <si>
    <t>Table 112</t>
  </si>
  <si>
    <t>Table 111:</t>
  </si>
  <si>
    <t>Table 112:</t>
  </si>
  <si>
    <t>Real Expenditure-based Gross Domestic Product Level at Market Prices by Expenditure, Total Economy, Canada, 1997 - 2017</t>
  </si>
  <si>
    <t>Percentage Point Contribution from Expenditures to Real Expenditure-based Gross Domestic Product at Market Prices Annual Growth, Total Economy, Canada, 1997 - 2017</t>
  </si>
  <si>
    <t>Table 113</t>
  </si>
  <si>
    <t>Table 114</t>
  </si>
  <si>
    <t>Table 113:</t>
  </si>
  <si>
    <t>Table 114:</t>
  </si>
  <si>
    <t>Nominal Expenditure-based Gross Domestic Product at Market Prices, Total Economy, Newfoundland and Labrador, 1997 - 2017</t>
  </si>
  <si>
    <t>Nominal Expenditure-based Gross Domestic Product at Market Prices, Total Economy, Canada, 1997 - 2017</t>
  </si>
  <si>
    <t>Table 115</t>
  </si>
  <si>
    <t>Table 116</t>
  </si>
  <si>
    <t>Table 115:</t>
  </si>
  <si>
    <t>Table 116:</t>
  </si>
  <si>
    <t>Capital Services Index (2012=100) at the 2-digit NAICS Level, Business Sector, Canada, 1997 - 2017</t>
  </si>
  <si>
    <t>Metal ores and concentrates</t>
  </si>
  <si>
    <t>Mineral fuels</t>
  </si>
  <si>
    <t>Non-metallic minerals</t>
  </si>
  <si>
    <t>Services incidental to mining</t>
  </si>
  <si>
    <t>Primary metal products</t>
  </si>
  <si>
    <t>Fabricated metal products</t>
  </si>
  <si>
    <t>Non-metallic mineral products</t>
  </si>
  <si>
    <t>Petroleum and coal products</t>
  </si>
  <si>
    <t>Oil and gas extraction</t>
  </si>
  <si>
    <t>Mining and quarrying</t>
  </si>
  <si>
    <t>Mineral support services</t>
  </si>
  <si>
    <t>Mineral and oil and gas exploration</t>
  </si>
  <si>
    <t>Primary metallic products</t>
  </si>
  <si>
    <t>Fabricated metallic products</t>
  </si>
  <si>
    <t>Nominal
Total
Export</t>
  </si>
  <si>
    <t>(as a share of nominal total economy export)</t>
  </si>
  <si>
    <t>(Millions of Current Dollars)</t>
  </si>
  <si>
    <t>(Millions of 
Current 
Dollars)</t>
  </si>
  <si>
    <t>May 8th, 2019</t>
  </si>
  <si>
    <t>CSLS calculations based on the Supply, Use and Input-output Tables from Statistics Canada and the Provincial and Territorial Gross Domestic Product by Income and by Expenditure Accounts of Statistics Canada.</t>
  </si>
  <si>
    <t>Tables 12-10-0086-01 (data above the dotted line), 12-10-0088-01 (data beneath the doctted line) and 36-10-0222-01.</t>
  </si>
  <si>
    <t>Closing Stock</t>
  </si>
  <si>
    <t>Table 38-10-0007-01 (formerly CANSIM  153-0122).</t>
  </si>
  <si>
    <t>Canadian System of Environmental and Resource Accounts - Natural Resource Asset Accounts, Statistics Canada.</t>
  </si>
  <si>
    <t xml:space="preserve">Note: </t>
  </si>
  <si>
    <t>The conversion factor from cubic metres to oil barrels (6.28981) is from Google.</t>
  </si>
  <si>
    <t>Table 117</t>
  </si>
  <si>
    <t>Table 117:</t>
  </si>
  <si>
    <t>Labour Composition Index (2012=100), Business Sector, Canada and the Provinces, 1997 - 2017</t>
  </si>
  <si>
    <t>(Chained 2012 Dollars per Hour)</t>
  </si>
  <si>
    <t>Annual Labour Productivity Growth</t>
  </si>
  <si>
    <t>Business sector</t>
  </si>
  <si>
    <t>Annual Growth in Real GDP</t>
  </si>
  <si>
    <t>Annual Growth in Exports</t>
  </si>
  <si>
    <t>Annual
Growth
in
Labour
Productivity</t>
  </si>
  <si>
    <t>Annual 
Growth
in
Exports</t>
  </si>
  <si>
    <t xml:space="preserve">Business sector </t>
  </si>
  <si>
    <t>Annual Growth in Labour Productivity</t>
  </si>
  <si>
    <t>Pearson Correlation Coefficient (1999-2017)</t>
  </si>
  <si>
    <t>(per cent)</t>
  </si>
  <si>
    <t>Labour Productivity Level</t>
  </si>
  <si>
    <t>Real GDP Level</t>
  </si>
  <si>
    <t>Exports Level</t>
  </si>
  <si>
    <t>-</t>
  </si>
  <si>
    <t>(Chained 2012 Dollars per hour)</t>
  </si>
  <si>
    <t>Annual 
Growth in
Real GDP</t>
  </si>
  <si>
    <t>Table 118</t>
  </si>
  <si>
    <t>Table 118:</t>
  </si>
  <si>
    <t>Labour Productivity</t>
  </si>
  <si>
    <t>Multifactor Productivity</t>
  </si>
  <si>
    <t>Capital Intensity</t>
  </si>
  <si>
    <t>Labour Quality</t>
  </si>
  <si>
    <t>Contributions from Capital Intensity, Multifactor Productivity and Labour Quality to Labour Productivity Growth, Business Sector and Mining and Oil and Gas Extraction, Newfoundland and Labrador, 1997 - 2017</t>
  </si>
  <si>
    <t>Table 119</t>
  </si>
  <si>
    <t>Table 120</t>
  </si>
  <si>
    <t>Table 119:</t>
  </si>
  <si>
    <t>Table 120:</t>
  </si>
  <si>
    <t>Contributions from Capital Intensity, Multifactor Productivity and Labour Quality to Labour Productivity Growth by Sector, Business Sector, Newfoundland and Labrador, 1997 - 2017</t>
  </si>
  <si>
    <t>Arts, entertainment and recreation</t>
  </si>
  <si>
    <t>Accommodation and food services</t>
  </si>
  <si>
    <t>Business sector, goods, special aggregation</t>
  </si>
  <si>
    <t>Business sector, services, special aggregation</t>
  </si>
  <si>
    <t>Percentage Point Differences between 1997-2007 and 2007-2017</t>
  </si>
  <si>
    <t>Contributions from Capital Intensity, Multifactor Productivity and Labour Quality to Labour Productivity Growth by Sector, Business Sector, Canada, 1997 - 2017</t>
  </si>
  <si>
    <t>Table 121</t>
  </si>
  <si>
    <t>Table 121:</t>
  </si>
  <si>
    <t>(Percentage Points)</t>
  </si>
  <si>
    <t>Average Annual Growth Rates (Per cent)</t>
  </si>
  <si>
    <t>(percentage point)</t>
  </si>
  <si>
    <t>Table 122</t>
  </si>
  <si>
    <t>Table 123</t>
  </si>
  <si>
    <t>Table 124</t>
  </si>
  <si>
    <t>Table 125</t>
  </si>
  <si>
    <t>Table 126</t>
  </si>
  <si>
    <t>Table 127</t>
  </si>
  <si>
    <t>Table 122:</t>
  </si>
  <si>
    <t>Table 123:</t>
  </si>
  <si>
    <t>Table 124:</t>
  </si>
  <si>
    <t>Table 125:</t>
  </si>
  <si>
    <t>Table 126:</t>
  </si>
  <si>
    <t>Table 127:</t>
  </si>
  <si>
    <t>1998-2015</t>
  </si>
  <si>
    <t>1998-2007</t>
  </si>
  <si>
    <t>2008-2015</t>
  </si>
  <si>
    <t>Table 128</t>
  </si>
  <si>
    <t>Table 129</t>
  </si>
  <si>
    <t>Table 128:</t>
  </si>
  <si>
    <t>Table 129:</t>
  </si>
  <si>
    <t>(Percentage Point)</t>
  </si>
  <si>
    <t>Percentage Point Contribution to the Business Sector GDP Deflator Growth at the 2-digit NAICS Level, Business Sector, Newfoundland and Labrador, 1998 - 2015</t>
  </si>
  <si>
    <t>Percentage Point Contribution to the Business Sector GDP Deflator Growth at the 2-digit NAICS Level, Business Sector, Canada, 1998 - 2015</t>
  </si>
  <si>
    <t>Table 130</t>
  </si>
  <si>
    <t>Table 131</t>
  </si>
  <si>
    <t>Table 130:</t>
  </si>
  <si>
    <t>Table 131:</t>
  </si>
  <si>
    <t>Nominal Gross Domestic Product by Province, Business Sector, Canada and the Provinces. 1997 - 2015</t>
  </si>
  <si>
    <t>Nominal Total Fixed Non-residential Investment Level by Asset, Total Economy, Newfoundland and Labrador, 1997 - 2017</t>
  </si>
  <si>
    <t>Nominal Total Fixed Non-residential Investment Level by Asset, Total Economy, Canada, 1997 - 2017</t>
  </si>
  <si>
    <t>Capital Productivity Level at the 2-digit NAICS Level, Business Sector, Newfoundland and Labrador, 1997 - 2017</t>
  </si>
  <si>
    <t>Capital Productivity Index (2012=100) at the 2-digit NAICS Level, Business Sector, Newfoundland and Labrador, 1997 - 2017</t>
  </si>
  <si>
    <t>Capital Productivity Index (2012=100) at the 2-digit NAICS Level, Business Sector, Canada, 1997 - 2017</t>
  </si>
  <si>
    <t>Capital Productivity Level at the 2-digit NAICS Level, Business Sector, Canada, 1997 - 2017</t>
  </si>
  <si>
    <t>Table 132</t>
  </si>
  <si>
    <t>Table 133</t>
  </si>
  <si>
    <t>Table 132:</t>
  </si>
  <si>
    <t>Table 133:</t>
  </si>
  <si>
    <t>(Million
Barrel)</t>
  </si>
  <si>
    <t>(Million cubic metres)</t>
  </si>
  <si>
    <t>Average Annual Growth Rates Contributions (Percentage Points)</t>
  </si>
  <si>
    <t>Average Annual Growth Rates (Percentage Points)</t>
  </si>
  <si>
    <t>Percentage Point Contribution to the Business Sector Nominal Gross Domestic Product Annual Average Growth at the 2-digit NAICS Level, Business Sector, Canada, 1997 - 2015</t>
  </si>
  <si>
    <t>Percentage Point Contribution to the Business Sector Nominal Gross Domestic Product Average Annual Growth at the 2-digit NAICS Level, Business Sector, Newfoundland and Labrador, 1998 - 2015</t>
  </si>
  <si>
    <t>May 14th, 2019</t>
  </si>
  <si>
    <t>1987-2016</t>
  </si>
  <si>
    <t>Table 36-10-0480-01 (formerly CANSIM Table 383-0033).</t>
  </si>
  <si>
    <t>36-10-0208-01 (formerly CANSIM 383-0021) and 36-10-0211-01 (formerly CANSIM 383-0026).</t>
  </si>
  <si>
    <t>(Chained 2012 Dollars)</t>
  </si>
  <si>
    <t>PISA Average Reading Scores, Canada and the Provinces, 2000, 2003, 2006, 2009, 2012 and 2015</t>
  </si>
  <si>
    <t>PISA Average Mathematics Scores, Canada and the Provinces, 2000, 2003, 2006, 2009, 2012 and 2015</t>
  </si>
  <si>
    <t>PISA Average Science Scores, Canada and the Provinces, 2000, 2003, 2006, 2009, 2012 and 2015</t>
  </si>
  <si>
    <t>Apprenticeship Completions, Canada and the Provinces, 1997 - 2017</t>
  </si>
  <si>
    <t>May 10th, 2019</t>
  </si>
  <si>
    <t>May 17th, 2019</t>
  </si>
  <si>
    <t>R&amp;D Intensity, Total Economy, Newfoundland and Labrador and Canada, 1997 - 2016</t>
  </si>
  <si>
    <t>May 23rd, 2019</t>
  </si>
  <si>
    <t>1997-2018</t>
  </si>
  <si>
    <t>2007-2018</t>
  </si>
  <si>
    <t>Real Gross Domestic Product Level at the 2-digit NAICS Level, Business Sector, Newfoundland and Labrador, 1997 - 2018</t>
  </si>
  <si>
    <t>Real Gross Domestic Product Level by the 2-digit, 3-digit and 4-digit NAICS Level, Business Sector, Newfoundland and Labrador, 1997, 2007 and 2018</t>
  </si>
  <si>
    <t>Per Cent of Business Sector</t>
  </si>
  <si>
    <t>Total Number of Jobs at the 2-digit NAICS Level, Business Sector, Newfoundland and Labrador, 1997-2018</t>
  </si>
  <si>
    <t>Total Number of Jobs at the 2-digit NAICS Level, Business Sector, Canada, 1997-2018</t>
  </si>
  <si>
    <t>Total Number of Jobs by 2-digit, 3-digit and 4-digit NAICS Sector, Newfoundland and Labrador, 1997, 2007 and 2018</t>
  </si>
  <si>
    <t>Total Hours Worked at the 2-digit NAICS Level, Business Sector, Newfoundland and Labrador, 1997-2018</t>
  </si>
  <si>
    <t>June 3rd, 2019</t>
  </si>
  <si>
    <t>Total Hours Worked at the 2-digit NAICS Level, Business Sector, Canada, 1997-2018</t>
  </si>
  <si>
    <t>Total Hours Worked, Business Sector, Canada and the Provinces, 1997 - 2018</t>
  </si>
  <si>
    <t>Annual Average Number of Hours Worked for all Jobs at the 2-digit NAICS Level, Business Sector, Newfoundland and Labrador, 1997 - 2018</t>
  </si>
  <si>
    <t>Annual Average Number of Hours Worked for all Jobs at the 2-digit NAICS Level, Business Sector, Canada, 1997 - 2018</t>
  </si>
  <si>
    <t>Average Weekly Number of Hours Worked for all Jobs at the 2-digit NAICS Level, Business Sector, Newfoundland and Labrador, 1997 - 2018</t>
  </si>
  <si>
    <t>Average Weekly Number of Hours Worked for all Jobs at the 2-digit NAICS Level, Business Sector, Canada, 1997 - 2018</t>
  </si>
  <si>
    <t>Nominal Labour Compensation at the 2-digit NAICS Level, Business Sector, Newfoundland and Labrador, 1997 - 2018</t>
  </si>
  <si>
    <t>Nominal Labour Compensation at the 2-digit NAICS Level, Business Sector, Canada, 1997 - 2018</t>
  </si>
  <si>
    <t>Nominal Labour Compensation at the 2-digit NAICS Level, Business Sector, Canada and the Provinces, 1997 - 2018</t>
  </si>
  <si>
    <t>Nominal Hourly Labour Compensation at the 2-digit NAICS Level, Business Sector, Newfoundland and Labrador, 1997 - 2018</t>
  </si>
  <si>
    <t>Nominal Hourly Labour Compensation at the 2-digit NAICS Level, Business Sector, Canada, 1997 - 2018</t>
  </si>
  <si>
    <t>Consumer Price Index (2002=100 and 2012=100), All Items, Newfoundland and Labrador and Canada, 1997 - 2018</t>
  </si>
  <si>
    <t>Hourly Real Labour Compensation at the 2-digit NAICS Level, Business Sector, Newfoundland and Labrador, 1997 - 2018</t>
  </si>
  <si>
    <t>Hourly Real Labour Compensation at the 2-digit NAICS Level, Business Sector, Canada, 1997 - 2018</t>
  </si>
  <si>
    <t>Oil Production (in Barrel) by Reservoir, Newfoundland and Labrador, 1997 - 2018</t>
  </si>
  <si>
    <t>April 18th, 2019</t>
  </si>
  <si>
    <t>Average Annual Brent Crude Oil Price, 1997 - 2018</t>
  </si>
  <si>
    <t>Labour Productivity Level at the 2-digit NAICS Level, Business Sector, Newfoundland and Labrador, 1997 - 2018</t>
  </si>
  <si>
    <t>June 3rd, 2018</t>
  </si>
  <si>
    <t>Labour Productivity Level at the 2-digit NAICS Level, Business Sector, Canada, 1997 - 2018</t>
  </si>
  <si>
    <t>Labour Productivity by 2-digit, 3-digit and 4-digit NAICS Sector, Newfoundland and Labrador, 1997, 2007 and 2018</t>
  </si>
  <si>
    <t>Labour Productivity Level by Province, Business Sector, Canada and the Provinces, 1997 - 2018</t>
  </si>
  <si>
    <t>Average Years of Schooling, Working Age Population, Labour Force and Employment, Newfoundland and Labrador, 1997 - 2018</t>
  </si>
  <si>
    <t>Average Years of Schooling, Working Age Population, Labour Force and Employment, Canada, 1997 - 2018</t>
  </si>
  <si>
    <t>Average Years of Schooling, Working Age Population, Canada and the Provinces, 1997 - 2018</t>
  </si>
  <si>
    <t>Average Years of Schooling, Employed Population, Canada and the Provinces, 1997 - 2018</t>
  </si>
  <si>
    <t>Highest Level of Educational Attainment, Employed Population, Newfoundland and Labrador, 1997 - 2018</t>
  </si>
  <si>
    <t>Highest Level of Educational Attainment, Employed Population, Canada, 1997 - 2018</t>
  </si>
  <si>
    <t>Highest Level of Educational Attainment, Working Age Population, Newfoundland and Labrador, 1997 - 2018</t>
  </si>
  <si>
    <t>Highest Level of Educational Attainment, Working Age Population, Canada, 1997 - 2018</t>
  </si>
  <si>
    <t>Total Population, Both Sexes, Canada and the Provinces, 1971-2018</t>
  </si>
  <si>
    <t>Male Population by Age Group, Newfoundland and Labrador, 1971 - 2018</t>
  </si>
  <si>
    <t>Female Population by Age Group, Newfoundland and Labrador, 1971 - 2018</t>
  </si>
  <si>
    <t>Male Population by Age Group, Canada, 1971 - 2018</t>
  </si>
  <si>
    <t>Female Population by Age Group, Canada, 1997-2018</t>
  </si>
  <si>
    <t>2011-2018</t>
  </si>
  <si>
    <t>Job Vacancy Rate, Canada and the Provinces, 2011 - 2018</t>
  </si>
  <si>
    <t>Unemployment-to-Job Vacancies Ratio, Canada and the Provinces, 2011 - 2018</t>
  </si>
  <si>
    <t>Percentage Point Contribution to the Business Sector Real Gross Domestic Product Growth at the 2-digit NAICS Level, Business Sector, Newfoundland and Labrador, 1997 - 2018</t>
  </si>
  <si>
    <t>Percentage Point Contribution to the Business Sector Real Gross Domestic Product Growth at the 2-digit NAICS Level, Business Sector, Canada, 1997 - 2018</t>
  </si>
  <si>
    <t>1998-2018</t>
  </si>
  <si>
    <t>Date: June 3rd, 2019</t>
  </si>
  <si>
    <t>Real Gross Domestic Product Level at the 2-digit NAICS Level, Business Sector, Canada, 1997 - 2018</t>
  </si>
  <si>
    <t>Real Gross Domestic Product Level, Business Sector, Canada and the Provinces, 1997 - 2018</t>
  </si>
  <si>
    <t>Correlation between Annual Growth in Labour Productivity, Total Economy Real Exports, Real GDP, Business Sector and Mining and Oil and Gas Extraction, Newfoundland and Labrador, 1999-2018</t>
  </si>
  <si>
    <t>Sectoral Contribution to Business Sector Average Annual Labour Productivity Growth (Total Effect), Newfoundland and Labrador, 1998-2018</t>
  </si>
  <si>
    <t>Sectoral Contribution to Business Sector Average Annual Labour Productivity Growth from the Within-Sector Effect, Newfoundland and Labrador, 1998-2018</t>
  </si>
  <si>
    <t>Sectoral Contribution to Business Sector Average Annual Labour Productivity Growth from the Reallocation Level Effect, Newfoundland and Labrador, 1998-2018</t>
  </si>
  <si>
    <t>Sectoral Contribution to Business Sector Average Annual Labour Productivity Growth from the Reallocation Growth Effect, Newfoundland and Labrador, 1998-2018</t>
  </si>
  <si>
    <t>Closing Stock of the Established Crude Oil Reserves, Newfoundland and Labrador, 1998-2016</t>
  </si>
  <si>
    <t>2008-2018</t>
  </si>
  <si>
    <t>2008-2017</t>
  </si>
</sst>
</file>

<file path=xl/styles.xml><?xml version="1.0" encoding="utf-8"?>
<styleSheet xmlns="http://schemas.openxmlformats.org/spreadsheetml/2006/main">
  <numFmts count="4">
    <numFmt numFmtId="164" formatCode="0.0"/>
    <numFmt numFmtId="165" formatCode="#,##0.0"/>
    <numFmt numFmtId="166" formatCode="#,##0.000"/>
    <numFmt numFmtId="167" formatCode="0.000"/>
  </numFmts>
  <fonts count="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8"/>
      <color theme="1"/>
      <name val="Times New Roman"/>
      <family val="1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ouble">
        <color auto="1"/>
      </right>
      <top/>
      <bottom style="dashed">
        <color auto="1"/>
      </bottom>
      <diagonal/>
    </border>
    <border>
      <left style="double">
        <color auto="1"/>
      </left>
      <right/>
      <top/>
      <bottom style="dashed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dashed">
        <color auto="1"/>
      </bottom>
      <diagonal/>
    </border>
    <border>
      <left style="double">
        <color auto="1"/>
      </left>
      <right style="thin">
        <color auto="1"/>
      </right>
      <top/>
      <bottom/>
      <diagonal/>
    </border>
  </borders>
  <cellStyleXfs count="6">
    <xf numFmtId="0" fontId="0" fillId="0" borderId="0"/>
    <xf numFmtId="0" fontId="2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70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1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2" fontId="4" fillId="0" borderId="6" xfId="0" applyNumberFormat="1" applyFont="1" applyBorder="1" applyAlignment="1">
      <alignment horizontal="center"/>
    </xf>
    <xf numFmtId="2" fontId="4" fillId="0" borderId="0" xfId="0" applyNumberFormat="1" applyFont="1" applyAlignment="1">
      <alignment horizontal="center"/>
    </xf>
    <xf numFmtId="2" fontId="4" fillId="0" borderId="7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2" fontId="4" fillId="0" borderId="8" xfId="0" applyNumberFormat="1" applyFont="1" applyBorder="1" applyAlignment="1">
      <alignment horizontal="center"/>
    </xf>
    <xf numFmtId="2" fontId="4" fillId="0" borderId="9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center"/>
    </xf>
    <xf numFmtId="0" fontId="5" fillId="0" borderId="12" xfId="0" applyFont="1" applyBorder="1" applyAlignment="1">
      <alignment horizontal="center" vertical="center" wrapText="1"/>
    </xf>
    <xf numFmtId="2" fontId="4" fillId="0" borderId="13" xfId="0" applyNumberFormat="1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4" fillId="0" borderId="0" xfId="0" applyNumberFormat="1" applyFont="1" applyAlignment="1">
      <alignment horizontal="center"/>
    </xf>
    <xf numFmtId="0" fontId="5" fillId="0" borderId="15" xfId="0" applyFont="1" applyBorder="1" applyAlignment="1">
      <alignment horizontal="center" vertical="center" wrapText="1"/>
    </xf>
    <xf numFmtId="2" fontId="4" fillId="0" borderId="16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left"/>
    </xf>
    <xf numFmtId="2" fontId="4" fillId="0" borderId="17" xfId="0" applyNumberFormat="1" applyFont="1" applyBorder="1" applyAlignment="1">
      <alignment horizontal="center"/>
    </xf>
    <xf numFmtId="0" fontId="1" fillId="0" borderId="5" xfId="0" applyFont="1" applyBorder="1" applyAlignment="1">
      <alignment horizontal="left"/>
    </xf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2" xfId="0" applyBorder="1"/>
    <xf numFmtId="0" fontId="0" fillId="0" borderId="14" xfId="0" applyBorder="1"/>
    <xf numFmtId="0" fontId="0" fillId="0" borderId="5" xfId="0" applyBorder="1" applyAlignment="1">
      <alignment horizontal="left" indent="2"/>
    </xf>
    <xf numFmtId="0" fontId="0" fillId="0" borderId="5" xfId="0" applyBorder="1" applyAlignment="1">
      <alignment horizontal="left" indent="1"/>
    </xf>
    <xf numFmtId="0" fontId="0" fillId="0" borderId="5" xfId="0" applyBorder="1" applyAlignment="1">
      <alignment horizontal="left" indent="3"/>
    </xf>
    <xf numFmtId="0" fontId="0" fillId="0" borderId="5" xfId="0" applyBorder="1" applyAlignment="1">
      <alignment horizontal="left" indent="4"/>
    </xf>
    <xf numFmtId="0" fontId="0" fillId="0" borderId="5" xfId="0" applyBorder="1" applyAlignment="1">
      <alignment horizontal="left" indent="6"/>
    </xf>
    <xf numFmtId="0" fontId="0" fillId="0" borderId="5" xfId="0" applyBorder="1" applyAlignment="1">
      <alignment horizontal="left" indent="8"/>
    </xf>
    <xf numFmtId="0" fontId="1" fillId="0" borderId="5" xfId="0" applyFont="1" applyBorder="1"/>
    <xf numFmtId="0" fontId="0" fillId="0" borderId="5" xfId="0" applyBorder="1" applyAlignment="1">
      <alignment horizontal="left" indent="10"/>
    </xf>
    <xf numFmtId="0" fontId="0" fillId="0" borderId="0" xfId="0"/>
    <xf numFmtId="0" fontId="1" fillId="0" borderId="0" xfId="0" applyFont="1" applyAlignment="1">
      <alignment horizontal="center"/>
    </xf>
    <xf numFmtId="0" fontId="0" fillId="0" borderId="2" xfId="0" applyBorder="1"/>
    <xf numFmtId="0" fontId="1" fillId="0" borderId="5" xfId="0" applyFont="1" applyBorder="1" applyAlignment="1">
      <alignment horizontal="center"/>
    </xf>
    <xf numFmtId="0" fontId="0" fillId="0" borderId="14" xfId="0" applyBorder="1"/>
    <xf numFmtId="0" fontId="0" fillId="0" borderId="5" xfId="0" applyBorder="1" applyAlignment="1">
      <alignment horizontal="left" indent="2"/>
    </xf>
    <xf numFmtId="0" fontId="0" fillId="0" borderId="5" xfId="0" applyBorder="1" applyAlignment="1">
      <alignment horizontal="left" indent="1"/>
    </xf>
    <xf numFmtId="0" fontId="0" fillId="0" borderId="5" xfId="0" applyBorder="1" applyAlignment="1">
      <alignment horizontal="left" indent="3"/>
    </xf>
    <xf numFmtId="0" fontId="0" fillId="0" borderId="5" xfId="0" applyBorder="1" applyAlignment="1">
      <alignment horizontal="left" indent="4"/>
    </xf>
    <xf numFmtId="0" fontId="0" fillId="0" borderId="5" xfId="0" applyBorder="1" applyAlignment="1">
      <alignment horizontal="left" indent="6"/>
    </xf>
    <xf numFmtId="0" fontId="0" fillId="0" borderId="5" xfId="0" applyBorder="1" applyAlignment="1">
      <alignment horizontal="left" indent="8"/>
    </xf>
    <xf numFmtId="0" fontId="1" fillId="0" borderId="5" xfId="0" applyFont="1" applyBorder="1"/>
    <xf numFmtId="0" fontId="0" fillId="0" borderId="5" xfId="0" applyBorder="1" applyAlignment="1">
      <alignment horizontal="left" indent="10"/>
    </xf>
    <xf numFmtId="0" fontId="0" fillId="0" borderId="0" xfId="0" applyBorder="1"/>
    <xf numFmtId="2" fontId="0" fillId="0" borderId="0" xfId="0" applyNumberFormat="1" applyAlignment="1">
      <alignment horizontal="center"/>
    </xf>
    <xf numFmtId="2" fontId="0" fillId="0" borderId="5" xfId="0" applyNumberFormat="1" applyBorder="1" applyAlignment="1">
      <alignment horizontal="center"/>
    </xf>
    <xf numFmtId="3" fontId="0" fillId="0" borderId="17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65" fontId="0" fillId="0" borderId="16" xfId="0" applyNumberFormat="1" applyBorder="1" applyAlignment="1">
      <alignment horizontal="center"/>
    </xf>
    <xf numFmtId="165" fontId="0" fillId="0" borderId="0" xfId="0" applyNumberForma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0" fontId="1" fillId="0" borderId="5" xfId="0" applyFont="1" applyBorder="1" applyAlignment="1">
      <alignment horizontal="left" indent="2"/>
    </xf>
    <xf numFmtId="3" fontId="0" fillId="0" borderId="0" xfId="0" applyNumberFormat="1" applyBorder="1" applyAlignment="1">
      <alignment horizontal="center"/>
    </xf>
    <xf numFmtId="2" fontId="4" fillId="0" borderId="18" xfId="0" applyNumberFormat="1" applyFont="1" applyBorder="1" applyAlignment="1">
      <alignment horizontal="left"/>
    </xf>
    <xf numFmtId="0" fontId="1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2" fontId="4" fillId="0" borderId="18" xfId="0" applyNumberFormat="1" applyFont="1" applyBorder="1" applyAlignment="1">
      <alignment horizontal="center"/>
    </xf>
    <xf numFmtId="2" fontId="4" fillId="0" borderId="19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/>
    </xf>
    <xf numFmtId="164" fontId="4" fillId="0" borderId="11" xfId="0" applyNumberFormat="1" applyFont="1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164" fontId="4" fillId="0" borderId="18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1" fontId="4" fillId="0" borderId="18" xfId="0" applyNumberFormat="1" applyFont="1" applyBorder="1" applyAlignment="1">
      <alignment horizontal="center"/>
    </xf>
    <xf numFmtId="0" fontId="5" fillId="0" borderId="22" xfId="0" applyFont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center"/>
    </xf>
    <xf numFmtId="0" fontId="0" fillId="0" borderId="16" xfId="0" applyBorder="1"/>
    <xf numFmtId="1" fontId="4" fillId="0" borderId="13" xfId="0" applyNumberFormat="1" applyFont="1" applyBorder="1" applyAlignment="1">
      <alignment horizontal="center"/>
    </xf>
    <xf numFmtId="1" fontId="4" fillId="0" borderId="9" xfId="0" applyNumberFormat="1" applyFont="1" applyBorder="1" applyAlignment="1">
      <alignment horizontal="center"/>
    </xf>
    <xf numFmtId="1" fontId="4" fillId="0" borderId="17" xfId="0" applyNumberFormat="1" applyFont="1" applyBorder="1" applyAlignment="1">
      <alignment horizontal="center"/>
    </xf>
    <xf numFmtId="1" fontId="4" fillId="0" borderId="16" xfId="0" applyNumberFormat="1" applyFont="1" applyBorder="1" applyAlignment="1">
      <alignment horizontal="center"/>
    </xf>
    <xf numFmtId="1" fontId="5" fillId="0" borderId="3" xfId="0" applyNumberFormat="1" applyFont="1" applyBorder="1" applyAlignment="1">
      <alignment horizontal="center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7" fillId="0" borderId="0" xfId="0" applyFont="1"/>
    <xf numFmtId="1" fontId="4" fillId="0" borderId="11" xfId="0" applyNumberFormat="1" applyFont="1" applyBorder="1" applyAlignment="1">
      <alignment horizontal="center"/>
    </xf>
    <xf numFmtId="2" fontId="4" fillId="0" borderId="0" xfId="0" applyNumberFormat="1" applyFont="1" applyBorder="1" applyAlignment="1">
      <alignment horizontal="left"/>
    </xf>
    <xf numFmtId="0" fontId="2" fillId="0" borderId="0" xfId="1"/>
    <xf numFmtId="2" fontId="0" fillId="0" borderId="0" xfId="0" applyNumberFormat="1"/>
    <xf numFmtId="3" fontId="0" fillId="0" borderId="0" xfId="0" applyNumberFormat="1"/>
    <xf numFmtId="3" fontId="4" fillId="0" borderId="6" xfId="0" applyNumberFormat="1" applyFont="1" applyBorder="1" applyAlignment="1">
      <alignment horizontal="center"/>
    </xf>
    <xf numFmtId="3" fontId="4" fillId="0" borderId="0" xfId="0" applyNumberFormat="1" applyFont="1" applyAlignment="1">
      <alignment horizontal="center"/>
    </xf>
    <xf numFmtId="0" fontId="0" fillId="0" borderId="0" xfId="0"/>
    <xf numFmtId="3" fontId="4" fillId="0" borderId="7" xfId="0" applyNumberFormat="1" applyFont="1" applyBorder="1" applyAlignment="1">
      <alignment horizontal="center"/>
    </xf>
    <xf numFmtId="0" fontId="0" fillId="0" borderId="0" xfId="0"/>
    <xf numFmtId="166" fontId="4" fillId="0" borderId="0" xfId="0" applyNumberFormat="1" applyFont="1" applyBorder="1" applyAlignment="1">
      <alignment horizontal="center"/>
    </xf>
    <xf numFmtId="0" fontId="0" fillId="0" borderId="0" xfId="0"/>
    <xf numFmtId="164" fontId="4" fillId="0" borderId="0" xfId="0" applyNumberFormat="1" applyFont="1" applyAlignment="1">
      <alignment horizontal="center"/>
    </xf>
    <xf numFmtId="167" fontId="4" fillId="0" borderId="6" xfId="0" applyNumberFormat="1" applyFont="1" applyBorder="1" applyAlignment="1">
      <alignment horizontal="center"/>
    </xf>
    <xf numFmtId="167" fontId="4" fillId="0" borderId="11" xfId="0" applyNumberFormat="1" applyFont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3" fontId="0" fillId="0" borderId="9" xfId="0" applyNumberFormat="1" applyBorder="1" applyAlignment="1">
      <alignment horizontal="center"/>
    </xf>
    <xf numFmtId="1" fontId="4" fillId="0" borderId="7" xfId="0" applyNumberFormat="1" applyFont="1" applyBorder="1" applyAlignment="1">
      <alignment horizontal="center"/>
    </xf>
    <xf numFmtId="0" fontId="0" fillId="0" borderId="14" xfId="0" applyBorder="1"/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0" fillId="0" borderId="14" xfId="0" applyNumberFormat="1" applyBorder="1" applyAlignment="1">
      <alignment horizontal="center"/>
    </xf>
    <xf numFmtId="0" fontId="0" fillId="0" borderId="0" xfId="0"/>
    <xf numFmtId="3" fontId="0" fillId="0" borderId="0" xfId="0" applyNumberFormat="1" applyAlignment="1">
      <alignment horizontal="center"/>
    </xf>
    <xf numFmtId="3" fontId="0" fillId="0" borderId="5" xfId="0" applyNumberFormat="1" applyBorder="1" applyAlignment="1">
      <alignment horizontal="center"/>
    </xf>
    <xf numFmtId="0" fontId="0" fillId="0" borderId="5" xfId="0" applyBorder="1"/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5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0" fillId="0" borderId="0" xfId="0"/>
    <xf numFmtId="0" fontId="0" fillId="0" borderId="0" xfId="0"/>
    <xf numFmtId="3" fontId="0" fillId="0" borderId="0" xfId="0" applyNumberFormat="1" applyAlignment="1">
      <alignment horizontal="center"/>
    </xf>
    <xf numFmtId="3" fontId="0" fillId="0" borderId="5" xfId="0" applyNumberFormat="1" applyBorder="1" applyAlignment="1">
      <alignment horizontal="center"/>
    </xf>
    <xf numFmtId="0" fontId="0" fillId="0" borderId="5" xfId="0" applyBorder="1"/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5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1" fillId="0" borderId="5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3" fontId="4" fillId="0" borderId="18" xfId="0" applyNumberFormat="1" applyFont="1" applyBorder="1" applyAlignment="1">
      <alignment horizontal="center"/>
    </xf>
    <xf numFmtId="166" fontId="0" fillId="0" borderId="0" xfId="0" applyNumberFormat="1"/>
    <xf numFmtId="165" fontId="4" fillId="0" borderId="6" xfId="0" applyNumberFormat="1" applyFont="1" applyBorder="1" applyAlignment="1">
      <alignment horizontal="center"/>
    </xf>
    <xf numFmtId="165" fontId="4" fillId="0" borderId="11" xfId="0" applyNumberFormat="1" applyFont="1" applyBorder="1" applyAlignment="1">
      <alignment horizontal="center"/>
    </xf>
    <xf numFmtId="165" fontId="4" fillId="0" borderId="0" xfId="0" applyNumberFormat="1" applyFont="1" applyBorder="1" applyAlignment="1">
      <alignment horizontal="center"/>
    </xf>
    <xf numFmtId="165" fontId="4" fillId="0" borderId="18" xfId="0" applyNumberFormat="1" applyFont="1" applyBorder="1" applyAlignment="1">
      <alignment horizontal="center"/>
    </xf>
    <xf numFmtId="165" fontId="4" fillId="0" borderId="7" xfId="0" applyNumberFormat="1" applyFont="1" applyBorder="1" applyAlignment="1">
      <alignment horizontal="center"/>
    </xf>
    <xf numFmtId="1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2" fontId="0" fillId="0" borderId="0" xfId="0" applyNumberFormat="1"/>
    <xf numFmtId="0" fontId="0" fillId="0" borderId="0" xfId="0"/>
    <xf numFmtId="2" fontId="0" fillId="0" borderId="0" xfId="0" applyNumberFormat="1"/>
    <xf numFmtId="3" fontId="0" fillId="0" borderId="0" xfId="0" applyNumberFormat="1"/>
    <xf numFmtId="3" fontId="4" fillId="0" borderId="11" xfId="0" applyNumberFormat="1" applyFont="1" applyBorder="1" applyAlignment="1">
      <alignment horizontal="center"/>
    </xf>
    <xf numFmtId="3" fontId="4" fillId="0" borderId="16" xfId="0" applyNumberFormat="1" applyFont="1" applyBorder="1" applyAlignment="1">
      <alignment horizontal="center"/>
    </xf>
    <xf numFmtId="3" fontId="4" fillId="0" borderId="0" xfId="0" applyNumberFormat="1" applyFont="1" applyBorder="1" applyAlignment="1">
      <alignment horizontal="center"/>
    </xf>
    <xf numFmtId="0" fontId="0" fillId="0" borderId="0" xfId="0"/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1" fontId="4" fillId="0" borderId="23" xfId="0" applyNumberFormat="1" applyFont="1" applyBorder="1" applyAlignment="1">
      <alignment horizontal="center"/>
    </xf>
    <xf numFmtId="1" fontId="4" fillId="0" borderId="24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5" xfId="0" applyNumberFormat="1" applyFont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2" fontId="4" fillId="0" borderId="14" xfId="0" applyNumberFormat="1" applyFont="1" applyBorder="1" applyAlignment="1">
      <alignment horizontal="center"/>
    </xf>
    <xf numFmtId="2" fontId="4" fillId="0" borderId="5" xfId="0" applyNumberFormat="1" applyFont="1" applyBorder="1" applyAlignment="1">
      <alignment horizontal="center"/>
    </xf>
    <xf numFmtId="0" fontId="5" fillId="0" borderId="2" xfId="0" applyFont="1" applyBorder="1" applyAlignment="1">
      <alignment horizontal="center" vertical="center" wrapText="1"/>
    </xf>
    <xf numFmtId="164" fontId="4" fillId="0" borderId="16" xfId="0" applyNumberFormat="1" applyFont="1" applyBorder="1" applyAlignment="1">
      <alignment horizontal="center"/>
    </xf>
    <xf numFmtId="0" fontId="5" fillId="0" borderId="22" xfId="0" applyFont="1" applyBorder="1" applyAlignment="1">
      <alignment horizontal="center" vertical="center" wrapText="1"/>
    </xf>
    <xf numFmtId="0" fontId="4" fillId="0" borderId="27" xfId="0" applyFont="1" applyBorder="1"/>
    <xf numFmtId="0" fontId="5" fillId="0" borderId="27" xfId="0" applyFont="1" applyBorder="1"/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2" fontId="5" fillId="0" borderId="27" xfId="0" applyNumberFormat="1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1" fillId="0" borderId="2" xfId="0" applyFont="1" applyBorder="1"/>
    <xf numFmtId="0" fontId="5" fillId="0" borderId="29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/>
    </xf>
    <xf numFmtId="0" fontId="5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5" fillId="0" borderId="5" xfId="0" applyFont="1" applyBorder="1" applyAlignment="1">
      <alignment horizontal="left" vertical="center" wrapText="1"/>
    </xf>
    <xf numFmtId="164" fontId="0" fillId="0" borderId="0" xfId="0" applyNumberFormat="1"/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" fontId="4" fillId="0" borderId="6" xfId="0" applyNumberFormat="1" applyFont="1" applyBorder="1" applyAlignment="1">
      <alignment horizontal="center"/>
    </xf>
    <xf numFmtId="4" fontId="4" fillId="0" borderId="11" xfId="0" applyNumberFormat="1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4" fontId="4" fillId="0" borderId="18" xfId="0" applyNumberFormat="1" applyFont="1" applyBorder="1" applyAlignment="1">
      <alignment horizontal="center"/>
    </xf>
    <xf numFmtId="4" fontId="4" fillId="0" borderId="7" xfId="0" applyNumberFormat="1" applyFont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0" fontId="1" fillId="0" borderId="31" xfId="0" applyFont="1" applyBorder="1" applyAlignment="1">
      <alignment horizontal="center"/>
    </xf>
    <xf numFmtId="0" fontId="4" fillId="0" borderId="0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1" fillId="0" borderId="0" xfId="0" applyFont="1" applyBorder="1"/>
    <xf numFmtId="2" fontId="4" fillId="0" borderId="11" xfId="0" applyNumberFormat="1" applyFont="1" applyBorder="1" applyAlignment="1">
      <alignment horizontal="left"/>
    </xf>
    <xf numFmtId="0" fontId="5" fillId="0" borderId="1" xfId="0" applyFont="1" applyBorder="1" applyAlignment="1">
      <alignment horizontal="center" vertical="center" wrapText="1"/>
    </xf>
    <xf numFmtId="2" fontId="4" fillId="0" borderId="32" xfId="0" applyNumberFormat="1" applyFont="1" applyBorder="1" applyAlignment="1">
      <alignment horizontal="center"/>
    </xf>
    <xf numFmtId="3" fontId="4" fillId="0" borderId="19" xfId="0" applyNumberFormat="1" applyFont="1" applyBorder="1" applyAlignment="1">
      <alignment horizontal="center"/>
    </xf>
    <xf numFmtId="3" fontId="4" fillId="0" borderId="13" xfId="0" applyNumberFormat="1" applyFont="1" applyBorder="1" applyAlignment="1">
      <alignment horizontal="center"/>
    </xf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0" fillId="0" borderId="0" xfId="0" applyNumberFormat="1" applyAlignment="1">
      <alignment horizontal="center"/>
    </xf>
    <xf numFmtId="3" fontId="0" fillId="0" borderId="5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5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3" fontId="4" fillId="0" borderId="9" xfId="0" applyNumberFormat="1" applyFont="1" applyBorder="1" applyAlignment="1">
      <alignment horizontal="center"/>
    </xf>
    <xf numFmtId="0" fontId="0" fillId="0" borderId="0" xfId="0"/>
    <xf numFmtId="3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0" xfId="0" applyFont="1" applyAlignment="1">
      <alignment horizontal="center"/>
    </xf>
    <xf numFmtId="2" fontId="0" fillId="0" borderId="0" xfId="0" applyNumberFormat="1" applyAlignment="1">
      <alignment horizontal="center"/>
    </xf>
    <xf numFmtId="3" fontId="0" fillId="0" borderId="5" xfId="0" applyNumberFormat="1" applyBorder="1" applyAlignment="1">
      <alignment horizontal="center"/>
    </xf>
    <xf numFmtId="165" fontId="4" fillId="0" borderId="16" xfId="0" applyNumberFormat="1" applyFont="1" applyBorder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5" fillId="0" borderId="19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</cellXfs>
  <cellStyles count="6">
    <cellStyle name="Hyperlink" xfId="1" builtinId="8"/>
    <cellStyle name="Hyperlink 2" xfId="2"/>
    <cellStyle name="Hyperlink 3" xfId="4"/>
    <cellStyle name="Hyperlink 4" xfId="5"/>
    <cellStyle name="Normal" xfId="0" builtinId="0"/>
    <cellStyle name="Normal 2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34"/>
  <dimension ref="A1:B137"/>
  <sheetViews>
    <sheetView tabSelected="1" workbookViewId="0">
      <selection activeCell="C9" sqref="C9"/>
    </sheetView>
  </sheetViews>
  <sheetFormatPr defaultRowHeight="15"/>
  <sheetData>
    <row r="1" spans="1:2">
      <c r="A1" s="226" t="s">
        <v>650</v>
      </c>
    </row>
    <row r="2" spans="1:2">
      <c r="A2" s="226" t="s">
        <v>651</v>
      </c>
    </row>
    <row r="3" spans="1:2">
      <c r="A3" s="226" t="s">
        <v>993</v>
      </c>
    </row>
    <row r="5" spans="1:2">
      <c r="A5" s="98" t="s">
        <v>499</v>
      </c>
      <c r="B5" s="239" t="s">
        <v>944</v>
      </c>
    </row>
    <row r="6" spans="1:2">
      <c r="A6" s="98" t="s">
        <v>500</v>
      </c>
      <c r="B6" s="239" t="s">
        <v>994</v>
      </c>
    </row>
    <row r="7" spans="1:2">
      <c r="A7" s="98" t="s">
        <v>501</v>
      </c>
      <c r="B7" s="239" t="s">
        <v>990</v>
      </c>
    </row>
    <row r="8" spans="1:2">
      <c r="A8" s="98" t="s">
        <v>502</v>
      </c>
      <c r="B8" s="239" t="s">
        <v>991</v>
      </c>
    </row>
    <row r="9" spans="1:2">
      <c r="A9" s="98" t="s">
        <v>503</v>
      </c>
      <c r="B9" s="239" t="s">
        <v>945</v>
      </c>
    </row>
    <row r="10" spans="1:2">
      <c r="A10" s="98" t="s">
        <v>504</v>
      </c>
      <c r="B10" s="239" t="s">
        <v>995</v>
      </c>
    </row>
    <row r="11" spans="1:2">
      <c r="A11" s="98" t="s">
        <v>505</v>
      </c>
      <c r="B11" s="239" t="s">
        <v>782</v>
      </c>
    </row>
    <row r="12" spans="1:2">
      <c r="A12" s="98" t="s">
        <v>506</v>
      </c>
      <c r="B12" s="239" t="s">
        <v>804</v>
      </c>
    </row>
    <row r="13" spans="1:2">
      <c r="A13" s="98" t="s">
        <v>507</v>
      </c>
      <c r="B13" s="239" t="s">
        <v>798</v>
      </c>
    </row>
    <row r="14" spans="1:2">
      <c r="A14" s="98" t="s">
        <v>508</v>
      </c>
      <c r="B14" s="239" t="s">
        <v>805</v>
      </c>
    </row>
    <row r="15" spans="1:2">
      <c r="A15" s="98" t="s">
        <v>509</v>
      </c>
      <c r="B15" s="239" t="s">
        <v>693</v>
      </c>
    </row>
    <row r="16" spans="1:2">
      <c r="A16" s="98" t="s">
        <v>510</v>
      </c>
      <c r="B16" s="239" t="s">
        <v>692</v>
      </c>
    </row>
    <row r="17" spans="1:2">
      <c r="A17" s="98" t="s">
        <v>511</v>
      </c>
      <c r="B17" s="239" t="s">
        <v>928</v>
      </c>
    </row>
    <row r="18" spans="1:2">
      <c r="A18" s="98" t="s">
        <v>512</v>
      </c>
      <c r="B18" s="239" t="s">
        <v>927</v>
      </c>
    </row>
    <row r="19" spans="1:2">
      <c r="A19" s="98" t="s">
        <v>513</v>
      </c>
      <c r="B19" s="239" t="s">
        <v>683</v>
      </c>
    </row>
    <row r="20" spans="1:2">
      <c r="A20" s="98" t="s">
        <v>514</v>
      </c>
      <c r="B20" s="239" t="s">
        <v>912</v>
      </c>
    </row>
    <row r="21" spans="1:2">
      <c r="A21" s="98" t="s">
        <v>515</v>
      </c>
      <c r="B21" s="239" t="s">
        <v>810</v>
      </c>
    </row>
    <row r="22" spans="1:2">
      <c r="A22" s="98" t="s">
        <v>516</v>
      </c>
      <c r="B22" s="239" t="s">
        <v>811</v>
      </c>
    </row>
    <row r="23" spans="1:2">
      <c r="A23" s="98" t="s">
        <v>517</v>
      </c>
      <c r="B23" s="239" t="s">
        <v>695</v>
      </c>
    </row>
    <row r="24" spans="1:2">
      <c r="A24" s="98" t="s">
        <v>518</v>
      </c>
      <c r="B24" s="239" t="s">
        <v>696</v>
      </c>
    </row>
    <row r="25" spans="1:2">
      <c r="A25" s="98" t="s">
        <v>519</v>
      </c>
      <c r="B25" s="239" t="s">
        <v>659</v>
      </c>
    </row>
    <row r="26" spans="1:2">
      <c r="A26" s="98" t="s">
        <v>520</v>
      </c>
      <c r="B26" s="239" t="s">
        <v>906</v>
      </c>
    </row>
    <row r="27" spans="1:2">
      <c r="A27" s="98" t="s">
        <v>521</v>
      </c>
      <c r="B27" s="239" t="s">
        <v>907</v>
      </c>
    </row>
    <row r="28" spans="1:2">
      <c r="A28" s="98" t="s">
        <v>522</v>
      </c>
      <c r="B28" s="239" t="s">
        <v>697</v>
      </c>
    </row>
    <row r="29" spans="1:2">
      <c r="A29" s="98" t="s">
        <v>523</v>
      </c>
      <c r="B29" s="239" t="s">
        <v>947</v>
      </c>
    </row>
    <row r="30" spans="1:2">
      <c r="A30" s="98" t="s">
        <v>524</v>
      </c>
      <c r="B30" s="239" t="s">
        <v>948</v>
      </c>
    </row>
    <row r="31" spans="1:2">
      <c r="A31" s="98" t="s">
        <v>525</v>
      </c>
      <c r="B31" s="239" t="s">
        <v>949</v>
      </c>
    </row>
    <row r="32" spans="1:2">
      <c r="A32" s="98" t="s">
        <v>526</v>
      </c>
      <c r="B32" s="239" t="s">
        <v>950</v>
      </c>
    </row>
    <row r="33" spans="1:2">
      <c r="A33" s="98" t="s">
        <v>527</v>
      </c>
      <c r="B33" s="239" t="s">
        <v>952</v>
      </c>
    </row>
    <row r="34" spans="1:2">
      <c r="A34" s="98" t="s">
        <v>528</v>
      </c>
      <c r="B34" s="239" t="s">
        <v>953</v>
      </c>
    </row>
    <row r="35" spans="1:2">
      <c r="A35" s="98" t="s">
        <v>529</v>
      </c>
      <c r="B35" s="239" t="s">
        <v>954</v>
      </c>
    </row>
    <row r="36" spans="1:2">
      <c r="A36" s="98" t="s">
        <v>530</v>
      </c>
      <c r="B36" s="239" t="s">
        <v>955</v>
      </c>
    </row>
    <row r="37" spans="1:2">
      <c r="A37" s="98" t="s">
        <v>531</v>
      </c>
      <c r="B37" s="239" t="s">
        <v>956</v>
      </c>
    </row>
    <row r="38" spans="1:2">
      <c r="A38" s="98" t="s">
        <v>532</v>
      </c>
      <c r="B38" s="239" t="s">
        <v>957</v>
      </c>
    </row>
    <row r="39" spans="1:2">
      <c r="A39" s="98" t="s">
        <v>533</v>
      </c>
      <c r="B39" s="239" t="s">
        <v>958</v>
      </c>
    </row>
    <row r="40" spans="1:2">
      <c r="A40" s="98" t="s">
        <v>534</v>
      </c>
      <c r="B40" s="239" t="s">
        <v>959</v>
      </c>
    </row>
    <row r="41" spans="1:2">
      <c r="A41" s="98" t="s">
        <v>535</v>
      </c>
      <c r="B41" s="239" t="s">
        <v>960</v>
      </c>
    </row>
    <row r="42" spans="1:2">
      <c r="A42" s="98" t="s">
        <v>536</v>
      </c>
      <c r="B42" s="239" t="s">
        <v>961</v>
      </c>
    </row>
    <row r="43" spans="1:2">
      <c r="A43" s="98" t="s">
        <v>537</v>
      </c>
      <c r="B43" s="239" t="s">
        <v>962</v>
      </c>
    </row>
    <row r="44" spans="1:2">
      <c r="A44" s="98" t="s">
        <v>538</v>
      </c>
      <c r="B44" s="239" t="s">
        <v>963</v>
      </c>
    </row>
    <row r="45" spans="1:2">
      <c r="A45" s="98" t="s">
        <v>539</v>
      </c>
      <c r="B45" s="239" t="s">
        <v>964</v>
      </c>
    </row>
    <row r="46" spans="1:2">
      <c r="A46" s="98" t="s">
        <v>540</v>
      </c>
      <c r="B46" s="239" t="s">
        <v>965</v>
      </c>
    </row>
    <row r="47" spans="1:2">
      <c r="A47" s="98" t="s">
        <v>541</v>
      </c>
      <c r="B47" s="239" t="s">
        <v>698</v>
      </c>
    </row>
    <row r="48" spans="1:2">
      <c r="A48" s="98" t="s">
        <v>542</v>
      </c>
      <c r="B48" s="239" t="s">
        <v>699</v>
      </c>
    </row>
    <row r="49" spans="1:2">
      <c r="A49" s="98" t="s">
        <v>543</v>
      </c>
      <c r="B49" s="239" t="s">
        <v>701</v>
      </c>
    </row>
    <row r="50" spans="1:2">
      <c r="A50" s="98" t="s">
        <v>544</v>
      </c>
      <c r="B50" s="239" t="s">
        <v>700</v>
      </c>
    </row>
    <row r="51" spans="1:2">
      <c r="A51" s="98" t="s">
        <v>545</v>
      </c>
      <c r="B51" s="239" t="s">
        <v>702</v>
      </c>
    </row>
    <row r="52" spans="1:2">
      <c r="A52" s="98" t="s">
        <v>546</v>
      </c>
      <c r="B52" s="239" t="s">
        <v>707</v>
      </c>
    </row>
    <row r="53" spans="1:2">
      <c r="A53" s="98" t="s">
        <v>547</v>
      </c>
      <c r="B53" s="239" t="s">
        <v>913</v>
      </c>
    </row>
    <row r="54" spans="1:2">
      <c r="A54" s="98" t="s">
        <v>548</v>
      </c>
      <c r="B54" s="239" t="s">
        <v>914</v>
      </c>
    </row>
    <row r="55" spans="1:2">
      <c r="A55" s="98" t="s">
        <v>549</v>
      </c>
      <c r="B55" s="239" t="s">
        <v>708</v>
      </c>
    </row>
    <row r="56" spans="1:2">
      <c r="A56" s="98" t="s">
        <v>550</v>
      </c>
      <c r="B56" s="239" t="s">
        <v>772</v>
      </c>
    </row>
    <row r="57" spans="1:2">
      <c r="A57" s="98" t="s">
        <v>551</v>
      </c>
      <c r="B57" s="239" t="s">
        <v>709</v>
      </c>
    </row>
    <row r="58" spans="1:2">
      <c r="A58" s="98" t="s">
        <v>552</v>
      </c>
      <c r="B58" s="239" t="s">
        <v>710</v>
      </c>
    </row>
    <row r="59" spans="1:2">
      <c r="A59" s="98" t="s">
        <v>553</v>
      </c>
      <c r="B59" s="239" t="s">
        <v>711</v>
      </c>
    </row>
    <row r="60" spans="1:2">
      <c r="A60" s="98" t="s">
        <v>554</v>
      </c>
      <c r="B60" s="239" t="s">
        <v>713</v>
      </c>
    </row>
    <row r="61" spans="1:2">
      <c r="A61" s="98" t="s">
        <v>555</v>
      </c>
      <c r="B61" s="239" t="s">
        <v>714</v>
      </c>
    </row>
    <row r="62" spans="1:2">
      <c r="A62" s="98" t="s">
        <v>556</v>
      </c>
      <c r="B62" s="239" t="s">
        <v>715</v>
      </c>
    </row>
    <row r="63" spans="1:2">
      <c r="A63" s="98" t="s">
        <v>557</v>
      </c>
      <c r="B63" s="239" t="s">
        <v>717</v>
      </c>
    </row>
    <row r="64" spans="1:2">
      <c r="A64" s="98" t="s">
        <v>558</v>
      </c>
      <c r="B64" s="239" t="s">
        <v>816</v>
      </c>
    </row>
    <row r="65" spans="1:2">
      <c r="A65" s="98" t="s">
        <v>559</v>
      </c>
      <c r="B65" s="239" t="s">
        <v>716</v>
      </c>
    </row>
    <row r="66" spans="1:2">
      <c r="A66" s="98" t="s">
        <v>560</v>
      </c>
      <c r="B66" s="239" t="s">
        <v>720</v>
      </c>
    </row>
    <row r="67" spans="1:2">
      <c r="A67" s="98" t="s">
        <v>561</v>
      </c>
      <c r="B67" s="239" t="s">
        <v>724</v>
      </c>
    </row>
    <row r="68" spans="1:2">
      <c r="A68" s="98" t="s">
        <v>562</v>
      </c>
      <c r="B68" s="239" t="s">
        <v>723</v>
      </c>
    </row>
    <row r="69" spans="1:2">
      <c r="A69" s="98" t="s">
        <v>563</v>
      </c>
      <c r="B69" s="239" t="s">
        <v>725</v>
      </c>
    </row>
    <row r="70" spans="1:2">
      <c r="A70" s="98" t="s">
        <v>564</v>
      </c>
      <c r="B70" s="239" t="s">
        <v>966</v>
      </c>
    </row>
    <row r="71" spans="1:2">
      <c r="A71" s="98" t="s">
        <v>565</v>
      </c>
      <c r="B71" s="239" t="s">
        <v>1001</v>
      </c>
    </row>
    <row r="72" spans="1:2">
      <c r="A72" s="98" t="s">
        <v>566</v>
      </c>
      <c r="B72" s="239" t="s">
        <v>968</v>
      </c>
    </row>
    <row r="73" spans="1:2">
      <c r="A73" s="98" t="s">
        <v>567</v>
      </c>
      <c r="B73" s="239" t="s">
        <v>726</v>
      </c>
    </row>
    <row r="74" spans="1:2">
      <c r="A74" s="98" t="s">
        <v>568</v>
      </c>
      <c r="B74" s="239" t="s">
        <v>969</v>
      </c>
    </row>
    <row r="75" spans="1:2">
      <c r="A75" s="98" t="s">
        <v>569</v>
      </c>
      <c r="B75" s="239" t="s">
        <v>971</v>
      </c>
    </row>
    <row r="76" spans="1:2">
      <c r="A76" s="98" t="s">
        <v>570</v>
      </c>
      <c r="B76" s="239" t="s">
        <v>972</v>
      </c>
    </row>
    <row r="77" spans="1:2">
      <c r="A77" s="98" t="s">
        <v>571</v>
      </c>
      <c r="B77" s="239" t="s">
        <v>973</v>
      </c>
    </row>
    <row r="78" spans="1:2">
      <c r="A78" s="98" t="s">
        <v>572</v>
      </c>
      <c r="B78" s="239" t="s">
        <v>996</v>
      </c>
    </row>
    <row r="79" spans="1:2">
      <c r="A79" s="98" t="s">
        <v>573</v>
      </c>
      <c r="B79" s="239" t="s">
        <v>869</v>
      </c>
    </row>
    <row r="80" spans="1:2">
      <c r="A80" s="98" t="s">
        <v>574</v>
      </c>
      <c r="B80" s="239" t="s">
        <v>874</v>
      </c>
    </row>
    <row r="81" spans="1:2">
      <c r="A81" s="98" t="s">
        <v>575</v>
      </c>
      <c r="B81" s="239" t="s">
        <v>880</v>
      </c>
    </row>
    <row r="82" spans="1:2">
      <c r="A82" s="98" t="s">
        <v>576</v>
      </c>
      <c r="B82" s="239" t="s">
        <v>997</v>
      </c>
    </row>
    <row r="83" spans="1:2">
      <c r="A83" s="98" t="s">
        <v>577</v>
      </c>
      <c r="B83" s="239" t="s">
        <v>998</v>
      </c>
    </row>
    <row r="84" spans="1:2">
      <c r="A84" s="98" t="s">
        <v>578</v>
      </c>
      <c r="B84" s="239" t="s">
        <v>999</v>
      </c>
    </row>
    <row r="85" spans="1:2">
      <c r="A85" s="98" t="s">
        <v>579</v>
      </c>
      <c r="B85" s="239" t="s">
        <v>1000</v>
      </c>
    </row>
    <row r="86" spans="1:2">
      <c r="A86" s="98" t="s">
        <v>580</v>
      </c>
      <c r="B86" s="239" t="s">
        <v>662</v>
      </c>
    </row>
    <row r="87" spans="1:2">
      <c r="A87" s="98" t="s">
        <v>581</v>
      </c>
      <c r="B87" s="239" t="s">
        <v>663</v>
      </c>
    </row>
    <row r="88" spans="1:2">
      <c r="A88" s="98" t="s">
        <v>582</v>
      </c>
      <c r="B88" s="239" t="s">
        <v>664</v>
      </c>
    </row>
    <row r="89" spans="1:2">
      <c r="A89" s="98" t="s">
        <v>583</v>
      </c>
      <c r="B89" s="239" t="s">
        <v>916</v>
      </c>
    </row>
    <row r="90" spans="1:2">
      <c r="A90" s="98" t="s">
        <v>584</v>
      </c>
      <c r="B90" s="239" t="s">
        <v>917</v>
      </c>
    </row>
    <row r="91" spans="1:2">
      <c r="A91" s="98" t="s">
        <v>585</v>
      </c>
      <c r="B91" s="239" t="s">
        <v>915</v>
      </c>
    </row>
    <row r="92" spans="1:2">
      <c r="A92" s="98" t="s">
        <v>586</v>
      </c>
      <c r="B92" s="239" t="s">
        <v>918</v>
      </c>
    </row>
    <row r="93" spans="1:2">
      <c r="A93" s="98" t="s">
        <v>587</v>
      </c>
      <c r="B93" s="239" t="s">
        <v>747</v>
      </c>
    </row>
    <row r="94" spans="1:2">
      <c r="A94" s="98" t="s">
        <v>588</v>
      </c>
      <c r="B94" s="239" t="s">
        <v>748</v>
      </c>
    </row>
    <row r="95" spans="1:2">
      <c r="A95" s="98" t="s">
        <v>589</v>
      </c>
      <c r="B95" s="239" t="s">
        <v>974</v>
      </c>
    </row>
    <row r="96" spans="1:2">
      <c r="A96" s="98" t="s">
        <v>590</v>
      </c>
      <c r="B96" s="239" t="s">
        <v>975</v>
      </c>
    </row>
    <row r="97" spans="1:2">
      <c r="A97" s="98" t="s">
        <v>591</v>
      </c>
      <c r="B97" s="239" t="s">
        <v>976</v>
      </c>
    </row>
    <row r="98" spans="1:2">
      <c r="A98" s="98" t="s">
        <v>592</v>
      </c>
      <c r="B98" s="239" t="s">
        <v>977</v>
      </c>
    </row>
    <row r="99" spans="1:2">
      <c r="A99" s="98" t="s">
        <v>593</v>
      </c>
      <c r="B99" s="239" t="s">
        <v>978</v>
      </c>
    </row>
    <row r="100" spans="1:2">
      <c r="A100" s="98" t="s">
        <v>644</v>
      </c>
      <c r="B100" s="239" t="s">
        <v>979</v>
      </c>
    </row>
    <row r="101" spans="1:2">
      <c r="A101" s="98" t="s">
        <v>645</v>
      </c>
      <c r="B101" s="239" t="s">
        <v>980</v>
      </c>
    </row>
    <row r="102" spans="1:2">
      <c r="A102" s="98" t="s">
        <v>646</v>
      </c>
      <c r="B102" s="239" t="s">
        <v>981</v>
      </c>
    </row>
    <row r="103" spans="1:2">
      <c r="A103" s="98" t="s">
        <v>666</v>
      </c>
      <c r="B103" s="239" t="s">
        <v>751</v>
      </c>
    </row>
    <row r="104" spans="1:2">
      <c r="A104" s="98" t="s">
        <v>667</v>
      </c>
      <c r="B104" s="239" t="s">
        <v>752</v>
      </c>
    </row>
    <row r="105" spans="1:2">
      <c r="A105" s="98" t="s">
        <v>668</v>
      </c>
      <c r="B105" s="239" t="s">
        <v>845</v>
      </c>
    </row>
    <row r="106" spans="1:2">
      <c r="A106" s="98" t="s">
        <v>669</v>
      </c>
      <c r="B106" s="239" t="s">
        <v>617</v>
      </c>
    </row>
    <row r="107" spans="1:2">
      <c r="A107" s="98" t="s">
        <v>670</v>
      </c>
      <c r="B107" s="239" t="s">
        <v>619</v>
      </c>
    </row>
    <row r="108" spans="1:2">
      <c r="A108" s="98" t="s">
        <v>671</v>
      </c>
      <c r="B108" s="239" t="s">
        <v>620</v>
      </c>
    </row>
    <row r="109" spans="1:2">
      <c r="A109" s="98" t="s">
        <v>685</v>
      </c>
      <c r="B109" s="239" t="s">
        <v>934</v>
      </c>
    </row>
    <row r="110" spans="1:2">
      <c r="A110" s="98" t="s">
        <v>718</v>
      </c>
      <c r="B110" s="239" t="s">
        <v>935</v>
      </c>
    </row>
    <row r="111" spans="1:2">
      <c r="A111" s="98" t="s">
        <v>721</v>
      </c>
      <c r="B111" s="239" t="s">
        <v>936</v>
      </c>
    </row>
    <row r="112" spans="1:2">
      <c r="A112" s="98" t="s">
        <v>740</v>
      </c>
      <c r="B112" s="239" t="s">
        <v>753</v>
      </c>
    </row>
    <row r="113" spans="1:2">
      <c r="A113" s="98" t="s">
        <v>741</v>
      </c>
      <c r="B113" s="239" t="s">
        <v>754</v>
      </c>
    </row>
    <row r="114" spans="1:2">
      <c r="A114" s="98" t="s">
        <v>742</v>
      </c>
      <c r="B114" s="239" t="s">
        <v>755</v>
      </c>
    </row>
    <row r="115" spans="1:2">
      <c r="A115" s="98" t="s">
        <v>800</v>
      </c>
      <c r="B115" s="239" t="s">
        <v>937</v>
      </c>
    </row>
    <row r="116" spans="1:2">
      <c r="A116" s="98" t="s">
        <v>801</v>
      </c>
      <c r="B116" s="239" t="s">
        <v>759</v>
      </c>
    </row>
    <row r="117" spans="1:2">
      <c r="A117" s="98" t="s">
        <v>806</v>
      </c>
      <c r="B117" s="239" t="s">
        <v>982</v>
      </c>
    </row>
    <row r="118" spans="1:2">
      <c r="A118" s="98" t="s">
        <v>807</v>
      </c>
      <c r="B118" s="239" t="s">
        <v>983</v>
      </c>
    </row>
    <row r="119" spans="1:2">
      <c r="A119" s="98" t="s">
        <v>812</v>
      </c>
      <c r="B119" s="239" t="s">
        <v>984</v>
      </c>
    </row>
    <row r="120" spans="1:2">
      <c r="A120" s="98" t="s">
        <v>813</v>
      </c>
      <c r="B120" s="239" t="s">
        <v>985</v>
      </c>
    </row>
    <row r="121" spans="1:2">
      <c r="A121" s="98" t="s">
        <v>843</v>
      </c>
      <c r="B121" s="239" t="s">
        <v>986</v>
      </c>
    </row>
    <row r="122" spans="1:2">
      <c r="A122" s="98" t="s">
        <v>863</v>
      </c>
      <c r="B122" s="239" t="s">
        <v>764</v>
      </c>
    </row>
    <row r="123" spans="1:2">
      <c r="A123" s="98" t="s">
        <v>870</v>
      </c>
      <c r="B123" s="239" t="s">
        <v>766</v>
      </c>
    </row>
    <row r="124" spans="1:2">
      <c r="A124" s="98" t="s">
        <v>871</v>
      </c>
      <c r="B124" s="239" t="s">
        <v>988</v>
      </c>
    </row>
    <row r="125" spans="1:2">
      <c r="A125" s="98" t="s">
        <v>881</v>
      </c>
      <c r="B125" s="239" t="s">
        <v>989</v>
      </c>
    </row>
    <row r="126" spans="1:2">
      <c r="A126" s="98" t="s">
        <v>886</v>
      </c>
      <c r="B126" s="239" t="s">
        <v>768</v>
      </c>
    </row>
    <row r="127" spans="1:2">
      <c r="A127" s="98" t="s">
        <v>887</v>
      </c>
      <c r="B127" s="239" t="s">
        <v>770</v>
      </c>
    </row>
    <row r="128" spans="1:2">
      <c r="A128" s="98" t="s">
        <v>888</v>
      </c>
      <c r="B128" s="239" t="s">
        <v>771</v>
      </c>
    </row>
    <row r="129" spans="1:2">
      <c r="A129" s="98" t="s">
        <v>889</v>
      </c>
      <c r="B129" s="239" t="s">
        <v>773</v>
      </c>
    </row>
    <row r="130" spans="1:2">
      <c r="A130" s="98" t="s">
        <v>890</v>
      </c>
      <c r="B130" s="239" t="s">
        <v>774</v>
      </c>
    </row>
    <row r="131" spans="1:2">
      <c r="A131" s="98" t="s">
        <v>891</v>
      </c>
      <c r="B131" s="239" t="s">
        <v>775</v>
      </c>
    </row>
    <row r="132" spans="1:2">
      <c r="A132" s="98" t="s">
        <v>901</v>
      </c>
      <c r="B132" s="239" t="s">
        <v>776</v>
      </c>
    </row>
    <row r="133" spans="1:2">
      <c r="A133" s="98" t="s">
        <v>902</v>
      </c>
      <c r="B133" s="239" t="s">
        <v>777</v>
      </c>
    </row>
    <row r="134" spans="1:2">
      <c r="A134" s="98" t="s">
        <v>908</v>
      </c>
      <c r="B134" s="239" t="s">
        <v>778</v>
      </c>
    </row>
    <row r="135" spans="1:2">
      <c r="A135" s="98" t="s">
        <v>909</v>
      </c>
      <c r="B135" s="239" t="s">
        <v>779</v>
      </c>
    </row>
    <row r="136" spans="1:2">
      <c r="A136" s="98" t="s">
        <v>919</v>
      </c>
      <c r="B136" s="239" t="s">
        <v>780</v>
      </c>
    </row>
    <row r="137" spans="1:2">
      <c r="A137" s="98" t="s">
        <v>920</v>
      </c>
      <c r="B137" s="239" t="s">
        <v>940</v>
      </c>
    </row>
  </sheetData>
  <hyperlinks>
    <hyperlink ref="A5" location="'Table 1'!A1" display="Table 1"/>
    <hyperlink ref="A6" location="'Table 2'!A1" display="Table 2"/>
    <hyperlink ref="A7" location="'Table 3'!A1" display="Table 3"/>
    <hyperlink ref="A8" location="'Table 4'!A1" display="Table 4"/>
    <hyperlink ref="A9" location="'Table 5'!A1" display="Table 5"/>
    <hyperlink ref="A10" location="'Table 6'!A1" display="Table 6"/>
    <hyperlink ref="A11" location="'Table 7'!A1" display="Table 7"/>
    <hyperlink ref="A12" location="'Table 8'!A1" display="Table 8"/>
    <hyperlink ref="A13" location="'Table 9'!A1" display="Table 9"/>
    <hyperlink ref="A14" location="'Table 10'!A1" display="Table 10"/>
    <hyperlink ref="A15" location="'Table 11'!A1" display="Table 11"/>
    <hyperlink ref="A16" location="'Table 12'!A1" display="Table 12"/>
    <hyperlink ref="A17" location="'Table 13'!A1" display="Table 13"/>
    <hyperlink ref="A18" location="'Table 14'!A1" display="Table 14"/>
    <hyperlink ref="A19" location="'Table 15'!A1" display="Table 15"/>
    <hyperlink ref="A20" location="'Table 16'!A1" display="Table 16"/>
    <hyperlink ref="A21" location="'Table 17'!A1" display="Table 17"/>
    <hyperlink ref="A22" location="'Table 18'!A1" display="Table 18"/>
    <hyperlink ref="A23" location="'Table 19'!A1" display="Table 19"/>
    <hyperlink ref="A24" location="'Table 20'!A1" display="Table 20"/>
    <hyperlink ref="A25" location="'Table 21'!A1" display="Table 21"/>
    <hyperlink ref="A26" location="'Table 22'!A1" display="Table 22"/>
    <hyperlink ref="A27" location="'Table 23'!A1" display="Table 23"/>
    <hyperlink ref="A28" location="'Table 24'!A1" display="Table 24"/>
    <hyperlink ref="A29" location="'Table 25'!A1" display="Table 25"/>
    <hyperlink ref="A30" location="'Table 26'!A1" display="Table 26"/>
    <hyperlink ref="A31" location="'Table 27'!A1" display="Table 27"/>
    <hyperlink ref="A32" location="'Table 28'!A1" display="Table 28"/>
    <hyperlink ref="A33" location="'Table 29'!A1" display="Table 29"/>
    <hyperlink ref="A34" location="'Table 30'!A1" display="Table 30"/>
    <hyperlink ref="A35" location="'Table 31'!A1" display="Table 31"/>
    <hyperlink ref="A36" location="'Table 32'!A1" display="Table 32"/>
    <hyperlink ref="A37" location="'Table 33'!A1" display="Table 33"/>
    <hyperlink ref="A38" location="'Table 34'!A1" display="Table 34"/>
    <hyperlink ref="A39" location="'Table 35'!A1" display="Table 35"/>
    <hyperlink ref="A40" location="'Table 36'!A1" display="Table 36"/>
    <hyperlink ref="A41" location="'Table 37'!A1" display="Table 37"/>
    <hyperlink ref="A42" location="'Table 38'!A1" display="Table 38"/>
    <hyperlink ref="A43" location="'Table 39'!A1" display="Table 39"/>
    <hyperlink ref="A44" location="'Table 40'!A1" display="Table 40"/>
    <hyperlink ref="A45" location="'Table 41'!A1" display="Table 41"/>
    <hyperlink ref="A46" location="'Table 42'!A1" display="Table 42"/>
    <hyperlink ref="A47" location="'Table 43'!A1" display="Table 43"/>
    <hyperlink ref="A48" location="'Table 44'!A1" display="Table 44"/>
    <hyperlink ref="A49" location="'Table 45'!A1" display="Table 45"/>
    <hyperlink ref="A50" location="'Table 46'!A1" display="Table 46"/>
    <hyperlink ref="A51" location="'Table 47'!A1" display="Table 47"/>
    <hyperlink ref="A52" location="'Table 48'!A1" display="Table 48"/>
    <hyperlink ref="A53" location="'Table 49'!A1" display="Table 49"/>
    <hyperlink ref="A54" location="'Table 50'!A1" display="Table 50"/>
    <hyperlink ref="A55" location="'Table 51'!A1" display="Table 51"/>
    <hyperlink ref="A56" location="'Table 52'!A1" display="Table 52"/>
    <hyperlink ref="A57" location="'Table 53'!A1" display="Table 53"/>
    <hyperlink ref="A58" location="'Table 54'!A1" display="Table 54"/>
    <hyperlink ref="A59" location="'Table 55'!A1" display="Table 55"/>
    <hyperlink ref="A60" location="'Table 56'!A1" display="Table 56"/>
    <hyperlink ref="A61" location="'Table 57'!A1" display="Table 57"/>
    <hyperlink ref="A62" location="'Table 58'!A1" display="Table 58"/>
    <hyperlink ref="A63" location="'Table 59'!A1" display="Table 59"/>
    <hyperlink ref="A64" location="'Table 60'!A1" display="Table 60"/>
    <hyperlink ref="A65" location="'Table 61'!A1" display="Table 61"/>
    <hyperlink ref="A66" location="'Table 62'!A1" display="Table 62"/>
    <hyperlink ref="A67" location="'Table 63'!A1" display="Table 63"/>
    <hyperlink ref="A68" location="'Table 64'!A1" display="Table 64"/>
    <hyperlink ref="A69" location="'Table 65'!A1" display="Table 65"/>
    <hyperlink ref="A70" location="'Table 66'!A1" display="Table 66"/>
    <hyperlink ref="A71" location="'Table 67'!A1" display="Table 67"/>
    <hyperlink ref="A72" location="'Table 68'!A1" display="Table 68"/>
    <hyperlink ref="A73" location="'Table 69'!A1" display="Table 69"/>
    <hyperlink ref="A74" location="'Table 70'!A1" display="Table 70"/>
    <hyperlink ref="A75" location="'Table 71'!A1" display="Table 71"/>
    <hyperlink ref="A76" location="'Table 72'!A1" display="Table 72"/>
    <hyperlink ref="A77" location="'Table 73'!A1" display="Table 73"/>
    <hyperlink ref="A78" location="'Table 74'!A1" display="Table 74"/>
    <hyperlink ref="A79" location="'Table 75'!A1" display="Table 75"/>
    <hyperlink ref="A80" location="'Table 76'!A1" display="Table 76"/>
    <hyperlink ref="A81" location="'Table 77'!A1" display="Table 77"/>
    <hyperlink ref="A82" location="'Table 78'!A1" display="Table 78"/>
    <hyperlink ref="A83" location="'Table 79'!A1" display="Table 79"/>
    <hyperlink ref="A84" location="'Table 80'!A1" display="Table 80"/>
    <hyperlink ref="A85" location="'Table 81'!A1" display="Table 81"/>
    <hyperlink ref="A86" location="'Table 82'!A1" display="Table 82"/>
    <hyperlink ref="A87" location="'Table 83'!A1" display="Table 83"/>
    <hyperlink ref="A88" location="'Table 84'!A1" display="Table 84"/>
    <hyperlink ref="A89" location="'Table 85'!A1" display="Table 85"/>
    <hyperlink ref="A90" location="'Table 86'!A1" display="Table 86"/>
    <hyperlink ref="A91" location="'Table 87'!A1" display="Table 87"/>
    <hyperlink ref="A92" location="'Table 88'!A1" display="Table 88"/>
    <hyperlink ref="A93" location="'Table 89'!A1" display="Table 89"/>
    <hyperlink ref="A94" location="'Table 90'!A1" display="Table 90"/>
    <hyperlink ref="A95" location="'Table 91'!A1" display="Table 91"/>
    <hyperlink ref="A96" location="'Table 92'!A1" display="Table 92"/>
    <hyperlink ref="A97" location="'Table 93'!A1" display="Table 93"/>
    <hyperlink ref="A98" location="'Table 94'!A1" display="Table 94"/>
    <hyperlink ref="A99" location="'Table 95'!A1" display="Table 95"/>
    <hyperlink ref="A100" location="'Table 96'!A1" display="Table 96"/>
    <hyperlink ref="A101" location="'Table 97'!A1" display="Table 97"/>
    <hyperlink ref="A102" location="'Table 98'!A1" display="Table 98"/>
    <hyperlink ref="A103" location="'Table 99'!A1" display="Table 99"/>
    <hyperlink ref="A104" location="'Table 100'!A1" display="Table 100"/>
    <hyperlink ref="A105" location="'Table 101'!A1" display="Table 101"/>
    <hyperlink ref="A106" location="'Table 102'!A1" display="Table 102"/>
    <hyperlink ref="A107" location="'Table 103'!A1" display="Table 103"/>
    <hyperlink ref="A108" location="'Table 104'!A1" display="Table 104"/>
    <hyperlink ref="A109" location="'Table 105'!A1" display="Table 105"/>
    <hyperlink ref="A110" location="'Table 106'!A1" display="Table 106"/>
    <hyperlink ref="A111" location="'Table 107'!A1" display="Table 107"/>
    <hyperlink ref="A112" location="'Table 108'!A1" display="Table 108"/>
    <hyperlink ref="A113" location="'Table 109'!A1" display="Table 109"/>
    <hyperlink ref="A114" location="'Table 110'!A1" display="Table 110"/>
    <hyperlink ref="A115" location="'Table 111'!A1" display="Table 111"/>
    <hyperlink ref="A116" location="'Table 112'!A1" display="Table 112"/>
    <hyperlink ref="A117" location="'Table 113'!A1" display="Table 113"/>
    <hyperlink ref="A118" location="'Table 114'!A1" display="Table 114"/>
    <hyperlink ref="A119" location="'Table 115'!A1" display="Table 115"/>
    <hyperlink ref="A120" location="'Table 116'!A1" display="Table 116"/>
    <hyperlink ref="A121" location="'Table 117'!A1" display="Table 117"/>
    <hyperlink ref="A122" location="'Table 118'!A1" display="Table 118"/>
    <hyperlink ref="A123" location="'Table 119'!A1" display="Table 119"/>
    <hyperlink ref="A124" location="'Table 120'!A1" display="Table 120"/>
    <hyperlink ref="A125" location="'Table 121'!A1" display="Table 121"/>
    <hyperlink ref="A126" location="'Table 122'!A1" display="Table 122"/>
    <hyperlink ref="A127" location="'Table 123'!A1" display="Table 123"/>
    <hyperlink ref="A128" location="'Table 124'!A1" display="Table 124"/>
    <hyperlink ref="A129" location="'Table 125'!A1" display="Table 125"/>
    <hyperlink ref="A130" location="'Table 126'!A1" display="Table 126"/>
    <hyperlink ref="A131" location="'Table 127'!A1" display="Table 127"/>
    <hyperlink ref="A132" location="'Table 128'!A1" display="Table 128"/>
    <hyperlink ref="A133" location="'Table 129'!A1" display="Table 129"/>
    <hyperlink ref="A134" location="'Table 130'!A1" display="Table 130"/>
    <hyperlink ref="A135" location="'Table 131'!A1" display="Table 131"/>
    <hyperlink ref="A136" location="'Table 132'!A1" display="Table 132"/>
    <hyperlink ref="A137" location="'Table 133'!A1" display="Table 133"/>
  </hyperlinks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93"/>
  <dimension ref="A1:R37"/>
  <sheetViews>
    <sheetView zoomScale="85" zoomScaleNormal="85" workbookViewId="0">
      <selection activeCell="B34" sqref="B34"/>
    </sheetView>
  </sheetViews>
  <sheetFormatPr defaultRowHeight="15"/>
  <cols>
    <col min="3" max="3" width="9.85546875" style="169" customWidth="1"/>
    <col min="4" max="7" width="9.140625" style="169"/>
    <col min="8" max="8" width="10" customWidth="1"/>
    <col min="9" max="9" width="10.28515625" customWidth="1"/>
  </cols>
  <sheetData>
    <row r="1" spans="1:18" ht="15.75">
      <c r="A1" s="227" t="s">
        <v>48</v>
      </c>
      <c r="B1" s="2" t="s">
        <v>798</v>
      </c>
      <c r="C1" s="2"/>
      <c r="D1" s="2"/>
      <c r="E1" s="2"/>
      <c r="F1" s="2"/>
      <c r="G1" s="2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</row>
    <row r="2" spans="1:18">
      <c r="A2" s="169"/>
      <c r="B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</row>
    <row r="3" spans="1:18">
      <c r="A3" s="1" t="s">
        <v>2</v>
      </c>
      <c r="B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</row>
    <row r="4" spans="1:18">
      <c r="A4" s="1"/>
      <c r="B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</row>
    <row r="5" spans="1:18" ht="78.75">
      <c r="A5" s="4" t="s">
        <v>3</v>
      </c>
      <c r="B5" s="171" t="s">
        <v>781</v>
      </c>
      <c r="C5" s="168" t="s">
        <v>794</v>
      </c>
      <c r="D5" s="168" t="s">
        <v>75</v>
      </c>
      <c r="E5" s="168" t="s">
        <v>795</v>
      </c>
      <c r="F5" s="168" t="s">
        <v>796</v>
      </c>
      <c r="G5" s="168" t="s">
        <v>797</v>
      </c>
      <c r="H5" s="84" t="s">
        <v>783</v>
      </c>
      <c r="I5" s="170" t="s">
        <v>784</v>
      </c>
      <c r="J5" s="170" t="s">
        <v>785</v>
      </c>
      <c r="K5" s="170" t="s">
        <v>786</v>
      </c>
      <c r="L5" s="170" t="s">
        <v>787</v>
      </c>
      <c r="M5" s="170" t="s">
        <v>788</v>
      </c>
      <c r="N5" s="170" t="s">
        <v>789</v>
      </c>
      <c r="O5" s="170" t="s">
        <v>790</v>
      </c>
      <c r="P5" s="170" t="s">
        <v>791</v>
      </c>
      <c r="Q5" s="170" t="s">
        <v>792</v>
      </c>
      <c r="R5" s="171" t="s">
        <v>793</v>
      </c>
    </row>
    <row r="6" spans="1:18" ht="15" customHeight="1">
      <c r="A6" s="67"/>
      <c r="B6" s="246" t="s">
        <v>905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</row>
    <row r="7" spans="1:18">
      <c r="A7" s="142">
        <v>1997</v>
      </c>
      <c r="B7" s="9">
        <f>C7+D7+E7+F7-G7+R7</f>
        <v>1.1279999999999997</v>
      </c>
      <c r="C7" s="17">
        <f>H7+I7</f>
        <v>2.33</v>
      </c>
      <c r="D7" s="17">
        <f>K7+L7+O7</f>
        <v>6.1040000000000001</v>
      </c>
      <c r="E7" s="17">
        <f>J7+M7+(N7-O7)</f>
        <v>-1.23</v>
      </c>
      <c r="F7" s="17">
        <f>P7</f>
        <v>2.569</v>
      </c>
      <c r="G7" s="17">
        <f>Q7</f>
        <v>7.4390000000000001</v>
      </c>
      <c r="H7" s="16">
        <v>2.0169999999999999</v>
      </c>
      <c r="I7" s="10">
        <v>0.313</v>
      </c>
      <c r="J7" s="10">
        <v>-1.0089999999999999</v>
      </c>
      <c r="K7" s="10">
        <v>3.2919999999999998</v>
      </c>
      <c r="L7" s="17">
        <v>-0.126</v>
      </c>
      <c r="M7" s="17">
        <v>-0.221</v>
      </c>
      <c r="N7" s="17">
        <v>2.9380000000000002</v>
      </c>
      <c r="O7" s="17">
        <v>2.9380000000000002</v>
      </c>
      <c r="P7" s="17">
        <v>2.569</v>
      </c>
      <c r="Q7" s="17">
        <v>7.4390000000000001</v>
      </c>
      <c r="R7" s="73">
        <v>-1.206</v>
      </c>
    </row>
    <row r="8" spans="1:18">
      <c r="A8" s="142">
        <v>1998</v>
      </c>
      <c r="B8" s="9">
        <f t="shared" ref="B8:B27" si="0">C8+D8+E8+F8-G8+R8</f>
        <v>4.9950000000000001</v>
      </c>
      <c r="C8" s="17">
        <f t="shared" ref="C8:C27" si="1">H8+I8</f>
        <v>2.0110000000000001</v>
      </c>
      <c r="D8" s="17">
        <f t="shared" ref="D8:D27" si="2">K8+L8+O8</f>
        <v>-3.61</v>
      </c>
      <c r="E8" s="17">
        <f t="shared" ref="E8:E27" si="3">J8+M8+(N8-O8)</f>
        <v>3.3220000000000001</v>
      </c>
      <c r="F8" s="17">
        <f t="shared" ref="F8:F27" si="4">P8</f>
        <v>7.3860000000000001</v>
      </c>
      <c r="G8" s="17">
        <f t="shared" ref="G8:G27" si="5">Q8</f>
        <v>4.5060000000000002</v>
      </c>
      <c r="H8" s="16">
        <v>1.867</v>
      </c>
      <c r="I8" s="10">
        <v>0.14399999999999999</v>
      </c>
      <c r="J8" s="10">
        <v>2.29</v>
      </c>
      <c r="K8" s="10">
        <v>-0.751</v>
      </c>
      <c r="L8" s="17">
        <v>-5.6000000000000001E-2</v>
      </c>
      <c r="M8" s="17">
        <v>1.032</v>
      </c>
      <c r="N8" s="17">
        <v>-2.8029999999999999</v>
      </c>
      <c r="O8" s="17">
        <v>-2.8029999999999999</v>
      </c>
      <c r="P8" s="17">
        <v>7.3860000000000001</v>
      </c>
      <c r="Q8" s="17">
        <v>4.5060000000000002</v>
      </c>
      <c r="R8" s="73">
        <v>0.39200000000000002</v>
      </c>
    </row>
    <row r="9" spans="1:18">
      <c r="A9" s="142">
        <v>1999</v>
      </c>
      <c r="B9" s="9">
        <f t="shared" si="0"/>
        <v>5.9769999999999994</v>
      </c>
      <c r="C9" s="17">
        <f t="shared" si="1"/>
        <v>2.738</v>
      </c>
      <c r="D9" s="17">
        <f t="shared" si="2"/>
        <v>6.1890000000000001</v>
      </c>
      <c r="E9" s="17">
        <f t="shared" si="3"/>
        <v>1.867</v>
      </c>
      <c r="F9" s="17">
        <f t="shared" si="4"/>
        <v>3.2509999999999999</v>
      </c>
      <c r="G9" s="17">
        <f t="shared" si="5"/>
        <v>8.3490000000000002</v>
      </c>
      <c r="H9" s="16">
        <v>2.5790000000000002</v>
      </c>
      <c r="I9" s="10">
        <v>0.159</v>
      </c>
      <c r="J9" s="10">
        <v>0.54700000000000004</v>
      </c>
      <c r="K9" s="10">
        <v>5.83</v>
      </c>
      <c r="L9" s="17">
        <v>6.0999999999999999E-2</v>
      </c>
      <c r="M9" s="17">
        <v>1.32</v>
      </c>
      <c r="N9" s="17">
        <v>0.29799999999999999</v>
      </c>
      <c r="O9" s="17">
        <v>0.29799999999999999</v>
      </c>
      <c r="P9" s="17">
        <v>3.2509999999999999</v>
      </c>
      <c r="Q9" s="17">
        <v>8.3490000000000002</v>
      </c>
      <c r="R9" s="73">
        <v>0.28100000000000003</v>
      </c>
    </row>
    <row r="10" spans="1:18">
      <c r="A10" s="142">
        <v>2000</v>
      </c>
      <c r="B10" s="9">
        <f t="shared" si="0"/>
        <v>5.3680000000000003</v>
      </c>
      <c r="C10" s="17">
        <f t="shared" si="1"/>
        <v>2.0819999999999999</v>
      </c>
      <c r="D10" s="17">
        <f t="shared" si="2"/>
        <v>-0.55000000000000027</v>
      </c>
      <c r="E10" s="17">
        <f t="shared" si="3"/>
        <v>1.004</v>
      </c>
      <c r="F10" s="17">
        <f t="shared" si="4"/>
        <v>6.0410000000000004</v>
      </c>
      <c r="G10" s="17">
        <f t="shared" si="5"/>
        <v>3.1890000000000001</v>
      </c>
      <c r="H10" s="16">
        <v>2.117</v>
      </c>
      <c r="I10" s="10">
        <v>-3.5000000000000003E-2</v>
      </c>
      <c r="J10" s="10">
        <v>1.0529999999999999</v>
      </c>
      <c r="K10" s="10">
        <v>-3.2160000000000002</v>
      </c>
      <c r="L10" s="17">
        <v>0</v>
      </c>
      <c r="M10" s="17">
        <v>-4.9000000000000002E-2</v>
      </c>
      <c r="N10" s="17">
        <v>2.6659999999999999</v>
      </c>
      <c r="O10" s="17">
        <v>2.6659999999999999</v>
      </c>
      <c r="P10" s="17">
        <v>6.0410000000000004</v>
      </c>
      <c r="Q10" s="17">
        <v>3.1890000000000001</v>
      </c>
      <c r="R10" s="73">
        <v>-0.02</v>
      </c>
    </row>
    <row r="11" spans="1:18">
      <c r="A11" s="142">
        <v>2001</v>
      </c>
      <c r="B11" s="9">
        <f t="shared" si="0"/>
        <v>2.411</v>
      </c>
      <c r="C11" s="17">
        <f t="shared" si="1"/>
        <v>1.6260000000000001</v>
      </c>
      <c r="D11" s="17">
        <f t="shared" si="2"/>
        <v>-0.73599999999999999</v>
      </c>
      <c r="E11" s="17">
        <f t="shared" si="3"/>
        <v>0.42499999999999999</v>
      </c>
      <c r="F11" s="17">
        <f t="shared" si="4"/>
        <v>-0.74099999999999999</v>
      </c>
      <c r="G11" s="17">
        <f t="shared" si="5"/>
        <v>-1.704</v>
      </c>
      <c r="H11" s="16">
        <v>1.665</v>
      </c>
      <c r="I11" s="10">
        <v>-3.9E-2</v>
      </c>
      <c r="J11" s="10">
        <v>0.308</v>
      </c>
      <c r="K11" s="10">
        <v>-3.6999999999999998E-2</v>
      </c>
      <c r="L11" s="17">
        <v>2.5999999999999999E-2</v>
      </c>
      <c r="M11" s="17">
        <v>0.11</v>
      </c>
      <c r="N11" s="17">
        <v>-0.71799999999999997</v>
      </c>
      <c r="O11" s="17">
        <v>-0.72499999999999998</v>
      </c>
      <c r="P11" s="17">
        <v>-0.74099999999999999</v>
      </c>
      <c r="Q11" s="17">
        <v>-1.704</v>
      </c>
      <c r="R11" s="73">
        <v>0.13300000000000001</v>
      </c>
    </row>
    <row r="12" spans="1:18">
      <c r="A12" s="142">
        <v>2002</v>
      </c>
      <c r="B12" s="9">
        <f t="shared" si="0"/>
        <v>16.194999999999997</v>
      </c>
      <c r="C12" s="17">
        <f t="shared" si="1"/>
        <v>2.0369999999999999</v>
      </c>
      <c r="D12" s="17">
        <f t="shared" si="2"/>
        <v>-3.2359999999999998</v>
      </c>
      <c r="E12" s="17">
        <f t="shared" si="3"/>
        <v>1.3049999999999997</v>
      </c>
      <c r="F12" s="17">
        <f t="shared" si="4"/>
        <v>17.721</v>
      </c>
      <c r="G12" s="17">
        <f t="shared" si="5"/>
        <v>1.855</v>
      </c>
      <c r="H12" s="16">
        <v>1.9370000000000001</v>
      </c>
      <c r="I12" s="10">
        <v>0.1</v>
      </c>
      <c r="J12" s="10">
        <v>0.71099999999999997</v>
      </c>
      <c r="K12" s="10">
        <v>-0.49</v>
      </c>
      <c r="L12" s="17">
        <v>2.1999999999999999E-2</v>
      </c>
      <c r="M12" s="17">
        <v>0.60099999999999998</v>
      </c>
      <c r="N12" s="17">
        <v>-2.7749999999999999</v>
      </c>
      <c r="O12" s="17">
        <v>-2.7679999999999998</v>
      </c>
      <c r="P12" s="17">
        <v>17.721</v>
      </c>
      <c r="Q12" s="17">
        <v>1.855</v>
      </c>
      <c r="R12" s="73">
        <v>0.223</v>
      </c>
    </row>
    <row r="13" spans="1:18">
      <c r="A13" s="142">
        <v>2003</v>
      </c>
      <c r="B13" s="9">
        <f t="shared" si="0"/>
        <v>6.5609999999999991</v>
      </c>
      <c r="C13" s="17">
        <f t="shared" si="1"/>
        <v>1.7669999999999999</v>
      </c>
      <c r="D13" s="17">
        <f t="shared" si="2"/>
        <v>4.6850000000000005</v>
      </c>
      <c r="E13" s="17">
        <f t="shared" si="3"/>
        <v>-1.0250000000000001</v>
      </c>
      <c r="F13" s="17">
        <f t="shared" si="4"/>
        <v>6.4749999999999996</v>
      </c>
      <c r="G13" s="17">
        <f t="shared" si="5"/>
        <v>5.05</v>
      </c>
      <c r="H13" s="16">
        <v>1.698</v>
      </c>
      <c r="I13" s="10">
        <v>6.9000000000000006E-2</v>
      </c>
      <c r="J13" s="10">
        <v>0.33900000000000002</v>
      </c>
      <c r="K13" s="10">
        <v>2.6659999999999999</v>
      </c>
      <c r="L13" s="17">
        <v>-2.9000000000000001E-2</v>
      </c>
      <c r="M13" s="17">
        <v>-1.3640000000000001</v>
      </c>
      <c r="N13" s="17">
        <v>2.048</v>
      </c>
      <c r="O13" s="17">
        <v>2.048</v>
      </c>
      <c r="P13" s="17">
        <v>6.4749999999999996</v>
      </c>
      <c r="Q13" s="17">
        <v>5.05</v>
      </c>
      <c r="R13" s="73">
        <v>-0.29099999999999998</v>
      </c>
    </row>
    <row r="14" spans="1:18">
      <c r="A14" s="142">
        <v>2004</v>
      </c>
      <c r="B14" s="9">
        <f t="shared" si="0"/>
        <v>-0.72699999999999942</v>
      </c>
      <c r="C14" s="17">
        <f t="shared" si="1"/>
        <v>0.71599999999999997</v>
      </c>
      <c r="D14" s="17">
        <f t="shared" si="2"/>
        <v>3.024</v>
      </c>
      <c r="E14" s="17">
        <f t="shared" si="3"/>
        <v>-0.94100000000000006</v>
      </c>
      <c r="F14" s="17">
        <f t="shared" si="4"/>
        <v>-0.30399999999999999</v>
      </c>
      <c r="G14" s="17">
        <f t="shared" si="5"/>
        <v>3.2989999999999999</v>
      </c>
      <c r="H14" s="16">
        <v>0.747</v>
      </c>
      <c r="I14" s="10">
        <v>-3.1E-2</v>
      </c>
      <c r="J14" s="10">
        <v>-0.4</v>
      </c>
      <c r="K14" s="10">
        <v>2.9460000000000002</v>
      </c>
      <c r="L14" s="17">
        <v>-4.3999999999999997E-2</v>
      </c>
      <c r="M14" s="17">
        <v>-0.54100000000000004</v>
      </c>
      <c r="N14" s="17">
        <v>0.122</v>
      </c>
      <c r="O14" s="17">
        <v>0.122</v>
      </c>
      <c r="P14" s="17">
        <v>-0.30399999999999999</v>
      </c>
      <c r="Q14" s="17">
        <v>3.2989999999999999</v>
      </c>
      <c r="R14" s="73">
        <v>7.6999999999999999E-2</v>
      </c>
    </row>
    <row r="15" spans="1:18">
      <c r="A15" s="142">
        <v>2005</v>
      </c>
      <c r="B15" s="9">
        <f t="shared" si="0"/>
        <v>2.8469999999999995</v>
      </c>
      <c r="C15" s="17">
        <f t="shared" si="1"/>
        <v>0.8</v>
      </c>
      <c r="D15" s="17">
        <f t="shared" si="2"/>
        <v>1.8779999999999999</v>
      </c>
      <c r="E15" s="17">
        <f t="shared" si="3"/>
        <v>0.94399999999999995</v>
      </c>
      <c r="F15" s="17">
        <f t="shared" si="4"/>
        <v>0.17100000000000001</v>
      </c>
      <c r="G15" s="17">
        <f t="shared" si="5"/>
        <v>0.66800000000000004</v>
      </c>
      <c r="H15" s="16">
        <v>0.77600000000000002</v>
      </c>
      <c r="I15" s="10">
        <v>2.4E-2</v>
      </c>
      <c r="J15" s="10">
        <v>0.35499999999999998</v>
      </c>
      <c r="K15" s="10">
        <v>1.579</v>
      </c>
      <c r="L15" s="17">
        <v>9.9000000000000005E-2</v>
      </c>
      <c r="M15" s="17">
        <v>0.58899999999999997</v>
      </c>
      <c r="N15" s="17">
        <v>0.2</v>
      </c>
      <c r="O15" s="17">
        <v>0.2</v>
      </c>
      <c r="P15" s="17">
        <v>0.17100000000000001</v>
      </c>
      <c r="Q15" s="17">
        <v>0.66800000000000004</v>
      </c>
      <c r="R15" s="73">
        <v>-0.27800000000000002</v>
      </c>
    </row>
    <row r="16" spans="1:18">
      <c r="A16" s="142">
        <v>2006</v>
      </c>
      <c r="B16" s="9">
        <f t="shared" si="0"/>
        <v>3.9710000000000005</v>
      </c>
      <c r="C16" s="17">
        <f t="shared" si="1"/>
        <v>1.151</v>
      </c>
      <c r="D16" s="17">
        <f t="shared" si="2"/>
        <v>-1.262</v>
      </c>
      <c r="E16" s="17">
        <f t="shared" si="3"/>
        <v>0.60799999999999998</v>
      </c>
      <c r="F16" s="17">
        <f t="shared" si="4"/>
        <v>3.8759999999999999</v>
      </c>
      <c r="G16" s="17">
        <f t="shared" si="5"/>
        <v>0.45300000000000001</v>
      </c>
      <c r="H16" s="16">
        <v>1.121</v>
      </c>
      <c r="I16" s="10">
        <v>0.03</v>
      </c>
      <c r="J16" s="10">
        <v>0.46500000000000002</v>
      </c>
      <c r="K16" s="10">
        <v>-1.681</v>
      </c>
      <c r="L16" s="17">
        <v>4.0000000000000001E-3</v>
      </c>
      <c r="M16" s="17">
        <v>0.14299999999999999</v>
      </c>
      <c r="N16" s="17">
        <v>0.41499999999999998</v>
      </c>
      <c r="O16" s="17">
        <v>0.41499999999999998</v>
      </c>
      <c r="P16" s="17">
        <v>3.8759999999999999</v>
      </c>
      <c r="Q16" s="17">
        <v>0.45300000000000001</v>
      </c>
      <c r="R16" s="73">
        <v>5.0999999999999997E-2</v>
      </c>
    </row>
    <row r="17" spans="1:18">
      <c r="A17" s="142">
        <v>2007</v>
      </c>
      <c r="B17" s="9">
        <f t="shared" si="0"/>
        <v>11.234</v>
      </c>
      <c r="C17" s="17">
        <f t="shared" si="1"/>
        <v>2.1500000000000004</v>
      </c>
      <c r="D17" s="17">
        <f t="shared" si="2"/>
        <v>-1.3949999999999998</v>
      </c>
      <c r="E17" s="17">
        <f t="shared" si="3"/>
        <v>2.8689999999999998</v>
      </c>
      <c r="F17" s="17">
        <f t="shared" si="4"/>
        <v>9.3309999999999995</v>
      </c>
      <c r="G17" s="17">
        <f t="shared" si="5"/>
        <v>1.802</v>
      </c>
      <c r="H17" s="16">
        <v>2.2040000000000002</v>
      </c>
      <c r="I17" s="10">
        <v>-5.3999999999999999E-2</v>
      </c>
      <c r="J17" s="10">
        <v>2.504</v>
      </c>
      <c r="K17" s="10">
        <v>-1.325</v>
      </c>
      <c r="L17" s="17">
        <v>-0.13200000000000001</v>
      </c>
      <c r="M17" s="17">
        <v>0.36499999999999999</v>
      </c>
      <c r="N17" s="17">
        <v>6.2E-2</v>
      </c>
      <c r="O17" s="17">
        <v>6.2E-2</v>
      </c>
      <c r="P17" s="17">
        <v>9.3309999999999995</v>
      </c>
      <c r="Q17" s="17">
        <v>1.802</v>
      </c>
      <c r="R17" s="73">
        <v>8.1000000000000003E-2</v>
      </c>
    </row>
    <row r="18" spans="1:18">
      <c r="A18" s="142">
        <v>2008</v>
      </c>
      <c r="B18" s="9">
        <f t="shared" si="0"/>
        <v>-1.5039999999999998</v>
      </c>
      <c r="C18" s="17">
        <f t="shared" si="1"/>
        <v>1.8919999999999999</v>
      </c>
      <c r="D18" s="17">
        <f t="shared" si="2"/>
        <v>0.79200000000000004</v>
      </c>
      <c r="E18" s="17">
        <f t="shared" si="3"/>
        <v>-0.53900000000000003</v>
      </c>
      <c r="F18" s="17">
        <f t="shared" si="4"/>
        <v>-1.012</v>
      </c>
      <c r="G18" s="17">
        <f t="shared" si="5"/>
        <v>2.6429999999999998</v>
      </c>
      <c r="H18" s="16">
        <v>1.823</v>
      </c>
      <c r="I18" s="10">
        <v>6.9000000000000006E-2</v>
      </c>
      <c r="J18" s="10">
        <v>-0.85099999999999998</v>
      </c>
      <c r="K18" s="10">
        <v>1.7070000000000001</v>
      </c>
      <c r="L18" s="17">
        <v>7.6999999999999999E-2</v>
      </c>
      <c r="M18" s="17">
        <v>0.30299999999999999</v>
      </c>
      <c r="N18" s="17">
        <v>-0.98299999999999998</v>
      </c>
      <c r="O18" s="17">
        <v>-0.99199999999999999</v>
      </c>
      <c r="P18" s="17">
        <v>-1.012</v>
      </c>
      <c r="Q18" s="17">
        <v>2.6429999999999998</v>
      </c>
      <c r="R18" s="73">
        <v>6.0000000000000001E-3</v>
      </c>
    </row>
    <row r="19" spans="1:18">
      <c r="A19" s="142">
        <v>2009</v>
      </c>
      <c r="B19" s="9">
        <f t="shared" si="0"/>
        <v>-10.053000000000001</v>
      </c>
      <c r="C19" s="17">
        <f t="shared" si="1"/>
        <v>1.1609999999999998</v>
      </c>
      <c r="D19" s="17">
        <f t="shared" si="2"/>
        <v>-2.036</v>
      </c>
      <c r="E19" s="17">
        <f t="shared" si="3"/>
        <v>2.4890000000000003</v>
      </c>
      <c r="F19" s="17">
        <f t="shared" si="4"/>
        <v>-13.977</v>
      </c>
      <c r="G19" s="17">
        <f t="shared" si="5"/>
        <v>-2.4180000000000001</v>
      </c>
      <c r="H19" s="16">
        <v>1.1399999999999999</v>
      </c>
      <c r="I19" s="10">
        <v>2.1000000000000001E-2</v>
      </c>
      <c r="J19" s="10">
        <v>1.7030000000000001</v>
      </c>
      <c r="K19" s="10">
        <v>-1.496</v>
      </c>
      <c r="L19" s="17">
        <v>2.7E-2</v>
      </c>
      <c r="M19" s="17">
        <v>0.79</v>
      </c>
      <c r="N19" s="17">
        <v>-0.57099999999999995</v>
      </c>
      <c r="O19" s="17">
        <v>-0.56699999999999995</v>
      </c>
      <c r="P19" s="17">
        <v>-13.977</v>
      </c>
      <c r="Q19" s="17">
        <v>-2.4180000000000001</v>
      </c>
      <c r="R19" s="73">
        <v>-0.108</v>
      </c>
    </row>
    <row r="20" spans="1:18">
      <c r="A20" s="142">
        <v>2010</v>
      </c>
      <c r="B20" s="9">
        <f t="shared" si="0"/>
        <v>5.4510000000000005</v>
      </c>
      <c r="C20" s="17">
        <f t="shared" si="1"/>
        <v>1.6930000000000001</v>
      </c>
      <c r="D20" s="17">
        <f t="shared" si="2"/>
        <v>4.9089999999999998</v>
      </c>
      <c r="E20" s="17">
        <f t="shared" si="3"/>
        <v>1.5669999999999999</v>
      </c>
      <c r="F20" s="17">
        <f t="shared" si="4"/>
        <v>2.9540000000000002</v>
      </c>
      <c r="G20" s="17">
        <f t="shared" si="5"/>
        <v>5.6390000000000002</v>
      </c>
      <c r="H20" s="16">
        <v>1.7170000000000001</v>
      </c>
      <c r="I20" s="10">
        <v>-2.4E-2</v>
      </c>
      <c r="J20" s="10">
        <v>0.71499999999999997</v>
      </c>
      <c r="K20" s="10">
        <v>2.9460000000000002</v>
      </c>
      <c r="L20" s="17">
        <v>2.9000000000000001E-2</v>
      </c>
      <c r="M20" s="17">
        <v>0.84</v>
      </c>
      <c r="N20" s="17">
        <v>1.946</v>
      </c>
      <c r="O20" s="17">
        <v>1.9339999999999999</v>
      </c>
      <c r="P20" s="17">
        <v>2.9540000000000002</v>
      </c>
      <c r="Q20" s="17">
        <v>5.6390000000000002</v>
      </c>
      <c r="R20" s="73">
        <v>-3.3000000000000002E-2</v>
      </c>
    </row>
    <row r="21" spans="1:18">
      <c r="A21" s="142">
        <v>2011</v>
      </c>
      <c r="B21" s="9">
        <f t="shared" si="0"/>
        <v>2.7470000000000003</v>
      </c>
      <c r="C21" s="17">
        <f t="shared" si="1"/>
        <v>1.1910000000000001</v>
      </c>
      <c r="D21" s="17">
        <f t="shared" si="2"/>
        <v>4.8239999999999998</v>
      </c>
      <c r="E21" s="17">
        <f t="shared" si="3"/>
        <v>-0.13200000000000003</v>
      </c>
      <c r="F21" s="17">
        <f t="shared" si="4"/>
        <v>1.1599999999999999</v>
      </c>
      <c r="G21" s="17">
        <f t="shared" si="5"/>
        <v>4.3079999999999998</v>
      </c>
      <c r="H21" s="16">
        <v>1.145</v>
      </c>
      <c r="I21" s="10">
        <v>4.5999999999999999E-2</v>
      </c>
      <c r="J21" s="10">
        <v>0.03</v>
      </c>
      <c r="K21" s="10">
        <v>5.0780000000000003</v>
      </c>
      <c r="L21" s="17">
        <v>-6.0000000000000001E-3</v>
      </c>
      <c r="M21" s="17">
        <v>-0.13800000000000001</v>
      </c>
      <c r="N21" s="17">
        <v>-0.27200000000000002</v>
      </c>
      <c r="O21" s="17">
        <v>-0.248</v>
      </c>
      <c r="P21" s="17">
        <v>1.1599999999999999</v>
      </c>
      <c r="Q21" s="17">
        <v>4.3079999999999998</v>
      </c>
      <c r="R21" s="73">
        <v>1.2E-2</v>
      </c>
    </row>
    <row r="22" spans="1:18">
      <c r="A22" s="142">
        <v>2012</v>
      </c>
      <c r="B22" s="9">
        <f t="shared" si="0"/>
        <v>-4.4020000000000001</v>
      </c>
      <c r="C22" s="17">
        <f t="shared" si="1"/>
        <v>1.155</v>
      </c>
      <c r="D22" s="17">
        <f t="shared" si="2"/>
        <v>4.4459999999999997</v>
      </c>
      <c r="E22" s="17">
        <f t="shared" si="3"/>
        <v>0.57199999999999995</v>
      </c>
      <c r="F22" s="17">
        <f t="shared" si="4"/>
        <v>-5.7409999999999997</v>
      </c>
      <c r="G22" s="17">
        <f t="shared" si="5"/>
        <v>4.8600000000000003</v>
      </c>
      <c r="H22" s="16">
        <v>1.1619999999999999</v>
      </c>
      <c r="I22" s="10">
        <v>-7.0000000000000001E-3</v>
      </c>
      <c r="J22" s="10">
        <v>-0.33700000000000002</v>
      </c>
      <c r="K22" s="10">
        <v>5.0190000000000001</v>
      </c>
      <c r="L22" s="17">
        <v>-1.0999999999999999E-2</v>
      </c>
      <c r="M22" s="17">
        <v>0.155</v>
      </c>
      <c r="N22" s="17">
        <v>0.192</v>
      </c>
      <c r="O22" s="17">
        <v>-0.56200000000000006</v>
      </c>
      <c r="P22" s="17">
        <v>-5.7409999999999997</v>
      </c>
      <c r="Q22" s="17">
        <v>4.8600000000000003</v>
      </c>
      <c r="R22" s="73">
        <v>2.5999999999999999E-2</v>
      </c>
    </row>
    <row r="23" spans="1:18">
      <c r="A23" s="142">
        <v>2013</v>
      </c>
      <c r="B23" s="9">
        <f t="shared" si="0"/>
        <v>5.2539999999999996</v>
      </c>
      <c r="C23" s="17">
        <f t="shared" si="1"/>
        <v>1.351</v>
      </c>
      <c r="D23" s="17">
        <f t="shared" si="2"/>
        <v>5.9279999999999999</v>
      </c>
      <c r="E23" s="17">
        <f t="shared" si="3"/>
        <v>-1.397</v>
      </c>
      <c r="F23" s="17">
        <f t="shared" si="4"/>
        <v>2.0880000000000001</v>
      </c>
      <c r="G23" s="17">
        <f t="shared" si="5"/>
        <v>2.9889999999999999</v>
      </c>
      <c r="H23" s="16">
        <v>1.383</v>
      </c>
      <c r="I23" s="10">
        <v>-3.2000000000000001E-2</v>
      </c>
      <c r="J23" s="10">
        <v>-0.47499999999999998</v>
      </c>
      <c r="K23" s="10">
        <v>5.44</v>
      </c>
      <c r="L23" s="17">
        <v>-1.9E-2</v>
      </c>
      <c r="M23" s="17">
        <v>-0.497</v>
      </c>
      <c r="N23" s="17">
        <v>8.2000000000000003E-2</v>
      </c>
      <c r="O23" s="17">
        <v>0.50700000000000001</v>
      </c>
      <c r="P23" s="17">
        <v>2.0880000000000001</v>
      </c>
      <c r="Q23" s="17">
        <v>2.9889999999999999</v>
      </c>
      <c r="R23" s="73">
        <v>0.27300000000000002</v>
      </c>
    </row>
    <row r="24" spans="1:18">
      <c r="A24" s="142">
        <v>2014</v>
      </c>
      <c r="B24" s="9">
        <f t="shared" si="0"/>
        <v>-1.167</v>
      </c>
      <c r="C24" s="17">
        <f t="shared" si="1"/>
        <v>0.96599999999999986</v>
      </c>
      <c r="D24" s="17">
        <f t="shared" si="2"/>
        <v>0.20700000000000002</v>
      </c>
      <c r="E24" s="17">
        <f t="shared" si="3"/>
        <v>-0.46600000000000003</v>
      </c>
      <c r="F24" s="17">
        <f t="shared" si="4"/>
        <v>-4.7389999999999999</v>
      </c>
      <c r="G24" s="17">
        <f t="shared" si="5"/>
        <v>-3.0880000000000001</v>
      </c>
      <c r="H24" s="16">
        <v>1.0129999999999999</v>
      </c>
      <c r="I24" s="10">
        <v>-4.7E-2</v>
      </c>
      <c r="J24" s="10">
        <v>-0.54700000000000004</v>
      </c>
      <c r="K24" s="10">
        <v>0.23</v>
      </c>
      <c r="L24" s="17">
        <v>-2.1000000000000001E-2</v>
      </c>
      <c r="M24" s="17">
        <v>0.16200000000000001</v>
      </c>
      <c r="N24" s="17">
        <v>-8.3000000000000004E-2</v>
      </c>
      <c r="O24" s="17">
        <v>-2E-3</v>
      </c>
      <c r="P24" s="17">
        <v>-4.7389999999999999</v>
      </c>
      <c r="Q24" s="17">
        <v>-3.0880000000000001</v>
      </c>
      <c r="R24" s="73">
        <v>-0.223</v>
      </c>
    </row>
    <row r="25" spans="1:18">
      <c r="A25" s="142">
        <v>2015</v>
      </c>
      <c r="B25" s="9">
        <f t="shared" si="0"/>
        <v>-1.2119999999999997</v>
      </c>
      <c r="C25" s="17">
        <f t="shared" si="1"/>
        <v>0.82400000000000007</v>
      </c>
      <c r="D25" s="17">
        <f t="shared" si="2"/>
        <v>-0.66500000000000004</v>
      </c>
      <c r="E25" s="17">
        <f t="shared" si="3"/>
        <v>-2.0000000000000018E-3</v>
      </c>
      <c r="F25" s="17">
        <f t="shared" si="4"/>
        <v>-4.34</v>
      </c>
      <c r="G25" s="17">
        <f t="shared" si="5"/>
        <v>-2.9630000000000001</v>
      </c>
      <c r="H25" s="16">
        <v>0.76900000000000002</v>
      </c>
      <c r="I25" s="10">
        <v>5.5E-2</v>
      </c>
      <c r="J25" s="10">
        <v>0.224</v>
      </c>
      <c r="K25" s="10">
        <v>-0.26300000000000001</v>
      </c>
      <c r="L25" s="17">
        <v>-1.6E-2</v>
      </c>
      <c r="M25" s="17">
        <v>-0.49299999999999999</v>
      </c>
      <c r="N25" s="17">
        <v>-0.11899999999999999</v>
      </c>
      <c r="O25" s="17">
        <v>-0.38600000000000001</v>
      </c>
      <c r="P25" s="17">
        <v>-4.34</v>
      </c>
      <c r="Q25" s="17">
        <v>-2.9630000000000001</v>
      </c>
      <c r="R25" s="73">
        <v>8.0000000000000002E-3</v>
      </c>
    </row>
    <row r="26" spans="1:18">
      <c r="A26" s="142">
        <v>2016</v>
      </c>
      <c r="B26" s="9">
        <f t="shared" si="0"/>
        <v>1.8040000000000016</v>
      </c>
      <c r="C26" s="17">
        <f t="shared" si="1"/>
        <v>0.27</v>
      </c>
      <c r="D26" s="17">
        <f t="shared" si="2"/>
        <v>4.4030000000000005</v>
      </c>
      <c r="E26" s="17">
        <f t="shared" si="3"/>
        <v>-1.119</v>
      </c>
      <c r="F26" s="17">
        <f t="shared" si="4"/>
        <v>5.0170000000000003</v>
      </c>
      <c r="G26" s="17">
        <f t="shared" si="5"/>
        <v>6.9249999999999998</v>
      </c>
      <c r="H26" s="16">
        <v>0.184</v>
      </c>
      <c r="I26" s="10">
        <v>8.5999999999999993E-2</v>
      </c>
      <c r="J26" s="10">
        <v>5.1999999999999998E-2</v>
      </c>
      <c r="K26" s="10">
        <v>4.375</v>
      </c>
      <c r="L26" s="17">
        <v>-0.01</v>
      </c>
      <c r="M26" s="17">
        <v>-0.86099999999999999</v>
      </c>
      <c r="N26" s="17">
        <v>-0.27200000000000002</v>
      </c>
      <c r="O26" s="17">
        <v>3.7999999999999999E-2</v>
      </c>
      <c r="P26" s="17">
        <v>5.0170000000000003</v>
      </c>
      <c r="Q26" s="17">
        <v>6.9249999999999998</v>
      </c>
      <c r="R26" s="73">
        <v>0.158</v>
      </c>
    </row>
    <row r="27" spans="1:18">
      <c r="A27" s="142">
        <v>2017</v>
      </c>
      <c r="B27" s="9">
        <f t="shared" si="0"/>
        <v>0.8850000000000009</v>
      </c>
      <c r="C27" s="17">
        <f t="shared" si="1"/>
        <v>0.28799999999999998</v>
      </c>
      <c r="D27" s="17">
        <f t="shared" si="2"/>
        <v>-7.4349999999999996</v>
      </c>
      <c r="E27" s="17">
        <f t="shared" si="3"/>
        <v>0.36</v>
      </c>
      <c r="F27" s="17">
        <f t="shared" si="4"/>
        <v>-0.182</v>
      </c>
      <c r="G27" s="17">
        <f t="shared" si="5"/>
        <v>-8.0410000000000004</v>
      </c>
      <c r="H27" s="16">
        <v>0.36</v>
      </c>
      <c r="I27" s="10">
        <v>-7.1999999999999995E-2</v>
      </c>
      <c r="J27" s="10">
        <v>0.182</v>
      </c>
      <c r="K27" s="10">
        <v>-7.8540000000000001</v>
      </c>
      <c r="L27" s="17">
        <v>-0.01</v>
      </c>
      <c r="M27" s="17">
        <v>0.249</v>
      </c>
      <c r="N27" s="17">
        <v>0.35799999999999998</v>
      </c>
      <c r="O27" s="17">
        <v>0.42899999999999999</v>
      </c>
      <c r="P27" s="17">
        <v>-0.182</v>
      </c>
      <c r="Q27" s="17">
        <v>-8.0410000000000004</v>
      </c>
      <c r="R27" s="73">
        <v>-0.187</v>
      </c>
    </row>
    <row r="28" spans="1:18">
      <c r="A28" s="169"/>
      <c r="B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</row>
    <row r="29" spans="1:18">
      <c r="A29" s="1" t="s">
        <v>925</v>
      </c>
      <c r="B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</row>
    <row r="30" spans="1:18">
      <c r="A30" s="1"/>
      <c r="B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</row>
    <row r="31" spans="1:18">
      <c r="A31" s="21" t="s">
        <v>656</v>
      </c>
      <c r="B31" s="9">
        <f>AVERAGE(B7:B27)</f>
        <v>2.7506190476190477</v>
      </c>
      <c r="C31" s="16">
        <f t="shared" ref="C31:R31" si="6">AVERAGE(C7:C27)</f>
        <v>1.4380476190476192</v>
      </c>
      <c r="D31" s="17">
        <f t="shared" si="6"/>
        <v>1.2601904761904763</v>
      </c>
      <c r="E31" s="17">
        <f t="shared" si="6"/>
        <v>0.49909523809523809</v>
      </c>
      <c r="F31" s="17">
        <f t="shared" si="6"/>
        <v>1.7620952380952379</v>
      </c>
      <c r="G31" s="73">
        <f t="shared" si="6"/>
        <v>2.1790476190476191</v>
      </c>
      <c r="H31" s="16">
        <f t="shared" si="6"/>
        <v>1.401142857142857</v>
      </c>
      <c r="I31" s="17">
        <f t="shared" si="6"/>
        <v>3.6904761904761899E-2</v>
      </c>
      <c r="J31" s="17">
        <f t="shared" si="6"/>
        <v>0.37423809523809526</v>
      </c>
      <c r="K31" s="17">
        <f t="shared" si="6"/>
        <v>1.1426190476190476</v>
      </c>
      <c r="L31" s="17">
        <f t="shared" si="6"/>
        <v>-6.4285714285714302E-3</v>
      </c>
      <c r="M31" s="17">
        <f t="shared" si="6"/>
        <v>0.1188095238095238</v>
      </c>
      <c r="N31" s="17">
        <f t="shared" si="6"/>
        <v>0.13004761904761902</v>
      </c>
      <c r="O31" s="17">
        <f t="shared" si="6"/>
        <v>0.12399999999999999</v>
      </c>
      <c r="P31" s="17">
        <f t="shared" si="6"/>
        <v>1.7620952380952379</v>
      </c>
      <c r="Q31" s="17">
        <f t="shared" si="6"/>
        <v>2.1790476190476191</v>
      </c>
      <c r="R31" s="73">
        <f t="shared" si="6"/>
        <v>-2.976190476190475E-2</v>
      </c>
    </row>
    <row r="32" spans="1:18">
      <c r="A32" s="21" t="s">
        <v>25</v>
      </c>
      <c r="B32" s="9">
        <f>AVERAGE(B7:B17)</f>
        <v>5.450909090909092</v>
      </c>
      <c r="C32" s="16">
        <f t="shared" ref="C32:R32" si="7">AVERAGE(C7:C17)</f>
        <v>1.7643636363636366</v>
      </c>
      <c r="D32" s="17">
        <f t="shared" si="7"/>
        <v>1.0082727272727274</v>
      </c>
      <c r="E32" s="17">
        <f t="shared" si="7"/>
        <v>0.83163636363636362</v>
      </c>
      <c r="F32" s="17">
        <f t="shared" si="7"/>
        <v>5.0705454545454538</v>
      </c>
      <c r="G32" s="73">
        <f t="shared" si="7"/>
        <v>3.1732727272727277</v>
      </c>
      <c r="H32" s="16">
        <f t="shared" si="7"/>
        <v>1.7025454545454546</v>
      </c>
      <c r="I32" s="17">
        <f t="shared" si="7"/>
        <v>6.18181818181818E-2</v>
      </c>
      <c r="J32" s="17">
        <f t="shared" si="7"/>
        <v>0.65118181818181819</v>
      </c>
      <c r="K32" s="17">
        <f t="shared" si="7"/>
        <v>0.80118181818181844</v>
      </c>
      <c r="L32" s="17">
        <f t="shared" si="7"/>
        <v>-1.5909090909090911E-2</v>
      </c>
      <c r="M32" s="17">
        <f t="shared" si="7"/>
        <v>0.18045454545454545</v>
      </c>
      <c r="N32" s="17">
        <f t="shared" si="7"/>
        <v>0.22299999999999998</v>
      </c>
      <c r="O32" s="17">
        <f t="shared" si="7"/>
        <v>0.22299999999999998</v>
      </c>
      <c r="P32" s="17">
        <f t="shared" si="7"/>
        <v>5.0705454545454538</v>
      </c>
      <c r="Q32" s="17">
        <f t="shared" si="7"/>
        <v>3.1732727272727277</v>
      </c>
      <c r="R32" s="73">
        <f t="shared" si="7"/>
        <v>-5.0636363636363618E-2</v>
      </c>
    </row>
    <row r="33" spans="1:18">
      <c r="A33" s="21" t="s">
        <v>1003</v>
      </c>
      <c r="B33" s="9">
        <f>AVERAGE(B18:B27)</f>
        <v>-0.21969999999999965</v>
      </c>
      <c r="C33" s="16">
        <f t="shared" ref="C33:R33" si="8">AVERAGE(C18:C27)</f>
        <v>1.0790999999999999</v>
      </c>
      <c r="D33" s="17">
        <f t="shared" si="8"/>
        <v>1.5373000000000001</v>
      </c>
      <c r="E33" s="17">
        <f t="shared" si="8"/>
        <v>0.13330000000000006</v>
      </c>
      <c r="F33" s="17">
        <f t="shared" si="8"/>
        <v>-1.8771999999999998</v>
      </c>
      <c r="G33" s="73">
        <f t="shared" si="8"/>
        <v>1.0853999999999999</v>
      </c>
      <c r="H33" s="16">
        <f t="shared" si="8"/>
        <v>1.0695999999999999</v>
      </c>
      <c r="I33" s="17">
        <f t="shared" si="8"/>
        <v>9.499999999999998E-3</v>
      </c>
      <c r="J33" s="17">
        <f t="shared" si="8"/>
        <v>6.9600000000000023E-2</v>
      </c>
      <c r="K33" s="17">
        <f t="shared" si="8"/>
        <v>1.5181999999999998</v>
      </c>
      <c r="L33" s="17">
        <f t="shared" si="8"/>
        <v>3.9999999999999992E-3</v>
      </c>
      <c r="M33" s="17">
        <f t="shared" si="8"/>
        <v>5.099999999999999E-2</v>
      </c>
      <c r="N33" s="17">
        <f t="shared" si="8"/>
        <v>2.7800000000000009E-2</v>
      </c>
      <c r="O33" s="17">
        <f t="shared" si="8"/>
        <v>1.5099999999999992E-2</v>
      </c>
      <c r="P33" s="17">
        <f t="shared" si="8"/>
        <v>-1.8771999999999998</v>
      </c>
      <c r="Q33" s="17">
        <f t="shared" si="8"/>
        <v>1.0853999999999999</v>
      </c>
      <c r="R33" s="73">
        <f>AVERAGE(R18:R27)</f>
        <v>-6.8000000000000005E-3</v>
      </c>
    </row>
    <row r="34" spans="1:18">
      <c r="A34" s="169"/>
      <c r="B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</row>
    <row r="35" spans="1:18">
      <c r="A35" s="25" t="s">
        <v>594</v>
      </c>
      <c r="B35" s="66" t="s">
        <v>938</v>
      </c>
      <c r="C35" s="97"/>
      <c r="D35" s="97"/>
      <c r="E35" s="97"/>
      <c r="F35" s="97"/>
      <c r="G35" s="97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</row>
    <row r="36" spans="1:18">
      <c r="A36" s="25" t="s">
        <v>595</v>
      </c>
      <c r="B36" s="3" t="s">
        <v>596</v>
      </c>
      <c r="C36" s="3"/>
      <c r="D36" s="3"/>
      <c r="E36" s="3"/>
      <c r="F36" s="3"/>
      <c r="G36" s="3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</row>
    <row r="37" spans="1:18">
      <c r="A37" s="1" t="s">
        <v>1</v>
      </c>
      <c r="B37" s="3" t="s">
        <v>799</v>
      </c>
      <c r="C37" s="3"/>
      <c r="D37" s="3"/>
      <c r="E37" s="3"/>
      <c r="F37" s="3"/>
      <c r="G37" s="3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</row>
  </sheetData>
  <mergeCells count="1">
    <mergeCell ref="B6:R6"/>
  </mergeCells>
  <pageMargins left="0.7" right="0.7" top="0.75" bottom="0.75" header="0.3" footer="0.3"/>
  <pageSetup orientation="portrait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64"/>
  <dimension ref="A1:S37"/>
  <sheetViews>
    <sheetView workbookViewId="0">
      <selection activeCell="B35" sqref="B35"/>
    </sheetView>
  </sheetViews>
  <sheetFormatPr defaultRowHeight="15"/>
  <sheetData>
    <row r="1" spans="1:19" ht="15.75">
      <c r="A1" s="227" t="s">
        <v>672</v>
      </c>
      <c r="B1" s="2" t="s">
        <v>751</v>
      </c>
    </row>
    <row r="2" spans="1:19">
      <c r="A2" s="3"/>
      <c r="B2" s="3"/>
    </row>
    <row r="3" spans="1:19">
      <c r="A3" s="1" t="s">
        <v>2</v>
      </c>
    </row>
    <row r="4" spans="1:19">
      <c r="A4" s="1"/>
    </row>
    <row r="5" spans="1:19" ht="56.2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15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7" t="s">
        <v>21</v>
      </c>
    </row>
    <row r="6" spans="1:19" s="158" customFormat="1">
      <c r="A6" s="67"/>
      <c r="B6" s="246" t="s">
        <v>694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</row>
    <row r="7" spans="1:19">
      <c r="A7" s="8">
        <v>1997</v>
      </c>
      <c r="B7" s="9">
        <v>94.356999999999999</v>
      </c>
      <c r="C7" s="17">
        <v>98.126000000000005</v>
      </c>
      <c r="D7" s="17">
        <v>95.388000000000005</v>
      </c>
      <c r="E7" s="17">
        <v>107.35899999999999</v>
      </c>
      <c r="F7" s="17">
        <v>101.88500000000001</v>
      </c>
      <c r="G7" s="17">
        <v>92.963999999999999</v>
      </c>
      <c r="H7" s="11">
        <v>91.49</v>
      </c>
      <c r="I7" s="17">
        <v>107.254</v>
      </c>
      <c r="J7" s="17">
        <v>90.010999999999996</v>
      </c>
      <c r="K7" s="17">
        <v>93.724000000000004</v>
      </c>
      <c r="L7" s="17">
        <v>94.084999999999994</v>
      </c>
      <c r="M7" s="17">
        <v>99.84</v>
      </c>
      <c r="N7" s="17">
        <v>103.669</v>
      </c>
      <c r="O7" s="17">
        <v>91.186999999999998</v>
      </c>
      <c r="P7" s="17">
        <v>104.465</v>
      </c>
      <c r="Q7" s="17">
        <v>97.063000000000002</v>
      </c>
      <c r="R7" s="17">
        <v>88.561000000000007</v>
      </c>
      <c r="S7" s="11">
        <v>93.903000000000006</v>
      </c>
    </row>
    <row r="8" spans="1:19">
      <c r="A8" s="8">
        <v>1998</v>
      </c>
      <c r="B8" s="9">
        <v>94.713999999999999</v>
      </c>
      <c r="C8" s="17">
        <v>97.381</v>
      </c>
      <c r="D8" s="17">
        <v>98.168000000000006</v>
      </c>
      <c r="E8" s="17">
        <v>108.77200000000001</v>
      </c>
      <c r="F8" s="17">
        <v>102.051</v>
      </c>
      <c r="G8" s="17">
        <v>93.796000000000006</v>
      </c>
      <c r="H8" s="11">
        <v>92.971000000000004</v>
      </c>
      <c r="I8" s="17">
        <v>102.14100000000001</v>
      </c>
      <c r="J8" s="17">
        <v>91.828000000000003</v>
      </c>
      <c r="K8" s="17">
        <v>94.453999999999994</v>
      </c>
      <c r="L8" s="17">
        <v>100.773</v>
      </c>
      <c r="M8" s="17">
        <v>99.635999999999996</v>
      </c>
      <c r="N8" s="17">
        <v>98.954999999999998</v>
      </c>
      <c r="O8" s="17">
        <v>91.558999999999997</v>
      </c>
      <c r="P8" s="17">
        <v>100.08499999999999</v>
      </c>
      <c r="Q8" s="17">
        <v>92.741</v>
      </c>
      <c r="R8" s="17">
        <v>93.408000000000001</v>
      </c>
      <c r="S8" s="11">
        <v>94.42</v>
      </c>
    </row>
    <row r="9" spans="1:19">
      <c r="A9" s="8">
        <v>1999</v>
      </c>
      <c r="B9" s="9">
        <v>94.463999999999999</v>
      </c>
      <c r="C9" s="17">
        <v>104.852</v>
      </c>
      <c r="D9" s="17">
        <v>100.794</v>
      </c>
      <c r="E9" s="17">
        <v>105.154</v>
      </c>
      <c r="F9" s="17">
        <v>103.736</v>
      </c>
      <c r="G9" s="17">
        <v>93.161000000000001</v>
      </c>
      <c r="H9" s="11">
        <v>93.378</v>
      </c>
      <c r="I9" s="17">
        <v>104.82299999999999</v>
      </c>
      <c r="J9" s="17">
        <v>93.929000000000002</v>
      </c>
      <c r="K9" s="17">
        <v>94.317999999999998</v>
      </c>
      <c r="L9" s="17">
        <v>89.052000000000007</v>
      </c>
      <c r="M9" s="17">
        <v>102.50700000000001</v>
      </c>
      <c r="N9" s="17">
        <v>103.783</v>
      </c>
      <c r="O9" s="17">
        <v>88.507000000000005</v>
      </c>
      <c r="P9" s="17">
        <v>108.44799999999999</v>
      </c>
      <c r="Q9" s="17">
        <v>94.614999999999995</v>
      </c>
      <c r="R9" s="17">
        <v>91.850999999999999</v>
      </c>
      <c r="S9" s="11">
        <v>94.317999999999998</v>
      </c>
    </row>
    <row r="10" spans="1:19">
      <c r="A10" s="8">
        <v>2000</v>
      </c>
      <c r="B10" s="9">
        <v>95.152000000000001</v>
      </c>
      <c r="C10" s="17">
        <v>95.625</v>
      </c>
      <c r="D10" s="17">
        <v>101.084</v>
      </c>
      <c r="E10" s="17">
        <v>108.244</v>
      </c>
      <c r="F10" s="17">
        <v>104.17700000000001</v>
      </c>
      <c r="G10" s="17">
        <v>95.641999999999996</v>
      </c>
      <c r="H10" s="11">
        <v>93.572000000000003</v>
      </c>
      <c r="I10" s="17">
        <v>102.837</v>
      </c>
      <c r="J10" s="17">
        <v>94.015000000000001</v>
      </c>
      <c r="K10" s="17">
        <v>92.438999999999993</v>
      </c>
      <c r="L10" s="17">
        <v>101.3</v>
      </c>
      <c r="M10" s="17">
        <v>106.126</v>
      </c>
      <c r="N10" s="17">
        <v>107.881</v>
      </c>
      <c r="O10" s="17">
        <v>90.736999999999995</v>
      </c>
      <c r="P10" s="17">
        <v>89.462999999999994</v>
      </c>
      <c r="Q10" s="17">
        <v>93.161000000000001</v>
      </c>
      <c r="R10" s="17">
        <v>93.4</v>
      </c>
      <c r="S10" s="11">
        <v>95.463999999999999</v>
      </c>
    </row>
    <row r="11" spans="1:19">
      <c r="A11" s="8">
        <v>2001</v>
      </c>
      <c r="B11" s="9">
        <v>96.088999999999999</v>
      </c>
      <c r="C11" s="17">
        <v>103.655</v>
      </c>
      <c r="D11" s="17">
        <v>100.443</v>
      </c>
      <c r="E11" s="17">
        <v>107.27500000000001</v>
      </c>
      <c r="F11" s="17">
        <v>100.129</v>
      </c>
      <c r="G11" s="17">
        <v>96.915000000000006</v>
      </c>
      <c r="H11" s="11">
        <v>95.352000000000004</v>
      </c>
      <c r="I11" s="17">
        <v>101.38500000000001</v>
      </c>
      <c r="J11" s="17">
        <v>95.02</v>
      </c>
      <c r="K11" s="17">
        <v>97.394999999999996</v>
      </c>
      <c r="L11" s="17">
        <v>94.27</v>
      </c>
      <c r="M11" s="17">
        <v>102.59099999999999</v>
      </c>
      <c r="N11" s="17">
        <v>99.034999999999997</v>
      </c>
      <c r="O11" s="17">
        <v>89.480999999999995</v>
      </c>
      <c r="P11" s="17">
        <v>91.364999999999995</v>
      </c>
      <c r="Q11" s="17">
        <v>94.808000000000007</v>
      </c>
      <c r="R11" s="17">
        <v>98.992000000000004</v>
      </c>
      <c r="S11" s="11">
        <v>96.188000000000002</v>
      </c>
    </row>
    <row r="12" spans="1:19">
      <c r="A12" s="8">
        <v>2002</v>
      </c>
      <c r="B12" s="9">
        <v>96.869</v>
      </c>
      <c r="C12" s="17">
        <v>101.465</v>
      </c>
      <c r="D12" s="17">
        <v>102.273</v>
      </c>
      <c r="E12" s="17">
        <v>100.953</v>
      </c>
      <c r="F12" s="17">
        <v>98.734999999999999</v>
      </c>
      <c r="G12" s="17">
        <v>96.917000000000002</v>
      </c>
      <c r="H12" s="11">
        <v>94.32</v>
      </c>
      <c r="I12" s="17">
        <v>100.032</v>
      </c>
      <c r="J12" s="17">
        <v>96.313999999999993</v>
      </c>
      <c r="K12" s="17">
        <v>95.180999999999997</v>
      </c>
      <c r="L12" s="17">
        <v>90.519000000000005</v>
      </c>
      <c r="M12" s="17">
        <v>102.081</v>
      </c>
      <c r="N12" s="17">
        <v>100.83799999999999</v>
      </c>
      <c r="O12" s="17">
        <v>91.034000000000006</v>
      </c>
      <c r="P12" s="17">
        <v>84.932000000000002</v>
      </c>
      <c r="Q12" s="17">
        <v>97.450999999999993</v>
      </c>
      <c r="R12" s="17">
        <v>102.86799999999999</v>
      </c>
      <c r="S12" s="11">
        <v>97.62</v>
      </c>
    </row>
    <row r="13" spans="1:19">
      <c r="A13" s="8">
        <v>2003</v>
      </c>
      <c r="B13" s="9">
        <v>96.933000000000007</v>
      </c>
      <c r="C13" s="17">
        <v>101.86199999999999</v>
      </c>
      <c r="D13" s="17">
        <v>101.081</v>
      </c>
      <c r="E13" s="17">
        <v>106.658</v>
      </c>
      <c r="F13" s="17">
        <v>99.878</v>
      </c>
      <c r="G13" s="17">
        <v>97.885000000000005</v>
      </c>
      <c r="H13" s="11">
        <v>94.21</v>
      </c>
      <c r="I13" s="17">
        <v>102.464</v>
      </c>
      <c r="J13" s="17">
        <v>100.45699999999999</v>
      </c>
      <c r="K13" s="17">
        <v>97.325999999999993</v>
      </c>
      <c r="L13" s="17">
        <v>89.918000000000006</v>
      </c>
      <c r="M13" s="17">
        <v>98.253</v>
      </c>
      <c r="N13" s="17">
        <v>96.694999999999993</v>
      </c>
      <c r="O13" s="17">
        <v>90.924000000000007</v>
      </c>
      <c r="P13" s="17">
        <v>95.448999999999998</v>
      </c>
      <c r="Q13" s="17">
        <v>99.066999999999993</v>
      </c>
      <c r="R13" s="17">
        <v>96.117000000000004</v>
      </c>
      <c r="S13" s="11">
        <v>97.706999999999994</v>
      </c>
    </row>
    <row r="14" spans="1:19">
      <c r="A14" s="8">
        <v>2004</v>
      </c>
      <c r="B14" s="9">
        <v>96.802000000000007</v>
      </c>
      <c r="C14" s="17">
        <v>99.028000000000006</v>
      </c>
      <c r="D14" s="17">
        <v>100.01600000000001</v>
      </c>
      <c r="E14" s="17">
        <v>103.6</v>
      </c>
      <c r="F14" s="17">
        <v>99.248999999999995</v>
      </c>
      <c r="G14" s="17">
        <v>100.337</v>
      </c>
      <c r="H14" s="11">
        <v>96.021000000000001</v>
      </c>
      <c r="I14" s="17">
        <v>101.437</v>
      </c>
      <c r="J14" s="17">
        <v>99.218000000000004</v>
      </c>
      <c r="K14" s="17">
        <v>95.679000000000002</v>
      </c>
      <c r="L14" s="17">
        <v>91.555999999999997</v>
      </c>
      <c r="M14" s="17">
        <v>96.5</v>
      </c>
      <c r="N14" s="17">
        <v>95.546999999999997</v>
      </c>
      <c r="O14" s="17">
        <v>91.087000000000003</v>
      </c>
      <c r="P14" s="17">
        <v>89.599000000000004</v>
      </c>
      <c r="Q14" s="17">
        <v>99.736999999999995</v>
      </c>
      <c r="R14" s="17">
        <v>94.308999999999997</v>
      </c>
      <c r="S14" s="11">
        <v>96.622</v>
      </c>
    </row>
    <row r="15" spans="1:19">
      <c r="A15" s="8">
        <v>2005</v>
      </c>
      <c r="B15" s="9">
        <v>98.28</v>
      </c>
      <c r="C15" s="17">
        <v>98.879000000000005</v>
      </c>
      <c r="D15" s="17">
        <v>101.18</v>
      </c>
      <c r="E15" s="17">
        <v>110.931</v>
      </c>
      <c r="F15" s="17">
        <v>99.944999999999993</v>
      </c>
      <c r="G15" s="17">
        <v>101.245</v>
      </c>
      <c r="H15" s="11">
        <v>97.875</v>
      </c>
      <c r="I15" s="17">
        <v>99.82</v>
      </c>
      <c r="J15" s="17">
        <v>100.55</v>
      </c>
      <c r="K15" s="17">
        <v>96.043999999999997</v>
      </c>
      <c r="L15" s="17">
        <v>94.879000000000005</v>
      </c>
      <c r="M15" s="17">
        <v>97.394999999999996</v>
      </c>
      <c r="N15" s="17">
        <v>97.332999999999998</v>
      </c>
      <c r="O15" s="17">
        <v>91.272000000000006</v>
      </c>
      <c r="P15" s="17">
        <v>98.251000000000005</v>
      </c>
      <c r="Q15" s="17">
        <v>99.867999999999995</v>
      </c>
      <c r="R15" s="17">
        <v>99.396000000000001</v>
      </c>
      <c r="S15" s="11">
        <v>98.507999999999996</v>
      </c>
    </row>
    <row r="16" spans="1:19">
      <c r="A16" s="8">
        <v>2006</v>
      </c>
      <c r="B16" s="9">
        <v>98.744</v>
      </c>
      <c r="C16" s="17">
        <v>95.677999999999997</v>
      </c>
      <c r="D16" s="17">
        <v>99.072999999999993</v>
      </c>
      <c r="E16" s="17">
        <v>109.148</v>
      </c>
      <c r="F16" s="17">
        <v>99.55</v>
      </c>
      <c r="G16" s="17">
        <v>100.822</v>
      </c>
      <c r="H16" s="11">
        <v>96.665000000000006</v>
      </c>
      <c r="I16" s="17">
        <v>101.742</v>
      </c>
      <c r="J16" s="17">
        <v>101.667</v>
      </c>
      <c r="K16" s="17">
        <v>98.019000000000005</v>
      </c>
      <c r="L16" s="17">
        <v>91.17</v>
      </c>
      <c r="M16" s="17">
        <v>100.434</v>
      </c>
      <c r="N16" s="17">
        <v>98.247</v>
      </c>
      <c r="O16" s="17">
        <v>92.837000000000003</v>
      </c>
      <c r="P16" s="17">
        <v>96.289000000000001</v>
      </c>
      <c r="Q16" s="17">
        <v>99.319000000000003</v>
      </c>
      <c r="R16" s="17">
        <v>101.866</v>
      </c>
      <c r="S16" s="11">
        <v>99.635000000000005</v>
      </c>
    </row>
    <row r="17" spans="1:19">
      <c r="A17" s="8">
        <v>2007</v>
      </c>
      <c r="B17" s="9">
        <v>99.06</v>
      </c>
      <c r="C17" s="17">
        <v>99.073999999999998</v>
      </c>
      <c r="D17" s="17">
        <v>98.191999999999993</v>
      </c>
      <c r="E17" s="17">
        <v>105.521</v>
      </c>
      <c r="F17" s="17">
        <v>99.674000000000007</v>
      </c>
      <c r="G17" s="17">
        <v>102.864</v>
      </c>
      <c r="H17" s="11">
        <v>98.103999999999999</v>
      </c>
      <c r="I17" s="17">
        <v>101.18</v>
      </c>
      <c r="J17" s="17">
        <v>101.982</v>
      </c>
      <c r="K17" s="17">
        <v>98.311999999999998</v>
      </c>
      <c r="L17" s="17">
        <v>93.731999999999999</v>
      </c>
      <c r="M17" s="17">
        <v>99.406000000000006</v>
      </c>
      <c r="N17" s="17">
        <v>96.694999999999993</v>
      </c>
      <c r="O17" s="17">
        <v>92.819000000000003</v>
      </c>
      <c r="P17" s="17">
        <v>98.602999999999994</v>
      </c>
      <c r="Q17" s="17">
        <v>99.55</v>
      </c>
      <c r="R17" s="17">
        <v>97.024000000000001</v>
      </c>
      <c r="S17" s="11">
        <v>99.405000000000001</v>
      </c>
    </row>
    <row r="18" spans="1:19">
      <c r="A18" s="8">
        <v>2008</v>
      </c>
      <c r="B18" s="9">
        <v>99.558000000000007</v>
      </c>
      <c r="C18" s="17">
        <v>99.16</v>
      </c>
      <c r="D18" s="17">
        <v>96.323999999999998</v>
      </c>
      <c r="E18" s="17">
        <v>102.777</v>
      </c>
      <c r="F18" s="17">
        <v>99.179000000000002</v>
      </c>
      <c r="G18" s="17">
        <v>101.988</v>
      </c>
      <c r="H18" s="11">
        <v>97.677999999999997</v>
      </c>
      <c r="I18" s="17">
        <v>103.152</v>
      </c>
      <c r="J18" s="17">
        <v>102.935</v>
      </c>
      <c r="K18" s="17">
        <v>98.817999999999998</v>
      </c>
      <c r="L18" s="17">
        <v>97.545000000000002</v>
      </c>
      <c r="M18" s="17">
        <v>103.57299999999999</v>
      </c>
      <c r="N18" s="17">
        <v>96.87</v>
      </c>
      <c r="O18" s="17">
        <v>95.341999999999999</v>
      </c>
      <c r="P18" s="17">
        <v>96.650999999999996</v>
      </c>
      <c r="Q18" s="17">
        <v>99.960999999999999</v>
      </c>
      <c r="R18" s="17">
        <v>99.117000000000004</v>
      </c>
      <c r="S18" s="11">
        <v>100.477</v>
      </c>
    </row>
    <row r="19" spans="1:19">
      <c r="A19" s="8">
        <v>2009</v>
      </c>
      <c r="B19" s="9">
        <v>99.724999999999994</v>
      </c>
      <c r="C19" s="17">
        <v>101.44499999999999</v>
      </c>
      <c r="D19" s="17">
        <v>99.882000000000005</v>
      </c>
      <c r="E19" s="17">
        <v>102.976</v>
      </c>
      <c r="F19" s="17">
        <v>99.347999999999999</v>
      </c>
      <c r="G19" s="17">
        <v>103.68600000000001</v>
      </c>
      <c r="H19" s="11">
        <v>97.623999999999995</v>
      </c>
      <c r="I19" s="17">
        <v>104.246</v>
      </c>
      <c r="J19" s="17">
        <v>102.20099999999999</v>
      </c>
      <c r="K19" s="17">
        <v>100.247</v>
      </c>
      <c r="L19" s="17">
        <v>93.144999999999996</v>
      </c>
      <c r="M19" s="17">
        <v>102.22</v>
      </c>
      <c r="N19" s="17">
        <v>97.052000000000007</v>
      </c>
      <c r="O19" s="17">
        <v>95.016999999999996</v>
      </c>
      <c r="P19" s="17">
        <v>101.72799999999999</v>
      </c>
      <c r="Q19" s="17">
        <v>99.361999999999995</v>
      </c>
      <c r="R19" s="17">
        <v>100.61</v>
      </c>
      <c r="S19" s="11">
        <v>100.40300000000001</v>
      </c>
    </row>
    <row r="20" spans="1:19">
      <c r="A20" s="8">
        <v>2010</v>
      </c>
      <c r="B20" s="9">
        <v>99.32</v>
      </c>
      <c r="C20" s="17">
        <v>104.629</v>
      </c>
      <c r="D20" s="17">
        <v>100.274</v>
      </c>
      <c r="E20" s="17">
        <v>98.691999999999993</v>
      </c>
      <c r="F20" s="17">
        <v>98.679000000000002</v>
      </c>
      <c r="G20" s="17">
        <v>105.32299999999999</v>
      </c>
      <c r="H20" s="11">
        <v>98.004000000000005</v>
      </c>
      <c r="I20" s="17">
        <v>104.211</v>
      </c>
      <c r="J20" s="17">
        <v>100.358</v>
      </c>
      <c r="K20" s="17">
        <v>98.474000000000004</v>
      </c>
      <c r="L20" s="17">
        <v>94.941999999999993</v>
      </c>
      <c r="M20" s="17">
        <v>100.548</v>
      </c>
      <c r="N20" s="17">
        <v>100.242</v>
      </c>
      <c r="O20" s="17">
        <v>95.843999999999994</v>
      </c>
      <c r="P20" s="17">
        <v>101.035</v>
      </c>
      <c r="Q20" s="17">
        <v>100.896</v>
      </c>
      <c r="R20" s="17">
        <v>98.991</v>
      </c>
      <c r="S20" s="11">
        <v>99.6</v>
      </c>
    </row>
    <row r="21" spans="1:19">
      <c r="A21" s="8">
        <v>2011</v>
      </c>
      <c r="B21" s="9">
        <v>99.340999999999994</v>
      </c>
      <c r="C21" s="17">
        <v>105.961</v>
      </c>
      <c r="D21" s="17">
        <v>99.049000000000007</v>
      </c>
      <c r="E21" s="17">
        <v>101.58799999999999</v>
      </c>
      <c r="F21" s="17">
        <v>98.305000000000007</v>
      </c>
      <c r="G21" s="17">
        <v>102.96</v>
      </c>
      <c r="H21" s="11">
        <v>98.462000000000003</v>
      </c>
      <c r="I21" s="17">
        <v>98.792000000000002</v>
      </c>
      <c r="J21" s="17">
        <v>100.017</v>
      </c>
      <c r="K21" s="17">
        <v>101.214</v>
      </c>
      <c r="L21" s="17">
        <v>97.83</v>
      </c>
      <c r="M21" s="17">
        <v>100.562</v>
      </c>
      <c r="N21" s="17">
        <v>97.575000000000003</v>
      </c>
      <c r="O21" s="17">
        <v>98.668999999999997</v>
      </c>
      <c r="P21" s="17">
        <v>100.471</v>
      </c>
      <c r="Q21" s="17">
        <v>100.732</v>
      </c>
      <c r="R21" s="17">
        <v>101.771</v>
      </c>
      <c r="S21" s="11">
        <v>99.635999999999996</v>
      </c>
    </row>
    <row r="22" spans="1:19">
      <c r="A22" s="8">
        <v>2012</v>
      </c>
      <c r="B22" s="81">
        <v>100</v>
      </c>
      <c r="C22" s="82">
        <v>100</v>
      </c>
      <c r="D22" s="82">
        <v>100</v>
      </c>
      <c r="E22" s="82">
        <v>100</v>
      </c>
      <c r="F22" s="82">
        <v>100</v>
      </c>
      <c r="G22" s="82">
        <v>100</v>
      </c>
      <c r="H22" s="115">
        <v>100</v>
      </c>
      <c r="I22" s="82">
        <v>100</v>
      </c>
      <c r="J22" s="82">
        <v>100</v>
      </c>
      <c r="K22" s="82">
        <v>100</v>
      </c>
      <c r="L22" s="82">
        <v>100</v>
      </c>
      <c r="M22" s="82">
        <v>100</v>
      </c>
      <c r="N22" s="82">
        <v>100</v>
      </c>
      <c r="O22" s="82">
        <v>100</v>
      </c>
      <c r="P22" s="82">
        <v>100</v>
      </c>
      <c r="Q22" s="82">
        <v>100</v>
      </c>
      <c r="R22" s="82">
        <v>100</v>
      </c>
      <c r="S22" s="115">
        <v>100</v>
      </c>
    </row>
    <row r="23" spans="1:19">
      <c r="A23" s="8">
        <v>2013</v>
      </c>
      <c r="B23" s="9">
        <v>100.399</v>
      </c>
      <c r="C23" s="17">
        <v>100.035</v>
      </c>
      <c r="D23" s="17">
        <v>100.53400000000001</v>
      </c>
      <c r="E23" s="17">
        <v>93.159000000000006</v>
      </c>
      <c r="F23" s="17">
        <v>99.048000000000002</v>
      </c>
      <c r="G23" s="17">
        <v>104.83199999999999</v>
      </c>
      <c r="H23" s="11">
        <v>99.388999999999996</v>
      </c>
      <c r="I23" s="17">
        <v>98.888000000000005</v>
      </c>
      <c r="J23" s="17">
        <v>102.09699999999999</v>
      </c>
      <c r="K23" s="17">
        <v>100.875</v>
      </c>
      <c r="L23" s="17">
        <v>87.108000000000004</v>
      </c>
      <c r="M23" s="17">
        <v>100.631</v>
      </c>
      <c r="N23" s="17">
        <v>98.938999999999993</v>
      </c>
      <c r="O23" s="17">
        <v>100.761</v>
      </c>
      <c r="P23" s="17">
        <v>94.048000000000002</v>
      </c>
      <c r="Q23" s="17">
        <v>98.795000000000002</v>
      </c>
      <c r="R23" s="17">
        <v>102.16200000000001</v>
      </c>
      <c r="S23" s="11">
        <v>100.801</v>
      </c>
    </row>
    <row r="24" spans="1:19">
      <c r="A24" s="8">
        <v>2014</v>
      </c>
      <c r="B24" s="9">
        <v>100.84699999999999</v>
      </c>
      <c r="C24" s="17">
        <v>101.956</v>
      </c>
      <c r="D24" s="17">
        <v>101.699</v>
      </c>
      <c r="E24" s="17">
        <v>99.287999999999997</v>
      </c>
      <c r="F24" s="17">
        <v>99.521000000000001</v>
      </c>
      <c r="G24" s="17">
        <v>104.845</v>
      </c>
      <c r="H24" s="11">
        <v>100.306</v>
      </c>
      <c r="I24" s="17">
        <v>96.117999999999995</v>
      </c>
      <c r="J24" s="17">
        <v>101.15600000000001</v>
      </c>
      <c r="K24" s="17">
        <v>100.857</v>
      </c>
      <c r="L24" s="17">
        <v>101.70699999999999</v>
      </c>
      <c r="M24" s="17">
        <v>103.57299999999999</v>
      </c>
      <c r="N24" s="17">
        <v>101.58199999999999</v>
      </c>
      <c r="O24" s="17">
        <v>95.225999999999999</v>
      </c>
      <c r="P24" s="17">
        <v>90.21</v>
      </c>
      <c r="Q24" s="17">
        <v>99.551000000000002</v>
      </c>
      <c r="R24" s="17">
        <v>101.80800000000001</v>
      </c>
      <c r="S24" s="11">
        <v>101.267</v>
      </c>
    </row>
    <row r="25" spans="1:19">
      <c r="A25" s="8">
        <v>2015</v>
      </c>
      <c r="B25" s="9">
        <v>100.705</v>
      </c>
      <c r="C25" s="17">
        <v>104.26300000000001</v>
      </c>
      <c r="D25" s="17">
        <v>97.825000000000003</v>
      </c>
      <c r="E25" s="17">
        <v>102.16</v>
      </c>
      <c r="F25" s="17">
        <v>100.268</v>
      </c>
      <c r="G25" s="17">
        <v>103.187</v>
      </c>
      <c r="H25" s="11">
        <v>100.512</v>
      </c>
      <c r="I25" s="17">
        <v>95.063000000000002</v>
      </c>
      <c r="J25" s="17">
        <v>100.95</v>
      </c>
      <c r="K25" s="17">
        <v>100.857</v>
      </c>
      <c r="L25" s="17">
        <v>96.108999999999995</v>
      </c>
      <c r="M25" s="17">
        <v>103.104</v>
      </c>
      <c r="N25" s="17">
        <v>101.55500000000001</v>
      </c>
      <c r="O25" s="17">
        <v>94.244</v>
      </c>
      <c r="P25" s="17">
        <v>99.75</v>
      </c>
      <c r="Q25" s="17">
        <v>99.974999999999994</v>
      </c>
      <c r="R25" s="17">
        <v>100.97799999999999</v>
      </c>
      <c r="S25" s="11">
        <v>100.611</v>
      </c>
    </row>
    <row r="26" spans="1:19">
      <c r="A26" s="8">
        <v>2016</v>
      </c>
      <c r="B26" s="9">
        <v>101.422</v>
      </c>
      <c r="C26" s="17">
        <v>111.447</v>
      </c>
      <c r="D26" s="17">
        <v>101.57</v>
      </c>
      <c r="E26" s="17">
        <v>96.305000000000007</v>
      </c>
      <c r="F26" s="17">
        <v>100.224</v>
      </c>
      <c r="G26" s="17">
        <v>105.149</v>
      </c>
      <c r="H26" s="11">
        <v>101.437</v>
      </c>
      <c r="I26" s="17">
        <v>95.238</v>
      </c>
      <c r="J26" s="17">
        <v>101.124</v>
      </c>
      <c r="K26" s="17">
        <v>105.958</v>
      </c>
      <c r="L26" s="17">
        <v>86.019000000000005</v>
      </c>
      <c r="M26" s="17">
        <v>102.23</v>
      </c>
      <c r="N26" s="17">
        <v>100.744</v>
      </c>
      <c r="O26" s="17">
        <v>97.516999999999996</v>
      </c>
      <c r="P26" s="17">
        <v>103.77200000000001</v>
      </c>
      <c r="Q26" s="17">
        <v>98.858000000000004</v>
      </c>
      <c r="R26" s="17">
        <v>103.282</v>
      </c>
      <c r="S26" s="11">
        <v>101.24</v>
      </c>
    </row>
    <row r="27" spans="1:19" s="158" customFormat="1">
      <c r="A27" s="142">
        <v>2017</v>
      </c>
      <c r="B27" s="9">
        <v>101.604</v>
      </c>
      <c r="C27" s="17">
        <v>106.48699999999999</v>
      </c>
      <c r="D27" s="17">
        <v>100.539</v>
      </c>
      <c r="E27" s="17">
        <v>97.7</v>
      </c>
      <c r="F27" s="17">
        <v>100.265</v>
      </c>
      <c r="G27" s="17">
        <v>106.328</v>
      </c>
      <c r="H27" s="11">
        <v>101.167</v>
      </c>
      <c r="I27" s="17">
        <v>95.385000000000005</v>
      </c>
      <c r="J27" s="17">
        <v>101.979</v>
      </c>
      <c r="K27" s="17">
        <v>103.795</v>
      </c>
      <c r="L27" s="17">
        <v>97.290999999999997</v>
      </c>
      <c r="M27" s="17">
        <v>101.345</v>
      </c>
      <c r="N27" s="17">
        <v>104.652</v>
      </c>
      <c r="O27" s="17">
        <v>99.531000000000006</v>
      </c>
      <c r="P27" s="17">
        <v>109.24299999999999</v>
      </c>
      <c r="Q27" s="17">
        <v>99.114999999999995</v>
      </c>
      <c r="R27" s="17">
        <v>103.964</v>
      </c>
      <c r="S27" s="11">
        <v>101.78700000000001</v>
      </c>
    </row>
    <row r="29" spans="1:19">
      <c r="A29" s="1" t="s">
        <v>22</v>
      </c>
    </row>
    <row r="30" spans="1:19">
      <c r="A30" s="1"/>
    </row>
    <row r="31" spans="1:19">
      <c r="A31" s="142" t="s">
        <v>656</v>
      </c>
      <c r="B31" s="9">
        <f>((B27/B7)^(1/(2017-1997))-1)*100</f>
        <v>0.37067251535078949</v>
      </c>
      <c r="C31" s="16">
        <f t="shared" ref="C31:S31" si="0">((C27/C7)^(1/(2017-1997))-1)*100</f>
        <v>0.40968966717158661</v>
      </c>
      <c r="D31" s="17">
        <f t="shared" si="0"/>
        <v>0.26331069300109533</v>
      </c>
      <c r="E31" s="17">
        <f t="shared" si="0"/>
        <v>-0.47027472766580924</v>
      </c>
      <c r="F31" s="17">
        <f t="shared" si="0"/>
        <v>-8.0108122916466851E-2</v>
      </c>
      <c r="G31" s="73">
        <f t="shared" si="0"/>
        <v>0.67384183991507918</v>
      </c>
      <c r="H31" s="9">
        <f t="shared" si="0"/>
        <v>0.5039804306016249</v>
      </c>
      <c r="I31" s="16">
        <f t="shared" si="0"/>
        <v>-0.58467667307144922</v>
      </c>
      <c r="J31" s="17">
        <f t="shared" si="0"/>
        <v>0.62612715542891273</v>
      </c>
      <c r="K31" s="17">
        <f t="shared" si="0"/>
        <v>0.51162187255038294</v>
      </c>
      <c r="L31" s="17">
        <f t="shared" si="0"/>
        <v>0.1676797179170908</v>
      </c>
      <c r="M31" s="17">
        <f t="shared" si="0"/>
        <v>7.483615363079732E-2</v>
      </c>
      <c r="N31" s="17">
        <f t="shared" si="0"/>
        <v>4.7198278566185081E-2</v>
      </c>
      <c r="O31" s="17">
        <f t="shared" si="0"/>
        <v>0.43874372614860491</v>
      </c>
      <c r="P31" s="17">
        <f t="shared" si="0"/>
        <v>0.22386355924006729</v>
      </c>
      <c r="Q31" s="17">
        <f t="shared" si="0"/>
        <v>0.10465742733696271</v>
      </c>
      <c r="R31" s="73">
        <f t="shared" si="0"/>
        <v>0.80498827326564992</v>
      </c>
      <c r="S31" s="9">
        <f t="shared" si="0"/>
        <v>0.4039138420271815</v>
      </c>
    </row>
    <row r="32" spans="1:19">
      <c r="A32" s="8" t="s">
        <v>25</v>
      </c>
      <c r="B32" s="9">
        <f>((B17/B7)^(1/(2007-1997))-1)*100</f>
        <v>0.48758752061939248</v>
      </c>
      <c r="C32" s="16">
        <f>((C17/C7)^(1/(2007-1997))-1)*100</f>
        <v>9.6193021123514022E-2</v>
      </c>
      <c r="D32" s="17">
        <f>((D17/D7)^(1/(2007-1997))-1)*100</f>
        <v>0.29013970554667701</v>
      </c>
      <c r="E32" s="17">
        <f t="shared" ref="E32:S32" si="1">((E17/E7)^(1/(2007-1997))-1)*100</f>
        <v>-0.17253472225826627</v>
      </c>
      <c r="F32" s="17">
        <f t="shared" si="1"/>
        <v>-0.21915815348447776</v>
      </c>
      <c r="G32" s="73">
        <f t="shared" si="1"/>
        <v>1.0170916300362043</v>
      </c>
      <c r="H32" s="11">
        <f t="shared" si="1"/>
        <v>0.70042622779060704</v>
      </c>
      <c r="I32" s="16">
        <f t="shared" si="1"/>
        <v>-0.58129136863607211</v>
      </c>
      <c r="J32" s="17">
        <f t="shared" si="1"/>
        <v>1.2564725326676518</v>
      </c>
      <c r="K32" s="17">
        <f t="shared" si="1"/>
        <v>0.47906186895216862</v>
      </c>
      <c r="L32" s="17">
        <f t="shared" si="1"/>
        <v>-3.7582761714605173E-2</v>
      </c>
      <c r="M32" s="17">
        <f t="shared" si="1"/>
        <v>-4.3554818206748003E-2</v>
      </c>
      <c r="N32" s="17">
        <f t="shared" si="1"/>
        <v>-0.69399501946451059</v>
      </c>
      <c r="O32" s="17">
        <f t="shared" si="1"/>
        <v>0.17754760098429578</v>
      </c>
      <c r="P32" s="17">
        <f t="shared" si="1"/>
        <v>-0.57583965073704224</v>
      </c>
      <c r="Q32" s="17">
        <f t="shared" si="1"/>
        <v>0.25331809240460856</v>
      </c>
      <c r="R32" s="73">
        <f t="shared" si="1"/>
        <v>0.91684541742487191</v>
      </c>
      <c r="S32" s="11">
        <f t="shared" si="1"/>
        <v>0.57102496377121614</v>
      </c>
    </row>
    <row r="33" spans="1:19">
      <c r="A33" s="142" t="s">
        <v>657</v>
      </c>
      <c r="B33" s="9">
        <f>((B27/B17)^(1/(2017-2007))-1)*100</f>
        <v>0.25389353801152925</v>
      </c>
      <c r="C33" s="16">
        <f t="shared" ref="C33:S33" si="2">((C27/C17)^(1/(2017-2007))-1)*100</f>
        <v>0.72416817021259128</v>
      </c>
      <c r="D33" s="17">
        <f t="shared" si="2"/>
        <v>0.23648885759095517</v>
      </c>
      <c r="E33" s="17">
        <f t="shared" si="2"/>
        <v>-0.76712670981669007</v>
      </c>
      <c r="F33" s="17">
        <f t="shared" si="2"/>
        <v>5.9135681432587184E-2</v>
      </c>
      <c r="G33" s="73">
        <f t="shared" si="2"/>
        <v>0.33175839121710737</v>
      </c>
      <c r="H33" s="9">
        <f t="shared" si="2"/>
        <v>0.3079178587144682</v>
      </c>
      <c r="I33" s="16">
        <f t="shared" si="2"/>
        <v>-0.58806186223390178</v>
      </c>
      <c r="J33" s="17">
        <f t="shared" si="2"/>
        <v>-2.9417345351889779E-4</v>
      </c>
      <c r="K33" s="17">
        <f t="shared" si="2"/>
        <v>0.54419242714114358</v>
      </c>
      <c r="L33" s="17">
        <f t="shared" si="2"/>
        <v>0.37336368281002397</v>
      </c>
      <c r="M33" s="17">
        <f t="shared" si="2"/>
        <v>0.19336735076533884</v>
      </c>
      <c r="N33" s="17">
        <f t="shared" si="2"/>
        <v>0.79392364391903669</v>
      </c>
      <c r="O33" s="17">
        <f t="shared" si="2"/>
        <v>0.70062087632736247</v>
      </c>
      <c r="P33" s="17">
        <f t="shared" si="2"/>
        <v>1.029999061145026</v>
      </c>
      <c r="Q33" s="17">
        <f t="shared" si="2"/>
        <v>-4.3782796215541264E-2</v>
      </c>
      <c r="R33" s="73">
        <f t="shared" si="2"/>
        <v>0.69325511257667394</v>
      </c>
      <c r="S33" s="9">
        <f t="shared" si="2"/>
        <v>0.23708039595584651</v>
      </c>
    </row>
    <row r="35" spans="1:19">
      <c r="A35" s="25" t="s">
        <v>594</v>
      </c>
      <c r="B35" s="97" t="s">
        <v>835</v>
      </c>
    </row>
    <row r="36" spans="1:19">
      <c r="A36" s="25" t="s">
        <v>595</v>
      </c>
      <c r="B36" s="3" t="s">
        <v>596</v>
      </c>
    </row>
    <row r="37" spans="1:19">
      <c r="A37" s="1" t="s">
        <v>1</v>
      </c>
      <c r="B37" s="3" t="s">
        <v>597</v>
      </c>
    </row>
  </sheetData>
  <mergeCells count="1">
    <mergeCell ref="B6:S6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65"/>
  <dimension ref="A1:S37"/>
  <sheetViews>
    <sheetView workbookViewId="0">
      <selection activeCell="B35" sqref="B35"/>
    </sheetView>
  </sheetViews>
  <sheetFormatPr defaultRowHeight="15"/>
  <sheetData>
    <row r="1" spans="1:19" ht="15.75">
      <c r="A1" s="227" t="s">
        <v>673</v>
      </c>
      <c r="B1" s="2" t="s">
        <v>752</v>
      </c>
    </row>
    <row r="2" spans="1:19">
      <c r="A2" s="3"/>
      <c r="B2" s="3"/>
    </row>
    <row r="3" spans="1:19">
      <c r="A3" s="1" t="s">
        <v>2</v>
      </c>
    </row>
    <row r="4" spans="1:19">
      <c r="A4" s="1"/>
    </row>
    <row r="5" spans="1:19" ht="56.2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15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7" t="s">
        <v>21</v>
      </c>
    </row>
    <row r="6" spans="1:19" s="158" customFormat="1">
      <c r="A6" s="67"/>
      <c r="B6" s="246" t="s">
        <v>694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</row>
    <row r="7" spans="1:19">
      <c r="A7" s="8">
        <v>1997</v>
      </c>
      <c r="B7" s="9">
        <v>92.844999999999999</v>
      </c>
      <c r="C7" s="17">
        <v>87.212999999999994</v>
      </c>
      <c r="D7" s="17">
        <v>94.995999999999995</v>
      </c>
      <c r="E7" s="17">
        <v>98.304000000000002</v>
      </c>
      <c r="F7" s="17">
        <v>98.113</v>
      </c>
      <c r="G7" s="17">
        <v>93.47</v>
      </c>
      <c r="H7" s="11">
        <v>93.177999999999997</v>
      </c>
      <c r="I7" s="17">
        <v>94.123999999999995</v>
      </c>
      <c r="J7" s="17">
        <v>94.646000000000001</v>
      </c>
      <c r="K7" s="17">
        <v>91.921999999999997</v>
      </c>
      <c r="L7" s="17">
        <v>93.9</v>
      </c>
      <c r="M7" s="17">
        <v>92.710999999999999</v>
      </c>
      <c r="N7" s="17">
        <v>94.863</v>
      </c>
      <c r="O7" s="17">
        <v>94.646000000000001</v>
      </c>
      <c r="P7" s="17">
        <v>96.566999999999993</v>
      </c>
      <c r="Q7" s="17">
        <v>93.56</v>
      </c>
      <c r="R7" s="17">
        <v>95.131</v>
      </c>
      <c r="S7" s="11">
        <v>92.215999999999994</v>
      </c>
    </row>
    <row r="8" spans="1:19">
      <c r="A8" s="8">
        <v>1998</v>
      </c>
      <c r="B8" s="9">
        <v>93.341999999999999</v>
      </c>
      <c r="C8" s="17">
        <v>87.361000000000004</v>
      </c>
      <c r="D8" s="17">
        <v>94.475999999999999</v>
      </c>
      <c r="E8" s="17">
        <v>97.679000000000002</v>
      </c>
      <c r="F8" s="17">
        <v>98.233999999999995</v>
      </c>
      <c r="G8" s="17">
        <v>93.811999999999998</v>
      </c>
      <c r="H8" s="11">
        <v>93.424000000000007</v>
      </c>
      <c r="I8" s="17">
        <v>95.033000000000001</v>
      </c>
      <c r="J8" s="17">
        <v>95.213999999999999</v>
      </c>
      <c r="K8" s="17">
        <v>92.56</v>
      </c>
      <c r="L8" s="17">
        <v>94.757999999999996</v>
      </c>
      <c r="M8" s="17">
        <v>93.614999999999995</v>
      </c>
      <c r="N8" s="17">
        <v>94.51</v>
      </c>
      <c r="O8" s="17">
        <v>95.037999999999997</v>
      </c>
      <c r="P8" s="17">
        <v>97.203000000000003</v>
      </c>
      <c r="Q8" s="17">
        <v>93.367000000000004</v>
      </c>
      <c r="R8" s="17">
        <v>95.759</v>
      </c>
      <c r="S8" s="11">
        <v>92.888000000000005</v>
      </c>
    </row>
    <row r="9" spans="1:19">
      <c r="A9" s="8">
        <v>1999</v>
      </c>
      <c r="B9" s="9">
        <v>93.578000000000003</v>
      </c>
      <c r="C9" s="17">
        <v>89.372</v>
      </c>
      <c r="D9" s="17">
        <v>96.707999999999998</v>
      </c>
      <c r="E9" s="17">
        <v>97.605000000000004</v>
      </c>
      <c r="F9" s="17">
        <v>98.106999999999999</v>
      </c>
      <c r="G9" s="17">
        <v>93.924999999999997</v>
      </c>
      <c r="H9" s="11">
        <v>93.918000000000006</v>
      </c>
      <c r="I9" s="17">
        <v>94.637</v>
      </c>
      <c r="J9" s="17">
        <v>95.186999999999998</v>
      </c>
      <c r="K9" s="17">
        <v>92.352000000000004</v>
      </c>
      <c r="L9" s="17">
        <v>95.078000000000003</v>
      </c>
      <c r="M9" s="17">
        <v>94.668999999999997</v>
      </c>
      <c r="N9" s="17">
        <v>95.311000000000007</v>
      </c>
      <c r="O9" s="17">
        <v>93.828000000000003</v>
      </c>
      <c r="P9" s="17">
        <v>97.17</v>
      </c>
      <c r="Q9" s="17">
        <v>94.123000000000005</v>
      </c>
      <c r="R9" s="17">
        <v>95.293000000000006</v>
      </c>
      <c r="S9" s="11">
        <v>92.997</v>
      </c>
    </row>
    <row r="10" spans="1:19">
      <c r="A10" s="8">
        <v>2000</v>
      </c>
      <c r="B10" s="9">
        <v>94.608999999999995</v>
      </c>
      <c r="C10" s="17">
        <v>92.051000000000002</v>
      </c>
      <c r="D10" s="17">
        <v>95.578999999999994</v>
      </c>
      <c r="E10" s="17">
        <v>99.381</v>
      </c>
      <c r="F10" s="17">
        <v>98.41</v>
      </c>
      <c r="G10" s="17">
        <v>94.426000000000002</v>
      </c>
      <c r="H10" s="11">
        <v>95.001999999999995</v>
      </c>
      <c r="I10" s="17">
        <v>96.091999999999999</v>
      </c>
      <c r="J10" s="17">
        <v>95.724999999999994</v>
      </c>
      <c r="K10" s="17">
        <v>93.132000000000005</v>
      </c>
      <c r="L10" s="17">
        <v>95.591999999999999</v>
      </c>
      <c r="M10" s="17">
        <v>95.792000000000002</v>
      </c>
      <c r="N10" s="17">
        <v>95.912000000000006</v>
      </c>
      <c r="O10" s="17">
        <v>94.703999999999994</v>
      </c>
      <c r="P10" s="17">
        <v>96.558999999999997</v>
      </c>
      <c r="Q10" s="17">
        <v>93.757999999999996</v>
      </c>
      <c r="R10" s="17">
        <v>96.147999999999996</v>
      </c>
      <c r="S10" s="11">
        <v>94.055999999999997</v>
      </c>
    </row>
    <row r="11" spans="1:19">
      <c r="A11" s="8">
        <v>2001</v>
      </c>
      <c r="B11" s="9">
        <v>95.429000000000002</v>
      </c>
      <c r="C11" s="17">
        <v>95.245999999999995</v>
      </c>
      <c r="D11" s="17">
        <v>96.653999999999996</v>
      </c>
      <c r="E11" s="17">
        <v>98.427000000000007</v>
      </c>
      <c r="F11" s="17">
        <v>99.11</v>
      </c>
      <c r="G11" s="17">
        <v>94.875</v>
      </c>
      <c r="H11" s="11">
        <v>96.311999999999998</v>
      </c>
      <c r="I11" s="17">
        <v>96.701999999999998</v>
      </c>
      <c r="J11" s="17">
        <v>95.704999999999998</v>
      </c>
      <c r="K11" s="17">
        <v>94.26</v>
      </c>
      <c r="L11" s="17">
        <v>95.278999999999996</v>
      </c>
      <c r="M11" s="17">
        <v>96.442999999999998</v>
      </c>
      <c r="N11" s="17">
        <v>96.254000000000005</v>
      </c>
      <c r="O11" s="17">
        <v>96.3</v>
      </c>
      <c r="P11" s="17">
        <v>97.150999999999996</v>
      </c>
      <c r="Q11" s="17">
        <v>93.47</v>
      </c>
      <c r="R11" s="17">
        <v>96.548000000000002</v>
      </c>
      <c r="S11" s="11">
        <v>94.67</v>
      </c>
    </row>
    <row r="12" spans="1:19">
      <c r="A12" s="8">
        <v>2002</v>
      </c>
      <c r="B12" s="9">
        <v>95.747</v>
      </c>
      <c r="C12" s="17">
        <v>97.98</v>
      </c>
      <c r="D12" s="17">
        <v>99.525999999999996</v>
      </c>
      <c r="E12" s="17">
        <v>99.91</v>
      </c>
      <c r="F12" s="17">
        <v>98.39</v>
      </c>
      <c r="G12" s="17">
        <v>95.563999999999993</v>
      </c>
      <c r="H12" s="11">
        <v>96.637</v>
      </c>
      <c r="I12" s="17">
        <v>96.775000000000006</v>
      </c>
      <c r="J12" s="17">
        <v>96.165999999999997</v>
      </c>
      <c r="K12" s="17">
        <v>95.375</v>
      </c>
      <c r="L12" s="17">
        <v>95.271000000000001</v>
      </c>
      <c r="M12" s="17">
        <v>96.637</v>
      </c>
      <c r="N12" s="17">
        <v>96.566999999999993</v>
      </c>
      <c r="O12" s="17">
        <v>96.855000000000004</v>
      </c>
      <c r="P12" s="17">
        <v>96.454999999999998</v>
      </c>
      <c r="Q12" s="17">
        <v>94.852000000000004</v>
      </c>
      <c r="R12" s="17">
        <v>96.227999999999994</v>
      </c>
      <c r="S12" s="11">
        <v>94.938000000000002</v>
      </c>
    </row>
    <row r="13" spans="1:19">
      <c r="A13" s="8">
        <v>2003</v>
      </c>
      <c r="B13" s="9">
        <v>96.296000000000006</v>
      </c>
      <c r="C13" s="17">
        <v>98.186999999999998</v>
      </c>
      <c r="D13" s="17">
        <v>97.56</v>
      </c>
      <c r="E13" s="17">
        <v>98.968000000000004</v>
      </c>
      <c r="F13" s="17">
        <v>98.646000000000001</v>
      </c>
      <c r="G13" s="17">
        <v>96.447000000000003</v>
      </c>
      <c r="H13" s="11">
        <v>97.215999999999994</v>
      </c>
      <c r="I13" s="17">
        <v>97.926000000000002</v>
      </c>
      <c r="J13" s="17">
        <v>97.031000000000006</v>
      </c>
      <c r="K13" s="17">
        <v>95.064999999999998</v>
      </c>
      <c r="L13" s="17">
        <v>96.516999999999996</v>
      </c>
      <c r="M13" s="17">
        <v>96.668000000000006</v>
      </c>
      <c r="N13" s="17">
        <v>96.417000000000002</v>
      </c>
      <c r="O13" s="17">
        <v>97.564999999999998</v>
      </c>
      <c r="P13" s="17">
        <v>99.186999999999998</v>
      </c>
      <c r="Q13" s="17">
        <v>95.045000000000002</v>
      </c>
      <c r="R13" s="17">
        <v>96.97</v>
      </c>
      <c r="S13" s="11">
        <v>95.525000000000006</v>
      </c>
    </row>
    <row r="14" spans="1:19">
      <c r="A14" s="8">
        <v>2004</v>
      </c>
      <c r="B14" s="9">
        <v>96.721000000000004</v>
      </c>
      <c r="C14" s="17">
        <v>97.649000000000001</v>
      </c>
      <c r="D14" s="17">
        <v>96.738</v>
      </c>
      <c r="E14" s="17">
        <v>98.855999999999995</v>
      </c>
      <c r="F14" s="17">
        <v>98.692999999999998</v>
      </c>
      <c r="G14" s="17">
        <v>96.721999999999994</v>
      </c>
      <c r="H14" s="11">
        <v>97.35</v>
      </c>
      <c r="I14" s="17">
        <v>97.453000000000003</v>
      </c>
      <c r="J14" s="17">
        <v>97.52</v>
      </c>
      <c r="K14" s="17">
        <v>96.138000000000005</v>
      </c>
      <c r="L14" s="17">
        <v>96.003</v>
      </c>
      <c r="M14" s="17">
        <v>96.978999999999999</v>
      </c>
      <c r="N14" s="17">
        <v>96.992000000000004</v>
      </c>
      <c r="O14" s="17">
        <v>98.67</v>
      </c>
      <c r="P14" s="17">
        <v>97.79</v>
      </c>
      <c r="Q14" s="17">
        <v>96.16</v>
      </c>
      <c r="R14" s="17">
        <v>97.551000000000002</v>
      </c>
      <c r="S14" s="11">
        <v>96.100999999999999</v>
      </c>
    </row>
    <row r="15" spans="1:19">
      <c r="A15" s="8">
        <v>2005</v>
      </c>
      <c r="B15" s="9">
        <v>97.254999999999995</v>
      </c>
      <c r="C15" s="17">
        <v>95.546000000000006</v>
      </c>
      <c r="D15" s="17">
        <v>99.266000000000005</v>
      </c>
      <c r="E15" s="17">
        <v>99.156999999999996</v>
      </c>
      <c r="F15" s="17">
        <v>98.587000000000003</v>
      </c>
      <c r="G15" s="17">
        <v>97.358000000000004</v>
      </c>
      <c r="H15" s="11">
        <v>97.721999999999994</v>
      </c>
      <c r="I15" s="17">
        <v>97.927000000000007</v>
      </c>
      <c r="J15" s="17">
        <v>98.537000000000006</v>
      </c>
      <c r="K15" s="17">
        <v>97.144000000000005</v>
      </c>
      <c r="L15" s="17">
        <v>97.531999999999996</v>
      </c>
      <c r="M15" s="17">
        <v>97.072999999999993</v>
      </c>
      <c r="N15" s="17">
        <v>96.850999999999999</v>
      </c>
      <c r="O15" s="17">
        <v>98.301000000000002</v>
      </c>
      <c r="P15" s="17">
        <v>97.629000000000005</v>
      </c>
      <c r="Q15" s="17">
        <v>96.766999999999996</v>
      </c>
      <c r="R15" s="17">
        <v>97.033000000000001</v>
      </c>
      <c r="S15" s="11">
        <v>96.75</v>
      </c>
    </row>
    <row r="16" spans="1:19">
      <c r="A16" s="8">
        <v>2006</v>
      </c>
      <c r="B16" s="9">
        <v>97.691000000000003</v>
      </c>
      <c r="C16" s="17">
        <v>95.263999999999996</v>
      </c>
      <c r="D16" s="17">
        <v>97.396000000000001</v>
      </c>
      <c r="E16" s="17">
        <v>99.74</v>
      </c>
      <c r="F16" s="17">
        <v>98.984999999999999</v>
      </c>
      <c r="G16" s="17">
        <v>98.245000000000005</v>
      </c>
      <c r="H16" s="11">
        <v>98.337000000000003</v>
      </c>
      <c r="I16" s="17">
        <v>97.769000000000005</v>
      </c>
      <c r="J16" s="17">
        <v>98.35</v>
      </c>
      <c r="K16" s="17">
        <v>97.022000000000006</v>
      </c>
      <c r="L16" s="17">
        <v>96.582999999999998</v>
      </c>
      <c r="M16" s="17">
        <v>98.022999999999996</v>
      </c>
      <c r="N16" s="17">
        <v>97.945999999999998</v>
      </c>
      <c r="O16" s="17">
        <v>98.85</v>
      </c>
      <c r="P16" s="17">
        <v>97.614000000000004</v>
      </c>
      <c r="Q16" s="17">
        <v>96.507999999999996</v>
      </c>
      <c r="R16" s="17">
        <v>97.962000000000003</v>
      </c>
      <c r="S16" s="11">
        <v>97.144000000000005</v>
      </c>
    </row>
    <row r="17" spans="1:19">
      <c r="A17" s="8">
        <v>2007</v>
      </c>
      <c r="B17" s="9">
        <v>98.052999999999997</v>
      </c>
      <c r="C17" s="17">
        <v>95.501999999999995</v>
      </c>
      <c r="D17" s="17">
        <v>98.460999999999999</v>
      </c>
      <c r="E17" s="17">
        <v>99.19</v>
      </c>
      <c r="F17" s="17">
        <v>98.950999999999993</v>
      </c>
      <c r="G17" s="17">
        <v>98.76</v>
      </c>
      <c r="H17" s="11">
        <v>98.67</v>
      </c>
      <c r="I17" s="17">
        <v>98.840999999999994</v>
      </c>
      <c r="J17" s="17">
        <v>98.266000000000005</v>
      </c>
      <c r="K17" s="17">
        <v>97.542000000000002</v>
      </c>
      <c r="L17" s="17">
        <v>97.718999999999994</v>
      </c>
      <c r="M17" s="17">
        <v>98.234999999999999</v>
      </c>
      <c r="N17" s="17">
        <v>97.715000000000003</v>
      </c>
      <c r="O17" s="17">
        <v>98.474000000000004</v>
      </c>
      <c r="P17" s="17">
        <v>97.328000000000003</v>
      </c>
      <c r="Q17" s="17">
        <v>96.697999999999993</v>
      </c>
      <c r="R17" s="17">
        <v>98.453000000000003</v>
      </c>
      <c r="S17" s="11">
        <v>97.596000000000004</v>
      </c>
    </row>
    <row r="18" spans="1:19">
      <c r="A18" s="8">
        <v>2008</v>
      </c>
      <c r="B18" s="9">
        <v>98.25</v>
      </c>
      <c r="C18" s="17">
        <v>95.623999999999995</v>
      </c>
      <c r="D18" s="17">
        <v>99.355000000000004</v>
      </c>
      <c r="E18" s="17">
        <v>98.734999999999999</v>
      </c>
      <c r="F18" s="17">
        <v>98.406000000000006</v>
      </c>
      <c r="G18" s="17">
        <v>98.759</v>
      </c>
      <c r="H18" s="11">
        <v>98.355000000000004</v>
      </c>
      <c r="I18" s="17">
        <v>98.894000000000005</v>
      </c>
      <c r="J18" s="17">
        <v>98.257000000000005</v>
      </c>
      <c r="K18" s="17">
        <v>97.814999999999998</v>
      </c>
      <c r="L18" s="17">
        <v>96.972999999999999</v>
      </c>
      <c r="M18" s="17">
        <v>98.888999999999996</v>
      </c>
      <c r="N18" s="17">
        <v>98.858000000000004</v>
      </c>
      <c r="O18" s="17">
        <v>98.778000000000006</v>
      </c>
      <c r="P18" s="17">
        <v>97.471999999999994</v>
      </c>
      <c r="Q18" s="17">
        <v>96.59</v>
      </c>
      <c r="R18" s="17">
        <v>99.096000000000004</v>
      </c>
      <c r="S18" s="11">
        <v>98.040999999999997</v>
      </c>
    </row>
    <row r="19" spans="1:19">
      <c r="A19" s="8">
        <v>2009</v>
      </c>
      <c r="B19" s="9">
        <v>98.725999999999999</v>
      </c>
      <c r="C19" s="17">
        <v>95.158000000000001</v>
      </c>
      <c r="D19" s="17">
        <v>100.39400000000001</v>
      </c>
      <c r="E19" s="17">
        <v>98.828000000000003</v>
      </c>
      <c r="F19" s="17">
        <v>99.626000000000005</v>
      </c>
      <c r="G19" s="17">
        <v>99.596999999999994</v>
      </c>
      <c r="H19" s="11">
        <v>98.998999999999995</v>
      </c>
      <c r="I19" s="17">
        <v>98.736000000000004</v>
      </c>
      <c r="J19" s="17">
        <v>99.322999999999993</v>
      </c>
      <c r="K19" s="17">
        <v>98.74</v>
      </c>
      <c r="L19" s="17">
        <v>97.69</v>
      </c>
      <c r="M19" s="17">
        <v>98.796999999999997</v>
      </c>
      <c r="N19" s="17">
        <v>98.864000000000004</v>
      </c>
      <c r="O19" s="17">
        <v>98.656000000000006</v>
      </c>
      <c r="P19" s="17">
        <v>97.481999999999999</v>
      </c>
      <c r="Q19" s="17">
        <v>98.156999999999996</v>
      </c>
      <c r="R19" s="17">
        <v>98.626999999999995</v>
      </c>
      <c r="S19" s="11">
        <v>98.37</v>
      </c>
    </row>
    <row r="20" spans="1:19">
      <c r="A20" s="8">
        <v>2010</v>
      </c>
      <c r="B20" s="9">
        <v>99.227000000000004</v>
      </c>
      <c r="C20" s="17">
        <v>98.314999999999998</v>
      </c>
      <c r="D20" s="17">
        <v>99.998000000000005</v>
      </c>
      <c r="E20" s="17">
        <v>100.56699999999999</v>
      </c>
      <c r="F20" s="17">
        <v>99.838999999999999</v>
      </c>
      <c r="G20" s="17">
        <v>100.143</v>
      </c>
      <c r="H20" s="11">
        <v>99.828000000000003</v>
      </c>
      <c r="I20" s="17">
        <v>99.152000000000001</v>
      </c>
      <c r="J20" s="17">
        <v>99.771000000000001</v>
      </c>
      <c r="K20" s="17">
        <v>98.638000000000005</v>
      </c>
      <c r="L20" s="17">
        <v>98.277000000000001</v>
      </c>
      <c r="M20" s="17">
        <v>99.14</v>
      </c>
      <c r="N20" s="17">
        <v>99.108999999999995</v>
      </c>
      <c r="O20" s="17">
        <v>99.710999999999999</v>
      </c>
      <c r="P20" s="17">
        <v>98.162999999999997</v>
      </c>
      <c r="Q20" s="17">
        <v>98.049000000000007</v>
      </c>
      <c r="R20" s="17">
        <v>99.228999999999999</v>
      </c>
      <c r="S20" s="11">
        <v>98.816999999999993</v>
      </c>
    </row>
    <row r="21" spans="1:19">
      <c r="A21" s="8">
        <v>2011</v>
      </c>
      <c r="B21" s="9">
        <v>99.602000000000004</v>
      </c>
      <c r="C21" s="17">
        <v>98.61</v>
      </c>
      <c r="D21" s="17">
        <v>99.426000000000002</v>
      </c>
      <c r="E21" s="17">
        <v>99.879000000000005</v>
      </c>
      <c r="F21" s="17">
        <v>100.051</v>
      </c>
      <c r="G21" s="17">
        <v>100.158</v>
      </c>
      <c r="H21" s="11">
        <v>99.876999999999995</v>
      </c>
      <c r="I21" s="17">
        <v>99.424000000000007</v>
      </c>
      <c r="J21" s="17">
        <v>100.002</v>
      </c>
      <c r="K21" s="17">
        <v>99.444000000000003</v>
      </c>
      <c r="L21" s="17">
        <v>99.203000000000003</v>
      </c>
      <c r="M21" s="17">
        <v>99.326999999999998</v>
      </c>
      <c r="N21" s="17">
        <v>99.558000000000007</v>
      </c>
      <c r="O21" s="17">
        <v>99.724999999999994</v>
      </c>
      <c r="P21" s="17">
        <v>99.295000000000002</v>
      </c>
      <c r="Q21" s="17">
        <v>99.361000000000004</v>
      </c>
      <c r="R21" s="17">
        <v>99.516000000000005</v>
      </c>
      <c r="S21" s="11">
        <v>99.384</v>
      </c>
    </row>
    <row r="22" spans="1:19">
      <c r="A22" s="8">
        <v>2012</v>
      </c>
      <c r="B22" s="81">
        <v>100</v>
      </c>
      <c r="C22" s="82">
        <v>100</v>
      </c>
      <c r="D22" s="82">
        <v>100</v>
      </c>
      <c r="E22" s="82">
        <v>100</v>
      </c>
      <c r="F22" s="82">
        <v>100</v>
      </c>
      <c r="G22" s="82">
        <v>100</v>
      </c>
      <c r="H22" s="115">
        <v>100</v>
      </c>
      <c r="I22" s="82">
        <v>100</v>
      </c>
      <c r="J22" s="82">
        <v>100</v>
      </c>
      <c r="K22" s="82">
        <v>100</v>
      </c>
      <c r="L22" s="82">
        <v>100</v>
      </c>
      <c r="M22" s="82">
        <v>100</v>
      </c>
      <c r="N22" s="82">
        <v>100</v>
      </c>
      <c r="O22" s="82">
        <v>100</v>
      </c>
      <c r="P22" s="82">
        <v>100</v>
      </c>
      <c r="Q22" s="82">
        <v>100</v>
      </c>
      <c r="R22" s="82">
        <v>100</v>
      </c>
      <c r="S22" s="115">
        <v>100</v>
      </c>
    </row>
    <row r="23" spans="1:19">
      <c r="A23" s="8">
        <v>2013</v>
      </c>
      <c r="B23" s="9">
        <v>99.994</v>
      </c>
      <c r="C23" s="17">
        <v>99.251999999999995</v>
      </c>
      <c r="D23" s="17">
        <v>100.596</v>
      </c>
      <c r="E23" s="17">
        <v>100.687</v>
      </c>
      <c r="F23" s="17">
        <v>100.20099999999999</v>
      </c>
      <c r="G23" s="17">
        <v>100.477</v>
      </c>
      <c r="H23" s="11">
        <v>100.241</v>
      </c>
      <c r="I23" s="17">
        <v>100.054</v>
      </c>
      <c r="J23" s="17">
        <v>100.023</v>
      </c>
      <c r="K23" s="17">
        <v>99.507999999999996</v>
      </c>
      <c r="L23" s="17">
        <v>100.136</v>
      </c>
      <c r="M23" s="17">
        <v>100.51</v>
      </c>
      <c r="N23" s="17">
        <v>99.79</v>
      </c>
      <c r="O23" s="17">
        <v>99.971999999999994</v>
      </c>
      <c r="P23" s="17">
        <v>97.902000000000001</v>
      </c>
      <c r="Q23" s="17">
        <v>99.317999999999998</v>
      </c>
      <c r="R23" s="17">
        <v>99.742000000000004</v>
      </c>
      <c r="S23" s="11">
        <v>99.953999999999994</v>
      </c>
    </row>
    <row r="24" spans="1:19">
      <c r="A24" s="8">
        <v>2014</v>
      </c>
      <c r="B24" s="9">
        <v>100.4</v>
      </c>
      <c r="C24" s="17">
        <v>100.681</v>
      </c>
      <c r="D24" s="17">
        <v>100.491</v>
      </c>
      <c r="E24" s="17">
        <v>100.956</v>
      </c>
      <c r="F24" s="17">
        <v>100.102</v>
      </c>
      <c r="G24" s="17">
        <v>100.41800000000001</v>
      </c>
      <c r="H24" s="11">
        <v>100.456</v>
      </c>
      <c r="I24" s="17">
        <v>100.88500000000001</v>
      </c>
      <c r="J24" s="17">
        <v>100.35899999999999</v>
      </c>
      <c r="K24" s="17">
        <v>99.183000000000007</v>
      </c>
      <c r="L24" s="17">
        <v>100.01</v>
      </c>
      <c r="M24" s="17">
        <v>101.086</v>
      </c>
      <c r="N24" s="17">
        <v>100.449</v>
      </c>
      <c r="O24" s="17">
        <v>100.566</v>
      </c>
      <c r="P24" s="17">
        <v>98.99</v>
      </c>
      <c r="Q24" s="17">
        <v>99.718000000000004</v>
      </c>
      <c r="R24" s="17">
        <v>100.127</v>
      </c>
      <c r="S24" s="11">
        <v>100.508</v>
      </c>
    </row>
    <row r="25" spans="1:19">
      <c r="A25" s="8">
        <v>2015</v>
      </c>
      <c r="B25" s="9">
        <v>100.82899999999999</v>
      </c>
      <c r="C25" s="17">
        <v>101.357</v>
      </c>
      <c r="D25" s="17">
        <v>101.608</v>
      </c>
      <c r="E25" s="17">
        <v>101.15</v>
      </c>
      <c r="F25" s="17">
        <v>100.779</v>
      </c>
      <c r="G25" s="17">
        <v>100.633</v>
      </c>
      <c r="H25" s="11">
        <v>100.84</v>
      </c>
      <c r="I25" s="17">
        <v>101.349</v>
      </c>
      <c r="J25" s="17">
        <v>100.979</v>
      </c>
      <c r="K25" s="17">
        <v>99.358000000000004</v>
      </c>
      <c r="L25" s="17">
        <v>100.307</v>
      </c>
      <c r="M25" s="17">
        <v>101.26</v>
      </c>
      <c r="N25" s="17">
        <v>100.771</v>
      </c>
      <c r="O25" s="17">
        <v>101.03100000000001</v>
      </c>
      <c r="P25" s="17">
        <v>99.808999999999997</v>
      </c>
      <c r="Q25" s="17">
        <v>99.611000000000004</v>
      </c>
      <c r="R25" s="17">
        <v>100.495</v>
      </c>
      <c r="S25" s="11">
        <v>100.973</v>
      </c>
    </row>
    <row r="26" spans="1:19">
      <c r="A26" s="8">
        <v>2016</v>
      </c>
      <c r="B26" s="9">
        <v>101.301</v>
      </c>
      <c r="C26" s="17">
        <v>102.791</v>
      </c>
      <c r="D26" s="17">
        <v>103.443</v>
      </c>
      <c r="E26" s="17">
        <v>99.92</v>
      </c>
      <c r="F26" s="17">
        <v>101.208</v>
      </c>
      <c r="G26" s="17">
        <v>101.071</v>
      </c>
      <c r="H26" s="11">
        <v>101.43</v>
      </c>
      <c r="I26" s="17">
        <v>101.755</v>
      </c>
      <c r="J26" s="17">
        <v>101.212</v>
      </c>
      <c r="K26" s="17">
        <v>101.068</v>
      </c>
      <c r="L26" s="17">
        <v>99.588999999999999</v>
      </c>
      <c r="M26" s="17">
        <v>102.32</v>
      </c>
      <c r="N26" s="17">
        <v>100.545</v>
      </c>
      <c r="O26" s="17">
        <v>100.816</v>
      </c>
      <c r="P26" s="17">
        <v>97.448999999999998</v>
      </c>
      <c r="Q26" s="17">
        <v>99.962000000000003</v>
      </c>
      <c r="R26" s="17">
        <v>101.31399999999999</v>
      </c>
      <c r="S26" s="11">
        <v>101.462</v>
      </c>
    </row>
    <row r="27" spans="1:19" s="158" customFormat="1">
      <c r="A27" s="142">
        <v>2017</v>
      </c>
      <c r="B27" s="9">
        <v>101.72499999999999</v>
      </c>
      <c r="C27" s="17">
        <v>104.88800000000001</v>
      </c>
      <c r="D27" s="17">
        <v>102.535</v>
      </c>
      <c r="E27" s="17">
        <v>101.038</v>
      </c>
      <c r="F27" s="17">
        <v>101.134</v>
      </c>
      <c r="G27" s="17">
        <v>101.077</v>
      </c>
      <c r="H27" s="11">
        <v>101.626</v>
      </c>
      <c r="I27" s="17">
        <v>101.13</v>
      </c>
      <c r="J27" s="17">
        <v>102.005</v>
      </c>
      <c r="K27" s="17">
        <v>100.902</v>
      </c>
      <c r="L27" s="17">
        <v>100.946</v>
      </c>
      <c r="M27" s="17">
        <v>102.06399999999999</v>
      </c>
      <c r="N27" s="17">
        <v>101.736</v>
      </c>
      <c r="O27" s="17">
        <v>101.67100000000001</v>
      </c>
      <c r="P27" s="17">
        <v>100.301</v>
      </c>
      <c r="Q27" s="17">
        <v>100.438</v>
      </c>
      <c r="R27" s="17">
        <v>102.126</v>
      </c>
      <c r="S27" s="11">
        <v>102.077</v>
      </c>
    </row>
    <row r="29" spans="1:19">
      <c r="A29" s="1" t="s">
        <v>22</v>
      </c>
    </row>
    <row r="30" spans="1:19">
      <c r="A30" s="1"/>
    </row>
    <row r="31" spans="1:19">
      <c r="A31" s="142" t="s">
        <v>656</v>
      </c>
      <c r="B31" s="9">
        <f>((B27/B7)^(1/(2017-1997))-1)*100</f>
        <v>0.45775279098640986</v>
      </c>
      <c r="C31" s="16">
        <f t="shared" ref="C31:S31" si="0">((C27/C7)^(1/(2017-1997))-1)*100</f>
        <v>0.92696854520932792</v>
      </c>
      <c r="D31" s="17">
        <f t="shared" si="0"/>
        <v>0.38257705611037807</v>
      </c>
      <c r="E31" s="17">
        <f t="shared" si="0"/>
        <v>0.13725393521424323</v>
      </c>
      <c r="F31" s="17">
        <f t="shared" si="0"/>
        <v>0.15174749292190537</v>
      </c>
      <c r="G31" s="73">
        <f t="shared" si="0"/>
        <v>0.39197659373308991</v>
      </c>
      <c r="H31" s="9">
        <f t="shared" si="0"/>
        <v>0.43488170584200514</v>
      </c>
      <c r="I31" s="16">
        <f t="shared" si="0"/>
        <v>0.35961384465683643</v>
      </c>
      <c r="J31" s="17">
        <f t="shared" si="0"/>
        <v>0.37509279830192366</v>
      </c>
      <c r="K31" s="17">
        <f t="shared" si="0"/>
        <v>0.46713447416446563</v>
      </c>
      <c r="L31" s="17">
        <f t="shared" si="0"/>
        <v>0.36243187259994425</v>
      </c>
      <c r="M31" s="17">
        <f t="shared" si="0"/>
        <v>0.48172126216228239</v>
      </c>
      <c r="N31" s="17">
        <f t="shared" si="0"/>
        <v>0.3503496808741513</v>
      </c>
      <c r="O31" s="17">
        <f t="shared" si="0"/>
        <v>0.35863402929916521</v>
      </c>
      <c r="P31" s="17">
        <f t="shared" si="0"/>
        <v>0.18987301626045561</v>
      </c>
      <c r="Q31" s="17">
        <f t="shared" si="0"/>
        <v>0.3553181635996161</v>
      </c>
      <c r="R31" s="73">
        <f t="shared" si="0"/>
        <v>0.35539230598595761</v>
      </c>
      <c r="S31" s="9">
        <f t="shared" si="0"/>
        <v>0.50926124506873727</v>
      </c>
    </row>
    <row r="32" spans="1:19">
      <c r="A32" s="8" t="s">
        <v>25</v>
      </c>
      <c r="B32" s="9">
        <f>((B17/B7)^(1/(2007-1997))-1)*100</f>
        <v>0.54725914943531961</v>
      </c>
      <c r="C32" s="16">
        <f>((C17/C7)^(1/(2007-1997))-1)*100</f>
        <v>0.91207213163773115</v>
      </c>
      <c r="D32" s="17">
        <f>((D17/D7)^(1/(2007-1997))-1)*100</f>
        <v>0.35889996142302039</v>
      </c>
      <c r="E32" s="17">
        <f t="shared" ref="E32:S32" si="1">((E17/E7)^(1/(2007-1997))-1)*100</f>
        <v>8.9765111509709783E-2</v>
      </c>
      <c r="F32" s="17">
        <f t="shared" si="1"/>
        <v>8.508520175005696E-2</v>
      </c>
      <c r="G32" s="73">
        <f t="shared" si="1"/>
        <v>0.55203950626550036</v>
      </c>
      <c r="H32" s="11">
        <f t="shared" si="1"/>
        <v>0.57433608717125662</v>
      </c>
      <c r="I32" s="16">
        <f t="shared" si="1"/>
        <v>0.49019189397014884</v>
      </c>
      <c r="J32" s="17">
        <f t="shared" si="1"/>
        <v>0.37605001606431099</v>
      </c>
      <c r="K32" s="17">
        <f t="shared" si="1"/>
        <v>0.59519089523636382</v>
      </c>
      <c r="L32" s="17">
        <f t="shared" si="1"/>
        <v>0.39945195913906328</v>
      </c>
      <c r="M32" s="17">
        <f t="shared" si="1"/>
        <v>0.58043241343146423</v>
      </c>
      <c r="N32" s="17">
        <f t="shared" si="1"/>
        <v>0.29665247497121516</v>
      </c>
      <c r="O32" s="17">
        <f t="shared" si="1"/>
        <v>0.39727644043487942</v>
      </c>
      <c r="P32" s="17">
        <f t="shared" si="1"/>
        <v>7.8527312866172316E-2</v>
      </c>
      <c r="Q32" s="17">
        <f t="shared" si="1"/>
        <v>0.33044254167504672</v>
      </c>
      <c r="R32" s="73">
        <f t="shared" si="1"/>
        <v>0.34383363485186447</v>
      </c>
      <c r="S32" s="11">
        <f t="shared" si="1"/>
        <v>0.56863922661611888</v>
      </c>
    </row>
    <row r="33" spans="1:19">
      <c r="A33" s="142" t="s">
        <v>657</v>
      </c>
      <c r="B33" s="9">
        <f>((B27/B17)^(1/(2017-2007))-1)*100</f>
        <v>0.36832611037524998</v>
      </c>
      <c r="C33" s="16">
        <f t="shared" ref="C33:S33" si="2">((C27/C17)^(1/(2017-2007))-1)*100</f>
        <v>0.94186715775606</v>
      </c>
      <c r="D33" s="17">
        <f t="shared" si="2"/>
        <v>0.40625973679770944</v>
      </c>
      <c r="E33" s="17">
        <f t="shared" si="2"/>
        <v>0.18476529057696034</v>
      </c>
      <c r="F33" s="17">
        <f t="shared" si="2"/>
        <v>0.21845418492587587</v>
      </c>
      <c r="G33" s="73">
        <f t="shared" si="2"/>
        <v>0.23216847599243362</v>
      </c>
      <c r="H33" s="9">
        <f t="shared" si="2"/>
        <v>0.29562068919433138</v>
      </c>
      <c r="I33" s="16">
        <f t="shared" si="2"/>
        <v>0.22920546988232093</v>
      </c>
      <c r="J33" s="17">
        <f t="shared" si="2"/>
        <v>0.37413558966785665</v>
      </c>
      <c r="K33" s="17">
        <f t="shared" si="2"/>
        <v>0.33924106731653136</v>
      </c>
      <c r="L33" s="17">
        <f t="shared" si="2"/>
        <v>0.325425436402349</v>
      </c>
      <c r="M33" s="17">
        <f t="shared" si="2"/>
        <v>0.38310698750367855</v>
      </c>
      <c r="N33" s="17">
        <f t="shared" si="2"/>
        <v>0.40407563539284208</v>
      </c>
      <c r="O33" s="17">
        <f t="shared" si="2"/>
        <v>0.32000649143482107</v>
      </c>
      <c r="P33" s="17">
        <f t="shared" si="2"/>
        <v>0.30134260103065191</v>
      </c>
      <c r="Q33" s="17">
        <f t="shared" si="2"/>
        <v>0.38019995310951682</v>
      </c>
      <c r="R33" s="73">
        <f t="shared" si="2"/>
        <v>0.36695230857084482</v>
      </c>
      <c r="S33" s="9">
        <f t="shared" si="2"/>
        <v>0.44991832161420664</v>
      </c>
    </row>
    <row r="35" spans="1:19">
      <c r="A35" s="25" t="s">
        <v>594</v>
      </c>
      <c r="B35" s="97" t="s">
        <v>835</v>
      </c>
    </row>
    <row r="36" spans="1:19">
      <c r="A36" s="25" t="s">
        <v>595</v>
      </c>
      <c r="B36" s="3" t="s">
        <v>596</v>
      </c>
    </row>
    <row r="37" spans="1:19">
      <c r="A37" s="1" t="s">
        <v>1</v>
      </c>
      <c r="B37" s="3" t="s">
        <v>42</v>
      </c>
    </row>
  </sheetData>
  <mergeCells count="1">
    <mergeCell ref="B6:S6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66"/>
  <dimension ref="A1:L37"/>
  <sheetViews>
    <sheetView topLeftCell="A10" workbookViewId="0">
      <selection activeCell="B35" sqref="B35"/>
    </sheetView>
  </sheetViews>
  <sheetFormatPr defaultRowHeight="15"/>
  <sheetData>
    <row r="1" spans="1:12" ht="15.75">
      <c r="A1" s="227" t="s">
        <v>674</v>
      </c>
      <c r="B1" s="2" t="s">
        <v>845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67" t="s">
        <v>29</v>
      </c>
      <c r="C5" s="166" t="s">
        <v>0</v>
      </c>
      <c r="D5" s="166" t="s">
        <v>35</v>
      </c>
      <c r="E5" s="166" t="s">
        <v>39</v>
      </c>
      <c r="F5" s="166" t="s">
        <v>37</v>
      </c>
      <c r="G5" s="166" t="s">
        <v>33</v>
      </c>
      <c r="H5" s="166" t="s">
        <v>36</v>
      </c>
      <c r="I5" s="166" t="s">
        <v>32</v>
      </c>
      <c r="J5" s="166" t="s">
        <v>34</v>
      </c>
      <c r="K5" s="166" t="s">
        <v>38</v>
      </c>
      <c r="L5" s="166" t="s">
        <v>31</v>
      </c>
    </row>
    <row r="6" spans="1:12" s="158" customFormat="1" ht="13.5" customHeight="1">
      <c r="A6" s="67"/>
      <c r="B6" s="246" t="s">
        <v>694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8">
        <v>1997</v>
      </c>
      <c r="B7" s="9">
        <v>92.844999999999999</v>
      </c>
      <c r="C7" s="17">
        <v>94.356999999999999</v>
      </c>
      <c r="D7" s="17">
        <v>92.072999999999993</v>
      </c>
      <c r="E7" s="17">
        <v>94.566000000000003</v>
      </c>
      <c r="F7" s="17">
        <v>93.748000000000005</v>
      </c>
      <c r="G7" s="17">
        <v>94.781999999999996</v>
      </c>
      <c r="H7" s="17">
        <v>93.728999999999999</v>
      </c>
      <c r="I7" s="17">
        <v>91.623999999999995</v>
      </c>
      <c r="J7" s="17">
        <v>89.02</v>
      </c>
      <c r="K7" s="17">
        <v>93.238</v>
      </c>
      <c r="L7" s="17">
        <v>96.733999999999995</v>
      </c>
    </row>
    <row r="8" spans="1:12">
      <c r="A8" s="8">
        <v>1998</v>
      </c>
      <c r="B8" s="9">
        <v>93.341999999999999</v>
      </c>
      <c r="C8" s="17">
        <v>94.713999999999999</v>
      </c>
      <c r="D8" s="17">
        <v>92.828000000000003</v>
      </c>
      <c r="E8" s="17">
        <v>94.95</v>
      </c>
      <c r="F8" s="17">
        <v>94.643000000000001</v>
      </c>
      <c r="G8" s="17">
        <v>94.933000000000007</v>
      </c>
      <c r="H8" s="17">
        <v>94.073999999999998</v>
      </c>
      <c r="I8" s="17">
        <v>92.798000000000002</v>
      </c>
      <c r="J8" s="17">
        <v>89.153000000000006</v>
      </c>
      <c r="K8" s="17">
        <v>93.228999999999999</v>
      </c>
      <c r="L8" s="17">
        <v>96.954999999999998</v>
      </c>
    </row>
    <row r="9" spans="1:12">
      <c r="A9" s="8">
        <v>1999</v>
      </c>
      <c r="B9" s="9">
        <v>93.578000000000003</v>
      </c>
      <c r="C9" s="17">
        <v>94.463999999999999</v>
      </c>
      <c r="D9" s="17">
        <v>91.882000000000005</v>
      </c>
      <c r="E9" s="17">
        <v>95.373000000000005</v>
      </c>
      <c r="F9" s="17">
        <v>94.989000000000004</v>
      </c>
      <c r="G9" s="17">
        <v>94.38</v>
      </c>
      <c r="H9" s="17">
        <v>94.411000000000001</v>
      </c>
      <c r="I9" s="17">
        <v>93.450999999999993</v>
      </c>
      <c r="J9" s="17">
        <v>89.682000000000002</v>
      </c>
      <c r="K9" s="17">
        <v>94.531000000000006</v>
      </c>
      <c r="L9" s="17">
        <v>96.933999999999997</v>
      </c>
    </row>
    <row r="10" spans="1:12">
      <c r="A10" s="8">
        <v>2000</v>
      </c>
      <c r="B10" s="9">
        <v>94.608999999999995</v>
      </c>
      <c r="C10" s="17">
        <v>95.152000000000001</v>
      </c>
      <c r="D10" s="17">
        <v>93.194999999999993</v>
      </c>
      <c r="E10" s="17">
        <v>95.78</v>
      </c>
      <c r="F10" s="17">
        <v>95.331000000000003</v>
      </c>
      <c r="G10" s="17">
        <v>95.460999999999999</v>
      </c>
      <c r="H10" s="17">
        <v>95.173000000000002</v>
      </c>
      <c r="I10" s="17">
        <v>94.018000000000001</v>
      </c>
      <c r="J10" s="17">
        <v>90.77</v>
      </c>
      <c r="K10" s="17">
        <v>95.349000000000004</v>
      </c>
      <c r="L10" s="17">
        <v>97.837000000000003</v>
      </c>
    </row>
    <row r="11" spans="1:12">
      <c r="A11" s="8">
        <v>2001</v>
      </c>
      <c r="B11" s="9">
        <v>95.429000000000002</v>
      </c>
      <c r="C11" s="17">
        <v>96.088999999999999</v>
      </c>
      <c r="D11" s="17">
        <v>95.489000000000004</v>
      </c>
      <c r="E11" s="17">
        <v>97.176000000000002</v>
      </c>
      <c r="F11" s="17">
        <v>96.215999999999994</v>
      </c>
      <c r="G11" s="17">
        <v>96.539000000000001</v>
      </c>
      <c r="H11" s="17">
        <v>95.774000000000001</v>
      </c>
      <c r="I11" s="17">
        <v>96.111000000000004</v>
      </c>
      <c r="J11" s="17">
        <v>92.965999999999994</v>
      </c>
      <c r="K11" s="17">
        <v>96.358999999999995</v>
      </c>
      <c r="L11" s="17">
        <v>98.135000000000005</v>
      </c>
    </row>
    <row r="12" spans="1:12">
      <c r="A12" s="8">
        <v>2002</v>
      </c>
      <c r="B12" s="9">
        <v>95.747</v>
      </c>
      <c r="C12" s="17">
        <v>96.869</v>
      </c>
      <c r="D12" s="17">
        <v>95.33</v>
      </c>
      <c r="E12" s="17">
        <v>97.536000000000001</v>
      </c>
      <c r="F12" s="17">
        <v>97.027000000000001</v>
      </c>
      <c r="G12" s="17">
        <v>96.421999999999997</v>
      </c>
      <c r="H12" s="17">
        <v>96.275999999999996</v>
      </c>
      <c r="I12" s="17">
        <v>95.731999999999999</v>
      </c>
      <c r="J12" s="17">
        <v>94.143000000000001</v>
      </c>
      <c r="K12" s="17">
        <v>96.869</v>
      </c>
      <c r="L12" s="17">
        <v>97.655000000000001</v>
      </c>
    </row>
    <row r="13" spans="1:12">
      <c r="A13" s="8">
        <v>2003</v>
      </c>
      <c r="B13" s="9">
        <v>96.296000000000006</v>
      </c>
      <c r="C13" s="17">
        <v>96.933000000000007</v>
      </c>
      <c r="D13" s="17">
        <v>95.224999999999994</v>
      </c>
      <c r="E13" s="17">
        <v>97.572999999999993</v>
      </c>
      <c r="F13" s="17">
        <v>97.361999999999995</v>
      </c>
      <c r="G13" s="17">
        <v>96.998000000000005</v>
      </c>
      <c r="H13" s="17">
        <v>96.927000000000007</v>
      </c>
      <c r="I13" s="17">
        <v>96.028999999999996</v>
      </c>
      <c r="J13" s="17">
        <v>94.682000000000002</v>
      </c>
      <c r="K13" s="17">
        <v>96.602000000000004</v>
      </c>
      <c r="L13" s="17">
        <v>97.988</v>
      </c>
    </row>
    <row r="14" spans="1:12">
      <c r="A14" s="8">
        <v>2004</v>
      </c>
      <c r="B14" s="9">
        <v>96.721000000000004</v>
      </c>
      <c r="C14" s="17">
        <v>96.802000000000007</v>
      </c>
      <c r="D14" s="17">
        <v>97.212000000000003</v>
      </c>
      <c r="E14" s="17">
        <v>97.238</v>
      </c>
      <c r="F14" s="17">
        <v>97.661000000000001</v>
      </c>
      <c r="G14" s="17">
        <v>97.68</v>
      </c>
      <c r="H14" s="17">
        <v>97.272999999999996</v>
      </c>
      <c r="I14" s="17">
        <v>96.581999999999994</v>
      </c>
      <c r="J14" s="17">
        <v>94.971999999999994</v>
      </c>
      <c r="K14" s="17">
        <v>96.597999999999999</v>
      </c>
      <c r="L14" s="17">
        <v>98.257999999999996</v>
      </c>
    </row>
    <row r="15" spans="1:12">
      <c r="A15" s="8">
        <v>2005</v>
      </c>
      <c r="B15" s="9">
        <v>97.254999999999995</v>
      </c>
      <c r="C15" s="17">
        <v>98.28</v>
      </c>
      <c r="D15" s="17">
        <v>97.200999999999993</v>
      </c>
      <c r="E15" s="17">
        <v>97.974000000000004</v>
      </c>
      <c r="F15" s="17">
        <v>97.763000000000005</v>
      </c>
      <c r="G15" s="17">
        <v>98.638999999999996</v>
      </c>
      <c r="H15" s="17">
        <v>97.69</v>
      </c>
      <c r="I15" s="17">
        <v>96.563000000000002</v>
      </c>
      <c r="J15" s="17">
        <v>94.924999999999997</v>
      </c>
      <c r="K15" s="17">
        <v>97.293000000000006</v>
      </c>
      <c r="L15" s="17">
        <v>97.822000000000003</v>
      </c>
    </row>
    <row r="16" spans="1:12">
      <c r="A16" s="8">
        <v>2006</v>
      </c>
      <c r="B16" s="9">
        <v>97.691000000000003</v>
      </c>
      <c r="C16" s="17">
        <v>98.744</v>
      </c>
      <c r="D16" s="17">
        <v>96.795000000000002</v>
      </c>
      <c r="E16" s="17">
        <v>98.1</v>
      </c>
      <c r="F16" s="17">
        <v>97.902000000000001</v>
      </c>
      <c r="G16" s="17">
        <v>98.701999999999998</v>
      </c>
      <c r="H16" s="17">
        <v>98.46</v>
      </c>
      <c r="I16" s="17">
        <v>97.141999999999996</v>
      </c>
      <c r="J16" s="17">
        <v>95.731999999999999</v>
      </c>
      <c r="K16" s="17">
        <v>97.197000000000003</v>
      </c>
      <c r="L16" s="17">
        <v>97.635000000000005</v>
      </c>
    </row>
    <row r="17" spans="1:12">
      <c r="A17" s="8">
        <v>2007</v>
      </c>
      <c r="B17" s="9">
        <v>98.052999999999997</v>
      </c>
      <c r="C17" s="17">
        <v>99.06</v>
      </c>
      <c r="D17" s="17">
        <v>97.667000000000002</v>
      </c>
      <c r="E17" s="17">
        <v>97.912000000000006</v>
      </c>
      <c r="F17" s="17">
        <v>98.706999999999994</v>
      </c>
      <c r="G17" s="17">
        <v>98.832999999999998</v>
      </c>
      <c r="H17" s="17">
        <v>98.691999999999993</v>
      </c>
      <c r="I17" s="17">
        <v>97.054000000000002</v>
      </c>
      <c r="J17" s="17">
        <v>96.480999999999995</v>
      </c>
      <c r="K17" s="17">
        <v>98.009</v>
      </c>
      <c r="L17" s="17">
        <v>97.941000000000003</v>
      </c>
    </row>
    <row r="18" spans="1:12">
      <c r="A18" s="8">
        <v>2008</v>
      </c>
      <c r="B18" s="9">
        <v>98.25</v>
      </c>
      <c r="C18" s="17">
        <v>99.558000000000007</v>
      </c>
      <c r="D18" s="17">
        <v>97.378</v>
      </c>
      <c r="E18" s="17">
        <v>98.144000000000005</v>
      </c>
      <c r="F18" s="17">
        <v>99.69</v>
      </c>
      <c r="G18" s="17">
        <v>98.534999999999997</v>
      </c>
      <c r="H18" s="17">
        <v>98.980999999999995</v>
      </c>
      <c r="I18" s="17">
        <v>97.364999999999995</v>
      </c>
      <c r="J18" s="17">
        <v>97.191999999999993</v>
      </c>
      <c r="K18" s="17">
        <v>98.375</v>
      </c>
      <c r="L18" s="17">
        <v>98.054000000000002</v>
      </c>
    </row>
    <row r="19" spans="1:12">
      <c r="A19" s="8">
        <v>2009</v>
      </c>
      <c r="B19" s="9">
        <v>98.725999999999999</v>
      </c>
      <c r="C19" s="17">
        <v>99.724999999999994</v>
      </c>
      <c r="D19" s="17">
        <v>97.685000000000002</v>
      </c>
      <c r="E19" s="17">
        <v>98.23</v>
      </c>
      <c r="F19" s="17">
        <v>99.867000000000004</v>
      </c>
      <c r="G19" s="17">
        <v>98.69</v>
      </c>
      <c r="H19" s="17">
        <v>99.228999999999999</v>
      </c>
      <c r="I19" s="17">
        <v>97.945999999999998</v>
      </c>
      <c r="J19" s="17">
        <v>97.736999999999995</v>
      </c>
      <c r="K19" s="17">
        <v>99.168999999999997</v>
      </c>
      <c r="L19" s="17">
        <v>98.867000000000004</v>
      </c>
    </row>
    <row r="20" spans="1:12">
      <c r="A20" s="8">
        <v>2010</v>
      </c>
      <c r="B20" s="9">
        <v>99.227000000000004</v>
      </c>
      <c r="C20" s="17">
        <v>99.32</v>
      </c>
      <c r="D20" s="17">
        <v>98.29</v>
      </c>
      <c r="E20" s="17">
        <v>98.902000000000001</v>
      </c>
      <c r="F20" s="17">
        <v>99.475999999999999</v>
      </c>
      <c r="G20" s="17">
        <v>99.149000000000001</v>
      </c>
      <c r="H20" s="17">
        <v>99.453999999999994</v>
      </c>
      <c r="I20" s="17">
        <v>98.444999999999993</v>
      </c>
      <c r="J20" s="17">
        <v>98.564999999999998</v>
      </c>
      <c r="K20" s="17">
        <v>99.66</v>
      </c>
      <c r="L20" s="17">
        <v>99.5</v>
      </c>
    </row>
    <row r="21" spans="1:12">
      <c r="A21" s="8">
        <v>2011</v>
      </c>
      <c r="B21" s="9">
        <v>99.602000000000004</v>
      </c>
      <c r="C21" s="17">
        <v>99.340999999999994</v>
      </c>
      <c r="D21" s="17">
        <v>98.637</v>
      </c>
      <c r="E21" s="17">
        <v>99.013999999999996</v>
      </c>
      <c r="F21" s="17">
        <v>100.172</v>
      </c>
      <c r="G21" s="17">
        <v>99.772999999999996</v>
      </c>
      <c r="H21" s="17">
        <v>99.43</v>
      </c>
      <c r="I21" s="17">
        <v>98.736999999999995</v>
      </c>
      <c r="J21" s="17">
        <v>100.056</v>
      </c>
      <c r="K21" s="17">
        <v>99.691000000000003</v>
      </c>
      <c r="L21" s="17">
        <v>99.915000000000006</v>
      </c>
    </row>
    <row r="22" spans="1:12">
      <c r="A22" s="8">
        <v>2012</v>
      </c>
      <c r="B22" s="81">
        <v>100</v>
      </c>
      <c r="C22" s="82">
        <v>100</v>
      </c>
      <c r="D22" s="82">
        <v>100</v>
      </c>
      <c r="E22" s="82">
        <v>100</v>
      </c>
      <c r="F22" s="82">
        <v>100</v>
      </c>
      <c r="G22" s="82">
        <v>100</v>
      </c>
      <c r="H22" s="82">
        <v>100</v>
      </c>
      <c r="I22" s="82">
        <v>100</v>
      </c>
      <c r="J22" s="82">
        <v>100</v>
      </c>
      <c r="K22" s="82">
        <v>100</v>
      </c>
      <c r="L22" s="82">
        <v>100</v>
      </c>
    </row>
    <row r="23" spans="1:12">
      <c r="A23" s="8">
        <v>2013</v>
      </c>
      <c r="B23" s="9">
        <v>99.994</v>
      </c>
      <c r="C23" s="17">
        <v>100.399</v>
      </c>
      <c r="D23" s="17">
        <v>98.691000000000003</v>
      </c>
      <c r="E23" s="17">
        <v>99.792000000000002</v>
      </c>
      <c r="F23" s="17">
        <v>100.8</v>
      </c>
      <c r="G23" s="17">
        <v>99.835999999999999</v>
      </c>
      <c r="H23" s="17">
        <v>100.051</v>
      </c>
      <c r="I23" s="17">
        <v>99.02</v>
      </c>
      <c r="J23" s="17">
        <v>100.154</v>
      </c>
      <c r="K23" s="17">
        <v>100.00700000000001</v>
      </c>
      <c r="L23" s="17">
        <v>100.01300000000001</v>
      </c>
    </row>
    <row r="24" spans="1:12">
      <c r="A24" s="8">
        <v>2014</v>
      </c>
      <c r="B24" s="9">
        <v>100.4</v>
      </c>
      <c r="C24" s="17">
        <v>100.84699999999999</v>
      </c>
      <c r="D24" s="17">
        <v>98.819000000000003</v>
      </c>
      <c r="E24" s="17">
        <v>99.706999999999994</v>
      </c>
      <c r="F24" s="17">
        <v>101.208</v>
      </c>
      <c r="G24" s="17">
        <v>100.71</v>
      </c>
      <c r="H24" s="17">
        <v>99.944000000000003</v>
      </c>
      <c r="I24" s="17">
        <v>99.516999999999996</v>
      </c>
      <c r="J24" s="17">
        <v>100.96299999999999</v>
      </c>
      <c r="K24" s="17">
        <v>100.98399999999999</v>
      </c>
      <c r="L24" s="17">
        <v>99.924000000000007</v>
      </c>
    </row>
    <row r="25" spans="1:12">
      <c r="A25" s="8">
        <v>2015</v>
      </c>
      <c r="B25" s="9">
        <v>100.82899999999999</v>
      </c>
      <c r="C25" s="17">
        <v>100.705</v>
      </c>
      <c r="D25" s="17">
        <v>99.287999999999997</v>
      </c>
      <c r="E25" s="17">
        <v>99.361000000000004</v>
      </c>
      <c r="F25" s="17">
        <v>101.021</v>
      </c>
      <c r="G25" s="17">
        <v>100.998</v>
      </c>
      <c r="H25" s="17">
        <v>100.548</v>
      </c>
      <c r="I25" s="17">
        <v>100.83799999999999</v>
      </c>
      <c r="J25" s="17">
        <v>101.31699999999999</v>
      </c>
      <c r="K25" s="17">
        <v>101.017</v>
      </c>
      <c r="L25" s="17">
        <v>99.950999999999993</v>
      </c>
    </row>
    <row r="26" spans="1:12">
      <c r="A26" s="8">
        <v>2016</v>
      </c>
      <c r="B26" s="9">
        <v>101.301</v>
      </c>
      <c r="C26" s="17">
        <v>101.422</v>
      </c>
      <c r="D26" s="17">
        <v>99.656999999999996</v>
      </c>
      <c r="E26" s="17">
        <v>100.438</v>
      </c>
      <c r="F26" s="17">
        <v>101.575</v>
      </c>
      <c r="G26" s="17">
        <v>101.316</v>
      </c>
      <c r="H26" s="17">
        <v>101.08499999999999</v>
      </c>
      <c r="I26" s="17">
        <v>100.42100000000001</v>
      </c>
      <c r="J26" s="17">
        <v>101.715</v>
      </c>
      <c r="K26" s="17">
        <v>101.79</v>
      </c>
      <c r="L26" s="17">
        <v>99.863</v>
      </c>
    </row>
    <row r="27" spans="1:12" s="158" customFormat="1">
      <c r="A27" s="142">
        <v>2017</v>
      </c>
      <c r="B27" s="9">
        <v>101.72499999999999</v>
      </c>
      <c r="C27" s="17">
        <v>101.604</v>
      </c>
      <c r="D27" s="17">
        <v>100.051</v>
      </c>
      <c r="E27" s="17">
        <v>100.419</v>
      </c>
      <c r="F27" s="17">
        <v>101.764</v>
      </c>
      <c r="G27" s="17">
        <v>102.033</v>
      </c>
      <c r="H27" s="17">
        <v>101.146</v>
      </c>
      <c r="I27" s="17">
        <v>100.777</v>
      </c>
      <c r="J27" s="17">
        <v>102.34099999999999</v>
      </c>
      <c r="K27" s="17">
        <v>102.119</v>
      </c>
      <c r="L27" s="17">
        <v>100.075</v>
      </c>
    </row>
    <row r="29" spans="1:12">
      <c r="A29" s="1" t="s">
        <v>22</v>
      </c>
    </row>
    <row r="30" spans="1:12">
      <c r="A30" s="1"/>
    </row>
    <row r="31" spans="1:12">
      <c r="A31" s="142" t="s">
        <v>656</v>
      </c>
      <c r="B31" s="9">
        <f>((B27/B7)^(1/(2017-1997))-1)*100</f>
        <v>0.45775279098640986</v>
      </c>
      <c r="C31" s="16">
        <f t="shared" ref="C31:L31" si="0">((C27/C7)^(1/(2017-1997))-1)*100</f>
        <v>0.37067251535078949</v>
      </c>
      <c r="D31" s="17">
        <f t="shared" si="0"/>
        <v>0.41635593950388738</v>
      </c>
      <c r="E31" s="17">
        <f t="shared" si="0"/>
        <v>0.30071839813263779</v>
      </c>
      <c r="F31" s="17">
        <f t="shared" si="0"/>
        <v>0.41107297514779706</v>
      </c>
      <c r="G31" s="17">
        <f t="shared" si="0"/>
        <v>0.36926396843268705</v>
      </c>
      <c r="H31" s="17">
        <f t="shared" si="0"/>
        <v>0.38151280359408624</v>
      </c>
      <c r="I31" s="17">
        <f t="shared" si="0"/>
        <v>0.4772196275855789</v>
      </c>
      <c r="J31" s="17">
        <f t="shared" si="0"/>
        <v>0.69968297858871153</v>
      </c>
      <c r="K31" s="17">
        <f t="shared" si="0"/>
        <v>0.45595349911300431</v>
      </c>
      <c r="L31" s="17">
        <f t="shared" si="0"/>
        <v>0.16991900562601803</v>
      </c>
    </row>
    <row r="32" spans="1:12">
      <c r="A32" s="8" t="s">
        <v>25</v>
      </c>
      <c r="B32" s="9">
        <f>((B17/B7)^(1/(2007-1997))-1)*100</f>
        <v>0.54725914943531961</v>
      </c>
      <c r="C32" s="16">
        <f t="shared" ref="C32:L32" si="1">((C17/C7)^(1/(2007-1997))-1)*100</f>
        <v>0.48758752061939248</v>
      </c>
      <c r="D32" s="17">
        <f t="shared" si="1"/>
        <v>0.59156278902623427</v>
      </c>
      <c r="E32" s="17">
        <f t="shared" si="1"/>
        <v>0.34831634298848613</v>
      </c>
      <c r="F32" s="17">
        <f t="shared" si="1"/>
        <v>0.51678610278025339</v>
      </c>
      <c r="G32" s="17">
        <f t="shared" si="1"/>
        <v>0.41939741234751082</v>
      </c>
      <c r="H32" s="17">
        <f t="shared" si="1"/>
        <v>0.51729587572542091</v>
      </c>
      <c r="I32" s="17">
        <f t="shared" si="1"/>
        <v>0.57740336952643023</v>
      </c>
      <c r="J32" s="17">
        <f t="shared" si="1"/>
        <v>0.80809796916225807</v>
      </c>
      <c r="K32" s="17">
        <f t="shared" si="1"/>
        <v>0.50028674863806799</v>
      </c>
      <c r="L32" s="17">
        <f t="shared" si="1"/>
        <v>0.12408004564969932</v>
      </c>
    </row>
    <row r="33" spans="1:12">
      <c r="A33" s="142" t="s">
        <v>657</v>
      </c>
      <c r="B33" s="9">
        <f>((B27/B17)^(1/(2017-2007))-1)*100</f>
        <v>0.36832611037524998</v>
      </c>
      <c r="C33" s="16">
        <f t="shared" ref="C33:L33" si="2">((C27/C17)^(1/(2017-2007))-1)*100</f>
        <v>0.25389353801152925</v>
      </c>
      <c r="D33" s="17">
        <f t="shared" si="2"/>
        <v>0.24145425911568097</v>
      </c>
      <c r="E33" s="17">
        <f t="shared" si="2"/>
        <v>0.25314303028092233</v>
      </c>
      <c r="F33" s="17">
        <f t="shared" si="2"/>
        <v>0.305471025615911</v>
      </c>
      <c r="G33" s="17">
        <f t="shared" si="2"/>
        <v>0.31915555317034716</v>
      </c>
      <c r="H33" s="17">
        <f t="shared" si="2"/>
        <v>0.24591315305719785</v>
      </c>
      <c r="I33" s="17">
        <f t="shared" si="2"/>
        <v>0.37713567726602726</v>
      </c>
      <c r="J33" s="17">
        <f t="shared" si="2"/>
        <v>0.59138458390792792</v>
      </c>
      <c r="K33" s="17">
        <f t="shared" si="2"/>
        <v>0.41163980611933493</v>
      </c>
      <c r="L33" s="17">
        <f t="shared" si="2"/>
        <v>0.21577895166535743</v>
      </c>
    </row>
    <row r="35" spans="1:12">
      <c r="A35" s="25" t="s">
        <v>594</v>
      </c>
      <c r="B35" s="97" t="s">
        <v>835</v>
      </c>
    </row>
    <row r="36" spans="1:12">
      <c r="A36" s="25" t="s">
        <v>595</v>
      </c>
      <c r="B36" s="3" t="s">
        <v>596</v>
      </c>
    </row>
    <row r="37" spans="1:12">
      <c r="A37" s="1" t="s">
        <v>1</v>
      </c>
      <c r="B37" s="3" t="s">
        <v>599</v>
      </c>
    </row>
  </sheetData>
  <mergeCells count="1">
    <mergeCell ref="B6:L6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70"/>
  <dimension ref="A1:L11"/>
  <sheetViews>
    <sheetView workbookViewId="0">
      <selection activeCell="F11" sqref="F11"/>
    </sheetView>
  </sheetViews>
  <sheetFormatPr defaultRowHeight="15"/>
  <cols>
    <col min="1" max="1" width="16" customWidth="1"/>
  </cols>
  <sheetData>
    <row r="1" spans="1:12" ht="15.75">
      <c r="A1" s="227" t="s">
        <v>675</v>
      </c>
      <c r="B1" s="2" t="s">
        <v>617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127</v>
      </c>
      <c r="B5" s="18" t="s">
        <v>29</v>
      </c>
      <c r="C5" s="6" t="s">
        <v>30</v>
      </c>
      <c r="D5" s="6" t="s">
        <v>31</v>
      </c>
      <c r="E5" s="6" t="s">
        <v>32</v>
      </c>
      <c r="F5" s="6" t="s">
        <v>33</v>
      </c>
      <c r="G5" s="6" t="s">
        <v>34</v>
      </c>
      <c r="H5" s="6" t="s">
        <v>35</v>
      </c>
      <c r="I5" s="6" t="s">
        <v>36</v>
      </c>
      <c r="J5" s="6" t="s">
        <v>37</v>
      </c>
      <c r="K5" s="6" t="s">
        <v>38</v>
      </c>
      <c r="L5" s="6" t="s">
        <v>39</v>
      </c>
    </row>
    <row r="6" spans="1:12">
      <c r="A6" s="27" t="s">
        <v>124</v>
      </c>
      <c r="B6" s="89">
        <v>273</v>
      </c>
      <c r="C6" s="90">
        <v>265</v>
      </c>
      <c r="D6" s="90">
        <v>275</v>
      </c>
      <c r="E6" s="90">
        <v>274</v>
      </c>
      <c r="F6" s="90">
        <v>269</v>
      </c>
      <c r="G6" s="90">
        <v>272</v>
      </c>
      <c r="H6" s="90">
        <v>278</v>
      </c>
      <c r="I6" s="90">
        <v>276</v>
      </c>
      <c r="J6" s="90">
        <v>268</v>
      </c>
      <c r="K6" s="90">
        <v>278</v>
      </c>
      <c r="L6" s="90">
        <v>274</v>
      </c>
    </row>
    <row r="7" spans="1:12">
      <c r="A7" s="27" t="s">
        <v>125</v>
      </c>
      <c r="B7" s="81">
        <v>265</v>
      </c>
      <c r="C7" s="82">
        <v>252</v>
      </c>
      <c r="D7" s="82">
        <v>266</v>
      </c>
      <c r="E7" s="82">
        <v>264</v>
      </c>
      <c r="F7" s="82">
        <v>265</v>
      </c>
      <c r="G7" s="82">
        <v>263</v>
      </c>
      <c r="H7" s="82">
        <v>265</v>
      </c>
      <c r="I7" s="82">
        <v>266</v>
      </c>
      <c r="J7" s="82">
        <v>256</v>
      </c>
      <c r="K7" s="82">
        <v>269</v>
      </c>
      <c r="L7" s="82">
        <v>263</v>
      </c>
    </row>
    <row r="8" spans="1:12">
      <c r="A8" s="27" t="s">
        <v>126</v>
      </c>
      <c r="B8" s="81">
        <v>282</v>
      </c>
      <c r="C8" s="82">
        <v>276</v>
      </c>
      <c r="D8" s="82">
        <v>287</v>
      </c>
      <c r="E8" s="82">
        <v>284</v>
      </c>
      <c r="F8" s="82">
        <v>277</v>
      </c>
      <c r="G8" s="82">
        <v>276</v>
      </c>
      <c r="H8" s="82">
        <v>277</v>
      </c>
      <c r="I8" s="82">
        <v>285</v>
      </c>
      <c r="J8" s="82">
        <v>278</v>
      </c>
      <c r="K8" s="82">
        <v>285</v>
      </c>
      <c r="L8" s="82">
        <v>283</v>
      </c>
    </row>
    <row r="10" spans="1:12">
      <c r="A10" s="25" t="s">
        <v>594</v>
      </c>
      <c r="B10" s="66" t="s">
        <v>615</v>
      </c>
    </row>
    <row r="11" spans="1:12">
      <c r="A11" s="25" t="s">
        <v>595</v>
      </c>
      <c r="B11" s="3" t="s">
        <v>616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71"/>
  <dimension ref="A1:D13"/>
  <sheetViews>
    <sheetView workbookViewId="0">
      <selection activeCell="H36" sqref="H36:H37"/>
    </sheetView>
  </sheetViews>
  <sheetFormatPr defaultRowHeight="15"/>
  <cols>
    <col min="1" max="1" width="9.7109375" customWidth="1"/>
  </cols>
  <sheetData>
    <row r="1" spans="1:4" ht="15.75">
      <c r="A1" s="227" t="s">
        <v>676</v>
      </c>
      <c r="B1" s="2" t="s">
        <v>619</v>
      </c>
    </row>
    <row r="2" spans="1:4">
      <c r="A2" s="3"/>
      <c r="B2" s="3"/>
    </row>
    <row r="3" spans="1:4">
      <c r="A3" s="1" t="s">
        <v>2</v>
      </c>
    </row>
    <row r="4" spans="1:4">
      <c r="A4" s="1"/>
    </row>
    <row r="5" spans="1:4" ht="22.5">
      <c r="A5" s="4" t="s">
        <v>618</v>
      </c>
      <c r="B5" s="23" t="s">
        <v>124</v>
      </c>
      <c r="C5" s="6" t="s">
        <v>125</v>
      </c>
      <c r="D5" s="6" t="s">
        <v>126</v>
      </c>
    </row>
    <row r="6" spans="1:4">
      <c r="A6" s="27" t="s">
        <v>128</v>
      </c>
      <c r="B6" s="91">
        <v>274</v>
      </c>
      <c r="C6" s="90">
        <v>267</v>
      </c>
      <c r="D6" s="90">
        <v>292</v>
      </c>
    </row>
    <row r="7" spans="1:4">
      <c r="A7" s="27" t="s">
        <v>129</v>
      </c>
      <c r="B7" s="92">
        <v>281</v>
      </c>
      <c r="C7" s="82">
        <v>271</v>
      </c>
      <c r="D7" s="82">
        <v>288</v>
      </c>
    </row>
    <row r="8" spans="1:4">
      <c r="A8" s="27" t="s">
        <v>130</v>
      </c>
      <c r="B8" s="92">
        <v>276</v>
      </c>
      <c r="C8" s="82">
        <v>264</v>
      </c>
      <c r="D8" s="82">
        <v>281</v>
      </c>
    </row>
    <row r="9" spans="1:4">
      <c r="A9" s="27" t="s">
        <v>131</v>
      </c>
      <c r="B9" s="92">
        <v>260</v>
      </c>
      <c r="C9" s="82">
        <v>245</v>
      </c>
      <c r="D9" s="82">
        <v>264</v>
      </c>
    </row>
    <row r="10" spans="1:4">
      <c r="A10" s="27" t="s">
        <v>132</v>
      </c>
      <c r="B10" s="92">
        <v>247</v>
      </c>
      <c r="C10" s="82">
        <v>227</v>
      </c>
      <c r="D10" s="82">
        <v>246</v>
      </c>
    </row>
    <row r="12" spans="1:4">
      <c r="A12" s="25" t="s">
        <v>594</v>
      </c>
      <c r="B12" s="66" t="s">
        <v>615</v>
      </c>
    </row>
    <row r="13" spans="1:4">
      <c r="A13" s="25" t="s">
        <v>595</v>
      </c>
      <c r="B13" s="3" t="s">
        <v>616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72"/>
  <dimension ref="A1:D13"/>
  <sheetViews>
    <sheetView workbookViewId="0">
      <selection activeCell="D12" sqref="D12"/>
    </sheetView>
  </sheetViews>
  <sheetFormatPr defaultRowHeight="15"/>
  <sheetData>
    <row r="1" spans="1:4" ht="15.75">
      <c r="A1" s="227" t="s">
        <v>677</v>
      </c>
      <c r="B1" s="2" t="s">
        <v>620</v>
      </c>
    </row>
    <row r="2" spans="1:4">
      <c r="A2" s="3"/>
      <c r="B2" s="3"/>
    </row>
    <row r="3" spans="1:4">
      <c r="A3" s="1" t="s">
        <v>2</v>
      </c>
    </row>
    <row r="4" spans="1:4">
      <c r="A4" s="1"/>
    </row>
    <row r="5" spans="1:4" ht="22.5">
      <c r="A5" s="4" t="s">
        <v>618</v>
      </c>
      <c r="B5" s="23" t="s">
        <v>124</v>
      </c>
      <c r="C5" s="6" t="s">
        <v>125</v>
      </c>
      <c r="D5" s="6" t="s">
        <v>126</v>
      </c>
    </row>
    <row r="6" spans="1:4">
      <c r="A6" s="27" t="s">
        <v>128</v>
      </c>
      <c r="B6" s="91">
        <v>276</v>
      </c>
      <c r="C6" s="90">
        <v>268</v>
      </c>
      <c r="D6" s="90">
        <v>294</v>
      </c>
    </row>
    <row r="7" spans="1:4">
      <c r="A7" s="27" t="s">
        <v>129</v>
      </c>
      <c r="B7" s="92">
        <v>285</v>
      </c>
      <c r="C7" s="82">
        <v>277</v>
      </c>
      <c r="D7" s="82">
        <v>292</v>
      </c>
    </row>
    <row r="8" spans="1:4">
      <c r="A8" s="27" t="s">
        <v>130</v>
      </c>
      <c r="B8" s="92">
        <v>280</v>
      </c>
      <c r="C8" s="82">
        <v>272</v>
      </c>
      <c r="D8" s="82">
        <v>288</v>
      </c>
    </row>
    <row r="9" spans="1:4">
      <c r="A9" s="27" t="s">
        <v>131</v>
      </c>
      <c r="B9" s="92">
        <v>268</v>
      </c>
      <c r="C9" s="82">
        <v>261</v>
      </c>
      <c r="D9" s="82">
        <v>274</v>
      </c>
    </row>
    <row r="10" spans="1:4">
      <c r="A10" s="27" t="s">
        <v>132</v>
      </c>
      <c r="B10" s="92">
        <v>260</v>
      </c>
      <c r="C10" s="82">
        <v>251</v>
      </c>
      <c r="D10" s="82">
        <v>261</v>
      </c>
    </row>
    <row r="12" spans="1:4">
      <c r="A12" s="25" t="s">
        <v>594</v>
      </c>
      <c r="B12" s="66" t="s">
        <v>615</v>
      </c>
    </row>
    <row r="13" spans="1:4">
      <c r="A13" s="25" t="s">
        <v>595</v>
      </c>
      <c r="B13" s="3" t="s">
        <v>616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73"/>
  <dimension ref="A1:L14"/>
  <sheetViews>
    <sheetView workbookViewId="0">
      <selection activeCell="B2" sqref="B2"/>
    </sheetView>
  </sheetViews>
  <sheetFormatPr defaultRowHeight="15"/>
  <cols>
    <col min="10" max="10" width="9.85546875" customWidth="1"/>
  </cols>
  <sheetData>
    <row r="1" spans="1:12" ht="15.75">
      <c r="A1" s="227" t="s">
        <v>686</v>
      </c>
      <c r="B1" s="2" t="s">
        <v>934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93" t="s">
        <v>29</v>
      </c>
      <c r="C5" s="94" t="s">
        <v>0</v>
      </c>
      <c r="D5" s="94" t="s">
        <v>35</v>
      </c>
      <c r="E5" s="94" t="s">
        <v>39</v>
      </c>
      <c r="F5" s="94" t="s">
        <v>37</v>
      </c>
      <c r="G5" s="94" t="s">
        <v>33</v>
      </c>
      <c r="H5" s="94" t="s">
        <v>36</v>
      </c>
      <c r="I5" s="94" t="s">
        <v>32</v>
      </c>
      <c r="J5" s="94" t="s">
        <v>34</v>
      </c>
      <c r="K5" s="94" t="s">
        <v>38</v>
      </c>
      <c r="L5" s="94" t="s">
        <v>31</v>
      </c>
    </row>
    <row r="6" spans="1:12">
      <c r="A6" s="8">
        <v>2000</v>
      </c>
      <c r="B6" s="81">
        <v>534</v>
      </c>
      <c r="C6" s="82">
        <v>517</v>
      </c>
      <c r="D6" s="82">
        <v>517</v>
      </c>
      <c r="E6" s="82">
        <v>521</v>
      </c>
      <c r="F6" s="82">
        <v>501</v>
      </c>
      <c r="G6" s="82">
        <v>536</v>
      </c>
      <c r="H6" s="82">
        <v>533</v>
      </c>
      <c r="I6" s="82">
        <v>529</v>
      </c>
      <c r="J6" s="82">
        <v>529</v>
      </c>
      <c r="K6" s="82">
        <v>550</v>
      </c>
      <c r="L6" s="82">
        <v>538</v>
      </c>
    </row>
    <row r="7" spans="1:12">
      <c r="A7" s="8">
        <v>2003</v>
      </c>
      <c r="B7" s="81">
        <v>528</v>
      </c>
      <c r="C7" s="82">
        <v>521</v>
      </c>
      <c r="D7" s="82">
        <v>495</v>
      </c>
      <c r="E7" s="82">
        <v>513</v>
      </c>
      <c r="F7" s="82">
        <v>503</v>
      </c>
      <c r="G7" s="82">
        <v>525</v>
      </c>
      <c r="H7" s="82">
        <v>530</v>
      </c>
      <c r="I7" s="82">
        <v>520</v>
      </c>
      <c r="J7" s="82">
        <v>512</v>
      </c>
      <c r="K7" s="82">
        <v>543</v>
      </c>
      <c r="L7" s="82">
        <v>535</v>
      </c>
    </row>
    <row r="8" spans="1:12">
      <c r="A8" s="8">
        <v>2006</v>
      </c>
      <c r="B8" s="81">
        <v>527</v>
      </c>
      <c r="C8" s="82">
        <v>514</v>
      </c>
      <c r="D8" s="82">
        <v>497</v>
      </c>
      <c r="E8" s="82">
        <v>505</v>
      </c>
      <c r="F8" s="82">
        <v>497</v>
      </c>
      <c r="G8" s="82">
        <v>522</v>
      </c>
      <c r="H8" s="82">
        <v>534</v>
      </c>
      <c r="I8" s="82">
        <v>516</v>
      </c>
      <c r="J8" s="82">
        <v>507</v>
      </c>
      <c r="K8" s="82">
        <v>535</v>
      </c>
      <c r="L8" s="82">
        <v>528</v>
      </c>
    </row>
    <row r="9" spans="1:12">
      <c r="A9" s="8">
        <v>2009</v>
      </c>
      <c r="B9" s="81">
        <v>524</v>
      </c>
      <c r="C9" s="82">
        <v>506</v>
      </c>
      <c r="D9" s="82">
        <v>486</v>
      </c>
      <c r="E9" s="82">
        <v>516</v>
      </c>
      <c r="F9" s="82">
        <v>499</v>
      </c>
      <c r="G9" s="82">
        <v>522</v>
      </c>
      <c r="H9" s="82">
        <v>531</v>
      </c>
      <c r="I9" s="82">
        <v>495</v>
      </c>
      <c r="J9" s="82">
        <v>504</v>
      </c>
      <c r="K9" s="82">
        <v>533</v>
      </c>
      <c r="L9" s="82">
        <v>525</v>
      </c>
    </row>
    <row r="10" spans="1:12">
      <c r="A10" s="8">
        <v>2012</v>
      </c>
      <c r="B10" s="81">
        <v>523</v>
      </c>
      <c r="C10" s="82">
        <v>503</v>
      </c>
      <c r="D10" s="82">
        <v>490</v>
      </c>
      <c r="E10" s="82">
        <v>508</v>
      </c>
      <c r="F10" s="82">
        <v>497</v>
      </c>
      <c r="G10" s="82">
        <v>520</v>
      </c>
      <c r="H10" s="82">
        <v>528</v>
      </c>
      <c r="I10" s="82">
        <v>495</v>
      </c>
      <c r="J10" s="82">
        <v>505</v>
      </c>
      <c r="K10" s="82">
        <v>525</v>
      </c>
      <c r="L10" s="82">
        <v>535</v>
      </c>
    </row>
    <row r="11" spans="1:12">
      <c r="A11" s="8">
        <v>2015</v>
      </c>
      <c r="B11" s="81">
        <v>527</v>
      </c>
      <c r="C11" s="82">
        <v>505</v>
      </c>
      <c r="D11" s="82">
        <v>515</v>
      </c>
      <c r="E11" s="82">
        <v>517</v>
      </c>
      <c r="F11" s="82">
        <v>505</v>
      </c>
      <c r="G11" s="82">
        <v>532</v>
      </c>
      <c r="H11" s="82">
        <v>527</v>
      </c>
      <c r="I11" s="82">
        <v>498</v>
      </c>
      <c r="J11" s="82">
        <v>496</v>
      </c>
      <c r="K11" s="82">
        <v>533</v>
      </c>
      <c r="L11" s="82">
        <v>536</v>
      </c>
    </row>
    <row r="13" spans="1:12">
      <c r="A13" s="25" t="s">
        <v>594</v>
      </c>
      <c r="B13" s="66" t="s">
        <v>615</v>
      </c>
    </row>
    <row r="14" spans="1:12">
      <c r="A14" s="25" t="s">
        <v>595</v>
      </c>
      <c r="B14" s="3" t="s">
        <v>621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74"/>
  <dimension ref="A1:L14"/>
  <sheetViews>
    <sheetView workbookViewId="0">
      <selection activeCell="D5" sqref="D5"/>
    </sheetView>
  </sheetViews>
  <sheetFormatPr defaultRowHeight="15"/>
  <sheetData>
    <row r="1" spans="1:12" ht="15.75">
      <c r="A1" s="227" t="s">
        <v>719</v>
      </c>
      <c r="B1" s="2" t="s">
        <v>935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>
      <c r="A6" s="8">
        <v>2000</v>
      </c>
      <c r="B6" s="19" t="str">
        <f t="shared" ref="B6:L6" si="0">"N/A"</f>
        <v>N/A</v>
      </c>
      <c r="C6" s="14" t="str">
        <f t="shared" si="0"/>
        <v>N/A</v>
      </c>
      <c r="D6" s="14" t="str">
        <f t="shared" si="0"/>
        <v>N/A</v>
      </c>
      <c r="E6" s="14" t="str">
        <f t="shared" si="0"/>
        <v>N/A</v>
      </c>
      <c r="F6" s="14" t="str">
        <f t="shared" si="0"/>
        <v>N/A</v>
      </c>
      <c r="G6" s="14" t="str">
        <f t="shared" si="0"/>
        <v>N/A</v>
      </c>
      <c r="H6" s="14" t="str">
        <f t="shared" si="0"/>
        <v>N/A</v>
      </c>
      <c r="I6" s="14" t="str">
        <f t="shared" si="0"/>
        <v>N/A</v>
      </c>
      <c r="J6" s="14" t="str">
        <f t="shared" si="0"/>
        <v>N/A</v>
      </c>
      <c r="K6" s="14" t="str">
        <f t="shared" si="0"/>
        <v>N/A</v>
      </c>
      <c r="L6" s="14" t="str">
        <f t="shared" si="0"/>
        <v>N/A</v>
      </c>
    </row>
    <row r="7" spans="1:12">
      <c r="A7" s="8">
        <v>2003</v>
      </c>
      <c r="B7" s="9">
        <v>532</v>
      </c>
      <c r="C7" s="17">
        <v>517</v>
      </c>
      <c r="D7" s="17">
        <v>500</v>
      </c>
      <c r="E7" s="17">
        <v>515</v>
      </c>
      <c r="F7" s="17">
        <v>511</v>
      </c>
      <c r="G7" s="17">
        <v>536</v>
      </c>
      <c r="H7" s="17">
        <v>530</v>
      </c>
      <c r="I7" s="17">
        <v>528</v>
      </c>
      <c r="J7" s="17">
        <v>516</v>
      </c>
      <c r="K7" s="17">
        <v>549</v>
      </c>
      <c r="L7" s="17">
        <v>538</v>
      </c>
    </row>
    <row r="8" spans="1:12">
      <c r="A8" s="8">
        <v>2006</v>
      </c>
      <c r="B8" s="9">
        <v>527</v>
      </c>
      <c r="C8" s="17">
        <v>507</v>
      </c>
      <c r="D8" s="17">
        <v>501</v>
      </c>
      <c r="E8" s="17">
        <v>506</v>
      </c>
      <c r="F8" s="17">
        <v>506</v>
      </c>
      <c r="G8" s="17">
        <v>540</v>
      </c>
      <c r="H8" s="17">
        <v>526</v>
      </c>
      <c r="I8" s="17">
        <v>521</v>
      </c>
      <c r="J8" s="17">
        <v>507</v>
      </c>
      <c r="K8" s="17">
        <v>530</v>
      </c>
      <c r="L8" s="17">
        <v>523</v>
      </c>
    </row>
    <row r="9" spans="1:12">
      <c r="A9" s="8">
        <v>2009</v>
      </c>
      <c r="B9" s="9">
        <v>527</v>
      </c>
      <c r="C9" s="17">
        <v>503</v>
      </c>
      <c r="D9" s="17">
        <v>487</v>
      </c>
      <c r="E9" s="17">
        <v>512</v>
      </c>
      <c r="F9" s="17">
        <v>504</v>
      </c>
      <c r="G9" s="17">
        <v>543</v>
      </c>
      <c r="H9" s="17">
        <v>526</v>
      </c>
      <c r="I9" s="17">
        <v>501</v>
      </c>
      <c r="J9" s="17">
        <v>506</v>
      </c>
      <c r="K9" s="17">
        <v>529</v>
      </c>
      <c r="L9" s="17">
        <v>523</v>
      </c>
    </row>
    <row r="10" spans="1:12">
      <c r="A10" s="8">
        <v>2012</v>
      </c>
      <c r="B10" s="9">
        <v>518</v>
      </c>
      <c r="C10" s="17">
        <v>490</v>
      </c>
      <c r="D10" s="17">
        <v>479</v>
      </c>
      <c r="E10" s="17">
        <v>497</v>
      </c>
      <c r="F10" s="17">
        <v>502</v>
      </c>
      <c r="G10" s="17">
        <v>536</v>
      </c>
      <c r="H10" s="17">
        <v>514</v>
      </c>
      <c r="I10" s="17">
        <v>492</v>
      </c>
      <c r="J10" s="17">
        <v>506</v>
      </c>
      <c r="K10" s="17">
        <v>517</v>
      </c>
      <c r="L10" s="17">
        <v>522</v>
      </c>
    </row>
    <row r="11" spans="1:12">
      <c r="A11" s="8">
        <v>2015</v>
      </c>
      <c r="B11" s="9">
        <v>516</v>
      </c>
      <c r="C11" s="17">
        <v>486</v>
      </c>
      <c r="D11" s="17">
        <v>499</v>
      </c>
      <c r="E11" s="17">
        <v>497</v>
      </c>
      <c r="F11" s="17">
        <v>493</v>
      </c>
      <c r="G11" s="17">
        <v>544</v>
      </c>
      <c r="H11" s="17">
        <v>509</v>
      </c>
      <c r="I11" s="17">
        <v>489</v>
      </c>
      <c r="J11" s="17">
        <v>484</v>
      </c>
      <c r="K11" s="17">
        <v>511</v>
      </c>
      <c r="L11" s="17">
        <v>522</v>
      </c>
    </row>
    <row r="13" spans="1:12">
      <c r="A13" s="25" t="s">
        <v>594</v>
      </c>
      <c r="B13" s="66" t="s">
        <v>615</v>
      </c>
    </row>
    <row r="14" spans="1:12">
      <c r="A14" s="25" t="s">
        <v>595</v>
      </c>
      <c r="B14" s="3" t="s">
        <v>621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75"/>
  <dimension ref="A1:L14"/>
  <sheetViews>
    <sheetView workbookViewId="0">
      <selection activeCell="I17" sqref="I17"/>
    </sheetView>
  </sheetViews>
  <sheetFormatPr defaultRowHeight="15"/>
  <sheetData>
    <row r="1" spans="1:12" ht="15.75">
      <c r="A1" s="227" t="s">
        <v>722</v>
      </c>
      <c r="B1" s="2" t="s">
        <v>936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>
      <c r="A6" s="8">
        <v>2000</v>
      </c>
      <c r="B6" s="19" t="s">
        <v>133</v>
      </c>
      <c r="C6" s="14" t="s">
        <v>133</v>
      </c>
      <c r="D6" s="14" t="s">
        <v>133</v>
      </c>
      <c r="E6" s="14" t="s">
        <v>133</v>
      </c>
      <c r="F6" s="14" t="s">
        <v>133</v>
      </c>
      <c r="G6" s="14" t="s">
        <v>133</v>
      </c>
      <c r="H6" s="14" t="s">
        <v>133</v>
      </c>
      <c r="I6" s="14" t="s">
        <v>133</v>
      </c>
      <c r="J6" s="14" t="s">
        <v>133</v>
      </c>
      <c r="K6" s="14" t="s">
        <v>133</v>
      </c>
      <c r="L6" s="14" t="s">
        <v>133</v>
      </c>
    </row>
    <row r="7" spans="1:12">
      <c r="A7" s="8">
        <v>2003</v>
      </c>
      <c r="B7" s="9" t="s">
        <v>133</v>
      </c>
      <c r="C7" s="17" t="s">
        <v>133</v>
      </c>
      <c r="D7" s="17" t="s">
        <v>133</v>
      </c>
      <c r="E7" s="17" t="s">
        <v>133</v>
      </c>
      <c r="F7" s="17" t="s">
        <v>133</v>
      </c>
      <c r="G7" s="17" t="s">
        <v>133</v>
      </c>
      <c r="H7" s="17" t="s">
        <v>133</v>
      </c>
      <c r="I7" s="17" t="s">
        <v>133</v>
      </c>
      <c r="J7" s="17" t="s">
        <v>133</v>
      </c>
      <c r="K7" s="17" t="s">
        <v>133</v>
      </c>
      <c r="L7" s="17" t="s">
        <v>133</v>
      </c>
    </row>
    <row r="8" spans="1:12">
      <c r="A8" s="8">
        <v>2006</v>
      </c>
      <c r="B8" s="9">
        <v>534</v>
      </c>
      <c r="C8" s="17">
        <v>526</v>
      </c>
      <c r="D8" s="17">
        <v>509</v>
      </c>
      <c r="E8" s="17">
        <v>520</v>
      </c>
      <c r="F8" s="17">
        <v>506</v>
      </c>
      <c r="G8" s="17">
        <v>531</v>
      </c>
      <c r="H8" s="17">
        <v>537</v>
      </c>
      <c r="I8" s="17">
        <v>523</v>
      </c>
      <c r="J8" s="17">
        <v>517</v>
      </c>
      <c r="K8" s="17">
        <v>550</v>
      </c>
      <c r="L8" s="17">
        <v>539</v>
      </c>
    </row>
    <row r="9" spans="1:12">
      <c r="A9" s="8">
        <v>2009</v>
      </c>
      <c r="B9" s="9">
        <v>529</v>
      </c>
      <c r="C9" s="17">
        <v>518</v>
      </c>
      <c r="D9" s="17">
        <v>495</v>
      </c>
      <c r="E9" s="17">
        <v>523</v>
      </c>
      <c r="F9" s="17">
        <v>501</v>
      </c>
      <c r="G9" s="17">
        <v>524</v>
      </c>
      <c r="H9" s="17">
        <v>531</v>
      </c>
      <c r="I9" s="17">
        <v>506</v>
      </c>
      <c r="J9" s="17">
        <v>513</v>
      </c>
      <c r="K9" s="17">
        <v>545</v>
      </c>
      <c r="L9" s="17">
        <v>535</v>
      </c>
    </row>
    <row r="10" spans="1:12">
      <c r="A10" s="8">
        <v>2012</v>
      </c>
      <c r="B10" s="9">
        <v>525</v>
      </c>
      <c r="C10" s="17">
        <v>514</v>
      </c>
      <c r="D10" s="17">
        <v>490</v>
      </c>
      <c r="E10" s="17">
        <v>516</v>
      </c>
      <c r="F10" s="17">
        <v>507</v>
      </c>
      <c r="G10" s="17">
        <v>516</v>
      </c>
      <c r="H10" s="17">
        <v>527</v>
      </c>
      <c r="I10" s="17">
        <v>503</v>
      </c>
      <c r="J10" s="17">
        <v>516</v>
      </c>
      <c r="K10" s="17">
        <v>539</v>
      </c>
      <c r="L10" s="17">
        <v>544</v>
      </c>
    </row>
    <row r="11" spans="1:12">
      <c r="A11" s="8">
        <v>2015</v>
      </c>
      <c r="B11" s="9">
        <v>528</v>
      </c>
      <c r="C11" s="17">
        <v>506</v>
      </c>
      <c r="D11" s="17">
        <v>515</v>
      </c>
      <c r="E11" s="17">
        <v>517</v>
      </c>
      <c r="F11" s="17">
        <v>506</v>
      </c>
      <c r="G11" s="17">
        <v>537</v>
      </c>
      <c r="H11" s="17">
        <v>524</v>
      </c>
      <c r="I11" s="17">
        <v>499</v>
      </c>
      <c r="J11" s="17">
        <v>496</v>
      </c>
      <c r="K11" s="17">
        <v>541</v>
      </c>
      <c r="L11" s="17">
        <v>539</v>
      </c>
    </row>
    <row r="13" spans="1:12">
      <c r="A13" s="25" t="s">
        <v>594</v>
      </c>
      <c r="B13" s="66" t="s">
        <v>615</v>
      </c>
    </row>
    <row r="14" spans="1:12">
      <c r="A14" s="25" t="s">
        <v>595</v>
      </c>
      <c r="B14" s="3" t="s">
        <v>621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77"/>
  <dimension ref="A1:D36"/>
  <sheetViews>
    <sheetView topLeftCell="A13" workbookViewId="0">
      <selection activeCell="B35" sqref="B35"/>
    </sheetView>
  </sheetViews>
  <sheetFormatPr defaultRowHeight="15"/>
  <sheetData>
    <row r="1" spans="1:4" ht="15.75">
      <c r="A1" s="227" t="s">
        <v>743</v>
      </c>
      <c r="B1" s="2" t="s">
        <v>753</v>
      </c>
    </row>
    <row r="2" spans="1:4">
      <c r="A2" s="3"/>
      <c r="B2" s="3"/>
    </row>
    <row r="3" spans="1:4">
      <c r="A3" s="1" t="s">
        <v>2</v>
      </c>
    </row>
    <row r="4" spans="1:4">
      <c r="A4" s="1"/>
    </row>
    <row r="5" spans="1:4" ht="45">
      <c r="A5" s="4" t="s">
        <v>3</v>
      </c>
      <c r="B5" s="23" t="s">
        <v>138</v>
      </c>
      <c r="C5" s="6" t="s">
        <v>140</v>
      </c>
      <c r="D5" s="6" t="s">
        <v>139</v>
      </c>
    </row>
    <row r="6" spans="1:4" s="41" customFormat="1">
      <c r="A6" s="67"/>
      <c r="B6" s="246" t="s">
        <v>626</v>
      </c>
      <c r="C6" s="247"/>
      <c r="D6" s="71" t="s">
        <v>627</v>
      </c>
    </row>
    <row r="7" spans="1:4">
      <c r="A7" s="8">
        <v>1997</v>
      </c>
      <c r="B7" s="162">
        <v>5029</v>
      </c>
      <c r="C7" s="163">
        <v>31</v>
      </c>
      <c r="D7" s="82" t="s">
        <v>133</v>
      </c>
    </row>
    <row r="8" spans="1:4">
      <c r="A8" s="8">
        <v>1998</v>
      </c>
      <c r="B8" s="162">
        <v>5525</v>
      </c>
      <c r="C8" s="163">
        <v>31</v>
      </c>
      <c r="D8" s="82" t="s">
        <v>133</v>
      </c>
    </row>
    <row r="9" spans="1:4">
      <c r="A9" s="8">
        <v>1999</v>
      </c>
      <c r="B9" s="162">
        <v>6590</v>
      </c>
      <c r="C9" s="163">
        <v>26</v>
      </c>
      <c r="D9" s="82" t="s">
        <v>133</v>
      </c>
    </row>
    <row r="10" spans="1:4">
      <c r="A10" s="8">
        <v>2000</v>
      </c>
      <c r="B10" s="162">
        <v>6609</v>
      </c>
      <c r="C10" s="163">
        <v>38</v>
      </c>
      <c r="D10" s="17">
        <v>3.8</v>
      </c>
    </row>
    <row r="11" spans="1:4">
      <c r="A11" s="8">
        <v>2001</v>
      </c>
      <c r="B11" s="162">
        <v>6173</v>
      </c>
      <c r="C11" s="163">
        <v>26</v>
      </c>
      <c r="D11" s="17">
        <v>3.44</v>
      </c>
    </row>
    <row r="12" spans="1:4">
      <c r="A12" s="8">
        <v>2002</v>
      </c>
      <c r="B12" s="162">
        <v>5517</v>
      </c>
      <c r="C12" s="163">
        <v>23</v>
      </c>
      <c r="D12" s="17">
        <v>2.94</v>
      </c>
    </row>
    <row r="13" spans="1:4">
      <c r="A13" s="8">
        <v>2003</v>
      </c>
      <c r="B13" s="162">
        <v>5247</v>
      </c>
      <c r="C13" s="163">
        <v>23</v>
      </c>
      <c r="D13" s="17">
        <v>2.7</v>
      </c>
    </row>
    <row r="14" spans="1:4">
      <c r="A14" s="8">
        <v>2004</v>
      </c>
      <c r="B14" s="162">
        <v>4834</v>
      </c>
      <c r="C14" s="163">
        <v>23</v>
      </c>
      <c r="D14" s="17">
        <v>2.54</v>
      </c>
    </row>
    <row r="15" spans="1:4">
      <c r="A15" s="8">
        <v>2005</v>
      </c>
      <c r="B15" s="162">
        <v>4821</v>
      </c>
      <c r="C15" s="163">
        <v>25</v>
      </c>
      <c r="D15" s="17">
        <v>2.52</v>
      </c>
    </row>
    <row r="16" spans="1:4">
      <c r="A16" s="8">
        <v>2006</v>
      </c>
      <c r="B16" s="162">
        <v>4577</v>
      </c>
      <c r="C16" s="163">
        <v>18</v>
      </c>
      <c r="D16" s="17">
        <v>2.36</v>
      </c>
    </row>
    <row r="17" spans="1:4">
      <c r="A17" s="8">
        <v>2007</v>
      </c>
      <c r="B17" s="162">
        <v>4365</v>
      </c>
      <c r="C17" s="163">
        <v>23</v>
      </c>
      <c r="D17" s="17">
        <v>2.25</v>
      </c>
    </row>
    <row r="18" spans="1:4">
      <c r="A18" s="8">
        <v>2008</v>
      </c>
      <c r="B18" s="162">
        <v>4239</v>
      </c>
      <c r="C18" s="163">
        <v>23</v>
      </c>
      <c r="D18" s="17">
        <v>2.15</v>
      </c>
    </row>
    <row r="19" spans="1:4">
      <c r="A19" s="8">
        <v>2009</v>
      </c>
      <c r="B19" s="162">
        <v>3999</v>
      </c>
      <c r="C19" s="163">
        <v>42</v>
      </c>
      <c r="D19" s="17">
        <v>2.0699999999999998</v>
      </c>
    </row>
    <row r="20" spans="1:4">
      <c r="A20" s="8">
        <v>2010</v>
      </c>
      <c r="B20" s="162">
        <v>4006</v>
      </c>
      <c r="C20" s="163">
        <v>32</v>
      </c>
      <c r="D20" s="17">
        <v>2.0299999999999998</v>
      </c>
    </row>
    <row r="21" spans="1:4">
      <c r="A21" s="8">
        <v>2011</v>
      </c>
      <c r="B21" s="162">
        <v>4067</v>
      </c>
      <c r="C21" s="163">
        <v>33</v>
      </c>
      <c r="D21" s="17">
        <v>1.99</v>
      </c>
    </row>
    <row r="22" spans="1:4">
      <c r="A22" s="8">
        <v>2012</v>
      </c>
      <c r="B22" s="162">
        <v>3699</v>
      </c>
      <c r="C22" s="163">
        <v>26</v>
      </c>
      <c r="D22" s="17">
        <v>1.76</v>
      </c>
    </row>
    <row r="23" spans="1:4">
      <c r="A23" s="8">
        <v>2013</v>
      </c>
      <c r="B23" s="162">
        <v>3769</v>
      </c>
      <c r="C23" s="163">
        <v>30</v>
      </c>
      <c r="D23" s="17">
        <v>1.78</v>
      </c>
    </row>
    <row r="24" spans="1:4">
      <c r="A24" s="8">
        <v>2014</v>
      </c>
      <c r="B24" s="162">
        <v>3762</v>
      </c>
      <c r="C24" s="163">
        <v>29</v>
      </c>
      <c r="D24" s="17">
        <v>1.73</v>
      </c>
    </row>
    <row r="25" spans="1:4">
      <c r="A25" s="8">
        <v>2015</v>
      </c>
      <c r="B25" s="162">
        <v>3598</v>
      </c>
      <c r="C25" s="163">
        <v>24</v>
      </c>
      <c r="D25" s="17">
        <v>1.7</v>
      </c>
    </row>
    <row r="26" spans="1:4">
      <c r="A26" s="8">
        <v>2016</v>
      </c>
      <c r="B26" s="162">
        <v>3589</v>
      </c>
      <c r="C26" s="163">
        <v>13</v>
      </c>
      <c r="D26" s="17">
        <v>1.58</v>
      </c>
    </row>
    <row r="27" spans="1:4" s="164" customFormat="1">
      <c r="A27" s="142">
        <v>2017</v>
      </c>
      <c r="B27" s="163">
        <v>3368</v>
      </c>
      <c r="C27" s="163">
        <v>25</v>
      </c>
      <c r="D27" s="17">
        <v>1.54</v>
      </c>
    </row>
    <row r="29" spans="1:4">
      <c r="A29" s="1" t="s">
        <v>22</v>
      </c>
    </row>
    <row r="30" spans="1:4">
      <c r="A30" s="1"/>
    </row>
    <row r="31" spans="1:4">
      <c r="A31" s="142" t="s">
        <v>656</v>
      </c>
      <c r="B31" s="24">
        <f>IFERROR(((B27/B7)^(1/(2017-1997))-1)*100,"N/A")</f>
        <v>-1.9845535636706102</v>
      </c>
      <c r="C31" s="17">
        <f t="shared" ref="C31:D31" si="0">IFERROR(((C27/C7)^(1/(2017-1997))-1)*100,"N/A")</f>
        <v>-1.069793466382285</v>
      </c>
      <c r="D31" s="17" t="str">
        <f t="shared" si="0"/>
        <v>N/A</v>
      </c>
    </row>
    <row r="32" spans="1:4">
      <c r="A32" s="8" t="s">
        <v>25</v>
      </c>
      <c r="B32" s="24">
        <f>IFERROR(((B17/B7)^(1/(2007-1997))-1)*100,"N/A")</f>
        <v>-1.4060511339697657</v>
      </c>
      <c r="C32" s="17">
        <f t="shared" ref="C32:D32" si="1">IFERROR(((C17/C7)^(1/(2007-1997))-1)*100,"N/A")</f>
        <v>-2.9408208178640094</v>
      </c>
      <c r="D32" s="17" t="str">
        <f t="shared" si="1"/>
        <v>N/A</v>
      </c>
    </row>
    <row r="33" spans="1:4">
      <c r="A33" s="142" t="s">
        <v>657</v>
      </c>
      <c r="B33" s="24">
        <f>IFERROR(((B27/B17)^(1/(2017-2007))-1)*100,"N/A")</f>
        <v>-2.5596616160793562</v>
      </c>
      <c r="C33" s="17">
        <f t="shared" ref="C33:D33" si="2">IFERROR(((C27/C17)^(1/(2017-2007))-1)*100,"N/A")</f>
        <v>0.83730201775307211</v>
      </c>
      <c r="D33" s="17">
        <f t="shared" si="2"/>
        <v>-3.7205013195909409</v>
      </c>
    </row>
    <row r="35" spans="1:4">
      <c r="A35" s="25" t="s">
        <v>594</v>
      </c>
      <c r="B35" s="97" t="s">
        <v>929</v>
      </c>
    </row>
    <row r="36" spans="1:4">
      <c r="A36" s="25" t="s">
        <v>595</v>
      </c>
      <c r="B36" s="95" t="s">
        <v>622</v>
      </c>
    </row>
  </sheetData>
  <mergeCells count="1">
    <mergeCell ref="B6:C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3"/>
  <dimension ref="A1:T37"/>
  <sheetViews>
    <sheetView zoomScale="85" zoomScaleNormal="85" workbookViewId="0">
      <selection activeCell="B34" sqref="B34"/>
    </sheetView>
  </sheetViews>
  <sheetFormatPr defaultRowHeight="15"/>
  <cols>
    <col min="8" max="8" width="9.85546875" customWidth="1"/>
  </cols>
  <sheetData>
    <row r="1" spans="1:20" ht="15.75">
      <c r="A1" s="227" t="s">
        <v>50</v>
      </c>
      <c r="B1" s="2" t="s">
        <v>805</v>
      </c>
      <c r="C1" s="2"/>
      <c r="D1" s="2"/>
      <c r="E1" s="2"/>
      <c r="F1" s="2"/>
      <c r="G1" s="2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</row>
    <row r="2" spans="1:20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</row>
    <row r="3" spans="1:20">
      <c r="A3" s="1" t="s">
        <v>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</row>
    <row r="4" spans="1:20">
      <c r="A4" s="1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</row>
    <row r="5" spans="1:20" ht="101.25">
      <c r="A5" s="4" t="s">
        <v>3</v>
      </c>
      <c r="B5" s="171" t="s">
        <v>781</v>
      </c>
      <c r="C5" s="168" t="s">
        <v>794</v>
      </c>
      <c r="D5" s="168" t="s">
        <v>75</v>
      </c>
      <c r="E5" s="168" t="s">
        <v>795</v>
      </c>
      <c r="F5" s="168" t="s">
        <v>796</v>
      </c>
      <c r="G5" s="168" t="s">
        <v>797</v>
      </c>
      <c r="H5" s="84" t="s">
        <v>783</v>
      </c>
      <c r="I5" s="170" t="s">
        <v>784</v>
      </c>
      <c r="J5" s="170" t="s">
        <v>785</v>
      </c>
      <c r="K5" s="170" t="s">
        <v>786</v>
      </c>
      <c r="L5" s="170" t="s">
        <v>787</v>
      </c>
      <c r="M5" s="170" t="s">
        <v>788</v>
      </c>
      <c r="N5" s="170" t="s">
        <v>789</v>
      </c>
      <c r="O5" s="170" t="s">
        <v>790</v>
      </c>
      <c r="P5" s="170" t="s">
        <v>791</v>
      </c>
      <c r="Q5" s="170" t="s">
        <v>792</v>
      </c>
      <c r="R5" s="171" t="s">
        <v>793</v>
      </c>
    </row>
    <row r="6" spans="1:20">
      <c r="A6" s="67"/>
      <c r="B6" s="246" t="s">
        <v>905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</row>
    <row r="7" spans="1:20">
      <c r="A7" s="142">
        <v>1997</v>
      </c>
      <c r="B7" s="9">
        <f>C7+D7+E7+F7-G7+R7</f>
        <v>4.2810000000000006</v>
      </c>
      <c r="C7" s="17">
        <f>H7+I7</f>
        <v>2.7529999999999997</v>
      </c>
      <c r="D7" s="17">
        <f>K7+L7+O7</f>
        <v>3.2330000000000001</v>
      </c>
      <c r="E7" s="17">
        <f>J7+M7+(N7-O7)</f>
        <v>-0.312</v>
      </c>
      <c r="F7" s="17">
        <f>P7</f>
        <v>3.1779999999999999</v>
      </c>
      <c r="G7" s="17">
        <f>Q7</f>
        <v>4.7530000000000001</v>
      </c>
      <c r="H7" s="16">
        <v>2.5059999999999998</v>
      </c>
      <c r="I7" s="10">
        <v>0.247</v>
      </c>
      <c r="J7" s="10">
        <v>-0.127</v>
      </c>
      <c r="K7" s="10">
        <v>2.3980000000000001</v>
      </c>
      <c r="L7" s="17">
        <v>3.0000000000000001E-3</v>
      </c>
      <c r="M7" s="17">
        <v>-0.187</v>
      </c>
      <c r="N7" s="17">
        <v>0.83399999999999996</v>
      </c>
      <c r="O7" s="17">
        <v>0.83199999999999996</v>
      </c>
      <c r="P7" s="17">
        <v>3.1779999999999999</v>
      </c>
      <c r="Q7" s="17">
        <v>4.7530000000000001</v>
      </c>
      <c r="R7" s="73">
        <v>0.182</v>
      </c>
      <c r="T7" s="159"/>
    </row>
    <row r="8" spans="1:20">
      <c r="A8" s="142">
        <v>1998</v>
      </c>
      <c r="B8" s="9">
        <f t="shared" ref="B8:B27" si="0">C8+D8+E8+F8-G8+R8</f>
        <v>3.8809999999999993</v>
      </c>
      <c r="C8" s="17">
        <f t="shared" ref="C8:C27" si="1">H8+I8</f>
        <v>1.595</v>
      </c>
      <c r="D8" s="17">
        <f t="shared" ref="D8:D27" si="2">K8+L8+O8</f>
        <v>0.312</v>
      </c>
      <c r="E8" s="17">
        <f t="shared" ref="E8:E27" si="3">J8+M8+(N8-O8)</f>
        <v>0.434</v>
      </c>
      <c r="F8" s="17">
        <f t="shared" ref="F8:G27" si="4">P8</f>
        <v>3.6019999999999999</v>
      </c>
      <c r="G8" s="17">
        <f t="shared" si="4"/>
        <v>1.9950000000000001</v>
      </c>
      <c r="H8" s="16">
        <v>1.589</v>
      </c>
      <c r="I8" s="10">
        <v>6.0000000000000001E-3</v>
      </c>
      <c r="J8" s="10">
        <v>0.39700000000000002</v>
      </c>
      <c r="K8" s="10">
        <v>0.68600000000000005</v>
      </c>
      <c r="L8" s="17">
        <v>-3.9E-2</v>
      </c>
      <c r="M8" s="17">
        <v>0.04</v>
      </c>
      <c r="N8" s="17">
        <v>-0.33800000000000002</v>
      </c>
      <c r="O8" s="17">
        <v>-0.33500000000000002</v>
      </c>
      <c r="P8" s="17">
        <v>3.6019999999999999</v>
      </c>
      <c r="Q8" s="17">
        <v>1.9950000000000001</v>
      </c>
      <c r="R8" s="73">
        <v>-6.7000000000000004E-2</v>
      </c>
      <c r="T8" s="159"/>
    </row>
    <row r="9" spans="1:20">
      <c r="A9" s="142">
        <v>1999</v>
      </c>
      <c r="B9" s="9">
        <f t="shared" si="0"/>
        <v>5.1620000000000008</v>
      </c>
      <c r="C9" s="17">
        <f t="shared" si="1"/>
        <v>2.3120000000000003</v>
      </c>
      <c r="D9" s="17">
        <f t="shared" si="2"/>
        <v>0.73599999999999999</v>
      </c>
      <c r="E9" s="17">
        <f t="shared" si="3"/>
        <v>0.79800000000000004</v>
      </c>
      <c r="F9" s="17">
        <f t="shared" si="4"/>
        <v>4.306</v>
      </c>
      <c r="G9" s="17">
        <f t="shared" si="4"/>
        <v>3.08</v>
      </c>
      <c r="H9" s="16">
        <v>2.1520000000000001</v>
      </c>
      <c r="I9" s="10">
        <v>0.16</v>
      </c>
      <c r="J9" s="10">
        <v>0.45900000000000002</v>
      </c>
      <c r="K9" s="10">
        <v>0.70199999999999996</v>
      </c>
      <c r="L9" s="17">
        <v>1.7000000000000001E-2</v>
      </c>
      <c r="M9" s="17">
        <v>0.33700000000000002</v>
      </c>
      <c r="N9" s="17">
        <v>1.9E-2</v>
      </c>
      <c r="O9" s="17">
        <v>1.7000000000000001E-2</v>
      </c>
      <c r="P9" s="17">
        <v>4.306</v>
      </c>
      <c r="Q9" s="17">
        <v>3.08</v>
      </c>
      <c r="R9" s="73">
        <v>0.09</v>
      </c>
      <c r="T9" s="159"/>
    </row>
    <row r="10" spans="1:20">
      <c r="A10" s="142">
        <v>2000</v>
      </c>
      <c r="B10" s="9">
        <f t="shared" si="0"/>
        <v>5.1840000000000011</v>
      </c>
      <c r="C10" s="17">
        <f t="shared" si="1"/>
        <v>2.2480000000000002</v>
      </c>
      <c r="D10" s="17">
        <f t="shared" si="2"/>
        <v>1.5680000000000001</v>
      </c>
      <c r="E10" s="17">
        <f t="shared" si="3"/>
        <v>0.77600000000000002</v>
      </c>
      <c r="F10" s="17">
        <f t="shared" si="4"/>
        <v>3.8519999999999999</v>
      </c>
      <c r="G10" s="17">
        <f t="shared" si="4"/>
        <v>3.2160000000000002</v>
      </c>
      <c r="H10" s="16">
        <v>2.181</v>
      </c>
      <c r="I10" s="10">
        <v>6.7000000000000004E-2</v>
      </c>
      <c r="J10" s="10">
        <v>0.65800000000000003</v>
      </c>
      <c r="K10" s="10">
        <v>0.89500000000000002</v>
      </c>
      <c r="L10" s="17">
        <v>0.01</v>
      </c>
      <c r="M10" s="17">
        <v>0.112</v>
      </c>
      <c r="N10" s="17">
        <v>0.66900000000000004</v>
      </c>
      <c r="O10" s="17">
        <v>0.66300000000000003</v>
      </c>
      <c r="P10" s="17">
        <v>3.8519999999999999</v>
      </c>
      <c r="Q10" s="17">
        <v>3.2160000000000002</v>
      </c>
      <c r="R10" s="73">
        <v>-4.3999999999999997E-2</v>
      </c>
      <c r="T10" s="159"/>
    </row>
    <row r="11" spans="1:20">
      <c r="A11" s="142">
        <v>2001</v>
      </c>
      <c r="B11" s="9">
        <f t="shared" si="0"/>
        <v>1.7730000000000004</v>
      </c>
      <c r="C11" s="17">
        <f t="shared" si="1"/>
        <v>1.3640000000000001</v>
      </c>
      <c r="D11" s="17">
        <f t="shared" si="2"/>
        <v>-1.0089999999999999</v>
      </c>
      <c r="E11" s="17">
        <f t="shared" si="3"/>
        <v>0.99</v>
      </c>
      <c r="F11" s="17">
        <f t="shared" si="4"/>
        <v>-1.3879999999999999</v>
      </c>
      <c r="G11" s="17">
        <f t="shared" si="4"/>
        <v>-1.919</v>
      </c>
      <c r="H11" s="16">
        <v>1.306</v>
      </c>
      <c r="I11" s="10">
        <v>5.8000000000000003E-2</v>
      </c>
      <c r="J11" s="10">
        <v>0.66</v>
      </c>
      <c r="K11" s="10">
        <v>0.60499999999999998</v>
      </c>
      <c r="L11" s="17">
        <v>1.2999999999999999E-2</v>
      </c>
      <c r="M11" s="17">
        <v>0.33</v>
      </c>
      <c r="N11" s="17">
        <v>-1.627</v>
      </c>
      <c r="O11" s="17">
        <v>-1.627</v>
      </c>
      <c r="P11" s="17">
        <v>-1.3879999999999999</v>
      </c>
      <c r="Q11" s="17">
        <v>-1.919</v>
      </c>
      <c r="R11" s="73">
        <v>-0.10299999999999999</v>
      </c>
      <c r="T11" s="159"/>
    </row>
    <row r="12" spans="1:20">
      <c r="A12" s="142">
        <v>2002</v>
      </c>
      <c r="B12" s="9">
        <f t="shared" si="0"/>
        <v>3.0100000000000002</v>
      </c>
      <c r="C12" s="17">
        <f t="shared" si="1"/>
        <v>2.153</v>
      </c>
      <c r="D12" s="17">
        <f t="shared" si="2"/>
        <v>0.33600000000000002</v>
      </c>
      <c r="E12" s="17">
        <f t="shared" si="3"/>
        <v>0.53500000000000003</v>
      </c>
      <c r="F12" s="17">
        <f t="shared" si="4"/>
        <v>0.53200000000000003</v>
      </c>
      <c r="G12" s="17">
        <f t="shared" si="4"/>
        <v>0.61799999999999999</v>
      </c>
      <c r="H12" s="16">
        <v>2.0270000000000001</v>
      </c>
      <c r="I12" s="10">
        <v>0.126</v>
      </c>
      <c r="J12" s="10">
        <v>0.42599999999999999</v>
      </c>
      <c r="K12" s="10">
        <v>5.0999999999999997E-2</v>
      </c>
      <c r="L12" s="17">
        <v>2.1999999999999999E-2</v>
      </c>
      <c r="M12" s="17">
        <v>0.11600000000000001</v>
      </c>
      <c r="N12" s="17">
        <v>0.25600000000000001</v>
      </c>
      <c r="O12" s="17">
        <v>0.26300000000000001</v>
      </c>
      <c r="P12" s="17">
        <v>0.53200000000000003</v>
      </c>
      <c r="Q12" s="17">
        <v>0.61799999999999999</v>
      </c>
      <c r="R12" s="73">
        <v>7.1999999999999995E-2</v>
      </c>
      <c r="T12" s="159"/>
    </row>
    <row r="13" spans="1:20">
      <c r="A13" s="142">
        <v>2003</v>
      </c>
      <c r="B13" s="9">
        <f t="shared" si="0"/>
        <v>1.8030000000000002</v>
      </c>
      <c r="C13" s="17">
        <f t="shared" si="1"/>
        <v>1.5309999999999999</v>
      </c>
      <c r="D13" s="17">
        <f t="shared" si="2"/>
        <v>1.6419999999999999</v>
      </c>
      <c r="E13" s="17">
        <f t="shared" si="3"/>
        <v>0.69699999999999995</v>
      </c>
      <c r="F13" s="17">
        <f t="shared" si="4"/>
        <v>-0.61399999999999999</v>
      </c>
      <c r="G13" s="17">
        <f t="shared" si="4"/>
        <v>1.464</v>
      </c>
      <c r="H13" s="16">
        <v>1.571</v>
      </c>
      <c r="I13" s="10">
        <v>-0.04</v>
      </c>
      <c r="J13" s="10">
        <v>0.56999999999999995</v>
      </c>
      <c r="K13" s="10">
        <v>0.93300000000000005</v>
      </c>
      <c r="L13" s="17">
        <v>-1.4E-2</v>
      </c>
      <c r="M13" s="17">
        <v>0.122</v>
      </c>
      <c r="N13" s="17">
        <v>0.72799999999999998</v>
      </c>
      <c r="O13" s="17">
        <v>0.72299999999999998</v>
      </c>
      <c r="P13" s="17">
        <v>-0.61399999999999999</v>
      </c>
      <c r="Q13" s="17">
        <v>1.464</v>
      </c>
      <c r="R13" s="73">
        <v>1.0999999999999999E-2</v>
      </c>
      <c r="T13" s="159"/>
    </row>
    <row r="14" spans="1:20">
      <c r="A14" s="142">
        <v>2004</v>
      </c>
      <c r="B14" s="9">
        <f t="shared" si="0"/>
        <v>3.0850000000000004</v>
      </c>
      <c r="C14" s="17">
        <f t="shared" si="1"/>
        <v>1.6910000000000001</v>
      </c>
      <c r="D14" s="17">
        <f t="shared" si="2"/>
        <v>1.5470000000000002</v>
      </c>
      <c r="E14" s="17">
        <f t="shared" si="3"/>
        <v>0.57999999999999996</v>
      </c>
      <c r="F14" s="17">
        <f t="shared" si="4"/>
        <v>2.056</v>
      </c>
      <c r="G14" s="17">
        <f t="shared" si="4"/>
        <v>2.738</v>
      </c>
      <c r="H14" s="16">
        <v>1.7430000000000001</v>
      </c>
      <c r="I14" s="10">
        <v>-5.1999999999999998E-2</v>
      </c>
      <c r="J14" s="10">
        <v>0.378</v>
      </c>
      <c r="K14" s="10">
        <v>1.532</v>
      </c>
      <c r="L14" s="17">
        <v>-3.9E-2</v>
      </c>
      <c r="M14" s="17">
        <v>0.20300000000000001</v>
      </c>
      <c r="N14" s="17">
        <v>5.2999999999999999E-2</v>
      </c>
      <c r="O14" s="17">
        <v>5.3999999999999999E-2</v>
      </c>
      <c r="P14" s="17">
        <v>2.056</v>
      </c>
      <c r="Q14" s="17">
        <v>2.738</v>
      </c>
      <c r="R14" s="73">
        <v>-5.0999999999999997E-2</v>
      </c>
      <c r="T14" s="159"/>
    </row>
    <row r="15" spans="1:20">
      <c r="A15" s="142">
        <v>2005</v>
      </c>
      <c r="B15" s="9">
        <f t="shared" si="0"/>
        <v>3.2019999999999995</v>
      </c>
      <c r="C15" s="17">
        <f t="shared" si="1"/>
        <v>2.129</v>
      </c>
      <c r="D15" s="17">
        <f t="shared" si="2"/>
        <v>2.0470000000000002</v>
      </c>
      <c r="E15" s="17">
        <f t="shared" si="3"/>
        <v>0.52300000000000002</v>
      </c>
      <c r="F15" s="17">
        <f t="shared" si="4"/>
        <v>0.81599999999999995</v>
      </c>
      <c r="G15" s="17">
        <f t="shared" si="4"/>
        <v>2.3290000000000002</v>
      </c>
      <c r="H15" s="16">
        <v>2.0409999999999999</v>
      </c>
      <c r="I15" s="10">
        <v>8.7999999999999995E-2</v>
      </c>
      <c r="J15" s="10">
        <v>0.20399999999999999</v>
      </c>
      <c r="K15" s="10">
        <v>1.494</v>
      </c>
      <c r="L15" s="17">
        <v>8.7999999999999995E-2</v>
      </c>
      <c r="M15" s="17">
        <v>0.31900000000000001</v>
      </c>
      <c r="N15" s="17">
        <v>0.46500000000000002</v>
      </c>
      <c r="O15" s="17">
        <v>0.46500000000000002</v>
      </c>
      <c r="P15" s="17">
        <v>0.81599999999999995</v>
      </c>
      <c r="Q15" s="17">
        <v>2.3290000000000002</v>
      </c>
      <c r="R15" s="73">
        <v>1.6E-2</v>
      </c>
      <c r="T15" s="159"/>
    </row>
    <row r="16" spans="1:20">
      <c r="A16" s="142">
        <v>2006</v>
      </c>
      <c r="B16" s="9">
        <f t="shared" si="0"/>
        <v>2.6239999999999992</v>
      </c>
      <c r="C16" s="17">
        <f t="shared" si="1"/>
        <v>2.2309999999999999</v>
      </c>
      <c r="D16" s="17">
        <f t="shared" si="2"/>
        <v>1.1109999999999998</v>
      </c>
      <c r="E16" s="17">
        <f t="shared" si="3"/>
        <v>0.67400000000000004</v>
      </c>
      <c r="F16" s="17">
        <f t="shared" si="4"/>
        <v>0.32600000000000001</v>
      </c>
      <c r="G16" s="17">
        <f t="shared" si="4"/>
        <v>1.671</v>
      </c>
      <c r="H16" s="16">
        <v>2.1819999999999999</v>
      </c>
      <c r="I16" s="10">
        <v>4.9000000000000002E-2</v>
      </c>
      <c r="J16" s="10">
        <v>0.52</v>
      </c>
      <c r="K16" s="10">
        <v>1.208</v>
      </c>
      <c r="L16" s="17">
        <v>8.9999999999999993E-3</v>
      </c>
      <c r="M16" s="17">
        <v>0.159</v>
      </c>
      <c r="N16" s="17">
        <v>-0.111</v>
      </c>
      <c r="O16" s="17">
        <v>-0.106</v>
      </c>
      <c r="P16" s="17">
        <v>0.32600000000000001</v>
      </c>
      <c r="Q16" s="17">
        <v>1.671</v>
      </c>
      <c r="R16" s="73">
        <v>-4.7E-2</v>
      </c>
      <c r="T16" s="159"/>
    </row>
    <row r="17" spans="1:20">
      <c r="A17" s="142">
        <v>2007</v>
      </c>
      <c r="B17" s="9">
        <f t="shared" si="0"/>
        <v>2.0640000000000001</v>
      </c>
      <c r="C17" s="17">
        <f t="shared" si="1"/>
        <v>2.3980000000000001</v>
      </c>
      <c r="D17" s="17">
        <f t="shared" si="2"/>
        <v>0.44900000000000001</v>
      </c>
      <c r="E17" s="17">
        <f t="shared" si="3"/>
        <v>0.71499999999999997</v>
      </c>
      <c r="F17" s="17">
        <f t="shared" si="4"/>
        <v>0.41799999999999998</v>
      </c>
      <c r="G17" s="17">
        <f t="shared" si="4"/>
        <v>1.865</v>
      </c>
      <c r="H17" s="16">
        <v>2.4239999999999999</v>
      </c>
      <c r="I17" s="10">
        <v>-2.5999999999999999E-2</v>
      </c>
      <c r="J17" s="10">
        <v>0.47</v>
      </c>
      <c r="K17" s="10">
        <v>0.54800000000000004</v>
      </c>
      <c r="L17" s="17">
        <v>-4.3999999999999997E-2</v>
      </c>
      <c r="M17" s="17">
        <v>0.24099999999999999</v>
      </c>
      <c r="N17" s="17">
        <v>-5.0999999999999997E-2</v>
      </c>
      <c r="O17" s="17">
        <v>-5.5E-2</v>
      </c>
      <c r="P17" s="17">
        <v>0.41799999999999998</v>
      </c>
      <c r="Q17" s="17">
        <v>1.865</v>
      </c>
      <c r="R17" s="73">
        <v>-5.0999999999999997E-2</v>
      </c>
      <c r="T17" s="159"/>
    </row>
    <row r="18" spans="1:20">
      <c r="A18" s="142">
        <v>2008</v>
      </c>
      <c r="B18" s="9">
        <f t="shared" si="0"/>
        <v>1.0010000000000001</v>
      </c>
      <c r="C18" s="17">
        <f t="shared" si="1"/>
        <v>1.6639999999999999</v>
      </c>
      <c r="D18" s="17">
        <f t="shared" si="2"/>
        <v>0.22600000000000001</v>
      </c>
      <c r="E18" s="17">
        <f t="shared" si="3"/>
        <v>0.95200000000000007</v>
      </c>
      <c r="F18" s="17">
        <f t="shared" si="4"/>
        <v>-1.57</v>
      </c>
      <c r="G18" s="17">
        <f t="shared" si="4"/>
        <v>0.313</v>
      </c>
      <c r="H18" s="16">
        <v>1.5369999999999999</v>
      </c>
      <c r="I18" s="10">
        <v>0.127</v>
      </c>
      <c r="J18" s="10">
        <v>0.75</v>
      </c>
      <c r="K18" s="10">
        <v>0.16500000000000001</v>
      </c>
      <c r="L18" s="17">
        <v>6.2E-2</v>
      </c>
      <c r="M18" s="17">
        <v>0.189</v>
      </c>
      <c r="N18" s="17">
        <v>1.2E-2</v>
      </c>
      <c r="O18" s="17">
        <v>-1E-3</v>
      </c>
      <c r="P18" s="17">
        <v>-1.57</v>
      </c>
      <c r="Q18" s="17">
        <v>0.313</v>
      </c>
      <c r="R18" s="73">
        <v>4.2000000000000003E-2</v>
      </c>
      <c r="T18" s="159"/>
    </row>
    <row r="19" spans="1:20">
      <c r="A19" s="142">
        <v>2009</v>
      </c>
      <c r="B19" s="9">
        <f t="shared" si="0"/>
        <v>-2.9479999999999991</v>
      </c>
      <c r="C19" s="17">
        <f t="shared" si="1"/>
        <v>-4.1000000000000002E-2</v>
      </c>
      <c r="D19" s="17">
        <f t="shared" si="2"/>
        <v>-3.8029999999999999</v>
      </c>
      <c r="E19" s="17">
        <f t="shared" si="3"/>
        <v>0.88600000000000001</v>
      </c>
      <c r="F19" s="17">
        <f t="shared" si="4"/>
        <v>-4.2169999999999996</v>
      </c>
      <c r="G19" s="17">
        <f t="shared" si="4"/>
        <v>-4.26</v>
      </c>
      <c r="H19" s="16">
        <v>2.4E-2</v>
      </c>
      <c r="I19" s="10">
        <v>-6.5000000000000002E-2</v>
      </c>
      <c r="J19" s="10">
        <v>0.52100000000000002</v>
      </c>
      <c r="K19" s="10">
        <v>-3.07</v>
      </c>
      <c r="L19" s="17">
        <v>-3.1E-2</v>
      </c>
      <c r="M19" s="17">
        <v>0.38200000000000001</v>
      </c>
      <c r="N19" s="17">
        <v>-0.71899999999999997</v>
      </c>
      <c r="O19" s="17">
        <v>-0.70199999999999996</v>
      </c>
      <c r="P19" s="17">
        <v>-4.2169999999999996</v>
      </c>
      <c r="Q19" s="17">
        <v>-4.26</v>
      </c>
      <c r="R19" s="73">
        <v>-3.3000000000000002E-2</v>
      </c>
      <c r="T19" s="159"/>
    </row>
    <row r="20" spans="1:20">
      <c r="A20" s="142">
        <v>2010</v>
      </c>
      <c r="B20" s="9">
        <f t="shared" si="0"/>
        <v>3.0829999999999989</v>
      </c>
      <c r="C20" s="17">
        <f t="shared" si="1"/>
        <v>2.0699999999999998</v>
      </c>
      <c r="D20" s="17">
        <f t="shared" si="2"/>
        <v>2.0909999999999997</v>
      </c>
      <c r="E20" s="17">
        <f t="shared" si="3"/>
        <v>1.0549999999999999</v>
      </c>
      <c r="F20" s="17">
        <f t="shared" si="4"/>
        <v>1.946</v>
      </c>
      <c r="G20" s="17">
        <f t="shared" si="4"/>
        <v>4.048</v>
      </c>
      <c r="H20" s="16">
        <v>2.089</v>
      </c>
      <c r="I20" s="10">
        <v>-1.9E-2</v>
      </c>
      <c r="J20" s="10">
        <v>0.50600000000000001</v>
      </c>
      <c r="K20" s="10">
        <v>2.0299999999999998</v>
      </c>
      <c r="L20" s="17">
        <v>0.01</v>
      </c>
      <c r="M20" s="17">
        <v>0.51800000000000002</v>
      </c>
      <c r="N20" s="17">
        <v>8.2000000000000003E-2</v>
      </c>
      <c r="O20" s="17">
        <v>5.0999999999999997E-2</v>
      </c>
      <c r="P20" s="17">
        <v>1.946</v>
      </c>
      <c r="Q20" s="17">
        <v>4.048</v>
      </c>
      <c r="R20" s="73">
        <v>-3.1E-2</v>
      </c>
      <c r="T20" s="159"/>
    </row>
    <row r="21" spans="1:20">
      <c r="A21" s="142">
        <v>2011</v>
      </c>
      <c r="B21" s="9">
        <f t="shared" si="0"/>
        <v>3.1419999999999999</v>
      </c>
      <c r="C21" s="17">
        <f t="shared" si="1"/>
        <v>1.3220000000000001</v>
      </c>
      <c r="D21" s="17">
        <f t="shared" si="2"/>
        <v>2.2080000000000002</v>
      </c>
      <c r="E21" s="17">
        <f t="shared" si="3"/>
        <v>-7.6000000000000012E-2</v>
      </c>
      <c r="F21" s="17">
        <f t="shared" si="4"/>
        <v>1.4350000000000001</v>
      </c>
      <c r="G21" s="17">
        <f t="shared" si="4"/>
        <v>1.7689999999999999</v>
      </c>
      <c r="H21" s="16">
        <v>1.236</v>
      </c>
      <c r="I21" s="10">
        <v>8.5999999999999993E-2</v>
      </c>
      <c r="J21" s="10">
        <v>0.29399999999999998</v>
      </c>
      <c r="K21" s="10">
        <v>1.4610000000000001</v>
      </c>
      <c r="L21" s="17">
        <v>1E-3</v>
      </c>
      <c r="M21" s="17">
        <v>-0.36299999999999999</v>
      </c>
      <c r="N21" s="17">
        <v>0.73899999999999999</v>
      </c>
      <c r="O21" s="17">
        <v>0.746</v>
      </c>
      <c r="P21" s="17">
        <v>1.4350000000000001</v>
      </c>
      <c r="Q21" s="17">
        <v>1.7689999999999999</v>
      </c>
      <c r="R21" s="73">
        <v>2.1999999999999999E-2</v>
      </c>
      <c r="T21" s="159"/>
    </row>
    <row r="22" spans="1:20">
      <c r="A22" s="142">
        <v>2012</v>
      </c>
      <c r="B22" s="9">
        <f t="shared" si="0"/>
        <v>1.7529999999999999</v>
      </c>
      <c r="C22" s="17">
        <f t="shared" si="1"/>
        <v>1.0880000000000001</v>
      </c>
      <c r="D22" s="17">
        <f t="shared" si="2"/>
        <v>0.96499999999999986</v>
      </c>
      <c r="E22" s="17">
        <f t="shared" si="3"/>
        <v>6.500000000000003E-2</v>
      </c>
      <c r="F22" s="17">
        <f t="shared" si="4"/>
        <v>0.79400000000000004</v>
      </c>
      <c r="G22" s="17">
        <f t="shared" si="4"/>
        <v>1.1599999999999999</v>
      </c>
      <c r="H22" s="16">
        <v>1.0620000000000001</v>
      </c>
      <c r="I22" s="10">
        <v>2.5999999999999999E-2</v>
      </c>
      <c r="J22" s="10">
        <v>0.154</v>
      </c>
      <c r="K22" s="10">
        <v>1.2729999999999999</v>
      </c>
      <c r="L22" s="17">
        <v>1.4999999999999999E-2</v>
      </c>
      <c r="M22" s="17">
        <v>-0.129</v>
      </c>
      <c r="N22" s="17">
        <v>-0.28299999999999997</v>
      </c>
      <c r="O22" s="17">
        <v>-0.32300000000000001</v>
      </c>
      <c r="P22" s="17">
        <v>0.79400000000000004</v>
      </c>
      <c r="Q22" s="17">
        <v>1.1599999999999999</v>
      </c>
      <c r="R22" s="73">
        <v>1E-3</v>
      </c>
      <c r="T22" s="159"/>
    </row>
    <row r="23" spans="1:20">
      <c r="A23" s="142">
        <v>2013</v>
      </c>
      <c r="B23" s="9">
        <f t="shared" si="0"/>
        <v>2.3199999999999998</v>
      </c>
      <c r="C23" s="17">
        <f t="shared" si="1"/>
        <v>1.4649999999999999</v>
      </c>
      <c r="D23" s="17">
        <f t="shared" si="2"/>
        <v>1.1559999999999999</v>
      </c>
      <c r="E23" s="17">
        <f t="shared" si="3"/>
        <v>-0.43099999999999994</v>
      </c>
      <c r="F23" s="17">
        <f t="shared" si="4"/>
        <v>0.69299999999999995</v>
      </c>
      <c r="G23" s="17">
        <f t="shared" si="4"/>
        <v>0.61399999999999999</v>
      </c>
      <c r="H23" s="16">
        <v>1.4279999999999999</v>
      </c>
      <c r="I23" s="10">
        <v>3.6999999999999998E-2</v>
      </c>
      <c r="J23" s="10">
        <v>-0.16700000000000001</v>
      </c>
      <c r="K23" s="10">
        <v>0.58399999999999996</v>
      </c>
      <c r="L23" s="17">
        <v>8.0000000000000002E-3</v>
      </c>
      <c r="M23" s="17">
        <v>-0.23400000000000001</v>
      </c>
      <c r="N23" s="17">
        <v>0.53400000000000003</v>
      </c>
      <c r="O23" s="17">
        <v>0.56399999999999995</v>
      </c>
      <c r="P23" s="17">
        <v>0.69299999999999995</v>
      </c>
      <c r="Q23" s="17">
        <v>0.61399999999999999</v>
      </c>
      <c r="R23" s="73">
        <v>5.0999999999999997E-2</v>
      </c>
      <c r="T23" s="159"/>
    </row>
    <row r="24" spans="1:20">
      <c r="A24" s="142">
        <v>2014</v>
      </c>
      <c r="B24" s="9">
        <f t="shared" si="0"/>
        <v>2.8610000000000002</v>
      </c>
      <c r="C24" s="17">
        <f t="shared" si="1"/>
        <v>1.4419999999999999</v>
      </c>
      <c r="D24" s="17">
        <f t="shared" si="2"/>
        <v>0.33300000000000007</v>
      </c>
      <c r="E24" s="17">
        <f t="shared" si="3"/>
        <v>-5.4000000000000034E-2</v>
      </c>
      <c r="F24" s="17">
        <f t="shared" si="4"/>
        <v>1.9390000000000001</v>
      </c>
      <c r="G24" s="17">
        <f t="shared" si="4"/>
        <v>0.77800000000000002</v>
      </c>
      <c r="H24" s="16">
        <v>1.454</v>
      </c>
      <c r="I24" s="10">
        <v>-1.2E-2</v>
      </c>
      <c r="J24" s="10">
        <v>0.114</v>
      </c>
      <c r="K24" s="10">
        <v>0.67200000000000004</v>
      </c>
      <c r="L24" s="17">
        <v>0.01</v>
      </c>
      <c r="M24" s="17">
        <v>-0.13300000000000001</v>
      </c>
      <c r="N24" s="17">
        <v>-0.38400000000000001</v>
      </c>
      <c r="O24" s="17">
        <v>-0.34899999999999998</v>
      </c>
      <c r="P24" s="17">
        <v>1.9390000000000001</v>
      </c>
      <c r="Q24" s="17">
        <v>0.77800000000000002</v>
      </c>
      <c r="R24" s="73">
        <v>-2.1000000000000001E-2</v>
      </c>
      <c r="T24" s="159"/>
    </row>
    <row r="25" spans="1:20">
      <c r="A25" s="142">
        <v>2015</v>
      </c>
      <c r="B25" s="9">
        <f t="shared" si="0"/>
        <v>0.67400000000000027</v>
      </c>
      <c r="C25" s="17">
        <f t="shared" si="1"/>
        <v>1.292</v>
      </c>
      <c r="D25" s="17">
        <f t="shared" si="2"/>
        <v>-1.7979999999999998</v>
      </c>
      <c r="E25" s="17">
        <f t="shared" si="3"/>
        <v>0.35899999999999999</v>
      </c>
      <c r="F25" s="17">
        <f t="shared" si="4"/>
        <v>1.07</v>
      </c>
      <c r="G25" s="17">
        <f t="shared" si="4"/>
        <v>0.20499999999999999</v>
      </c>
      <c r="H25" s="16">
        <v>1.2270000000000001</v>
      </c>
      <c r="I25" s="10">
        <v>6.5000000000000002E-2</v>
      </c>
      <c r="J25" s="10">
        <v>0.28199999999999997</v>
      </c>
      <c r="K25" s="10">
        <v>-1.331</v>
      </c>
      <c r="L25" s="17">
        <v>-1.4999999999999999E-2</v>
      </c>
      <c r="M25" s="17">
        <v>6.3E-2</v>
      </c>
      <c r="N25" s="17">
        <v>-0.438</v>
      </c>
      <c r="O25" s="17">
        <v>-0.45200000000000001</v>
      </c>
      <c r="P25" s="17">
        <v>1.07</v>
      </c>
      <c r="Q25" s="17">
        <v>0.20499999999999999</v>
      </c>
      <c r="R25" s="73">
        <v>-4.3999999999999997E-2</v>
      </c>
      <c r="T25" s="159"/>
    </row>
    <row r="26" spans="1:20">
      <c r="A26" s="142">
        <v>2016</v>
      </c>
      <c r="B26" s="9">
        <f t="shared" si="0"/>
        <v>1.1020000000000001</v>
      </c>
      <c r="C26" s="17">
        <f t="shared" si="1"/>
        <v>1.3340000000000001</v>
      </c>
      <c r="D26" s="17">
        <f t="shared" si="2"/>
        <v>-0.95200000000000007</v>
      </c>
      <c r="E26" s="17">
        <f t="shared" si="3"/>
        <v>0.31700000000000006</v>
      </c>
      <c r="F26" s="17">
        <f t="shared" si="4"/>
        <v>0.45</v>
      </c>
      <c r="G26" s="17">
        <f t="shared" si="4"/>
        <v>5.8999999999999997E-2</v>
      </c>
      <c r="H26" s="16">
        <v>1.24</v>
      </c>
      <c r="I26" s="10">
        <v>9.4E-2</v>
      </c>
      <c r="J26" s="10">
        <v>0.39700000000000002</v>
      </c>
      <c r="K26" s="10">
        <v>-0.92100000000000004</v>
      </c>
      <c r="L26" s="17">
        <v>-5.0000000000000001E-3</v>
      </c>
      <c r="M26" s="17">
        <v>-0.09</v>
      </c>
      <c r="N26" s="17">
        <v>-1.6E-2</v>
      </c>
      <c r="O26" s="17">
        <v>-2.5999999999999999E-2</v>
      </c>
      <c r="P26" s="17">
        <v>0.45</v>
      </c>
      <c r="Q26" s="17">
        <v>5.8999999999999997E-2</v>
      </c>
      <c r="R26" s="73">
        <v>1.2E-2</v>
      </c>
      <c r="T26" s="159"/>
    </row>
    <row r="27" spans="1:20">
      <c r="A27" s="142">
        <v>2017</v>
      </c>
      <c r="B27" s="9">
        <f t="shared" si="0"/>
        <v>2.9859999999999998</v>
      </c>
      <c r="C27" s="17">
        <f t="shared" si="1"/>
        <v>2.036</v>
      </c>
      <c r="D27" s="17">
        <f t="shared" si="2"/>
        <v>1.2749999999999999</v>
      </c>
      <c r="E27" s="17">
        <f t="shared" si="3"/>
        <v>0.67400000000000004</v>
      </c>
      <c r="F27" s="17">
        <f t="shared" si="4"/>
        <v>0.36199999999999999</v>
      </c>
      <c r="G27" s="17">
        <f t="shared" si="4"/>
        <v>1.4159999999999999</v>
      </c>
      <c r="H27" s="16">
        <v>2.0449999999999999</v>
      </c>
      <c r="I27" s="10">
        <v>-8.9999999999999993E-3</v>
      </c>
      <c r="J27" s="10">
        <v>0.44500000000000001</v>
      </c>
      <c r="K27" s="10">
        <v>0.44400000000000001</v>
      </c>
      <c r="L27" s="17">
        <v>5.0000000000000001E-3</v>
      </c>
      <c r="M27" s="17">
        <v>0.23200000000000001</v>
      </c>
      <c r="N27" s="17">
        <v>0.82299999999999995</v>
      </c>
      <c r="O27" s="17">
        <v>0.82599999999999996</v>
      </c>
      <c r="P27" s="17">
        <v>0.36199999999999999</v>
      </c>
      <c r="Q27" s="17">
        <v>1.4159999999999999</v>
      </c>
      <c r="R27" s="73">
        <v>5.5E-2</v>
      </c>
      <c r="T27" s="159"/>
    </row>
    <row r="28" spans="1:20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</row>
    <row r="29" spans="1:20">
      <c r="A29" s="1" t="s">
        <v>925</v>
      </c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</row>
    <row r="30" spans="1:20">
      <c r="A30" s="1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</row>
    <row r="31" spans="1:20">
      <c r="A31" s="21" t="s">
        <v>656</v>
      </c>
      <c r="B31" s="9">
        <f>AVERAGE(B7:B27)</f>
        <v>2.4782380952380949</v>
      </c>
      <c r="C31" s="16">
        <f t="shared" ref="C31:R31" si="5">AVERAGE(C7:C27)</f>
        <v>1.7179523809523816</v>
      </c>
      <c r="D31" s="17">
        <f t="shared" si="5"/>
        <v>0.65109523809523806</v>
      </c>
      <c r="E31" s="17">
        <f t="shared" si="5"/>
        <v>0.48366666666666658</v>
      </c>
      <c r="F31" s="17">
        <f t="shared" si="5"/>
        <v>0.95171428571428562</v>
      </c>
      <c r="G31" s="73">
        <f t="shared" si="5"/>
        <v>1.3291428571428572</v>
      </c>
      <c r="H31" s="16">
        <f t="shared" si="5"/>
        <v>1.6697142857142862</v>
      </c>
      <c r="I31" s="17">
        <f t="shared" si="5"/>
        <v>4.8238095238095247E-2</v>
      </c>
      <c r="J31" s="17">
        <f t="shared" si="5"/>
        <v>0.37671428571428572</v>
      </c>
      <c r="K31" s="17">
        <f t="shared" si="5"/>
        <v>0.58852380952380956</v>
      </c>
      <c r="L31" s="17">
        <f t="shared" si="5"/>
        <v>4.0952380952380945E-3</v>
      </c>
      <c r="M31" s="17">
        <f t="shared" si="5"/>
        <v>0.10604761904761906</v>
      </c>
      <c r="N31" s="17">
        <f t="shared" si="5"/>
        <v>5.9380952380952375E-2</v>
      </c>
      <c r="O31" s="17">
        <f t="shared" si="5"/>
        <v>5.8476190476190473E-2</v>
      </c>
      <c r="P31" s="17">
        <f t="shared" si="5"/>
        <v>0.95171428571428562</v>
      </c>
      <c r="Q31" s="17">
        <f t="shared" si="5"/>
        <v>1.3291428571428572</v>
      </c>
      <c r="R31" s="73">
        <f t="shared" si="5"/>
        <v>2.9523809523809524E-3</v>
      </c>
    </row>
    <row r="32" spans="1:20">
      <c r="A32" s="21" t="s">
        <v>25</v>
      </c>
      <c r="B32" s="9">
        <f>AVERAGE(B7:B17)</f>
        <v>3.2790000000000004</v>
      </c>
      <c r="C32" s="16">
        <f t="shared" ref="C32:R32" si="6">AVERAGE(C7:C17)</f>
        <v>2.0368181818181821</v>
      </c>
      <c r="D32" s="17">
        <f t="shared" si="6"/>
        <v>1.0883636363636364</v>
      </c>
      <c r="E32" s="17">
        <f t="shared" si="6"/>
        <v>0.58272727272727276</v>
      </c>
      <c r="F32" s="17">
        <f t="shared" si="6"/>
        <v>1.5530909090909086</v>
      </c>
      <c r="G32" s="73">
        <f t="shared" si="6"/>
        <v>1.9827272727272727</v>
      </c>
      <c r="H32" s="16">
        <f t="shared" si="6"/>
        <v>1.9747272727272729</v>
      </c>
      <c r="I32" s="17">
        <f t="shared" si="6"/>
        <v>6.2090909090909085E-2</v>
      </c>
      <c r="J32" s="17">
        <f t="shared" si="6"/>
        <v>0.41954545454545455</v>
      </c>
      <c r="K32" s="17">
        <f t="shared" si="6"/>
        <v>1.0047272727272727</v>
      </c>
      <c r="L32" s="17">
        <f t="shared" si="6"/>
        <v>2.3636363636363633E-3</v>
      </c>
      <c r="M32" s="17">
        <f t="shared" si="6"/>
        <v>0.16290909090909092</v>
      </c>
      <c r="N32" s="17">
        <f t="shared" si="6"/>
        <v>8.1545454545454532E-2</v>
      </c>
      <c r="O32" s="17">
        <f t="shared" si="6"/>
        <v>8.1272727272727288E-2</v>
      </c>
      <c r="P32" s="17">
        <f t="shared" si="6"/>
        <v>1.5530909090909086</v>
      </c>
      <c r="Q32" s="17">
        <f t="shared" si="6"/>
        <v>1.9827272727272727</v>
      </c>
      <c r="R32" s="73">
        <f t="shared" si="6"/>
        <v>7.2727272727272734E-4</v>
      </c>
    </row>
    <row r="33" spans="1:18">
      <c r="A33" s="21" t="s">
        <v>1003</v>
      </c>
      <c r="B33" s="9">
        <f>AVERAGE(B18:B27)</f>
        <v>1.5973999999999999</v>
      </c>
      <c r="C33" s="16">
        <f t="shared" ref="C33:R33" si="7">AVERAGE(C18:C27)</f>
        <v>1.3672</v>
      </c>
      <c r="D33" s="17">
        <f t="shared" si="7"/>
        <v>0.1701</v>
      </c>
      <c r="E33" s="17">
        <f t="shared" si="7"/>
        <v>0.37469999999999998</v>
      </c>
      <c r="F33" s="17">
        <f t="shared" si="7"/>
        <v>0.29020000000000001</v>
      </c>
      <c r="G33" s="73">
        <f t="shared" si="7"/>
        <v>0.61020000000000008</v>
      </c>
      <c r="H33" s="16">
        <f t="shared" si="7"/>
        <v>1.3342000000000001</v>
      </c>
      <c r="I33" s="17">
        <f t="shared" si="7"/>
        <v>3.2999999999999995E-2</v>
      </c>
      <c r="J33" s="17">
        <f t="shared" si="7"/>
        <v>0.3296</v>
      </c>
      <c r="K33" s="17">
        <f t="shared" si="7"/>
        <v>0.13070000000000001</v>
      </c>
      <c r="L33" s="17">
        <f t="shared" si="7"/>
        <v>6.0000000000000001E-3</v>
      </c>
      <c r="M33" s="17">
        <f t="shared" si="7"/>
        <v>4.3499999999999997E-2</v>
      </c>
      <c r="N33" s="17">
        <f t="shared" si="7"/>
        <v>3.4999999999999996E-2</v>
      </c>
      <c r="O33" s="17">
        <f t="shared" si="7"/>
        <v>3.3399999999999999E-2</v>
      </c>
      <c r="P33" s="17">
        <f t="shared" si="7"/>
        <v>0.29020000000000001</v>
      </c>
      <c r="Q33" s="17">
        <f t="shared" si="7"/>
        <v>0.61020000000000008</v>
      </c>
      <c r="R33" s="73">
        <f>AVERAGE(R18:R27)</f>
        <v>5.4000000000000003E-3</v>
      </c>
    </row>
    <row r="34" spans="1:18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</row>
    <row r="35" spans="1:18">
      <c r="A35" s="25" t="s">
        <v>594</v>
      </c>
      <c r="B35" s="66" t="s">
        <v>938</v>
      </c>
      <c r="C35" s="97"/>
      <c r="D35" s="97"/>
      <c r="E35" s="97"/>
      <c r="F35" s="97"/>
      <c r="G35" s="97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</row>
    <row r="36" spans="1:18">
      <c r="A36" s="25" t="s">
        <v>595</v>
      </c>
      <c r="B36" s="3" t="s">
        <v>596</v>
      </c>
      <c r="C36" s="3"/>
      <c r="D36" s="3"/>
      <c r="E36" s="3"/>
      <c r="F36" s="3"/>
      <c r="G36" s="3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</row>
    <row r="37" spans="1:18">
      <c r="A37" s="1" t="s">
        <v>1</v>
      </c>
      <c r="B37" s="3" t="s">
        <v>799</v>
      </c>
      <c r="C37" s="3"/>
      <c r="D37" s="3"/>
      <c r="E37" s="3"/>
      <c r="F37" s="3"/>
      <c r="G37" s="3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</row>
  </sheetData>
  <mergeCells count="1">
    <mergeCell ref="B6:R6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78"/>
  <dimension ref="A1:D36"/>
  <sheetViews>
    <sheetView topLeftCell="A10" workbookViewId="0">
      <selection activeCell="B35" sqref="B35"/>
    </sheetView>
  </sheetViews>
  <sheetFormatPr defaultRowHeight="15"/>
  <sheetData>
    <row r="1" spans="1:4" ht="15.75">
      <c r="A1" s="227" t="s">
        <v>744</v>
      </c>
      <c r="B1" s="2" t="s">
        <v>754</v>
      </c>
    </row>
    <row r="2" spans="1:4">
      <c r="A2" s="3"/>
      <c r="B2" s="3"/>
    </row>
    <row r="3" spans="1:4">
      <c r="A3" s="1" t="s">
        <v>2</v>
      </c>
    </row>
    <row r="4" spans="1:4">
      <c r="A4" s="1"/>
    </row>
    <row r="5" spans="1:4" ht="45">
      <c r="A5" s="4" t="s">
        <v>3</v>
      </c>
      <c r="B5" s="23" t="s">
        <v>138</v>
      </c>
      <c r="C5" s="6" t="s">
        <v>140</v>
      </c>
      <c r="D5" s="6" t="s">
        <v>139</v>
      </c>
    </row>
    <row r="6" spans="1:4" s="41" customFormat="1">
      <c r="A6" s="67"/>
      <c r="B6" s="246" t="s">
        <v>626</v>
      </c>
      <c r="C6" s="247"/>
      <c r="D6" s="72" t="s">
        <v>628</v>
      </c>
    </row>
    <row r="7" spans="1:4">
      <c r="A7" s="8">
        <v>1997</v>
      </c>
      <c r="B7" s="162">
        <v>377512</v>
      </c>
      <c r="C7" s="163">
        <v>840</v>
      </c>
      <c r="D7" s="17" t="s">
        <v>133</v>
      </c>
    </row>
    <row r="8" spans="1:4">
      <c r="A8" s="8">
        <v>1998</v>
      </c>
      <c r="B8" s="162">
        <v>373337</v>
      </c>
      <c r="C8" s="163">
        <v>809</v>
      </c>
      <c r="D8" s="17" t="s">
        <v>133</v>
      </c>
    </row>
    <row r="9" spans="1:4">
      <c r="A9" s="8">
        <v>1999</v>
      </c>
      <c r="B9" s="162">
        <v>380223</v>
      </c>
      <c r="C9" s="163">
        <v>842</v>
      </c>
      <c r="D9" s="17" t="s">
        <v>133</v>
      </c>
    </row>
    <row r="10" spans="1:4">
      <c r="A10" s="8">
        <v>2000</v>
      </c>
      <c r="B10" s="162">
        <v>392502</v>
      </c>
      <c r="C10" s="163">
        <v>882</v>
      </c>
      <c r="D10" s="17">
        <v>3.29</v>
      </c>
    </row>
    <row r="11" spans="1:4">
      <c r="A11" s="8">
        <v>2001</v>
      </c>
      <c r="B11" s="162">
        <v>373216</v>
      </c>
      <c r="C11" s="163">
        <v>919</v>
      </c>
      <c r="D11" s="17">
        <v>3.13</v>
      </c>
    </row>
    <row r="12" spans="1:4">
      <c r="A12" s="8">
        <v>2002</v>
      </c>
      <c r="B12" s="162">
        <v>359046</v>
      </c>
      <c r="C12" s="163">
        <v>934</v>
      </c>
      <c r="D12" s="17">
        <v>2.96</v>
      </c>
    </row>
    <row r="13" spans="1:4">
      <c r="A13" s="8">
        <v>2003</v>
      </c>
      <c r="B13" s="162">
        <v>348715</v>
      </c>
      <c r="C13" s="163">
        <v>963</v>
      </c>
      <c r="D13" s="17">
        <v>2.72</v>
      </c>
    </row>
    <row r="14" spans="1:4">
      <c r="A14" s="8">
        <v>2004</v>
      </c>
      <c r="B14" s="162">
        <v>340502</v>
      </c>
      <c r="C14" s="163">
        <v>928</v>
      </c>
      <c r="D14" s="17">
        <v>2.61</v>
      </c>
    </row>
    <row r="15" spans="1:4">
      <c r="A15" s="8">
        <v>2005</v>
      </c>
      <c r="B15" s="162">
        <v>337930</v>
      </c>
      <c r="C15" s="163">
        <v>1098</v>
      </c>
      <c r="D15" s="17">
        <v>2.56</v>
      </c>
    </row>
    <row r="16" spans="1:4">
      <c r="A16" s="8">
        <v>2006</v>
      </c>
      <c r="B16" s="162">
        <v>329357</v>
      </c>
      <c r="C16" s="163">
        <v>976</v>
      </c>
      <c r="D16" s="17">
        <v>2.39</v>
      </c>
    </row>
    <row r="17" spans="1:4">
      <c r="A17" s="8">
        <v>2007</v>
      </c>
      <c r="B17" s="162">
        <v>317524</v>
      </c>
      <c r="C17" s="163">
        <v>1055</v>
      </c>
      <c r="D17" s="17">
        <v>2.2400000000000002</v>
      </c>
    </row>
    <row r="18" spans="1:4">
      <c r="A18" s="8">
        <v>2008</v>
      </c>
      <c r="B18" s="162">
        <v>307802</v>
      </c>
      <c r="C18" s="163">
        <v>1035</v>
      </c>
      <c r="D18" s="17">
        <v>2.12</v>
      </c>
    </row>
    <row r="19" spans="1:4">
      <c r="A19" s="8">
        <v>2009</v>
      </c>
      <c r="B19" s="162">
        <v>260284</v>
      </c>
      <c r="C19" s="163">
        <v>939</v>
      </c>
      <c r="D19" s="17">
        <v>1.82</v>
      </c>
    </row>
    <row r="20" spans="1:4">
      <c r="A20" s="8">
        <v>2010</v>
      </c>
      <c r="B20" s="162">
        <v>249945</v>
      </c>
      <c r="C20" s="163">
        <v>1014</v>
      </c>
      <c r="D20" s="17">
        <v>1.76</v>
      </c>
    </row>
    <row r="21" spans="1:4">
      <c r="A21" s="8">
        <v>2011</v>
      </c>
      <c r="B21" s="162">
        <v>249511</v>
      </c>
      <c r="C21" s="163">
        <v>919</v>
      </c>
      <c r="D21" s="17">
        <v>1.72</v>
      </c>
    </row>
    <row r="22" spans="1:4">
      <c r="A22" s="8">
        <v>2012</v>
      </c>
      <c r="B22" s="162">
        <v>245365</v>
      </c>
      <c r="C22" s="163">
        <v>977</v>
      </c>
      <c r="D22" s="17">
        <v>1.65</v>
      </c>
    </row>
    <row r="23" spans="1:4">
      <c r="A23" s="8">
        <v>2013</v>
      </c>
      <c r="B23" s="162">
        <v>241933</v>
      </c>
      <c r="C23" s="163">
        <v>902</v>
      </c>
      <c r="D23" s="17">
        <v>1.6</v>
      </c>
    </row>
    <row r="24" spans="1:4">
      <c r="A24" s="8">
        <v>2014</v>
      </c>
      <c r="B24" s="162">
        <v>239643</v>
      </c>
      <c r="C24" s="163">
        <v>919</v>
      </c>
      <c r="D24" s="17">
        <v>1.56</v>
      </c>
    </row>
    <row r="25" spans="1:4">
      <c r="A25" s="8">
        <v>2015</v>
      </c>
      <c r="B25" s="162">
        <v>232629</v>
      </c>
      <c r="C25" s="163">
        <v>852</v>
      </c>
      <c r="D25" s="17">
        <v>1.51</v>
      </c>
    </row>
    <row r="26" spans="1:4">
      <c r="A26" s="8">
        <v>2016</v>
      </c>
      <c r="B26" s="162">
        <v>240682</v>
      </c>
      <c r="C26" s="163">
        <v>904</v>
      </c>
      <c r="D26" s="17">
        <v>1.54</v>
      </c>
    </row>
    <row r="27" spans="1:4" s="164" customFormat="1">
      <c r="A27" s="142">
        <v>2017</v>
      </c>
      <c r="B27" s="163">
        <v>251625</v>
      </c>
      <c r="C27" s="163">
        <v>951</v>
      </c>
      <c r="D27" s="17">
        <v>1.58</v>
      </c>
    </row>
    <row r="29" spans="1:4">
      <c r="A29" s="1" t="s">
        <v>22</v>
      </c>
    </row>
    <row r="30" spans="1:4">
      <c r="A30" s="1"/>
    </row>
    <row r="31" spans="1:4">
      <c r="A31" s="142" t="s">
        <v>656</v>
      </c>
      <c r="B31" s="24">
        <f>IFERROR(((B27/B7)^(1/(2017-1997))-1)*100,"N/A")</f>
        <v>-2.0078804803058015</v>
      </c>
      <c r="C31" s="17">
        <f t="shared" ref="C31:D31" si="0">IFERROR(((C27/C7)^(1/(2017-1997))-1)*100,"N/A")</f>
        <v>0.62249032151437955</v>
      </c>
      <c r="D31" s="17" t="str">
        <f t="shared" si="0"/>
        <v>N/A</v>
      </c>
    </row>
    <row r="32" spans="1:4">
      <c r="A32" s="8" t="s">
        <v>25</v>
      </c>
      <c r="B32" s="24">
        <f>IFERROR(((B17/B7)^(1/(2007-1997))-1)*100,"N/A")</f>
        <v>-1.7156025289686294</v>
      </c>
      <c r="C32" s="17">
        <f t="shared" ref="C32:D32" si="1">IFERROR(((C17/C7)^(1/(2007-1997))-1)*100,"N/A")</f>
        <v>2.3051078066973929</v>
      </c>
      <c r="D32" s="17" t="str">
        <f t="shared" si="1"/>
        <v>N/A</v>
      </c>
    </row>
    <row r="33" spans="1:4">
      <c r="A33" s="142" t="s">
        <v>657</v>
      </c>
      <c r="B33" s="24">
        <f>IFERROR(((B27/B17)^(1/(2017-2007))-1)*100,"N/A")</f>
        <v>-2.2992892560359079</v>
      </c>
      <c r="C33" s="17">
        <f t="shared" ref="C33:D33" si="2">IFERROR(((C27/C17)^(1/(2017-2007))-1)*100,"N/A")</f>
        <v>-1.032453065452632</v>
      </c>
      <c r="D33" s="17">
        <f t="shared" si="2"/>
        <v>-3.4302945258388617</v>
      </c>
    </row>
    <row r="35" spans="1:4">
      <c r="A35" s="25" t="s">
        <v>594</v>
      </c>
      <c r="B35" s="97" t="s">
        <v>929</v>
      </c>
    </row>
    <row r="36" spans="1:4">
      <c r="A36" s="25" t="s">
        <v>595</v>
      </c>
      <c r="B36" s="95" t="s">
        <v>622</v>
      </c>
    </row>
  </sheetData>
  <mergeCells count="1">
    <mergeCell ref="B6:C6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79"/>
  <dimension ref="A1:O37"/>
  <sheetViews>
    <sheetView workbookViewId="0">
      <selection activeCell="B37" sqref="B37"/>
    </sheetView>
  </sheetViews>
  <sheetFormatPr defaultRowHeight="15"/>
  <cols>
    <col min="1" max="1" width="10.5703125" customWidth="1"/>
    <col min="10" max="10" width="10" customWidth="1"/>
  </cols>
  <sheetData>
    <row r="1" spans="1:15" ht="15.75">
      <c r="A1" s="227" t="s">
        <v>745</v>
      </c>
      <c r="B1" s="2" t="s">
        <v>755</v>
      </c>
    </row>
    <row r="2" spans="1:15">
      <c r="A2" s="3"/>
      <c r="B2" s="3"/>
    </row>
    <row r="3" spans="1:15">
      <c r="A3" s="1" t="s">
        <v>2</v>
      </c>
    </row>
    <row r="4" spans="1:15">
      <c r="A4" s="1"/>
    </row>
    <row r="5" spans="1:15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5" s="41" customFormat="1">
      <c r="A6" s="67"/>
      <c r="B6" s="246" t="s">
        <v>637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5">
      <c r="A7" s="8">
        <v>1997</v>
      </c>
      <c r="B7" s="101">
        <v>171183</v>
      </c>
      <c r="C7" s="163">
        <v>3531</v>
      </c>
      <c r="D7" s="163">
        <v>408</v>
      </c>
      <c r="E7" s="163">
        <v>4260</v>
      </c>
      <c r="F7" s="163">
        <v>3939</v>
      </c>
      <c r="G7" s="163">
        <v>30483</v>
      </c>
      <c r="H7" s="163">
        <v>63987</v>
      </c>
      <c r="I7" s="163">
        <v>3630</v>
      </c>
      <c r="J7" s="163">
        <v>5637</v>
      </c>
      <c r="K7" s="163">
        <v>34215</v>
      </c>
      <c r="L7" s="163">
        <v>20241</v>
      </c>
    </row>
    <row r="8" spans="1:15">
      <c r="A8" s="8">
        <v>1998</v>
      </c>
      <c r="B8" s="101">
        <v>175962</v>
      </c>
      <c r="C8" s="163">
        <v>4158</v>
      </c>
      <c r="D8" s="163">
        <v>468</v>
      </c>
      <c r="E8" s="163">
        <v>4272</v>
      </c>
      <c r="F8" s="163">
        <v>3792</v>
      </c>
      <c r="G8" s="163">
        <v>31347</v>
      </c>
      <c r="H8" s="163">
        <v>62760</v>
      </c>
      <c r="I8" s="163">
        <v>4020</v>
      </c>
      <c r="J8" s="163">
        <v>6417</v>
      </c>
      <c r="K8" s="163">
        <v>37620</v>
      </c>
      <c r="L8" s="163">
        <v>20274</v>
      </c>
    </row>
    <row r="9" spans="1:15">
      <c r="A9" s="8">
        <v>1999</v>
      </c>
      <c r="B9" s="101">
        <v>186387</v>
      </c>
      <c r="C9" s="163">
        <v>6264</v>
      </c>
      <c r="D9" s="163">
        <v>402</v>
      </c>
      <c r="E9" s="163">
        <v>4341</v>
      </c>
      <c r="F9" s="163">
        <v>4011</v>
      </c>
      <c r="G9" s="163">
        <v>33636</v>
      </c>
      <c r="H9" s="163">
        <v>64998</v>
      </c>
      <c r="I9" s="163">
        <v>4674</v>
      </c>
      <c r="J9" s="163">
        <v>6669</v>
      </c>
      <c r="K9" s="163">
        <v>40023</v>
      </c>
      <c r="L9" s="163">
        <v>20643</v>
      </c>
    </row>
    <row r="10" spans="1:15">
      <c r="A10" s="8">
        <v>2000</v>
      </c>
      <c r="B10" s="101">
        <v>199074</v>
      </c>
      <c r="C10" s="163">
        <v>7806</v>
      </c>
      <c r="D10" s="163">
        <v>444</v>
      </c>
      <c r="E10" s="163">
        <v>4824</v>
      </c>
      <c r="F10" s="163">
        <v>4329</v>
      </c>
      <c r="G10" s="163">
        <v>37179</v>
      </c>
      <c r="H10" s="163">
        <v>66675</v>
      </c>
      <c r="I10" s="163">
        <v>5343</v>
      </c>
      <c r="J10" s="163">
        <v>6969</v>
      </c>
      <c r="K10" s="163">
        <v>43428</v>
      </c>
      <c r="L10" s="163">
        <v>21300</v>
      </c>
    </row>
    <row r="11" spans="1:15">
      <c r="A11" s="8">
        <v>2001</v>
      </c>
      <c r="B11" s="101">
        <v>215244</v>
      </c>
      <c r="C11" s="163">
        <v>9363</v>
      </c>
      <c r="D11" s="163">
        <v>480</v>
      </c>
      <c r="E11" s="163">
        <v>5253</v>
      </c>
      <c r="F11" s="163">
        <v>4464</v>
      </c>
      <c r="G11" s="163">
        <v>41241</v>
      </c>
      <c r="H11" s="163">
        <v>71526</v>
      </c>
      <c r="I11" s="163">
        <v>5730</v>
      </c>
      <c r="J11" s="163">
        <v>6810</v>
      </c>
      <c r="K11" s="163">
        <v>47406</v>
      </c>
      <c r="L11" s="163">
        <v>22119</v>
      </c>
    </row>
    <row r="12" spans="1:15">
      <c r="A12" s="8">
        <v>2002</v>
      </c>
      <c r="B12" s="101">
        <v>231411</v>
      </c>
      <c r="C12" s="163">
        <v>10119</v>
      </c>
      <c r="D12" s="163">
        <v>552</v>
      </c>
      <c r="E12" s="163">
        <v>5532</v>
      </c>
      <c r="F12" s="163">
        <v>4533</v>
      </c>
      <c r="G12" s="163">
        <v>47328</v>
      </c>
      <c r="H12" s="163">
        <v>75411</v>
      </c>
      <c r="I12" s="163">
        <v>6123</v>
      </c>
      <c r="J12" s="163">
        <v>7116</v>
      </c>
      <c r="K12" s="163">
        <v>52125</v>
      </c>
      <c r="L12" s="163">
        <v>21729</v>
      </c>
    </row>
    <row r="13" spans="1:15">
      <c r="A13" s="8">
        <v>2003</v>
      </c>
      <c r="B13" s="101">
        <v>250797</v>
      </c>
      <c r="C13" s="163">
        <v>10641</v>
      </c>
      <c r="D13" s="163">
        <v>672</v>
      </c>
      <c r="E13" s="163">
        <v>5835</v>
      </c>
      <c r="F13" s="163">
        <v>4527</v>
      </c>
      <c r="G13" s="163">
        <v>53523</v>
      </c>
      <c r="H13" s="163">
        <v>85422</v>
      </c>
      <c r="I13" s="163">
        <v>6393</v>
      </c>
      <c r="J13" s="163">
        <v>6861</v>
      </c>
      <c r="K13" s="163">
        <v>54114</v>
      </c>
      <c r="L13" s="163">
        <v>21948</v>
      </c>
    </row>
    <row r="14" spans="1:15">
      <c r="A14" s="8">
        <v>2004</v>
      </c>
      <c r="B14" s="101">
        <v>267774</v>
      </c>
      <c r="C14" s="163">
        <v>10182</v>
      </c>
      <c r="D14" s="163">
        <v>711</v>
      </c>
      <c r="E14" s="163">
        <v>5535</v>
      </c>
      <c r="F14" s="163">
        <v>4386</v>
      </c>
      <c r="G14" s="163">
        <v>60225</v>
      </c>
      <c r="H14" s="163">
        <v>92898</v>
      </c>
      <c r="I14" s="163">
        <v>6339</v>
      </c>
      <c r="J14" s="163">
        <v>6762</v>
      </c>
      <c r="K14" s="163">
        <v>54171</v>
      </c>
      <c r="L14" s="163">
        <v>25719</v>
      </c>
      <c r="O14" s="160"/>
    </row>
    <row r="15" spans="1:15">
      <c r="A15" s="8">
        <v>2005</v>
      </c>
      <c r="B15" s="101">
        <v>293838</v>
      </c>
      <c r="C15" s="163">
        <v>9309</v>
      </c>
      <c r="D15" s="163">
        <v>636</v>
      </c>
      <c r="E15" s="163">
        <v>5352</v>
      </c>
      <c r="F15" s="163">
        <v>4227</v>
      </c>
      <c r="G15" s="163">
        <v>65355</v>
      </c>
      <c r="H15" s="163">
        <v>102189</v>
      </c>
      <c r="I15" s="163">
        <v>6705</v>
      </c>
      <c r="J15" s="163">
        <v>7227</v>
      </c>
      <c r="K15" s="163">
        <v>60957</v>
      </c>
      <c r="L15" s="163">
        <v>30996</v>
      </c>
      <c r="O15" s="164"/>
    </row>
    <row r="16" spans="1:15">
      <c r="A16" s="8">
        <v>2006</v>
      </c>
      <c r="B16" s="101">
        <v>328167</v>
      </c>
      <c r="C16" s="163">
        <v>7806</v>
      </c>
      <c r="D16" s="163">
        <v>612</v>
      </c>
      <c r="E16" s="163">
        <v>5400</v>
      </c>
      <c r="F16" s="163">
        <v>4386</v>
      </c>
      <c r="G16" s="163">
        <v>67959</v>
      </c>
      <c r="H16" s="163">
        <v>112182</v>
      </c>
      <c r="I16" s="163">
        <v>7251</v>
      </c>
      <c r="J16" s="163">
        <v>7917</v>
      </c>
      <c r="K16" s="163">
        <v>73497</v>
      </c>
      <c r="L16" s="163">
        <v>40194</v>
      </c>
      <c r="O16" s="160"/>
    </row>
    <row r="17" spans="1:15">
      <c r="A17" s="8">
        <v>2007</v>
      </c>
      <c r="B17" s="101">
        <v>358557</v>
      </c>
      <c r="C17" s="163">
        <v>5739</v>
      </c>
      <c r="D17" s="163">
        <v>861</v>
      </c>
      <c r="E17" s="163">
        <v>5292</v>
      </c>
      <c r="F17" s="163">
        <v>4548</v>
      </c>
      <c r="G17" s="163">
        <v>70029</v>
      </c>
      <c r="H17" s="163">
        <v>120189</v>
      </c>
      <c r="I17" s="163">
        <v>8139</v>
      </c>
      <c r="J17" s="163">
        <v>9081</v>
      </c>
      <c r="K17" s="163">
        <v>85206</v>
      </c>
      <c r="L17" s="163">
        <v>48417</v>
      </c>
      <c r="O17" s="160"/>
    </row>
    <row r="18" spans="1:15">
      <c r="A18" s="8">
        <v>2008</v>
      </c>
      <c r="B18" s="101">
        <v>390702</v>
      </c>
      <c r="C18" s="163">
        <v>5910</v>
      </c>
      <c r="D18" s="163">
        <v>741</v>
      </c>
      <c r="E18" s="163">
        <v>5778</v>
      </c>
      <c r="F18" s="163">
        <v>4953</v>
      </c>
      <c r="G18" s="163">
        <v>73137</v>
      </c>
      <c r="H18" s="163">
        <v>132627</v>
      </c>
      <c r="I18" s="163">
        <v>9273</v>
      </c>
      <c r="J18" s="163">
        <v>10599</v>
      </c>
      <c r="K18" s="163">
        <v>93399</v>
      </c>
      <c r="L18" s="163">
        <v>53106</v>
      </c>
      <c r="O18" s="160"/>
    </row>
    <row r="19" spans="1:15">
      <c r="A19" s="8">
        <v>2009</v>
      </c>
      <c r="B19" s="101">
        <v>409041</v>
      </c>
      <c r="C19" s="163">
        <v>6966</v>
      </c>
      <c r="D19" s="163">
        <v>864</v>
      </c>
      <c r="E19" s="163">
        <v>6249</v>
      </c>
      <c r="F19" s="163">
        <v>5166</v>
      </c>
      <c r="G19" s="163">
        <v>79890</v>
      </c>
      <c r="H19" s="163">
        <v>146859</v>
      </c>
      <c r="I19" s="163">
        <v>9852</v>
      </c>
      <c r="J19" s="163">
        <v>11427</v>
      </c>
      <c r="K19" s="163">
        <v>88224</v>
      </c>
      <c r="L19" s="163">
        <v>52320</v>
      </c>
      <c r="O19" s="160"/>
    </row>
    <row r="20" spans="1:15">
      <c r="A20" s="8">
        <v>2010</v>
      </c>
      <c r="B20" s="101">
        <v>430452</v>
      </c>
      <c r="C20" s="163">
        <v>5889</v>
      </c>
      <c r="D20" s="163">
        <v>933</v>
      </c>
      <c r="E20" s="163">
        <v>6405</v>
      </c>
      <c r="F20" s="163">
        <v>5289</v>
      </c>
      <c r="G20" s="163">
        <v>87156</v>
      </c>
      <c r="H20" s="163">
        <v>160815</v>
      </c>
      <c r="I20" s="163">
        <v>10320</v>
      </c>
      <c r="J20" s="163">
        <v>11859</v>
      </c>
      <c r="K20" s="163">
        <v>89190</v>
      </c>
      <c r="L20" s="163">
        <v>51321</v>
      </c>
      <c r="O20" s="160"/>
    </row>
    <row r="21" spans="1:15">
      <c r="A21" s="8">
        <v>2011</v>
      </c>
      <c r="B21" s="101">
        <v>426285</v>
      </c>
      <c r="C21" s="163">
        <v>6174</v>
      </c>
      <c r="D21" s="163">
        <v>1173</v>
      </c>
      <c r="E21" s="163">
        <v>6855</v>
      </c>
      <c r="F21" s="163">
        <v>5403</v>
      </c>
      <c r="G21" s="163">
        <v>94725</v>
      </c>
      <c r="H21" s="163">
        <v>153918</v>
      </c>
      <c r="I21" s="163">
        <v>10821</v>
      </c>
      <c r="J21" s="163">
        <v>12438</v>
      </c>
      <c r="K21" s="163">
        <v>83499</v>
      </c>
      <c r="L21" s="163">
        <v>50082</v>
      </c>
      <c r="O21" s="160"/>
    </row>
    <row r="22" spans="1:15">
      <c r="A22" s="8">
        <v>2012</v>
      </c>
      <c r="B22" s="101">
        <v>444672</v>
      </c>
      <c r="C22" s="163">
        <v>7203</v>
      </c>
      <c r="D22" s="163">
        <v>1236</v>
      </c>
      <c r="E22" s="163">
        <v>7215</v>
      </c>
      <c r="F22" s="163">
        <v>5259</v>
      </c>
      <c r="G22" s="163">
        <v>100809</v>
      </c>
      <c r="H22" s="163">
        <v>164562</v>
      </c>
      <c r="I22" s="163">
        <v>12021</v>
      </c>
      <c r="J22" s="163">
        <v>12843</v>
      </c>
      <c r="K22" s="163">
        <v>82167</v>
      </c>
      <c r="L22" s="163">
        <v>50163</v>
      </c>
      <c r="O22" s="160"/>
    </row>
    <row r="23" spans="1:15">
      <c r="A23" s="8">
        <v>2013</v>
      </c>
      <c r="B23" s="101">
        <v>469680</v>
      </c>
      <c r="C23" s="163">
        <v>7347</v>
      </c>
      <c r="D23" s="163">
        <v>1257</v>
      </c>
      <c r="E23" s="163">
        <v>7419</v>
      </c>
      <c r="F23" s="163">
        <v>5280</v>
      </c>
      <c r="G23" s="163">
        <v>109422</v>
      </c>
      <c r="H23" s="163">
        <v>172686</v>
      </c>
      <c r="I23" s="163">
        <v>12843</v>
      </c>
      <c r="J23" s="163">
        <v>13071</v>
      </c>
      <c r="K23" s="163">
        <v>86427</v>
      </c>
      <c r="L23" s="163">
        <v>52704</v>
      </c>
      <c r="O23" s="160"/>
    </row>
    <row r="24" spans="1:15">
      <c r="A24" s="8">
        <v>2014</v>
      </c>
      <c r="B24" s="101">
        <v>454008</v>
      </c>
      <c r="C24" s="163">
        <v>7587</v>
      </c>
      <c r="D24" s="163">
        <v>1368</v>
      </c>
      <c r="E24" s="163">
        <v>7446</v>
      </c>
      <c r="F24" s="163">
        <v>5388</v>
      </c>
      <c r="G24" s="163">
        <v>109053</v>
      </c>
      <c r="H24" s="163">
        <v>147777</v>
      </c>
      <c r="I24" s="163">
        <v>13542</v>
      </c>
      <c r="J24" s="163">
        <v>13146</v>
      </c>
      <c r="K24" s="163">
        <v>93018</v>
      </c>
      <c r="L24" s="163">
        <v>54504</v>
      </c>
    </row>
    <row r="25" spans="1:15">
      <c r="A25" s="8">
        <v>2015</v>
      </c>
      <c r="B25" s="101">
        <v>455856</v>
      </c>
      <c r="C25" s="163">
        <v>7860</v>
      </c>
      <c r="D25" s="163">
        <v>1461</v>
      </c>
      <c r="E25" s="163">
        <v>7308</v>
      </c>
      <c r="F25" s="163">
        <v>5493</v>
      </c>
      <c r="G25" s="163">
        <v>111885</v>
      </c>
      <c r="H25" s="163">
        <v>148752</v>
      </c>
      <c r="I25" s="163">
        <v>14289</v>
      </c>
      <c r="J25" s="163">
        <v>12939</v>
      </c>
      <c r="K25" s="163">
        <v>91317</v>
      </c>
      <c r="L25" s="163">
        <v>53280</v>
      </c>
    </row>
    <row r="26" spans="1:15">
      <c r="A26" s="8">
        <v>2016</v>
      </c>
      <c r="B26" s="101">
        <v>417306</v>
      </c>
      <c r="C26" s="163">
        <v>7650</v>
      </c>
      <c r="D26" s="163">
        <v>1569</v>
      </c>
      <c r="E26" s="163">
        <v>7632</v>
      </c>
      <c r="F26" s="163">
        <v>5400</v>
      </c>
      <c r="G26" s="163">
        <v>115359</v>
      </c>
      <c r="H26" s="163">
        <v>116427</v>
      </c>
      <c r="I26" s="163">
        <v>13839</v>
      </c>
      <c r="J26" s="163">
        <v>11991</v>
      </c>
      <c r="K26" s="163">
        <v>83880</v>
      </c>
      <c r="L26" s="163">
        <v>52392</v>
      </c>
    </row>
    <row r="27" spans="1:15" s="164" customFormat="1">
      <c r="A27" s="142">
        <v>2017</v>
      </c>
      <c r="B27" s="101">
        <v>405699</v>
      </c>
      <c r="C27" s="163">
        <v>7188</v>
      </c>
      <c r="D27" s="163">
        <v>1686</v>
      </c>
      <c r="E27" s="163">
        <v>7953</v>
      </c>
      <c r="F27" s="163">
        <v>5532</v>
      </c>
      <c r="G27" s="163">
        <v>119667</v>
      </c>
      <c r="H27" s="163">
        <v>110904</v>
      </c>
      <c r="I27" s="163">
        <v>14190</v>
      </c>
      <c r="J27" s="163">
        <v>11055</v>
      </c>
      <c r="K27" s="163">
        <v>74151</v>
      </c>
      <c r="L27" s="163">
        <v>52158</v>
      </c>
    </row>
    <row r="29" spans="1:15">
      <c r="A29" s="1" t="s">
        <v>22</v>
      </c>
    </row>
    <row r="30" spans="1:15">
      <c r="A30" s="1"/>
    </row>
    <row r="31" spans="1:15">
      <c r="A31" s="142" t="s">
        <v>656</v>
      </c>
      <c r="B31" s="9">
        <f>((B27/B7)^(1/(2017-1997))-1)*100</f>
        <v>4.4088146365717229</v>
      </c>
      <c r="C31" s="16">
        <f t="shared" ref="C31:L31" si="0">((C27/C7)^(1/(2017-1997))-1)*100</f>
        <v>3.6180744681759025</v>
      </c>
      <c r="D31" s="17">
        <f t="shared" si="0"/>
        <v>7.351933377081421</v>
      </c>
      <c r="E31" s="17">
        <f t="shared" si="0"/>
        <v>3.1706268277972294</v>
      </c>
      <c r="F31" s="17">
        <f t="shared" si="0"/>
        <v>1.7126125404684611</v>
      </c>
      <c r="G31" s="17">
        <f t="shared" si="0"/>
        <v>7.0769112195733674</v>
      </c>
      <c r="H31" s="17">
        <f t="shared" si="0"/>
        <v>2.7880845455951153</v>
      </c>
      <c r="I31" s="17">
        <f t="shared" si="0"/>
        <v>7.0542192551972915</v>
      </c>
      <c r="J31" s="17">
        <f t="shared" si="0"/>
        <v>3.4250014377227966</v>
      </c>
      <c r="K31" s="17">
        <f t="shared" si="0"/>
        <v>3.9429464207353604</v>
      </c>
      <c r="L31" s="17">
        <f t="shared" si="0"/>
        <v>4.8466233381825985</v>
      </c>
    </row>
    <row r="32" spans="1:15">
      <c r="A32" s="8" t="s">
        <v>25</v>
      </c>
      <c r="B32" s="9">
        <f>((B17/B7)^(1/(2007-1997))-1)*100</f>
        <v>7.6737298084201822</v>
      </c>
      <c r="C32" s="16">
        <f t="shared" ref="C32:L32" si="1">((C17/C7)^(1/(2007-1997))-1)*100</f>
        <v>4.9769258507868841</v>
      </c>
      <c r="D32" s="17">
        <f t="shared" si="1"/>
        <v>7.7542228059555462</v>
      </c>
      <c r="E32" s="17">
        <f t="shared" si="1"/>
        <v>2.1929706003124272</v>
      </c>
      <c r="F32" s="17">
        <f t="shared" si="1"/>
        <v>1.4479901844443699</v>
      </c>
      <c r="G32" s="17">
        <f t="shared" si="1"/>
        <v>8.6730914873992546</v>
      </c>
      <c r="H32" s="17">
        <f t="shared" si="1"/>
        <v>6.5067903841401931</v>
      </c>
      <c r="I32" s="17">
        <f t="shared" si="1"/>
        <v>8.4092755766304919</v>
      </c>
      <c r="J32" s="17">
        <f t="shared" si="1"/>
        <v>4.8838363176763933</v>
      </c>
      <c r="K32" s="17">
        <f t="shared" si="1"/>
        <v>9.5532745965161148</v>
      </c>
      <c r="L32" s="17">
        <f t="shared" si="1"/>
        <v>9.1130237486180654</v>
      </c>
    </row>
    <row r="33" spans="1:12">
      <c r="A33" s="142" t="s">
        <v>657</v>
      </c>
      <c r="B33" s="9">
        <f>((B27/B17)^(1/(2017-2007))-1)*100</f>
        <v>1.2428992030840913</v>
      </c>
      <c r="C33" s="16">
        <f t="shared" ref="C33:L33" si="2">((C27/C17)^(1/(2017-2007))-1)*100</f>
        <v>2.2768124468941719</v>
      </c>
      <c r="D33" s="17">
        <f t="shared" si="2"/>
        <v>6.9511458548645599</v>
      </c>
      <c r="E33" s="17">
        <f t="shared" si="2"/>
        <v>4.1576360635518395</v>
      </c>
      <c r="F33" s="17">
        <f t="shared" si="2"/>
        <v>1.9779251515796847</v>
      </c>
      <c r="G33" s="17">
        <f t="shared" si="2"/>
        <v>5.5041754991743241</v>
      </c>
      <c r="H33" s="17">
        <f t="shared" si="2"/>
        <v>-0.80078193656947239</v>
      </c>
      <c r="I33" s="17">
        <f t="shared" si="2"/>
        <v>5.7161003925238818</v>
      </c>
      <c r="J33" s="17">
        <f t="shared" si="2"/>
        <v>1.9864575700136999</v>
      </c>
      <c r="K33" s="17">
        <f t="shared" si="2"/>
        <v>-1.3800714728481323</v>
      </c>
      <c r="L33" s="17">
        <f t="shared" si="2"/>
        <v>0.74704235806646313</v>
      </c>
    </row>
    <row r="35" spans="1:12">
      <c r="A35" s="25" t="s">
        <v>594</v>
      </c>
      <c r="B35" s="97" t="s">
        <v>929</v>
      </c>
    </row>
    <row r="36" spans="1:12">
      <c r="A36" s="25" t="s">
        <v>595</v>
      </c>
      <c r="B36" s="3" t="s">
        <v>623</v>
      </c>
    </row>
    <row r="37" spans="1:12">
      <c r="A37" s="1" t="s">
        <v>1</v>
      </c>
      <c r="B37" s="66" t="s">
        <v>624</v>
      </c>
    </row>
  </sheetData>
  <mergeCells count="1">
    <mergeCell ref="B6:L6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80"/>
  <dimension ref="A1:L37"/>
  <sheetViews>
    <sheetView workbookViewId="0">
      <selection activeCell="B35" sqref="B35"/>
    </sheetView>
  </sheetViews>
  <sheetFormatPr defaultRowHeight="15"/>
  <sheetData>
    <row r="1" spans="1:12" ht="15.75">
      <c r="A1" s="227" t="s">
        <v>802</v>
      </c>
      <c r="B1" s="2" t="s">
        <v>937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 s="41" customFormat="1">
      <c r="A6" s="67"/>
      <c r="B6" s="246" t="s">
        <v>637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8">
        <v>1997</v>
      </c>
      <c r="B7" s="101">
        <v>16368</v>
      </c>
      <c r="C7" s="163">
        <v>210</v>
      </c>
      <c r="D7" s="163">
        <v>39</v>
      </c>
      <c r="E7" s="163">
        <v>288</v>
      </c>
      <c r="F7" s="163">
        <v>462</v>
      </c>
      <c r="G7" s="163">
        <v>1518</v>
      </c>
      <c r="H7" s="163">
        <v>5562</v>
      </c>
      <c r="I7" s="163">
        <v>366</v>
      </c>
      <c r="J7" s="163">
        <v>552</v>
      </c>
      <c r="K7" s="163">
        <v>4290</v>
      </c>
      <c r="L7" s="163">
        <v>3021</v>
      </c>
    </row>
    <row r="8" spans="1:12">
      <c r="A8" s="8">
        <v>1998</v>
      </c>
      <c r="B8" s="101">
        <v>16464</v>
      </c>
      <c r="C8" s="163">
        <v>258</v>
      </c>
      <c r="D8" s="163">
        <v>48</v>
      </c>
      <c r="E8" s="163">
        <v>309</v>
      </c>
      <c r="F8" s="163">
        <v>390</v>
      </c>
      <c r="G8" s="163">
        <v>1803</v>
      </c>
      <c r="H8" s="163">
        <v>5907</v>
      </c>
      <c r="I8" s="163">
        <v>408</v>
      </c>
      <c r="J8" s="163">
        <v>411</v>
      </c>
      <c r="K8" s="163">
        <v>4209</v>
      </c>
      <c r="L8" s="163">
        <v>2640</v>
      </c>
    </row>
    <row r="9" spans="1:12">
      <c r="A9" s="8">
        <v>1999</v>
      </c>
      <c r="B9" s="101">
        <v>18543</v>
      </c>
      <c r="C9" s="163">
        <v>279</v>
      </c>
      <c r="D9" s="163">
        <v>51</v>
      </c>
      <c r="E9" s="163">
        <v>405</v>
      </c>
      <c r="F9" s="163">
        <v>354</v>
      </c>
      <c r="G9" s="163">
        <v>1950</v>
      </c>
      <c r="H9" s="163">
        <v>7113</v>
      </c>
      <c r="I9" s="163">
        <v>453</v>
      </c>
      <c r="J9" s="163">
        <v>675</v>
      </c>
      <c r="K9" s="163">
        <v>4263</v>
      </c>
      <c r="L9" s="163">
        <v>2937</v>
      </c>
    </row>
    <row r="10" spans="1:12">
      <c r="A10" s="8">
        <v>2000</v>
      </c>
      <c r="B10" s="101">
        <v>18396</v>
      </c>
      <c r="C10" s="163">
        <v>294</v>
      </c>
      <c r="D10" s="163">
        <v>60</v>
      </c>
      <c r="E10" s="163">
        <v>432</v>
      </c>
      <c r="F10" s="163">
        <v>420</v>
      </c>
      <c r="G10" s="163">
        <v>2289</v>
      </c>
      <c r="H10" s="163">
        <v>6186</v>
      </c>
      <c r="I10" s="163">
        <v>537</v>
      </c>
      <c r="J10" s="163">
        <v>750</v>
      </c>
      <c r="K10" s="163">
        <v>4509</v>
      </c>
      <c r="L10" s="163">
        <v>2859</v>
      </c>
    </row>
    <row r="11" spans="1:12">
      <c r="A11" s="8">
        <v>2001</v>
      </c>
      <c r="B11" s="101">
        <v>18471</v>
      </c>
      <c r="C11" s="163">
        <v>189</v>
      </c>
      <c r="D11" s="163">
        <v>51</v>
      </c>
      <c r="E11" s="163">
        <v>378</v>
      </c>
      <c r="F11" s="163">
        <v>417</v>
      </c>
      <c r="G11" s="163">
        <v>2559</v>
      </c>
      <c r="H11" s="163">
        <v>6318</v>
      </c>
      <c r="I11" s="163">
        <v>543</v>
      </c>
      <c r="J11" s="163">
        <v>720</v>
      </c>
      <c r="K11" s="163">
        <v>4395</v>
      </c>
      <c r="L11" s="163">
        <v>2829</v>
      </c>
    </row>
    <row r="12" spans="1:12">
      <c r="A12" s="8">
        <v>2002</v>
      </c>
      <c r="B12" s="101">
        <v>16692</v>
      </c>
      <c r="C12" s="163">
        <v>171</v>
      </c>
      <c r="D12" s="163">
        <v>57</v>
      </c>
      <c r="E12" s="163">
        <v>441</v>
      </c>
      <c r="F12" s="163">
        <v>417</v>
      </c>
      <c r="G12" s="163">
        <v>2544</v>
      </c>
      <c r="H12" s="163">
        <v>4161</v>
      </c>
      <c r="I12" s="163">
        <v>627</v>
      </c>
      <c r="J12" s="163">
        <v>834</v>
      </c>
      <c r="K12" s="163">
        <v>4665</v>
      </c>
      <c r="L12" s="163">
        <v>2691</v>
      </c>
    </row>
    <row r="13" spans="1:12">
      <c r="A13" s="8">
        <v>2003</v>
      </c>
      <c r="B13" s="101">
        <v>18522</v>
      </c>
      <c r="C13" s="163">
        <v>198</v>
      </c>
      <c r="D13" s="163">
        <v>51</v>
      </c>
      <c r="E13" s="163">
        <v>465</v>
      </c>
      <c r="F13" s="163">
        <v>567</v>
      </c>
      <c r="G13" s="163">
        <v>3063</v>
      </c>
      <c r="H13" s="163">
        <v>5061</v>
      </c>
      <c r="I13" s="163">
        <v>765</v>
      </c>
      <c r="J13" s="163">
        <v>798</v>
      </c>
      <c r="K13" s="163">
        <v>5055</v>
      </c>
      <c r="L13" s="163">
        <v>2439</v>
      </c>
    </row>
    <row r="14" spans="1:12">
      <c r="A14" s="8">
        <v>2004</v>
      </c>
      <c r="B14" s="101">
        <v>19704</v>
      </c>
      <c r="C14" s="163">
        <v>198</v>
      </c>
      <c r="D14" s="163">
        <v>84</v>
      </c>
      <c r="E14" s="163">
        <v>528</v>
      </c>
      <c r="F14" s="163">
        <v>513</v>
      </c>
      <c r="G14" s="163">
        <v>3411</v>
      </c>
      <c r="H14" s="163">
        <v>5874</v>
      </c>
      <c r="I14" s="163">
        <v>816</v>
      </c>
      <c r="J14" s="163">
        <v>780</v>
      </c>
      <c r="K14" s="163">
        <v>5472</v>
      </c>
      <c r="L14" s="163">
        <v>1941</v>
      </c>
    </row>
    <row r="15" spans="1:12">
      <c r="A15" s="8">
        <v>2005</v>
      </c>
      <c r="B15" s="101">
        <v>20556</v>
      </c>
      <c r="C15" s="163">
        <v>249</v>
      </c>
      <c r="D15" s="163">
        <v>69</v>
      </c>
      <c r="E15" s="163">
        <v>513</v>
      </c>
      <c r="F15" s="163">
        <v>504</v>
      </c>
      <c r="G15" s="163">
        <v>3849</v>
      </c>
      <c r="H15" s="163">
        <v>5466</v>
      </c>
      <c r="I15" s="163">
        <v>744</v>
      </c>
      <c r="J15" s="163">
        <v>855</v>
      </c>
      <c r="K15" s="163">
        <v>5805</v>
      </c>
      <c r="L15" s="163">
        <v>2424</v>
      </c>
    </row>
    <row r="16" spans="1:12">
      <c r="A16" s="8">
        <v>2006</v>
      </c>
      <c r="B16" s="101">
        <v>20853</v>
      </c>
      <c r="C16" s="163">
        <v>264</v>
      </c>
      <c r="D16" s="163">
        <v>75</v>
      </c>
      <c r="E16" s="163">
        <v>480</v>
      </c>
      <c r="F16" s="163">
        <v>498</v>
      </c>
      <c r="G16" s="163">
        <v>4032</v>
      </c>
      <c r="H16" s="163">
        <v>5574</v>
      </c>
      <c r="I16" s="163">
        <v>777</v>
      </c>
      <c r="J16" s="163">
        <v>852</v>
      </c>
      <c r="K16" s="163">
        <v>6048</v>
      </c>
      <c r="L16" s="163">
        <v>2151</v>
      </c>
    </row>
    <row r="17" spans="1:12">
      <c r="A17" s="8">
        <v>2007</v>
      </c>
      <c r="B17" s="101">
        <v>24495</v>
      </c>
      <c r="C17" s="163">
        <v>261</v>
      </c>
      <c r="D17" s="163">
        <v>72</v>
      </c>
      <c r="E17" s="163">
        <v>465</v>
      </c>
      <c r="F17" s="163">
        <v>504</v>
      </c>
      <c r="G17" s="163">
        <v>4410</v>
      </c>
      <c r="H17" s="163">
        <v>7575</v>
      </c>
      <c r="I17" s="163">
        <v>855</v>
      </c>
      <c r="J17" s="163">
        <v>813</v>
      </c>
      <c r="K17" s="163">
        <v>6477</v>
      </c>
      <c r="L17" s="163">
        <v>2973</v>
      </c>
    </row>
    <row r="18" spans="1:12">
      <c r="A18" s="8">
        <v>2008</v>
      </c>
      <c r="B18" s="101">
        <v>29145</v>
      </c>
      <c r="C18" s="163">
        <v>309</v>
      </c>
      <c r="D18" s="163">
        <v>81</v>
      </c>
      <c r="E18" s="163">
        <v>456</v>
      </c>
      <c r="F18" s="163">
        <v>549</v>
      </c>
      <c r="G18" s="163">
        <v>7653</v>
      </c>
      <c r="H18" s="163">
        <v>8001</v>
      </c>
      <c r="I18" s="163">
        <v>921</v>
      </c>
      <c r="J18" s="163">
        <v>1035</v>
      </c>
      <c r="K18" s="163">
        <v>6531</v>
      </c>
      <c r="L18" s="163">
        <v>3516</v>
      </c>
    </row>
    <row r="19" spans="1:12">
      <c r="A19" s="8">
        <v>2009</v>
      </c>
      <c r="B19" s="101">
        <v>30891</v>
      </c>
      <c r="C19" s="163">
        <v>504</v>
      </c>
      <c r="D19" s="163">
        <v>114</v>
      </c>
      <c r="E19" s="163">
        <v>507</v>
      </c>
      <c r="F19" s="163">
        <v>579</v>
      </c>
      <c r="G19" s="163">
        <v>7578</v>
      </c>
      <c r="H19" s="163">
        <v>8166</v>
      </c>
      <c r="I19" s="163">
        <v>984</v>
      </c>
      <c r="J19" s="163">
        <v>1137</v>
      </c>
      <c r="K19" s="163">
        <v>7362</v>
      </c>
      <c r="L19" s="163">
        <v>3822</v>
      </c>
    </row>
    <row r="20" spans="1:12">
      <c r="A20" s="8">
        <v>2010</v>
      </c>
      <c r="B20" s="101">
        <v>36009</v>
      </c>
      <c r="C20" s="163">
        <v>444</v>
      </c>
      <c r="D20" s="163">
        <v>90</v>
      </c>
      <c r="E20" s="163">
        <v>522</v>
      </c>
      <c r="F20" s="163">
        <v>603</v>
      </c>
      <c r="G20" s="163">
        <v>8586</v>
      </c>
      <c r="H20" s="163">
        <v>9150</v>
      </c>
      <c r="I20" s="163">
        <v>1146</v>
      </c>
      <c r="J20" s="163">
        <v>1281</v>
      </c>
      <c r="K20" s="163">
        <v>9369</v>
      </c>
      <c r="L20" s="163">
        <v>4662</v>
      </c>
    </row>
    <row r="21" spans="1:12">
      <c r="A21" s="8">
        <v>2011</v>
      </c>
      <c r="B21" s="101">
        <v>41163</v>
      </c>
      <c r="C21" s="163">
        <v>438</v>
      </c>
      <c r="D21" s="163">
        <v>105</v>
      </c>
      <c r="E21" s="163">
        <v>633</v>
      </c>
      <c r="F21" s="163">
        <v>738</v>
      </c>
      <c r="G21" s="163">
        <v>10386</v>
      </c>
      <c r="H21" s="163">
        <v>10200</v>
      </c>
      <c r="I21" s="163">
        <v>1194</v>
      </c>
      <c r="J21" s="163">
        <v>1386</v>
      </c>
      <c r="K21" s="163">
        <v>9066</v>
      </c>
      <c r="L21" s="163">
        <v>6852</v>
      </c>
    </row>
    <row r="22" spans="1:12">
      <c r="A22" s="8">
        <v>2012</v>
      </c>
      <c r="B22" s="101">
        <v>41481</v>
      </c>
      <c r="C22" s="163">
        <v>435</v>
      </c>
      <c r="D22" s="163">
        <v>120</v>
      </c>
      <c r="E22" s="163">
        <v>594</v>
      </c>
      <c r="F22" s="163">
        <v>738</v>
      </c>
      <c r="G22" s="163">
        <v>10197</v>
      </c>
      <c r="H22" s="163">
        <v>11097</v>
      </c>
      <c r="I22" s="163">
        <v>1254</v>
      </c>
      <c r="J22" s="163">
        <v>1524</v>
      </c>
      <c r="K22" s="163">
        <v>8454</v>
      </c>
      <c r="L22" s="163">
        <v>6942</v>
      </c>
    </row>
    <row r="23" spans="1:12">
      <c r="A23" s="8">
        <v>2013</v>
      </c>
      <c r="B23" s="101">
        <v>46998</v>
      </c>
      <c r="C23" s="163">
        <v>582</v>
      </c>
      <c r="D23" s="163">
        <v>96</v>
      </c>
      <c r="E23" s="163">
        <v>654</v>
      </c>
      <c r="F23" s="163">
        <v>618</v>
      </c>
      <c r="G23" s="163">
        <v>11103</v>
      </c>
      <c r="H23" s="163">
        <v>17763</v>
      </c>
      <c r="I23" s="163">
        <v>1182</v>
      </c>
      <c r="J23" s="163">
        <v>1518</v>
      </c>
      <c r="K23" s="163">
        <v>7377</v>
      </c>
      <c r="L23" s="163">
        <v>6012</v>
      </c>
    </row>
    <row r="24" spans="1:12">
      <c r="A24" s="8">
        <v>2014</v>
      </c>
      <c r="B24" s="101">
        <v>43710</v>
      </c>
      <c r="C24" s="163">
        <v>624</v>
      </c>
      <c r="D24" s="163">
        <v>99</v>
      </c>
      <c r="E24" s="163">
        <v>714</v>
      </c>
      <c r="F24" s="163">
        <v>645</v>
      </c>
      <c r="G24" s="163">
        <v>10824</v>
      </c>
      <c r="H24" s="163">
        <v>14508</v>
      </c>
      <c r="I24" s="163">
        <v>1242</v>
      </c>
      <c r="J24" s="163">
        <v>1515</v>
      </c>
      <c r="K24" s="163">
        <v>7941</v>
      </c>
      <c r="L24" s="163">
        <v>5502</v>
      </c>
    </row>
    <row r="25" spans="1:12">
      <c r="A25" s="8">
        <v>2015</v>
      </c>
      <c r="B25" s="101">
        <v>41304</v>
      </c>
      <c r="C25" s="163">
        <v>654</v>
      </c>
      <c r="D25" s="163">
        <v>129</v>
      </c>
      <c r="E25" s="163">
        <v>618</v>
      </c>
      <c r="F25" s="163">
        <v>600</v>
      </c>
      <c r="G25" s="163">
        <v>10554</v>
      </c>
      <c r="H25" s="163">
        <v>12285</v>
      </c>
      <c r="I25" s="163">
        <v>1218</v>
      </c>
      <c r="J25" s="163">
        <v>1590</v>
      </c>
      <c r="K25" s="163">
        <v>8532</v>
      </c>
      <c r="L25" s="163">
        <v>5004</v>
      </c>
    </row>
    <row r="26" spans="1:12">
      <c r="A26" s="8">
        <v>2016</v>
      </c>
      <c r="B26" s="101">
        <v>39477</v>
      </c>
      <c r="C26" s="163">
        <v>564</v>
      </c>
      <c r="D26" s="163">
        <v>90</v>
      </c>
      <c r="E26" s="163">
        <v>621</v>
      </c>
      <c r="F26" s="163">
        <v>537</v>
      </c>
      <c r="G26" s="163">
        <v>10086</v>
      </c>
      <c r="H26" s="163">
        <v>11064</v>
      </c>
      <c r="I26" s="163">
        <v>1104</v>
      </c>
      <c r="J26" s="163">
        <v>1569</v>
      </c>
      <c r="K26" s="163">
        <v>9093</v>
      </c>
      <c r="L26" s="163">
        <v>4656</v>
      </c>
    </row>
    <row r="27" spans="1:12" s="164" customFormat="1">
      <c r="A27" s="142">
        <v>2017</v>
      </c>
      <c r="B27" s="101">
        <v>38160</v>
      </c>
      <c r="C27" s="163">
        <v>570</v>
      </c>
      <c r="D27" s="163">
        <v>84</v>
      </c>
      <c r="E27" s="163">
        <v>699</v>
      </c>
      <c r="F27" s="163">
        <v>639</v>
      </c>
      <c r="G27" s="163">
        <v>9525</v>
      </c>
      <c r="H27" s="163">
        <v>10575</v>
      </c>
      <c r="I27" s="163">
        <v>1203</v>
      </c>
      <c r="J27" s="163">
        <v>1452</v>
      </c>
      <c r="K27" s="163">
        <v>8538</v>
      </c>
      <c r="L27" s="163">
        <v>4785</v>
      </c>
    </row>
    <row r="29" spans="1:12">
      <c r="A29" s="1" t="s">
        <v>22</v>
      </c>
    </row>
    <row r="30" spans="1:12">
      <c r="A30" s="1"/>
    </row>
    <row r="31" spans="1:12">
      <c r="A31" s="142" t="s">
        <v>656</v>
      </c>
      <c r="B31" s="9">
        <f>((B27/B7)^(1/(2017-1997))-1)*100</f>
        <v>4.323136916001924</v>
      </c>
      <c r="C31" s="16">
        <f t="shared" ref="C31:L31" si="0">((C27/C7)^(1/(2017-1997))-1)*100</f>
        <v>5.1193769300988956</v>
      </c>
      <c r="D31" s="17">
        <f t="shared" si="0"/>
        <v>3.9108108917844886</v>
      </c>
      <c r="E31" s="17">
        <f t="shared" si="0"/>
        <v>4.5331973653305324</v>
      </c>
      <c r="F31" s="17">
        <f t="shared" si="0"/>
        <v>1.6349187064601978</v>
      </c>
      <c r="G31" s="17">
        <f t="shared" si="0"/>
        <v>9.6174413315719409</v>
      </c>
      <c r="H31" s="17">
        <f t="shared" si="0"/>
        <v>3.2648383598873787</v>
      </c>
      <c r="I31" s="17">
        <f t="shared" si="0"/>
        <v>6.1302597368331657</v>
      </c>
      <c r="J31" s="17">
        <f t="shared" si="0"/>
        <v>4.9545756234498972</v>
      </c>
      <c r="K31" s="17">
        <f t="shared" si="0"/>
        <v>3.5010946272179932</v>
      </c>
      <c r="L31" s="17">
        <f t="shared" si="0"/>
        <v>2.3261327168668577</v>
      </c>
    </row>
    <row r="32" spans="1:12">
      <c r="A32" s="8" t="s">
        <v>25</v>
      </c>
      <c r="B32" s="9">
        <f>((B17/B7)^(1/(2007-1997))-1)*100</f>
        <v>4.1137723994080444</v>
      </c>
      <c r="C32" s="16">
        <f t="shared" ref="C32:L32" si="1">((C17/C7)^(1/(2007-1997))-1)*100</f>
        <v>2.19793515969402</v>
      </c>
      <c r="D32" s="17">
        <f t="shared" si="1"/>
        <v>6.3228939498285008</v>
      </c>
      <c r="E32" s="17">
        <f t="shared" si="1"/>
        <v>4.9073813521243848</v>
      </c>
      <c r="F32" s="17">
        <f t="shared" si="1"/>
        <v>0.87391026304013408</v>
      </c>
      <c r="G32" s="17">
        <f t="shared" si="1"/>
        <v>11.254268298296143</v>
      </c>
      <c r="H32" s="17">
        <f t="shared" si="1"/>
        <v>3.1371592462264175</v>
      </c>
      <c r="I32" s="17">
        <f t="shared" si="1"/>
        <v>8.855030277306275</v>
      </c>
      <c r="J32" s="17">
        <f t="shared" si="1"/>
        <v>3.9477628133325338</v>
      </c>
      <c r="K32" s="17">
        <f t="shared" si="1"/>
        <v>4.2057444328860161</v>
      </c>
      <c r="L32" s="17">
        <f t="shared" si="1"/>
        <v>-0.1600353904665841</v>
      </c>
    </row>
    <row r="33" spans="1:12">
      <c r="A33" s="142" t="s">
        <v>657</v>
      </c>
      <c r="B33" s="9">
        <f>((B27/B17)^(1/(2017-2007))-1)*100</f>
        <v>4.532922447988863</v>
      </c>
      <c r="C33" s="16">
        <f t="shared" ref="C33:L33" si="2">((C27/C17)^(1/(2017-2007))-1)*100</f>
        <v>8.1243313664351557</v>
      </c>
      <c r="D33" s="17">
        <f t="shared" si="2"/>
        <v>1.5534493002352434</v>
      </c>
      <c r="E33" s="17">
        <f t="shared" si="2"/>
        <v>4.1603480191898745</v>
      </c>
      <c r="F33" s="17">
        <f t="shared" si="2"/>
        <v>2.4016683157520591</v>
      </c>
      <c r="G33" s="17">
        <f t="shared" si="2"/>
        <v>8.0046961601799804</v>
      </c>
      <c r="H33" s="17">
        <f t="shared" si="2"/>
        <v>3.3926755344856785</v>
      </c>
      <c r="I33" s="17">
        <f t="shared" si="2"/>
        <v>3.47369343533106</v>
      </c>
      <c r="J33" s="17">
        <f t="shared" si="2"/>
        <v>5.9711401781664675</v>
      </c>
      <c r="K33" s="17">
        <f t="shared" si="2"/>
        <v>2.8012097349559673</v>
      </c>
      <c r="L33" s="17">
        <f t="shared" si="2"/>
        <v>4.8742102197223636</v>
      </c>
    </row>
    <row r="35" spans="1:12">
      <c r="A35" s="25" t="s">
        <v>594</v>
      </c>
      <c r="B35" s="97" t="s">
        <v>929</v>
      </c>
    </row>
    <row r="36" spans="1:12">
      <c r="A36" s="25" t="s">
        <v>595</v>
      </c>
      <c r="B36" s="3" t="s">
        <v>623</v>
      </c>
    </row>
    <row r="37" spans="1:12">
      <c r="A37" s="1" t="s">
        <v>1</v>
      </c>
      <c r="B37" s="66" t="s">
        <v>625</v>
      </c>
    </row>
  </sheetData>
  <mergeCells count="1">
    <mergeCell ref="B6:L6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69"/>
  <dimension ref="A1:K19"/>
  <sheetViews>
    <sheetView workbookViewId="0">
      <selection activeCell="B19" sqref="B19"/>
    </sheetView>
  </sheetViews>
  <sheetFormatPr defaultRowHeight="15"/>
  <sheetData>
    <row r="1" spans="1:11" ht="15.75">
      <c r="A1" s="227" t="s">
        <v>803</v>
      </c>
      <c r="B1" s="2" t="s">
        <v>759</v>
      </c>
      <c r="C1" s="164"/>
      <c r="D1" s="164"/>
      <c r="E1" s="164"/>
      <c r="F1" s="164"/>
      <c r="G1" s="164"/>
      <c r="H1" s="164"/>
      <c r="I1" s="164"/>
      <c r="J1" s="164"/>
      <c r="K1" s="164"/>
    </row>
    <row r="2" spans="1:11">
      <c r="A2" s="3"/>
      <c r="B2" s="164"/>
      <c r="C2" s="164"/>
      <c r="D2" s="164"/>
      <c r="E2" s="164"/>
      <c r="F2" s="164"/>
      <c r="G2" s="164"/>
      <c r="H2" s="164"/>
      <c r="I2" s="164"/>
      <c r="J2" s="164"/>
      <c r="K2" s="164"/>
    </row>
    <row r="3" spans="1:11">
      <c r="A3" s="1" t="s">
        <v>2</v>
      </c>
      <c r="B3" s="164"/>
      <c r="C3" s="164"/>
      <c r="D3" s="164"/>
      <c r="E3" s="164"/>
      <c r="F3" s="164"/>
      <c r="G3" s="164"/>
      <c r="H3" s="164"/>
      <c r="I3" s="164"/>
      <c r="J3" s="164"/>
      <c r="K3" s="164"/>
    </row>
    <row r="4" spans="1:11">
      <c r="A4" s="1"/>
      <c r="B4" s="164"/>
      <c r="C4" s="164"/>
      <c r="D4" s="164"/>
      <c r="E4" s="164"/>
      <c r="F4" s="164"/>
      <c r="G4" s="164"/>
      <c r="H4" s="164"/>
      <c r="I4" s="164"/>
      <c r="J4" s="164"/>
      <c r="K4" s="164"/>
    </row>
    <row r="5" spans="1:11" ht="33.75">
      <c r="A5" s="4" t="s">
        <v>3</v>
      </c>
      <c r="B5" s="166" t="s">
        <v>0</v>
      </c>
      <c r="C5" s="166" t="s">
        <v>35</v>
      </c>
      <c r="D5" s="166" t="s">
        <v>39</v>
      </c>
      <c r="E5" s="166" t="s">
        <v>37</v>
      </c>
      <c r="F5" s="166" t="s">
        <v>33</v>
      </c>
      <c r="G5" s="166" t="s">
        <v>36</v>
      </c>
      <c r="H5" s="166" t="s">
        <v>32</v>
      </c>
      <c r="I5" s="166" t="s">
        <v>34</v>
      </c>
      <c r="J5" s="166" t="s">
        <v>38</v>
      </c>
      <c r="K5" s="166" t="s">
        <v>31</v>
      </c>
    </row>
    <row r="6" spans="1:11">
      <c r="A6" s="67"/>
      <c r="B6" s="247" t="s">
        <v>762</v>
      </c>
      <c r="C6" s="247"/>
      <c r="D6" s="247"/>
      <c r="E6" s="247"/>
      <c r="F6" s="247"/>
      <c r="G6" s="247"/>
      <c r="H6" s="247"/>
      <c r="I6" s="247"/>
      <c r="J6" s="247"/>
      <c r="K6" s="247"/>
    </row>
    <row r="7" spans="1:11">
      <c r="A7" s="142">
        <v>2011</v>
      </c>
      <c r="B7" s="82">
        <v>1.5</v>
      </c>
      <c r="C7" s="82">
        <v>9.5</v>
      </c>
      <c r="D7" s="82">
        <v>5</v>
      </c>
      <c r="E7" s="82">
        <v>4.5</v>
      </c>
      <c r="F7" s="82">
        <v>10</v>
      </c>
      <c r="G7" s="82">
        <v>6.5</v>
      </c>
      <c r="H7" s="82">
        <v>7.5</v>
      </c>
      <c r="I7" s="82">
        <v>4.5</v>
      </c>
      <c r="J7" s="82">
        <v>3</v>
      </c>
      <c r="K7" s="82">
        <v>4.5</v>
      </c>
    </row>
    <row r="8" spans="1:11">
      <c r="A8" s="142">
        <v>2014</v>
      </c>
      <c r="B8" s="82">
        <v>6</v>
      </c>
      <c r="C8" s="82">
        <v>10</v>
      </c>
      <c r="D8" s="82">
        <v>6</v>
      </c>
      <c r="E8" s="82">
        <v>8</v>
      </c>
      <c r="F8" s="82">
        <v>10</v>
      </c>
      <c r="G8" s="82">
        <v>8.5</v>
      </c>
      <c r="H8" s="82">
        <v>8</v>
      </c>
      <c r="I8" s="82">
        <v>6</v>
      </c>
      <c r="J8" s="82">
        <v>4.5</v>
      </c>
      <c r="K8" s="82">
        <v>7</v>
      </c>
    </row>
    <row r="9" spans="1:11">
      <c r="A9" s="142">
        <v>2017</v>
      </c>
      <c r="B9" s="82">
        <v>8.5</v>
      </c>
      <c r="C9" s="82">
        <v>11</v>
      </c>
      <c r="D9" s="82">
        <v>8.5</v>
      </c>
      <c r="E9" s="82">
        <v>9.5</v>
      </c>
      <c r="F9" s="82">
        <v>10</v>
      </c>
      <c r="G9" s="82">
        <v>9.5</v>
      </c>
      <c r="H9" s="82">
        <v>8</v>
      </c>
      <c r="I9" s="82">
        <v>7.5</v>
      </c>
      <c r="J9" s="82">
        <v>6.5</v>
      </c>
      <c r="K9" s="82">
        <v>7</v>
      </c>
    </row>
    <row r="10" spans="1:11">
      <c r="A10" s="164"/>
      <c r="B10" s="164"/>
      <c r="C10" s="164"/>
      <c r="D10" s="164"/>
      <c r="E10" s="164"/>
      <c r="F10" s="164"/>
      <c r="G10" s="164"/>
      <c r="H10" s="164"/>
      <c r="I10" s="164"/>
      <c r="J10" s="164"/>
      <c r="K10" s="164"/>
    </row>
    <row r="11" spans="1:11">
      <c r="A11" s="1" t="s">
        <v>22</v>
      </c>
      <c r="B11" s="164"/>
      <c r="C11" s="164"/>
      <c r="D11" s="164"/>
      <c r="E11" s="164"/>
      <c r="F11" s="164"/>
      <c r="G11" s="164"/>
      <c r="H11" s="164"/>
      <c r="I11" s="164"/>
      <c r="J11" s="164"/>
      <c r="K11" s="164"/>
    </row>
    <row r="12" spans="1:11">
      <c r="A12" s="1"/>
      <c r="B12" s="164"/>
      <c r="C12" s="164"/>
      <c r="D12" s="164"/>
      <c r="E12" s="164"/>
      <c r="F12" s="164"/>
      <c r="G12" s="164"/>
      <c r="H12" s="164"/>
      <c r="I12" s="164"/>
      <c r="J12" s="164"/>
      <c r="K12" s="164"/>
    </row>
    <row r="13" spans="1:11">
      <c r="A13" s="60" t="s">
        <v>756</v>
      </c>
      <c r="B13" s="24">
        <f>((B9/B7)^(1/(2017-2011))-1)*100</f>
        <v>33.522547924053669</v>
      </c>
      <c r="C13" s="17">
        <f t="shared" ref="C13:K13" si="0">((C9/C7)^(1/(2017-2011))-1)*100</f>
        <v>2.4734866565832903</v>
      </c>
      <c r="D13" s="17">
        <f t="shared" si="0"/>
        <v>9.2466563299461679</v>
      </c>
      <c r="E13" s="17">
        <f t="shared" si="0"/>
        <v>13.262249245969059</v>
      </c>
      <c r="F13" s="17">
        <f t="shared" si="0"/>
        <v>0</v>
      </c>
      <c r="G13" s="17">
        <f t="shared" si="0"/>
        <v>6.5291286573159413</v>
      </c>
      <c r="H13" s="17">
        <f t="shared" si="0"/>
        <v>1.081447845688821</v>
      </c>
      <c r="I13" s="17">
        <f t="shared" si="0"/>
        <v>8.8866888787002996</v>
      </c>
      <c r="J13" s="17">
        <f t="shared" si="0"/>
        <v>13.753652517595437</v>
      </c>
      <c r="K13" s="17">
        <f t="shared" si="0"/>
        <v>7.6417924551372085</v>
      </c>
    </row>
    <row r="14" spans="1:11">
      <c r="A14" s="60" t="s">
        <v>757</v>
      </c>
      <c r="B14" s="24">
        <f>((B8/B7)^(1/(2014-2011))-1)*100</f>
        <v>58.74010519681994</v>
      </c>
      <c r="C14" s="17">
        <f t="shared" ref="C14:K14" si="1">((C8/C7)^(1/(2014-2011))-1)*100</f>
        <v>1.724476819110099</v>
      </c>
      <c r="D14" s="17">
        <f t="shared" si="1"/>
        <v>6.2658569182611146</v>
      </c>
      <c r="E14" s="17">
        <f t="shared" si="1"/>
        <v>21.141372855475971</v>
      </c>
      <c r="F14" s="17">
        <f t="shared" si="1"/>
        <v>0</v>
      </c>
      <c r="G14" s="17">
        <f t="shared" si="1"/>
        <v>9.3541299792876842</v>
      </c>
      <c r="H14" s="17">
        <f t="shared" si="1"/>
        <v>2.1745909858070789</v>
      </c>
      <c r="I14" s="17">
        <f t="shared" si="1"/>
        <v>10.064241629820891</v>
      </c>
      <c r="J14" s="17">
        <f t="shared" si="1"/>
        <v>14.471424255333186</v>
      </c>
      <c r="K14" s="17">
        <f t="shared" si="1"/>
        <v>15.867554829548315</v>
      </c>
    </row>
    <row r="15" spans="1:11">
      <c r="A15" s="60" t="s">
        <v>758</v>
      </c>
      <c r="B15" s="24">
        <f>((B9/B8)^(1/(2017-2014))-1)*100</f>
        <v>12.311068346755549</v>
      </c>
      <c r="C15" s="17">
        <f t="shared" ref="C15:K15" si="2">((C9/C8)^(1/(2017-2014))-1)*100</f>
        <v>3.228011545636722</v>
      </c>
      <c r="D15" s="17">
        <f t="shared" si="2"/>
        <v>12.311068346755549</v>
      </c>
      <c r="E15" s="17">
        <f t="shared" si="2"/>
        <v>5.8955896063723312</v>
      </c>
      <c r="F15" s="17">
        <f t="shared" si="2"/>
        <v>0</v>
      </c>
      <c r="G15" s="17">
        <f t="shared" si="2"/>
        <v>3.7771070432953691</v>
      </c>
      <c r="H15" s="17">
        <f t="shared" si="2"/>
        <v>0</v>
      </c>
      <c r="I15" s="17">
        <f t="shared" si="2"/>
        <v>7.7217345015941907</v>
      </c>
      <c r="J15" s="17">
        <f t="shared" si="2"/>
        <v>13.040381433805548</v>
      </c>
      <c r="K15" s="17">
        <f t="shared" si="2"/>
        <v>0</v>
      </c>
    </row>
    <row r="16" spans="1:11">
      <c r="A16" s="164"/>
      <c r="B16" s="164"/>
      <c r="C16" s="164"/>
      <c r="D16" s="164"/>
      <c r="E16" s="164"/>
      <c r="F16" s="164"/>
      <c r="G16" s="164"/>
      <c r="H16" s="164"/>
      <c r="I16" s="164"/>
      <c r="J16" s="164"/>
      <c r="K16" s="164"/>
    </row>
    <row r="17" spans="1:11">
      <c r="A17" s="25" t="s">
        <v>594</v>
      </c>
      <c r="B17" s="97" t="s">
        <v>929</v>
      </c>
      <c r="C17" s="164"/>
      <c r="D17" s="164"/>
      <c r="E17" s="164"/>
      <c r="F17" s="164"/>
      <c r="G17" s="164"/>
      <c r="H17" s="164"/>
      <c r="I17" s="164"/>
      <c r="J17" s="164"/>
      <c r="K17" s="164"/>
    </row>
    <row r="18" spans="1:11">
      <c r="A18" s="25" t="s">
        <v>595</v>
      </c>
      <c r="B18" s="3" t="s">
        <v>760</v>
      </c>
      <c r="C18" s="164"/>
      <c r="D18" s="164"/>
      <c r="E18" s="164"/>
      <c r="F18" s="164"/>
      <c r="G18" s="164"/>
      <c r="H18" s="164"/>
      <c r="I18" s="164"/>
      <c r="J18" s="164"/>
      <c r="K18" s="164"/>
    </row>
    <row r="19" spans="1:11">
      <c r="A19" s="1" t="s">
        <v>738</v>
      </c>
      <c r="B19" s="66" t="s">
        <v>761</v>
      </c>
      <c r="C19" s="164"/>
      <c r="D19" s="164"/>
      <c r="E19" s="164"/>
      <c r="F19" s="164"/>
      <c r="G19" s="164"/>
      <c r="H19" s="164"/>
      <c r="I19" s="164"/>
      <c r="J19" s="164"/>
      <c r="K19" s="164"/>
    </row>
  </sheetData>
  <mergeCells count="1">
    <mergeCell ref="B6:K6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82"/>
  <dimension ref="A1:L64"/>
  <sheetViews>
    <sheetView workbookViewId="0">
      <selection activeCell="B62" sqref="B62"/>
    </sheetView>
  </sheetViews>
  <sheetFormatPr defaultRowHeight="15"/>
  <cols>
    <col min="2" max="2" width="10" customWidth="1"/>
    <col min="8" max="8" width="10.140625" customWidth="1"/>
  </cols>
  <sheetData>
    <row r="1" spans="1:12" ht="15.75">
      <c r="A1" s="227" t="s">
        <v>808</v>
      </c>
      <c r="B1" s="227" t="s">
        <v>982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 s="41" customFormat="1">
      <c r="A6" s="67"/>
      <c r="B6" s="246" t="s">
        <v>637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8">
        <v>1971</v>
      </c>
      <c r="B7" s="101">
        <v>21962032</v>
      </c>
      <c r="C7" s="163">
        <v>530854</v>
      </c>
      <c r="D7" s="163">
        <v>112591</v>
      </c>
      <c r="E7" s="163">
        <v>797294</v>
      </c>
      <c r="F7" s="163">
        <v>642471</v>
      </c>
      <c r="G7" s="163">
        <v>6137305</v>
      </c>
      <c r="H7" s="163">
        <v>7849027</v>
      </c>
      <c r="I7" s="163">
        <v>998876</v>
      </c>
      <c r="J7" s="163">
        <v>932038</v>
      </c>
      <c r="K7" s="163">
        <v>1665717</v>
      </c>
      <c r="L7" s="163">
        <v>2240470</v>
      </c>
    </row>
    <row r="8" spans="1:12">
      <c r="A8" s="8">
        <v>1972</v>
      </c>
      <c r="B8" s="101">
        <v>22218463</v>
      </c>
      <c r="C8" s="163">
        <v>539124</v>
      </c>
      <c r="D8" s="163">
        <v>113460</v>
      </c>
      <c r="E8" s="163">
        <v>802255</v>
      </c>
      <c r="F8" s="163">
        <v>648769</v>
      </c>
      <c r="G8" s="163">
        <v>6174216</v>
      </c>
      <c r="H8" s="163">
        <v>7963117</v>
      </c>
      <c r="I8" s="163">
        <v>1001652</v>
      </c>
      <c r="J8" s="163">
        <v>920780</v>
      </c>
      <c r="K8" s="163">
        <v>1694090</v>
      </c>
      <c r="L8" s="163">
        <v>2302086</v>
      </c>
    </row>
    <row r="9" spans="1:12">
      <c r="A9" s="8">
        <v>1973</v>
      </c>
      <c r="B9" s="101">
        <v>22491777</v>
      </c>
      <c r="C9" s="163">
        <v>545561</v>
      </c>
      <c r="D9" s="163">
        <v>114620</v>
      </c>
      <c r="E9" s="163">
        <v>812386</v>
      </c>
      <c r="F9" s="163">
        <v>656720</v>
      </c>
      <c r="G9" s="163">
        <v>6213149</v>
      </c>
      <c r="H9" s="163">
        <v>8075547</v>
      </c>
      <c r="I9" s="163">
        <v>1007358</v>
      </c>
      <c r="J9" s="163">
        <v>911937</v>
      </c>
      <c r="K9" s="163">
        <v>1725327</v>
      </c>
      <c r="L9" s="163">
        <v>2367271</v>
      </c>
    </row>
    <row r="10" spans="1:12">
      <c r="A10" s="8">
        <v>1974</v>
      </c>
      <c r="B10" s="101">
        <v>22807969</v>
      </c>
      <c r="C10" s="163">
        <v>549604</v>
      </c>
      <c r="D10" s="163">
        <v>115962</v>
      </c>
      <c r="E10" s="163">
        <v>818751</v>
      </c>
      <c r="F10" s="163">
        <v>664744</v>
      </c>
      <c r="G10" s="163">
        <v>6268571</v>
      </c>
      <c r="H10" s="163">
        <v>8204275</v>
      </c>
      <c r="I10" s="163">
        <v>1018206</v>
      </c>
      <c r="J10" s="163">
        <v>908457</v>
      </c>
      <c r="K10" s="163">
        <v>1754621</v>
      </c>
      <c r="L10" s="163">
        <v>2442578</v>
      </c>
    </row>
    <row r="11" spans="1:12">
      <c r="A11" s="8">
        <v>1975</v>
      </c>
      <c r="B11" s="101">
        <v>23143275</v>
      </c>
      <c r="C11" s="163">
        <v>556496</v>
      </c>
      <c r="D11" s="163">
        <v>117724</v>
      </c>
      <c r="E11" s="163">
        <v>826549</v>
      </c>
      <c r="F11" s="163">
        <v>677008</v>
      </c>
      <c r="G11" s="163">
        <v>6330303</v>
      </c>
      <c r="H11" s="163">
        <v>8319795</v>
      </c>
      <c r="I11" s="163">
        <v>1024975</v>
      </c>
      <c r="J11" s="163">
        <v>917415</v>
      </c>
      <c r="K11" s="163">
        <v>1808689</v>
      </c>
      <c r="L11" s="163">
        <v>2499564</v>
      </c>
    </row>
    <row r="12" spans="1:12">
      <c r="A12" s="8">
        <v>1976</v>
      </c>
      <c r="B12" s="101">
        <v>23449808</v>
      </c>
      <c r="C12" s="163">
        <v>562639</v>
      </c>
      <c r="D12" s="163">
        <v>118648</v>
      </c>
      <c r="E12" s="163">
        <v>835166</v>
      </c>
      <c r="F12" s="163">
        <v>689494</v>
      </c>
      <c r="G12" s="163">
        <v>6396761</v>
      </c>
      <c r="H12" s="163">
        <v>8413779</v>
      </c>
      <c r="I12" s="163">
        <v>1031758</v>
      </c>
      <c r="J12" s="163">
        <v>931612</v>
      </c>
      <c r="K12" s="163">
        <v>1869287</v>
      </c>
      <c r="L12" s="163">
        <v>2533899</v>
      </c>
    </row>
    <row r="13" spans="1:12">
      <c r="A13" s="8">
        <v>1977</v>
      </c>
      <c r="B13" s="101">
        <v>23725843</v>
      </c>
      <c r="C13" s="163">
        <v>565348</v>
      </c>
      <c r="D13" s="163">
        <v>119902</v>
      </c>
      <c r="E13" s="163">
        <v>840028</v>
      </c>
      <c r="F13" s="163">
        <v>695843</v>
      </c>
      <c r="G13" s="163">
        <v>6433133</v>
      </c>
      <c r="H13" s="163">
        <v>8504080</v>
      </c>
      <c r="I13" s="163">
        <v>1037369</v>
      </c>
      <c r="J13" s="163">
        <v>944621</v>
      </c>
      <c r="K13" s="163">
        <v>1948263</v>
      </c>
      <c r="L13" s="163">
        <v>2570315</v>
      </c>
    </row>
    <row r="14" spans="1:12">
      <c r="A14" s="8">
        <v>1978</v>
      </c>
      <c r="B14" s="101">
        <v>23963203</v>
      </c>
      <c r="C14" s="163">
        <v>567639</v>
      </c>
      <c r="D14" s="163">
        <v>121684</v>
      </c>
      <c r="E14" s="163">
        <v>844628</v>
      </c>
      <c r="F14" s="163">
        <v>699514</v>
      </c>
      <c r="G14" s="163">
        <v>6440459</v>
      </c>
      <c r="H14" s="163">
        <v>8590144</v>
      </c>
      <c r="I14" s="163">
        <v>1040881</v>
      </c>
      <c r="J14" s="163">
        <v>952430</v>
      </c>
      <c r="K14" s="163">
        <v>2022241</v>
      </c>
      <c r="L14" s="163">
        <v>2615162</v>
      </c>
    </row>
    <row r="15" spans="1:12">
      <c r="A15" s="8">
        <v>1979</v>
      </c>
      <c r="B15" s="101">
        <v>24201544</v>
      </c>
      <c r="C15" s="163">
        <v>570075</v>
      </c>
      <c r="D15" s="163">
        <v>122885</v>
      </c>
      <c r="E15" s="163">
        <v>849396</v>
      </c>
      <c r="F15" s="163">
        <v>703158</v>
      </c>
      <c r="G15" s="163">
        <v>6465996</v>
      </c>
      <c r="H15" s="163">
        <v>8662088</v>
      </c>
      <c r="I15" s="163">
        <v>1037272</v>
      </c>
      <c r="J15" s="163">
        <v>959735</v>
      </c>
      <c r="K15" s="163">
        <v>2096966</v>
      </c>
      <c r="L15" s="163">
        <v>2665238</v>
      </c>
    </row>
    <row r="16" spans="1:12">
      <c r="A16" s="8">
        <v>1980</v>
      </c>
      <c r="B16" s="101">
        <v>24515667</v>
      </c>
      <c r="C16" s="163">
        <v>572759</v>
      </c>
      <c r="D16" s="163">
        <v>123735</v>
      </c>
      <c r="E16" s="163">
        <v>852659</v>
      </c>
      <c r="F16" s="163">
        <v>706219</v>
      </c>
      <c r="G16" s="163">
        <v>6505997</v>
      </c>
      <c r="H16" s="163">
        <v>8746013</v>
      </c>
      <c r="I16" s="163">
        <v>1034435</v>
      </c>
      <c r="J16" s="163">
        <v>967548</v>
      </c>
      <c r="K16" s="163">
        <v>2191029</v>
      </c>
      <c r="L16" s="163">
        <v>2745861</v>
      </c>
    </row>
    <row r="17" spans="1:12">
      <c r="A17" s="8">
        <v>1981</v>
      </c>
      <c r="B17" s="101">
        <v>24819915</v>
      </c>
      <c r="C17" s="163">
        <v>575302</v>
      </c>
      <c r="D17" s="163">
        <v>123551</v>
      </c>
      <c r="E17" s="163">
        <v>854871</v>
      </c>
      <c r="F17" s="163">
        <v>706438</v>
      </c>
      <c r="G17" s="163">
        <v>6547207</v>
      </c>
      <c r="H17" s="163">
        <v>8812286</v>
      </c>
      <c r="I17" s="163">
        <v>1035545</v>
      </c>
      <c r="J17" s="163">
        <v>975759</v>
      </c>
      <c r="K17" s="163">
        <v>2291104</v>
      </c>
      <c r="L17" s="163">
        <v>2826558</v>
      </c>
    </row>
    <row r="18" spans="1:12">
      <c r="A18" s="8">
        <v>1982</v>
      </c>
      <c r="B18" s="101">
        <v>25116942</v>
      </c>
      <c r="C18" s="163">
        <v>573795</v>
      </c>
      <c r="D18" s="163">
        <v>123588</v>
      </c>
      <c r="E18" s="163">
        <v>859038</v>
      </c>
      <c r="F18" s="163">
        <v>707457</v>
      </c>
      <c r="G18" s="163">
        <v>6580631</v>
      </c>
      <c r="H18" s="163">
        <v>8920288</v>
      </c>
      <c r="I18" s="163">
        <v>1045224</v>
      </c>
      <c r="J18" s="163">
        <v>986582</v>
      </c>
      <c r="K18" s="163">
        <v>2369827</v>
      </c>
      <c r="L18" s="163">
        <v>2876513</v>
      </c>
    </row>
    <row r="19" spans="1:12">
      <c r="A19" s="8">
        <v>1983</v>
      </c>
      <c r="B19" s="101">
        <v>25366451</v>
      </c>
      <c r="C19" s="163">
        <v>579164</v>
      </c>
      <c r="D19" s="163">
        <v>125102</v>
      </c>
      <c r="E19" s="163">
        <v>868289</v>
      </c>
      <c r="F19" s="163">
        <v>714842</v>
      </c>
      <c r="G19" s="163">
        <v>6602976</v>
      </c>
      <c r="H19" s="163">
        <v>9039564</v>
      </c>
      <c r="I19" s="163">
        <v>1059752</v>
      </c>
      <c r="J19" s="163">
        <v>1001249</v>
      </c>
      <c r="K19" s="163">
        <v>2393587</v>
      </c>
      <c r="L19" s="163">
        <v>2907502</v>
      </c>
    </row>
    <row r="20" spans="1:12">
      <c r="A20" s="8">
        <v>1984</v>
      </c>
      <c r="B20" s="101">
        <v>25607053</v>
      </c>
      <c r="C20" s="163">
        <v>580065</v>
      </c>
      <c r="D20" s="163">
        <v>126563</v>
      </c>
      <c r="E20" s="163">
        <v>877471</v>
      </c>
      <c r="F20" s="163">
        <v>720488</v>
      </c>
      <c r="G20" s="163">
        <v>6631220</v>
      </c>
      <c r="H20" s="163">
        <v>9167484</v>
      </c>
      <c r="I20" s="163">
        <v>1071810</v>
      </c>
      <c r="J20" s="163">
        <v>1014615</v>
      </c>
      <c r="K20" s="163">
        <v>2393907</v>
      </c>
      <c r="L20" s="163">
        <v>2947181</v>
      </c>
    </row>
    <row r="21" spans="1:12">
      <c r="A21" s="8">
        <v>1985</v>
      </c>
      <c r="B21" s="101">
        <v>25842116</v>
      </c>
      <c r="C21" s="163">
        <v>579275</v>
      </c>
      <c r="D21" s="163">
        <v>127619</v>
      </c>
      <c r="E21" s="163">
        <v>885848</v>
      </c>
      <c r="F21" s="163">
        <v>723287</v>
      </c>
      <c r="G21" s="163">
        <v>6665802</v>
      </c>
      <c r="H21" s="163">
        <v>9294657</v>
      </c>
      <c r="I21" s="163">
        <v>1082495</v>
      </c>
      <c r="J21" s="163">
        <v>1024928</v>
      </c>
      <c r="K21" s="163">
        <v>2404490</v>
      </c>
      <c r="L21" s="163">
        <v>2975131</v>
      </c>
    </row>
    <row r="22" spans="1:12">
      <c r="A22" s="8">
        <v>1986</v>
      </c>
      <c r="B22" s="101">
        <v>26100278</v>
      </c>
      <c r="C22" s="163">
        <v>576306</v>
      </c>
      <c r="D22" s="163">
        <v>128436</v>
      </c>
      <c r="E22" s="163">
        <v>889087</v>
      </c>
      <c r="F22" s="163">
        <v>725019</v>
      </c>
      <c r="G22" s="163">
        <v>6708170</v>
      </c>
      <c r="H22" s="163">
        <v>9437359</v>
      </c>
      <c r="I22" s="163">
        <v>1091552</v>
      </c>
      <c r="J22" s="163">
        <v>1028717</v>
      </c>
      <c r="K22" s="163">
        <v>2432930</v>
      </c>
      <c r="L22" s="163">
        <v>3003621</v>
      </c>
    </row>
    <row r="23" spans="1:12">
      <c r="A23" s="8">
        <v>1987</v>
      </c>
      <c r="B23" s="101">
        <v>26446601</v>
      </c>
      <c r="C23" s="163">
        <v>575242</v>
      </c>
      <c r="D23" s="163">
        <v>128641</v>
      </c>
      <c r="E23" s="163">
        <v>893606</v>
      </c>
      <c r="F23" s="163">
        <v>727768</v>
      </c>
      <c r="G23" s="163">
        <v>6781984</v>
      </c>
      <c r="H23" s="163">
        <v>9637945</v>
      </c>
      <c r="I23" s="163">
        <v>1098373</v>
      </c>
      <c r="J23" s="163">
        <v>1032799</v>
      </c>
      <c r="K23" s="163">
        <v>2440877</v>
      </c>
      <c r="L23" s="163">
        <v>3048651</v>
      </c>
    </row>
    <row r="24" spans="1:12">
      <c r="A24" s="8">
        <v>1988</v>
      </c>
      <c r="B24" s="101">
        <v>26791747</v>
      </c>
      <c r="C24" s="163">
        <v>574982</v>
      </c>
      <c r="D24" s="163">
        <v>129289</v>
      </c>
      <c r="E24" s="163">
        <v>897216</v>
      </c>
      <c r="F24" s="163">
        <v>730349</v>
      </c>
      <c r="G24" s="163">
        <v>6837077</v>
      </c>
      <c r="H24" s="163">
        <v>9838620</v>
      </c>
      <c r="I24" s="163">
        <v>1102152</v>
      </c>
      <c r="J24" s="163">
        <v>1028225</v>
      </c>
      <c r="K24" s="163">
        <v>2456614</v>
      </c>
      <c r="L24" s="163">
        <v>3114761</v>
      </c>
    </row>
    <row r="25" spans="1:12">
      <c r="A25" s="8">
        <v>1989</v>
      </c>
      <c r="B25" s="101">
        <v>27276781</v>
      </c>
      <c r="C25" s="163">
        <v>576551</v>
      </c>
      <c r="D25" s="163">
        <v>130153</v>
      </c>
      <c r="E25" s="163">
        <v>903841</v>
      </c>
      <c r="F25" s="163">
        <v>735129</v>
      </c>
      <c r="G25" s="163">
        <v>6925128</v>
      </c>
      <c r="H25" s="163">
        <v>10103305</v>
      </c>
      <c r="I25" s="163">
        <v>1103792</v>
      </c>
      <c r="J25" s="163">
        <v>1019439</v>
      </c>
      <c r="K25" s="163">
        <v>2498325</v>
      </c>
      <c r="L25" s="163">
        <v>3196725</v>
      </c>
    </row>
    <row r="26" spans="1:12">
      <c r="A26" s="8">
        <v>1990</v>
      </c>
      <c r="B26" s="101">
        <v>27691138</v>
      </c>
      <c r="C26" s="163">
        <v>577368</v>
      </c>
      <c r="D26" s="163">
        <v>130404</v>
      </c>
      <c r="E26" s="163">
        <v>910451</v>
      </c>
      <c r="F26" s="163">
        <v>740156</v>
      </c>
      <c r="G26" s="163">
        <v>6996986</v>
      </c>
      <c r="H26" s="163">
        <v>10295832</v>
      </c>
      <c r="I26" s="163">
        <v>1105421</v>
      </c>
      <c r="J26" s="163">
        <v>1007727</v>
      </c>
      <c r="K26" s="163">
        <v>2547788</v>
      </c>
      <c r="L26" s="163">
        <v>3292111</v>
      </c>
    </row>
    <row r="27" spans="1:12">
      <c r="A27" s="8">
        <v>1991</v>
      </c>
      <c r="B27" s="101">
        <v>28037420</v>
      </c>
      <c r="C27" s="163">
        <v>579644</v>
      </c>
      <c r="D27" s="163">
        <v>130369</v>
      </c>
      <c r="E27" s="163">
        <v>914969</v>
      </c>
      <c r="F27" s="163">
        <v>745567</v>
      </c>
      <c r="G27" s="163">
        <v>7067396</v>
      </c>
      <c r="H27" s="163">
        <v>10431316</v>
      </c>
      <c r="I27" s="163">
        <v>1109604</v>
      </c>
      <c r="J27" s="163">
        <v>1002713</v>
      </c>
      <c r="K27" s="163">
        <v>2592306</v>
      </c>
      <c r="L27" s="163">
        <v>3373787</v>
      </c>
    </row>
    <row r="28" spans="1:12">
      <c r="A28" s="8">
        <v>1992</v>
      </c>
      <c r="B28" s="101">
        <v>28371264</v>
      </c>
      <c r="C28" s="163">
        <v>580109</v>
      </c>
      <c r="D28" s="163">
        <v>130827</v>
      </c>
      <c r="E28" s="163">
        <v>919451</v>
      </c>
      <c r="F28" s="163">
        <v>748121</v>
      </c>
      <c r="G28" s="163">
        <v>7110010</v>
      </c>
      <c r="H28" s="163">
        <v>10572205</v>
      </c>
      <c r="I28" s="163">
        <v>1112689</v>
      </c>
      <c r="J28" s="163">
        <v>1003995</v>
      </c>
      <c r="K28" s="163">
        <v>2632672</v>
      </c>
      <c r="L28" s="163">
        <v>3468802</v>
      </c>
    </row>
    <row r="29" spans="1:12">
      <c r="A29" s="8">
        <v>1993</v>
      </c>
      <c r="B29" s="101">
        <v>28684764</v>
      </c>
      <c r="C29" s="163">
        <v>579977</v>
      </c>
      <c r="D29" s="163">
        <v>132177</v>
      </c>
      <c r="E29" s="163">
        <v>923925</v>
      </c>
      <c r="F29" s="163">
        <v>748812</v>
      </c>
      <c r="G29" s="163">
        <v>7156537</v>
      </c>
      <c r="H29" s="163">
        <v>10690038</v>
      </c>
      <c r="I29" s="163">
        <v>1117618</v>
      </c>
      <c r="J29" s="163">
        <v>1006900</v>
      </c>
      <c r="K29" s="163">
        <v>2667292</v>
      </c>
      <c r="L29" s="163">
        <v>3567772</v>
      </c>
    </row>
    <row r="30" spans="1:12">
      <c r="A30" s="8">
        <v>1994</v>
      </c>
      <c r="B30" s="101">
        <v>29000663</v>
      </c>
      <c r="C30" s="163">
        <v>574466</v>
      </c>
      <c r="D30" s="163">
        <v>133437</v>
      </c>
      <c r="E30" s="163">
        <v>926871</v>
      </c>
      <c r="F30" s="163">
        <v>750185</v>
      </c>
      <c r="G30" s="163">
        <v>7192403</v>
      </c>
      <c r="H30" s="163">
        <v>10819146</v>
      </c>
      <c r="I30" s="163">
        <v>1123230</v>
      </c>
      <c r="J30" s="163">
        <v>1009575</v>
      </c>
      <c r="K30" s="163">
        <v>2700606</v>
      </c>
      <c r="L30" s="163">
        <v>3676075</v>
      </c>
    </row>
    <row r="31" spans="1:12">
      <c r="A31" s="8">
        <v>1995</v>
      </c>
      <c r="B31" s="101">
        <v>29302311</v>
      </c>
      <c r="C31" s="163">
        <v>567397</v>
      </c>
      <c r="D31" s="163">
        <v>134415</v>
      </c>
      <c r="E31" s="163">
        <v>928120</v>
      </c>
      <c r="F31" s="163">
        <v>750943</v>
      </c>
      <c r="G31" s="163">
        <v>7219219</v>
      </c>
      <c r="H31" s="163">
        <v>10950119</v>
      </c>
      <c r="I31" s="163">
        <v>1129150</v>
      </c>
      <c r="J31" s="163">
        <v>1014187</v>
      </c>
      <c r="K31" s="163">
        <v>2734519</v>
      </c>
      <c r="L31" s="163">
        <v>3777390</v>
      </c>
    </row>
    <row r="32" spans="1:12">
      <c r="A32" s="8">
        <v>1996</v>
      </c>
      <c r="B32" s="101">
        <v>29610218</v>
      </c>
      <c r="C32" s="163">
        <v>559698</v>
      </c>
      <c r="D32" s="163">
        <v>135737</v>
      </c>
      <c r="E32" s="163">
        <v>931327</v>
      </c>
      <c r="F32" s="163">
        <v>752268</v>
      </c>
      <c r="G32" s="163">
        <v>7246897</v>
      </c>
      <c r="H32" s="163">
        <v>11082903</v>
      </c>
      <c r="I32" s="163">
        <v>1134196</v>
      </c>
      <c r="J32" s="163">
        <v>1018945</v>
      </c>
      <c r="K32" s="163">
        <v>2775133</v>
      </c>
      <c r="L32" s="163">
        <v>3874317</v>
      </c>
    </row>
    <row r="33" spans="1:12">
      <c r="A33" s="8">
        <v>1997</v>
      </c>
      <c r="B33" s="101">
        <v>29905948</v>
      </c>
      <c r="C33" s="163">
        <v>550911</v>
      </c>
      <c r="D33" s="163">
        <v>136095</v>
      </c>
      <c r="E33" s="163">
        <v>932402</v>
      </c>
      <c r="F33" s="163">
        <v>752511</v>
      </c>
      <c r="G33" s="163">
        <v>7274611</v>
      </c>
      <c r="H33" s="163">
        <v>11227651</v>
      </c>
      <c r="I33" s="163">
        <v>1136128</v>
      </c>
      <c r="J33" s="163">
        <v>1017902</v>
      </c>
      <c r="K33" s="163">
        <v>2829848</v>
      </c>
      <c r="L33" s="163">
        <v>3948583</v>
      </c>
    </row>
    <row r="34" spans="1:12">
      <c r="A34" s="8">
        <v>1998</v>
      </c>
      <c r="B34" s="101">
        <v>30155173</v>
      </c>
      <c r="C34" s="163">
        <v>539843</v>
      </c>
      <c r="D34" s="163">
        <v>135804</v>
      </c>
      <c r="E34" s="163">
        <v>931836</v>
      </c>
      <c r="F34" s="163">
        <v>750530</v>
      </c>
      <c r="G34" s="163">
        <v>7295935</v>
      </c>
      <c r="H34" s="163">
        <v>11365901</v>
      </c>
      <c r="I34" s="163">
        <v>1137489</v>
      </c>
      <c r="J34" s="163">
        <v>1017332</v>
      </c>
      <c r="K34" s="163">
        <v>2899066</v>
      </c>
      <c r="L34" s="163">
        <v>3983113</v>
      </c>
    </row>
    <row r="35" spans="1:12">
      <c r="A35" s="8">
        <v>1999</v>
      </c>
      <c r="B35" s="101">
        <v>30401286</v>
      </c>
      <c r="C35" s="163">
        <v>533329</v>
      </c>
      <c r="D35" s="163">
        <v>136281</v>
      </c>
      <c r="E35" s="163">
        <v>933784</v>
      </c>
      <c r="F35" s="163">
        <v>750601</v>
      </c>
      <c r="G35" s="163">
        <v>7323250</v>
      </c>
      <c r="H35" s="163">
        <v>11504759</v>
      </c>
      <c r="I35" s="163">
        <v>1142448</v>
      </c>
      <c r="J35" s="163">
        <v>1014524</v>
      </c>
      <c r="K35" s="163">
        <v>2952692</v>
      </c>
      <c r="L35" s="163">
        <v>4011375</v>
      </c>
    </row>
    <row r="36" spans="1:12">
      <c r="A36" s="8">
        <v>2000</v>
      </c>
      <c r="B36" s="101">
        <v>30685730</v>
      </c>
      <c r="C36" s="163">
        <v>527966</v>
      </c>
      <c r="D36" s="163">
        <v>136470</v>
      </c>
      <c r="E36" s="163">
        <v>933821</v>
      </c>
      <c r="F36" s="163">
        <v>750517</v>
      </c>
      <c r="G36" s="163">
        <v>7356951</v>
      </c>
      <c r="H36" s="163">
        <v>11683290</v>
      </c>
      <c r="I36" s="163">
        <v>1147313</v>
      </c>
      <c r="J36" s="163">
        <v>1007565</v>
      </c>
      <c r="K36" s="163">
        <v>3004198</v>
      </c>
      <c r="L36" s="163">
        <v>4039230</v>
      </c>
    </row>
    <row r="37" spans="1:12">
      <c r="A37" s="8">
        <v>2001</v>
      </c>
      <c r="B37" s="101">
        <v>31020902</v>
      </c>
      <c r="C37" s="163">
        <v>522046</v>
      </c>
      <c r="D37" s="163">
        <v>136665</v>
      </c>
      <c r="E37" s="163">
        <v>932494</v>
      </c>
      <c r="F37" s="163">
        <v>749820</v>
      </c>
      <c r="G37" s="163">
        <v>7396456</v>
      </c>
      <c r="H37" s="163">
        <v>11897534</v>
      </c>
      <c r="I37" s="163">
        <v>1151454</v>
      </c>
      <c r="J37" s="163">
        <v>1000239</v>
      </c>
      <c r="K37" s="163">
        <v>3058108</v>
      </c>
      <c r="L37" s="163">
        <v>4076950</v>
      </c>
    </row>
    <row r="38" spans="1:12">
      <c r="A38" s="8">
        <v>2002</v>
      </c>
      <c r="B38" s="101">
        <v>31360079</v>
      </c>
      <c r="C38" s="163">
        <v>519481</v>
      </c>
      <c r="D38" s="163">
        <v>136880</v>
      </c>
      <c r="E38" s="163">
        <v>935179</v>
      </c>
      <c r="F38" s="163">
        <v>749372</v>
      </c>
      <c r="G38" s="163">
        <v>7441656</v>
      </c>
      <c r="H38" s="163">
        <v>12094174</v>
      </c>
      <c r="I38" s="163">
        <v>1156680</v>
      </c>
      <c r="J38" s="163">
        <v>996807</v>
      </c>
      <c r="K38" s="163">
        <v>3128429</v>
      </c>
      <c r="L38" s="163">
        <v>4100564</v>
      </c>
    </row>
    <row r="39" spans="1:12">
      <c r="A39" s="8">
        <v>2003</v>
      </c>
      <c r="B39" s="101">
        <v>31644028</v>
      </c>
      <c r="C39" s="163">
        <v>518459</v>
      </c>
      <c r="D39" s="163">
        <v>137227</v>
      </c>
      <c r="E39" s="163">
        <v>937717</v>
      </c>
      <c r="F39" s="163">
        <v>749441</v>
      </c>
      <c r="G39" s="163">
        <v>7485753</v>
      </c>
      <c r="H39" s="163">
        <v>12245039</v>
      </c>
      <c r="I39" s="163">
        <v>1163596</v>
      </c>
      <c r="J39" s="163">
        <v>996386</v>
      </c>
      <c r="K39" s="163">
        <v>3183065</v>
      </c>
      <c r="L39" s="163">
        <v>4124482</v>
      </c>
    </row>
    <row r="40" spans="1:12">
      <c r="A40" s="8">
        <v>2004</v>
      </c>
      <c r="B40" s="101">
        <v>31940655</v>
      </c>
      <c r="C40" s="163">
        <v>517423</v>
      </c>
      <c r="D40" s="163">
        <v>137680</v>
      </c>
      <c r="E40" s="163">
        <v>939664</v>
      </c>
      <c r="F40" s="163">
        <v>749419</v>
      </c>
      <c r="G40" s="163">
        <v>7535590</v>
      </c>
      <c r="H40" s="163">
        <v>12391421</v>
      </c>
      <c r="I40" s="163">
        <v>1173238</v>
      </c>
      <c r="J40" s="163">
        <v>997283</v>
      </c>
      <c r="K40" s="163">
        <v>3238668</v>
      </c>
      <c r="L40" s="163">
        <v>4155651</v>
      </c>
    </row>
    <row r="41" spans="1:12">
      <c r="A41" s="8">
        <v>2005</v>
      </c>
      <c r="B41" s="101">
        <v>32243753</v>
      </c>
      <c r="C41" s="163">
        <v>514332</v>
      </c>
      <c r="D41" s="163">
        <v>138064</v>
      </c>
      <c r="E41" s="163">
        <v>937926</v>
      </c>
      <c r="F41" s="163">
        <v>748057</v>
      </c>
      <c r="G41" s="163">
        <v>7581476</v>
      </c>
      <c r="H41" s="163">
        <v>12528663</v>
      </c>
      <c r="I41" s="163">
        <v>1178264</v>
      </c>
      <c r="J41" s="163">
        <v>993500</v>
      </c>
      <c r="K41" s="163">
        <v>3321768</v>
      </c>
      <c r="L41" s="163">
        <v>4196062</v>
      </c>
    </row>
    <row r="42" spans="1:12">
      <c r="A42" s="8">
        <v>2006</v>
      </c>
      <c r="B42" s="101">
        <v>32571174</v>
      </c>
      <c r="C42" s="163">
        <v>510592</v>
      </c>
      <c r="D42" s="163">
        <v>137867</v>
      </c>
      <c r="E42" s="163">
        <v>937882</v>
      </c>
      <c r="F42" s="163">
        <v>745621</v>
      </c>
      <c r="G42" s="163">
        <v>7631966</v>
      </c>
      <c r="H42" s="163">
        <v>12661878</v>
      </c>
      <c r="I42" s="163">
        <v>1183562</v>
      </c>
      <c r="J42" s="163">
        <v>992314</v>
      </c>
      <c r="K42" s="163">
        <v>3421434</v>
      </c>
      <c r="L42" s="163">
        <v>4241794</v>
      </c>
    </row>
    <row r="43" spans="1:12">
      <c r="A43" s="8">
        <v>2007</v>
      </c>
      <c r="B43" s="101">
        <v>32889025</v>
      </c>
      <c r="C43" s="163">
        <v>509055</v>
      </c>
      <c r="D43" s="163">
        <v>137711</v>
      </c>
      <c r="E43" s="163">
        <v>935115</v>
      </c>
      <c r="F43" s="163">
        <v>745433</v>
      </c>
      <c r="G43" s="163">
        <v>7692916</v>
      </c>
      <c r="H43" s="163">
        <v>12764806</v>
      </c>
      <c r="I43" s="163">
        <v>1189451</v>
      </c>
      <c r="J43" s="163">
        <v>1002086</v>
      </c>
      <c r="K43" s="163">
        <v>3514147</v>
      </c>
      <c r="L43" s="163">
        <v>4290984</v>
      </c>
    </row>
    <row r="44" spans="1:12">
      <c r="A44" s="8">
        <v>2008</v>
      </c>
      <c r="B44" s="101">
        <v>33247118</v>
      </c>
      <c r="C44" s="163">
        <v>511581</v>
      </c>
      <c r="D44" s="163">
        <v>138749</v>
      </c>
      <c r="E44" s="163">
        <v>935897</v>
      </c>
      <c r="F44" s="163">
        <v>746877</v>
      </c>
      <c r="G44" s="163">
        <v>7761725</v>
      </c>
      <c r="H44" s="163">
        <v>12883583</v>
      </c>
      <c r="I44" s="163">
        <v>1197775</v>
      </c>
      <c r="J44" s="163">
        <v>1017404</v>
      </c>
      <c r="K44" s="163">
        <v>3595856</v>
      </c>
      <c r="L44" s="163">
        <v>4349336</v>
      </c>
    </row>
    <row r="45" spans="1:12">
      <c r="A45" s="8">
        <v>2009</v>
      </c>
      <c r="B45" s="101">
        <v>33628895</v>
      </c>
      <c r="C45" s="163">
        <v>516751</v>
      </c>
      <c r="D45" s="163">
        <v>139891</v>
      </c>
      <c r="E45" s="163">
        <v>938208</v>
      </c>
      <c r="F45" s="163">
        <v>749956</v>
      </c>
      <c r="G45" s="163">
        <v>7843383</v>
      </c>
      <c r="H45" s="163">
        <v>12998345</v>
      </c>
      <c r="I45" s="163">
        <v>1208556</v>
      </c>
      <c r="J45" s="163">
        <v>1034819</v>
      </c>
      <c r="K45" s="163">
        <v>3678996</v>
      </c>
      <c r="L45" s="163">
        <v>4410506</v>
      </c>
    </row>
    <row r="46" spans="1:12">
      <c r="A46" s="8">
        <v>2010</v>
      </c>
      <c r="B46" s="101">
        <v>34004889</v>
      </c>
      <c r="C46" s="163">
        <v>522009</v>
      </c>
      <c r="D46" s="163">
        <v>141654</v>
      </c>
      <c r="E46" s="163">
        <v>942107</v>
      </c>
      <c r="F46" s="163">
        <v>753035</v>
      </c>
      <c r="G46" s="163">
        <v>7929222</v>
      </c>
      <c r="H46" s="163">
        <v>13135778</v>
      </c>
      <c r="I46" s="163">
        <v>1220780</v>
      </c>
      <c r="J46" s="163">
        <v>1051443</v>
      </c>
      <c r="K46" s="163">
        <v>3732082</v>
      </c>
      <c r="L46" s="163">
        <v>4465546</v>
      </c>
    </row>
    <row r="47" spans="1:12">
      <c r="A47" s="8">
        <v>2011</v>
      </c>
      <c r="B47" s="101">
        <v>34339328</v>
      </c>
      <c r="C47" s="163">
        <v>524999</v>
      </c>
      <c r="D47" s="163">
        <v>143963</v>
      </c>
      <c r="E47" s="163">
        <v>944274</v>
      </c>
      <c r="F47" s="163">
        <v>755705</v>
      </c>
      <c r="G47" s="163">
        <v>8005090</v>
      </c>
      <c r="H47" s="163">
        <v>13261381</v>
      </c>
      <c r="I47" s="163">
        <v>1233649</v>
      </c>
      <c r="J47" s="163">
        <v>1066026</v>
      </c>
      <c r="K47" s="163">
        <v>3789030</v>
      </c>
      <c r="L47" s="163">
        <v>4502104</v>
      </c>
    </row>
    <row r="48" spans="1:12">
      <c r="A48" s="8">
        <v>2012</v>
      </c>
      <c r="B48" s="101">
        <v>34714222</v>
      </c>
      <c r="C48" s="163">
        <v>526345</v>
      </c>
      <c r="D48" s="163">
        <v>144530</v>
      </c>
      <c r="E48" s="163">
        <v>943635</v>
      </c>
      <c r="F48" s="163">
        <v>758378</v>
      </c>
      <c r="G48" s="163">
        <v>8061101</v>
      </c>
      <c r="H48" s="163">
        <v>13390632</v>
      </c>
      <c r="I48" s="163">
        <v>1249975</v>
      </c>
      <c r="J48" s="163">
        <v>1083755</v>
      </c>
      <c r="K48" s="163">
        <v>3874548</v>
      </c>
      <c r="L48" s="163">
        <v>4566769</v>
      </c>
    </row>
    <row r="49" spans="1:12">
      <c r="A49" s="8">
        <v>2013</v>
      </c>
      <c r="B49" s="101">
        <v>35082954</v>
      </c>
      <c r="C49" s="163">
        <v>527114</v>
      </c>
      <c r="D49" s="163">
        <v>144094</v>
      </c>
      <c r="E49" s="163">
        <v>940434</v>
      </c>
      <c r="F49" s="163">
        <v>758544</v>
      </c>
      <c r="G49" s="163">
        <v>8110880</v>
      </c>
      <c r="H49" s="163">
        <v>13510781</v>
      </c>
      <c r="I49" s="163">
        <v>1264620</v>
      </c>
      <c r="J49" s="163">
        <v>1099736</v>
      </c>
      <c r="K49" s="163">
        <v>3981011</v>
      </c>
      <c r="L49" s="163">
        <v>4630077</v>
      </c>
    </row>
    <row r="50" spans="1:12">
      <c r="A50" s="8">
        <v>2014</v>
      </c>
      <c r="B50" s="101">
        <v>35437435</v>
      </c>
      <c r="C50" s="163">
        <v>528159</v>
      </c>
      <c r="D50" s="163">
        <v>144283</v>
      </c>
      <c r="E50" s="163">
        <v>938545</v>
      </c>
      <c r="F50" s="163">
        <v>758976</v>
      </c>
      <c r="G50" s="163">
        <v>8150183</v>
      </c>
      <c r="H50" s="163">
        <v>13617553</v>
      </c>
      <c r="I50" s="163">
        <v>1279014</v>
      </c>
      <c r="J50" s="163">
        <v>1112979</v>
      </c>
      <c r="K50" s="163">
        <v>4083648</v>
      </c>
      <c r="L50" s="163">
        <v>4707103</v>
      </c>
    </row>
    <row r="51" spans="1:12">
      <c r="A51" s="8">
        <v>2015</v>
      </c>
      <c r="B51" s="101">
        <v>35702908</v>
      </c>
      <c r="C51" s="163">
        <v>528117</v>
      </c>
      <c r="D51" s="163">
        <v>144546</v>
      </c>
      <c r="E51" s="163">
        <v>936525</v>
      </c>
      <c r="F51" s="163">
        <v>758842</v>
      </c>
      <c r="G51" s="163">
        <v>8175272</v>
      </c>
      <c r="H51" s="163">
        <v>13707118</v>
      </c>
      <c r="I51" s="163">
        <v>1292227</v>
      </c>
      <c r="J51" s="163">
        <v>1120967</v>
      </c>
      <c r="K51" s="163">
        <v>4144491</v>
      </c>
      <c r="L51" s="163">
        <v>4776388</v>
      </c>
    </row>
    <row r="52" spans="1:12">
      <c r="A52" s="8">
        <v>2016</v>
      </c>
      <c r="B52" s="101">
        <v>36109487</v>
      </c>
      <c r="C52" s="163">
        <v>529426</v>
      </c>
      <c r="D52" s="163">
        <v>146969</v>
      </c>
      <c r="E52" s="163">
        <v>942790</v>
      </c>
      <c r="F52" s="163">
        <v>763350</v>
      </c>
      <c r="G52" s="163">
        <v>8225950</v>
      </c>
      <c r="H52" s="163">
        <v>13875394</v>
      </c>
      <c r="I52" s="163">
        <v>1314139</v>
      </c>
      <c r="J52" s="163">
        <v>1135987</v>
      </c>
      <c r="K52" s="163">
        <v>4196061</v>
      </c>
      <c r="L52" s="163">
        <v>4859250</v>
      </c>
    </row>
    <row r="53" spans="1:12" s="164" customFormat="1">
      <c r="A53" s="142">
        <v>2017</v>
      </c>
      <c r="B53" s="101">
        <v>36540268</v>
      </c>
      <c r="C53" s="163">
        <v>528567</v>
      </c>
      <c r="D53" s="163">
        <v>150566</v>
      </c>
      <c r="E53" s="163">
        <v>950680</v>
      </c>
      <c r="F53" s="163">
        <v>766852</v>
      </c>
      <c r="G53" s="163">
        <v>8297717</v>
      </c>
      <c r="H53" s="163">
        <v>14071445</v>
      </c>
      <c r="I53" s="163">
        <v>1335396</v>
      </c>
      <c r="J53" s="163">
        <v>1150782</v>
      </c>
      <c r="K53" s="163">
        <v>4243995</v>
      </c>
      <c r="L53" s="163">
        <v>4922152</v>
      </c>
    </row>
    <row r="54" spans="1:12" s="239" customFormat="1">
      <c r="A54" s="241">
        <v>2018</v>
      </c>
      <c r="B54" s="101">
        <v>37058856</v>
      </c>
      <c r="C54" s="163">
        <v>525355</v>
      </c>
      <c r="D54" s="163">
        <v>153244</v>
      </c>
      <c r="E54" s="163">
        <v>959942</v>
      </c>
      <c r="F54" s="163">
        <v>770633</v>
      </c>
      <c r="G54" s="163">
        <v>8390499</v>
      </c>
      <c r="H54" s="163">
        <v>14322757</v>
      </c>
      <c r="I54" s="163">
        <v>1352154</v>
      </c>
      <c r="J54" s="163">
        <v>1162062</v>
      </c>
      <c r="K54" s="163">
        <v>4307110</v>
      </c>
      <c r="L54" s="163">
        <v>4991687</v>
      </c>
    </row>
    <row r="56" spans="1:12">
      <c r="A56" s="1" t="s">
        <v>22</v>
      </c>
    </row>
    <row r="57" spans="1:12">
      <c r="A57" s="1"/>
    </row>
    <row r="58" spans="1:12">
      <c r="A58" s="241" t="s">
        <v>942</v>
      </c>
      <c r="B58" s="9">
        <f>((B54/B33)^(1/(2017-1997))-1)*100</f>
        <v>1.0780190055733829</v>
      </c>
      <c r="C58" s="16">
        <f t="shared" ref="C58:L58" si="0">((C54/C33)^(1/(2017-1997))-1)*100</f>
        <v>-0.23721343845235499</v>
      </c>
      <c r="D58" s="17">
        <f t="shared" si="0"/>
        <v>0.59515530866554034</v>
      </c>
      <c r="E58" s="17">
        <f t="shared" si="0"/>
        <v>0.14565003582642788</v>
      </c>
      <c r="F58" s="17">
        <f t="shared" si="0"/>
        <v>0.11905401605758481</v>
      </c>
      <c r="G58" s="17">
        <f t="shared" si="0"/>
        <v>0.71610008872557973</v>
      </c>
      <c r="H58" s="17">
        <f t="shared" si="0"/>
        <v>1.224790349687499</v>
      </c>
      <c r="I58" s="17">
        <f t="shared" si="0"/>
        <v>0.87416311628321086</v>
      </c>
      <c r="J58" s="17">
        <f t="shared" si="0"/>
        <v>0.66445963767156613</v>
      </c>
      <c r="K58" s="17">
        <f t="shared" si="0"/>
        <v>2.1224305762995277</v>
      </c>
      <c r="L58" s="17">
        <f t="shared" si="0"/>
        <v>1.178981582345906</v>
      </c>
    </row>
    <row r="59" spans="1:12">
      <c r="A59" s="8" t="s">
        <v>25</v>
      </c>
      <c r="B59" s="9">
        <f>((B43/B33)^(1/(2007-1997))-1)*100</f>
        <v>0.95535086942657443</v>
      </c>
      <c r="C59" s="16">
        <f t="shared" ref="C59:L59" si="1">((C43/C33)^(1/(2007-1997))-1)*100</f>
        <v>-0.78705840588343401</v>
      </c>
      <c r="D59" s="17">
        <f t="shared" si="1"/>
        <v>0.11811084658419624</v>
      </c>
      <c r="E59" s="17">
        <f t="shared" si="1"/>
        <v>2.9058863434228144E-2</v>
      </c>
      <c r="F59" s="17">
        <f t="shared" si="1"/>
        <v>-9.4458928032259415E-2</v>
      </c>
      <c r="G59" s="17">
        <f t="shared" si="1"/>
        <v>0.5606615021799044</v>
      </c>
      <c r="H59" s="17">
        <f t="shared" si="1"/>
        <v>1.2913901201389244</v>
      </c>
      <c r="I59" s="17">
        <f t="shared" si="1"/>
        <v>0.45971211005662038</v>
      </c>
      <c r="J59" s="17">
        <f t="shared" si="1"/>
        <v>-0.15647563882229543</v>
      </c>
      <c r="K59" s="17">
        <f t="shared" si="1"/>
        <v>2.1893605504633706</v>
      </c>
      <c r="L59" s="17">
        <f t="shared" si="1"/>
        <v>0.83506030797366737</v>
      </c>
    </row>
    <row r="60" spans="1:12">
      <c r="A60" s="241" t="s">
        <v>943</v>
      </c>
      <c r="B60" s="9">
        <f>((B54/B43)^(1/(2018-2007))-1)*100</f>
        <v>1.0910759807598813</v>
      </c>
      <c r="C60" s="16">
        <f t="shared" ref="C60:L60" si="2">((C54/C43)^(1/(2018-2007))-1)*100</f>
        <v>0.2869396025163562</v>
      </c>
      <c r="D60" s="17">
        <f t="shared" si="2"/>
        <v>0.97631824560444613</v>
      </c>
      <c r="E60" s="17">
        <f t="shared" si="2"/>
        <v>0.23849621986922198</v>
      </c>
      <c r="F60" s="17">
        <f t="shared" si="2"/>
        <v>0.30270265340996971</v>
      </c>
      <c r="G60" s="17">
        <f t="shared" si="2"/>
        <v>0.79221325093767891</v>
      </c>
      <c r="H60" s="17">
        <f t="shared" si="2"/>
        <v>1.0523883145294066</v>
      </c>
      <c r="I60" s="17">
        <f t="shared" si="2"/>
        <v>1.1723369969613096</v>
      </c>
      <c r="J60" s="17">
        <f t="shared" si="2"/>
        <v>1.3555802078047297</v>
      </c>
      <c r="K60" s="17">
        <f t="shared" si="2"/>
        <v>1.8669436981446408</v>
      </c>
      <c r="L60" s="17">
        <f t="shared" si="2"/>
        <v>1.3845689668035899</v>
      </c>
    </row>
    <row r="62" spans="1:12">
      <c r="A62" s="25" t="s">
        <v>594</v>
      </c>
      <c r="B62" s="66" t="s">
        <v>951</v>
      </c>
    </row>
    <row r="63" spans="1:12">
      <c r="A63" s="25" t="s">
        <v>595</v>
      </c>
      <c r="B63" s="3" t="s">
        <v>629</v>
      </c>
    </row>
    <row r="64" spans="1:12">
      <c r="A64" s="1" t="s">
        <v>1</v>
      </c>
      <c r="B64" s="66" t="s">
        <v>630</v>
      </c>
    </row>
  </sheetData>
  <mergeCells count="1">
    <mergeCell ref="B6:L6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88"/>
  <dimension ref="A1:W64"/>
  <sheetViews>
    <sheetView workbookViewId="0">
      <selection activeCell="B62" sqref="B62"/>
    </sheetView>
  </sheetViews>
  <sheetFormatPr defaultRowHeight="15"/>
  <sheetData>
    <row r="1" spans="1:23" ht="15.75">
      <c r="A1" s="227" t="s">
        <v>809</v>
      </c>
      <c r="B1" s="227" t="s">
        <v>983</v>
      </c>
    </row>
    <row r="3" spans="1:23">
      <c r="A3" s="1" t="s">
        <v>2</v>
      </c>
    </row>
    <row r="4" spans="1:23">
      <c r="A4" s="1"/>
    </row>
    <row r="5" spans="1:23" ht="22.5">
      <c r="A5" s="4" t="s">
        <v>3</v>
      </c>
      <c r="B5" s="6" t="s">
        <v>145</v>
      </c>
      <c r="C5" s="84" t="s">
        <v>146</v>
      </c>
      <c r="D5" s="6" t="s">
        <v>147</v>
      </c>
      <c r="E5" s="6" t="s">
        <v>148</v>
      </c>
      <c r="F5" s="6" t="s">
        <v>149</v>
      </c>
      <c r="G5" s="6" t="s">
        <v>150</v>
      </c>
      <c r="H5" s="6" t="s">
        <v>151</v>
      </c>
      <c r="I5" s="6" t="s">
        <v>152</v>
      </c>
      <c r="J5" s="6" t="s">
        <v>153</v>
      </c>
      <c r="K5" s="6" t="s">
        <v>154</v>
      </c>
      <c r="L5" s="6" t="s">
        <v>155</v>
      </c>
      <c r="M5" s="6" t="s">
        <v>156</v>
      </c>
      <c r="N5" s="6" t="s">
        <v>157</v>
      </c>
      <c r="O5" s="6" t="s">
        <v>158</v>
      </c>
      <c r="P5" s="6" t="s">
        <v>159</v>
      </c>
      <c r="Q5" s="6" t="s">
        <v>160</v>
      </c>
      <c r="R5" s="6" t="s">
        <v>161</v>
      </c>
      <c r="S5" s="6" t="s">
        <v>162</v>
      </c>
      <c r="T5" s="6" t="s">
        <v>163</v>
      </c>
      <c r="U5" s="6" t="s">
        <v>164</v>
      </c>
      <c r="V5" s="6" t="s">
        <v>165</v>
      </c>
      <c r="W5" s="6" t="s">
        <v>166</v>
      </c>
    </row>
    <row r="6" spans="1:23" s="41" customFormat="1">
      <c r="A6" s="67"/>
      <c r="B6" s="246" t="s">
        <v>637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</row>
    <row r="7" spans="1:23">
      <c r="A7" s="8">
        <v>1971</v>
      </c>
      <c r="B7" s="162">
        <v>271282</v>
      </c>
      <c r="C7" s="161">
        <v>31645</v>
      </c>
      <c r="D7" s="163">
        <v>34881</v>
      </c>
      <c r="E7" s="163">
        <v>33503</v>
      </c>
      <c r="F7" s="163">
        <v>30563</v>
      </c>
      <c r="G7" s="163">
        <v>23149</v>
      </c>
      <c r="H7" s="163">
        <v>18491</v>
      </c>
      <c r="I7" s="163">
        <v>14577</v>
      </c>
      <c r="J7" s="163">
        <v>13694</v>
      </c>
      <c r="K7" s="163">
        <v>12781</v>
      </c>
      <c r="L7" s="163">
        <v>12255</v>
      </c>
      <c r="M7" s="163">
        <v>11582</v>
      </c>
      <c r="N7" s="163">
        <v>10592</v>
      </c>
      <c r="O7" s="163">
        <v>8083</v>
      </c>
      <c r="P7" s="163">
        <v>5703</v>
      </c>
      <c r="Q7" s="163">
        <v>4165</v>
      </c>
      <c r="R7" s="163">
        <v>2927</v>
      </c>
      <c r="S7" s="163">
        <v>1641</v>
      </c>
      <c r="T7" s="163">
        <v>1641</v>
      </c>
      <c r="U7" s="163" t="s">
        <v>133</v>
      </c>
      <c r="V7" s="163" t="s">
        <v>133</v>
      </c>
      <c r="W7" s="163" t="s">
        <v>133</v>
      </c>
    </row>
    <row r="8" spans="1:23">
      <c r="A8" s="8">
        <v>1972</v>
      </c>
      <c r="B8" s="162">
        <v>275294</v>
      </c>
      <c r="C8" s="161">
        <v>31644</v>
      </c>
      <c r="D8" s="163">
        <v>34619</v>
      </c>
      <c r="E8" s="163">
        <v>33842</v>
      </c>
      <c r="F8" s="163">
        <v>30850</v>
      </c>
      <c r="G8" s="163">
        <v>24153</v>
      </c>
      <c r="H8" s="163">
        <v>19839</v>
      </c>
      <c r="I8" s="163">
        <v>15196</v>
      </c>
      <c r="J8" s="163">
        <v>13670</v>
      </c>
      <c r="K8" s="163">
        <v>12754</v>
      </c>
      <c r="L8" s="163">
        <v>12193</v>
      </c>
      <c r="M8" s="163">
        <v>11847</v>
      </c>
      <c r="N8" s="163">
        <v>10548</v>
      </c>
      <c r="O8" s="163">
        <v>8486</v>
      </c>
      <c r="P8" s="163">
        <v>5790</v>
      </c>
      <c r="Q8" s="163">
        <v>4207</v>
      </c>
      <c r="R8" s="163">
        <v>2959</v>
      </c>
      <c r="S8" s="163">
        <v>1631</v>
      </c>
      <c r="T8" s="163">
        <v>829</v>
      </c>
      <c r="U8" s="163" t="s">
        <v>133</v>
      </c>
      <c r="V8" s="163" t="s">
        <v>133</v>
      </c>
      <c r="W8" s="163" t="s">
        <v>133</v>
      </c>
    </row>
    <row r="9" spans="1:23">
      <c r="A9" s="8">
        <v>1973</v>
      </c>
      <c r="B9" s="162">
        <v>278279</v>
      </c>
      <c r="C9" s="161">
        <v>31678</v>
      </c>
      <c r="D9" s="163">
        <v>33980</v>
      </c>
      <c r="E9" s="163">
        <v>34160</v>
      </c>
      <c r="F9" s="163">
        <v>30904</v>
      </c>
      <c r="G9" s="163">
        <v>24972</v>
      </c>
      <c r="H9" s="163">
        <v>21135</v>
      </c>
      <c r="I9" s="163">
        <v>15672</v>
      </c>
      <c r="J9" s="163">
        <v>13635</v>
      </c>
      <c r="K9" s="163">
        <v>12913</v>
      </c>
      <c r="L9" s="163">
        <v>12074</v>
      </c>
      <c r="M9" s="163">
        <v>11927</v>
      </c>
      <c r="N9" s="163">
        <v>10517</v>
      </c>
      <c r="O9" s="163">
        <v>8875</v>
      </c>
      <c r="P9" s="163">
        <v>5908</v>
      </c>
      <c r="Q9" s="163">
        <v>4305</v>
      </c>
      <c r="R9" s="163">
        <v>2882</v>
      </c>
      <c r="S9" s="163">
        <v>1695</v>
      </c>
      <c r="T9" s="163">
        <v>774</v>
      </c>
      <c r="U9" s="163" t="s">
        <v>133</v>
      </c>
      <c r="V9" s="163" t="s">
        <v>133</v>
      </c>
      <c r="W9" s="163" t="s">
        <v>133</v>
      </c>
    </row>
    <row r="10" spans="1:23">
      <c r="A10" s="8">
        <v>1974</v>
      </c>
      <c r="B10" s="162">
        <v>280173</v>
      </c>
      <c r="C10" s="161">
        <v>31260</v>
      </c>
      <c r="D10" s="163">
        <v>33276</v>
      </c>
      <c r="E10" s="163">
        <v>34404</v>
      </c>
      <c r="F10" s="163">
        <v>30884</v>
      </c>
      <c r="G10" s="163">
        <v>25735</v>
      </c>
      <c r="H10" s="163">
        <v>21926</v>
      </c>
      <c r="I10" s="163">
        <v>16427</v>
      </c>
      <c r="J10" s="163">
        <v>13589</v>
      </c>
      <c r="K10" s="163">
        <v>13081</v>
      </c>
      <c r="L10" s="163">
        <v>11974</v>
      </c>
      <c r="M10" s="163">
        <v>11750</v>
      </c>
      <c r="N10" s="163">
        <v>10385</v>
      </c>
      <c r="O10" s="163">
        <v>9338</v>
      </c>
      <c r="P10" s="163">
        <v>6178</v>
      </c>
      <c r="Q10" s="163">
        <v>4392</v>
      </c>
      <c r="R10" s="163">
        <v>2820</v>
      </c>
      <c r="S10" s="163">
        <v>1682</v>
      </c>
      <c r="T10" s="163">
        <v>783</v>
      </c>
      <c r="U10" s="163" t="s">
        <v>133</v>
      </c>
      <c r="V10" s="163" t="s">
        <v>133</v>
      </c>
      <c r="W10" s="163" t="s">
        <v>133</v>
      </c>
    </row>
    <row r="11" spans="1:23">
      <c r="A11" s="8">
        <v>1975</v>
      </c>
      <c r="B11" s="162">
        <v>283508</v>
      </c>
      <c r="C11" s="161">
        <v>30720</v>
      </c>
      <c r="D11" s="163">
        <v>32640</v>
      </c>
      <c r="E11" s="163">
        <v>34568</v>
      </c>
      <c r="F11" s="163">
        <v>31397</v>
      </c>
      <c r="G11" s="163">
        <v>26444</v>
      </c>
      <c r="H11" s="163">
        <v>23265</v>
      </c>
      <c r="I11" s="163">
        <v>17174</v>
      </c>
      <c r="J11" s="163">
        <v>13964</v>
      </c>
      <c r="K11" s="163">
        <v>13033</v>
      </c>
      <c r="L11" s="163">
        <v>12206</v>
      </c>
      <c r="M11" s="163">
        <v>11311</v>
      </c>
      <c r="N11" s="163">
        <v>10650</v>
      </c>
      <c r="O11" s="163">
        <v>9426</v>
      </c>
      <c r="P11" s="163">
        <v>6578</v>
      </c>
      <c r="Q11" s="163">
        <v>4509</v>
      </c>
      <c r="R11" s="163">
        <v>2837</v>
      </c>
      <c r="S11" s="163">
        <v>1699</v>
      </c>
      <c r="T11" s="163">
        <v>755</v>
      </c>
      <c r="U11" s="163" t="s">
        <v>133</v>
      </c>
      <c r="V11" s="163" t="s">
        <v>133</v>
      </c>
      <c r="W11" s="163" t="s">
        <v>133</v>
      </c>
    </row>
    <row r="12" spans="1:23">
      <c r="A12" s="8">
        <v>1976</v>
      </c>
      <c r="B12" s="162">
        <v>286381</v>
      </c>
      <c r="C12" s="161">
        <v>29811</v>
      </c>
      <c r="D12" s="163">
        <v>32278</v>
      </c>
      <c r="E12" s="163">
        <v>34446</v>
      </c>
      <c r="F12" s="163">
        <v>32240</v>
      </c>
      <c r="G12" s="163">
        <v>26760</v>
      </c>
      <c r="H12" s="163">
        <v>24047</v>
      </c>
      <c r="I12" s="163">
        <v>18548</v>
      </c>
      <c r="J12" s="163">
        <v>14274</v>
      </c>
      <c r="K12" s="163">
        <v>13056</v>
      </c>
      <c r="L12" s="163">
        <v>12074</v>
      </c>
      <c r="M12" s="163">
        <v>11462</v>
      </c>
      <c r="N12" s="163">
        <v>10791</v>
      </c>
      <c r="O12" s="163">
        <v>9296</v>
      </c>
      <c r="P12" s="163">
        <v>7056</v>
      </c>
      <c r="Q12" s="163">
        <v>4497</v>
      </c>
      <c r="R12" s="163">
        <v>2930</v>
      </c>
      <c r="S12" s="163">
        <v>1698</v>
      </c>
      <c r="T12" s="163">
        <v>755</v>
      </c>
      <c r="U12" s="163" t="s">
        <v>133</v>
      </c>
      <c r="V12" s="163" t="s">
        <v>133</v>
      </c>
      <c r="W12" s="163" t="s">
        <v>133</v>
      </c>
    </row>
    <row r="13" spans="1:23">
      <c r="A13" s="8">
        <v>1977</v>
      </c>
      <c r="B13" s="162">
        <v>287349</v>
      </c>
      <c r="C13" s="161">
        <v>28891</v>
      </c>
      <c r="D13" s="163">
        <v>31879</v>
      </c>
      <c r="E13" s="163">
        <v>34271</v>
      </c>
      <c r="F13" s="163">
        <v>31808</v>
      </c>
      <c r="G13" s="163">
        <v>26911</v>
      </c>
      <c r="H13" s="163">
        <v>24183</v>
      </c>
      <c r="I13" s="163">
        <v>19813</v>
      </c>
      <c r="J13" s="163">
        <v>14769</v>
      </c>
      <c r="K13" s="163">
        <v>13052</v>
      </c>
      <c r="L13" s="163">
        <v>12060</v>
      </c>
      <c r="M13" s="163">
        <v>11429</v>
      </c>
      <c r="N13" s="163">
        <v>11043</v>
      </c>
      <c r="O13" s="163">
        <v>9324</v>
      </c>
      <c r="P13" s="163">
        <v>7410</v>
      </c>
      <c r="Q13" s="163">
        <v>4597</v>
      </c>
      <c r="R13" s="163">
        <v>3018</v>
      </c>
      <c r="S13" s="163">
        <v>1748</v>
      </c>
      <c r="T13" s="163">
        <v>772</v>
      </c>
      <c r="U13" s="163" t="s">
        <v>133</v>
      </c>
      <c r="V13" s="163" t="s">
        <v>133</v>
      </c>
      <c r="W13" s="163" t="s">
        <v>133</v>
      </c>
    </row>
    <row r="14" spans="1:23">
      <c r="A14" s="8">
        <v>1978</v>
      </c>
      <c r="B14" s="162">
        <v>288034</v>
      </c>
      <c r="C14" s="161">
        <v>28131</v>
      </c>
      <c r="D14" s="163">
        <v>31305</v>
      </c>
      <c r="E14" s="163">
        <v>33833</v>
      </c>
      <c r="F14" s="163">
        <v>31534</v>
      </c>
      <c r="G14" s="163">
        <v>26942</v>
      </c>
      <c r="H14" s="163">
        <v>24393</v>
      </c>
      <c r="I14" s="163">
        <v>20847</v>
      </c>
      <c r="J14" s="163">
        <v>15320</v>
      </c>
      <c r="K14" s="163">
        <v>13016</v>
      </c>
      <c r="L14" s="163">
        <v>12335</v>
      </c>
      <c r="M14" s="163">
        <v>11319</v>
      </c>
      <c r="N14" s="163">
        <v>11131</v>
      </c>
      <c r="O14" s="163">
        <v>9397</v>
      </c>
      <c r="P14" s="163">
        <v>7743</v>
      </c>
      <c r="Q14" s="163">
        <v>4705</v>
      </c>
      <c r="R14" s="163">
        <v>3126</v>
      </c>
      <c r="S14" s="163">
        <v>1766</v>
      </c>
      <c r="T14" s="163">
        <v>810</v>
      </c>
      <c r="U14" s="163" t="s">
        <v>133</v>
      </c>
      <c r="V14" s="163" t="s">
        <v>133</v>
      </c>
      <c r="W14" s="163" t="s">
        <v>133</v>
      </c>
    </row>
    <row r="15" spans="1:23">
      <c r="A15" s="8">
        <v>1979</v>
      </c>
      <c r="B15" s="162">
        <v>288878</v>
      </c>
      <c r="C15" s="161">
        <v>27295</v>
      </c>
      <c r="D15" s="163">
        <v>30627</v>
      </c>
      <c r="E15" s="163">
        <v>33129</v>
      </c>
      <c r="F15" s="163">
        <v>31792</v>
      </c>
      <c r="G15" s="163">
        <v>26817</v>
      </c>
      <c r="H15" s="163">
        <v>24727</v>
      </c>
      <c r="I15" s="163">
        <v>21771</v>
      </c>
      <c r="J15" s="163">
        <v>15999</v>
      </c>
      <c r="K15" s="163">
        <v>13267</v>
      </c>
      <c r="L15" s="163">
        <v>12522</v>
      </c>
      <c r="M15" s="163">
        <v>11394</v>
      </c>
      <c r="N15" s="163">
        <v>10888</v>
      </c>
      <c r="O15" s="163">
        <v>9482</v>
      </c>
      <c r="P15" s="163">
        <v>8028</v>
      </c>
      <c r="Q15" s="163">
        <v>4989</v>
      </c>
      <c r="R15" s="163">
        <v>3197</v>
      </c>
      <c r="S15" s="163">
        <v>1749</v>
      </c>
      <c r="T15" s="163">
        <v>809</v>
      </c>
      <c r="U15" s="163" t="s">
        <v>133</v>
      </c>
      <c r="V15" s="163" t="s">
        <v>133</v>
      </c>
      <c r="W15" s="163" t="s">
        <v>133</v>
      </c>
    </row>
    <row r="16" spans="1:23">
      <c r="A16" s="8">
        <v>1980</v>
      </c>
      <c r="B16" s="162">
        <v>289605</v>
      </c>
      <c r="C16" s="161">
        <v>26406</v>
      </c>
      <c r="D16" s="163">
        <v>29973</v>
      </c>
      <c r="E16" s="163">
        <v>32206</v>
      </c>
      <c r="F16" s="163">
        <v>32042</v>
      </c>
      <c r="G16" s="163">
        <v>26568</v>
      </c>
      <c r="H16" s="163">
        <v>24943</v>
      </c>
      <c r="I16" s="163">
        <v>22832</v>
      </c>
      <c r="J16" s="163">
        <v>16697</v>
      </c>
      <c r="K16" s="163">
        <v>13724</v>
      </c>
      <c r="L16" s="163">
        <v>12412</v>
      </c>
      <c r="M16" s="163">
        <v>11709</v>
      </c>
      <c r="N16" s="163">
        <v>10561</v>
      </c>
      <c r="O16" s="163">
        <v>9789</v>
      </c>
      <c r="P16" s="163">
        <v>8114</v>
      </c>
      <c r="Q16" s="163">
        <v>5384</v>
      </c>
      <c r="R16" s="163">
        <v>3224</v>
      </c>
      <c r="S16" s="163">
        <v>1787</v>
      </c>
      <c r="T16" s="163">
        <v>848</v>
      </c>
      <c r="U16" s="163" t="s">
        <v>133</v>
      </c>
      <c r="V16" s="163" t="s">
        <v>133</v>
      </c>
      <c r="W16" s="163" t="s">
        <v>133</v>
      </c>
    </row>
    <row r="17" spans="1:23">
      <c r="A17" s="8">
        <v>1981</v>
      </c>
      <c r="B17" s="162">
        <v>290254</v>
      </c>
      <c r="C17" s="161">
        <v>25211</v>
      </c>
      <c r="D17" s="163">
        <v>29338</v>
      </c>
      <c r="E17" s="163">
        <v>31568</v>
      </c>
      <c r="F17" s="163">
        <v>32448</v>
      </c>
      <c r="G17" s="163">
        <v>26187</v>
      </c>
      <c r="H17" s="163">
        <v>24976</v>
      </c>
      <c r="I17" s="163">
        <v>23338</v>
      </c>
      <c r="J17" s="163">
        <v>17997</v>
      </c>
      <c r="K17" s="163">
        <v>14125</v>
      </c>
      <c r="L17" s="163">
        <v>12417</v>
      </c>
      <c r="M17" s="163">
        <v>11672</v>
      </c>
      <c r="N17" s="163">
        <v>10740</v>
      </c>
      <c r="O17" s="163">
        <v>9934</v>
      </c>
      <c r="P17" s="163">
        <v>8131</v>
      </c>
      <c r="Q17" s="163">
        <v>5784</v>
      </c>
      <c r="R17" s="163">
        <v>3225</v>
      </c>
      <c r="S17" s="163">
        <v>1873</v>
      </c>
      <c r="T17" s="163">
        <v>894</v>
      </c>
      <c r="U17" s="163" t="s">
        <v>133</v>
      </c>
      <c r="V17" s="163" t="s">
        <v>133</v>
      </c>
      <c r="W17" s="163" t="s">
        <v>133</v>
      </c>
    </row>
    <row r="18" spans="1:23">
      <c r="A18" s="8">
        <v>1982</v>
      </c>
      <c r="B18" s="162">
        <v>288825</v>
      </c>
      <c r="C18" s="161">
        <v>24426</v>
      </c>
      <c r="D18" s="163">
        <v>28146</v>
      </c>
      <c r="E18" s="163">
        <v>31355</v>
      </c>
      <c r="F18" s="163">
        <v>31581</v>
      </c>
      <c r="G18" s="163">
        <v>26026</v>
      </c>
      <c r="H18" s="163">
        <v>24712</v>
      </c>
      <c r="I18" s="163">
        <v>23296</v>
      </c>
      <c r="J18" s="163">
        <v>19155</v>
      </c>
      <c r="K18" s="163">
        <v>14426</v>
      </c>
      <c r="L18" s="163">
        <v>12450</v>
      </c>
      <c r="M18" s="163">
        <v>11631</v>
      </c>
      <c r="N18" s="163">
        <v>10692</v>
      </c>
      <c r="O18" s="163">
        <v>10151</v>
      </c>
      <c r="P18" s="163">
        <v>8243</v>
      </c>
      <c r="Q18" s="163">
        <v>6000</v>
      </c>
      <c r="R18" s="163">
        <v>3369</v>
      </c>
      <c r="S18" s="163">
        <v>1869</v>
      </c>
      <c r="T18" s="163">
        <v>892</v>
      </c>
      <c r="U18" s="163" t="s">
        <v>133</v>
      </c>
      <c r="V18" s="163" t="s">
        <v>133</v>
      </c>
      <c r="W18" s="163" t="s">
        <v>133</v>
      </c>
    </row>
    <row r="19" spans="1:23">
      <c r="A19" s="8">
        <v>1983</v>
      </c>
      <c r="B19" s="162">
        <v>291762</v>
      </c>
      <c r="C19" s="161">
        <v>24134</v>
      </c>
      <c r="D19" s="163">
        <v>27282</v>
      </c>
      <c r="E19" s="163">
        <v>31132</v>
      </c>
      <c r="F19" s="163">
        <v>31456</v>
      </c>
      <c r="G19" s="163">
        <v>27065</v>
      </c>
      <c r="H19" s="163">
        <v>25014</v>
      </c>
      <c r="I19" s="163">
        <v>23755</v>
      </c>
      <c r="J19" s="163">
        <v>20365</v>
      </c>
      <c r="K19" s="163">
        <v>15001</v>
      </c>
      <c r="L19" s="163">
        <v>12541</v>
      </c>
      <c r="M19" s="163">
        <v>11776</v>
      </c>
      <c r="N19" s="163">
        <v>10685</v>
      </c>
      <c r="O19" s="163">
        <v>10287</v>
      </c>
      <c r="P19" s="163">
        <v>8265</v>
      </c>
      <c r="Q19" s="163">
        <v>6295</v>
      </c>
      <c r="R19" s="163">
        <v>3466</v>
      </c>
      <c r="S19" s="163">
        <v>1937</v>
      </c>
      <c r="T19" s="163">
        <v>894</v>
      </c>
      <c r="U19" s="163" t="s">
        <v>133</v>
      </c>
      <c r="V19" s="163" t="s">
        <v>133</v>
      </c>
      <c r="W19" s="163" t="s">
        <v>133</v>
      </c>
    </row>
    <row r="20" spans="1:23">
      <c r="A20" s="8">
        <v>1984</v>
      </c>
      <c r="B20" s="162">
        <v>291963</v>
      </c>
      <c r="C20" s="161">
        <v>23503</v>
      </c>
      <c r="D20" s="163">
        <v>26552</v>
      </c>
      <c r="E20" s="163">
        <v>30326</v>
      </c>
      <c r="F20" s="163">
        <v>31034</v>
      </c>
      <c r="G20" s="163">
        <v>27601</v>
      </c>
      <c r="H20" s="163">
        <v>24925</v>
      </c>
      <c r="I20" s="163">
        <v>23956</v>
      </c>
      <c r="J20" s="163">
        <v>21214</v>
      </c>
      <c r="K20" s="163">
        <v>15555</v>
      </c>
      <c r="L20" s="163">
        <v>12796</v>
      </c>
      <c r="M20" s="163">
        <v>11893</v>
      </c>
      <c r="N20" s="163">
        <v>10737</v>
      </c>
      <c r="O20" s="163">
        <v>10054</v>
      </c>
      <c r="P20" s="163">
        <v>8387</v>
      </c>
      <c r="Q20" s="163">
        <v>6482</v>
      </c>
      <c r="R20" s="163">
        <v>3688</v>
      </c>
      <c r="S20" s="163">
        <v>1987</v>
      </c>
      <c r="T20" s="163">
        <v>849</v>
      </c>
      <c r="U20" s="163" t="s">
        <v>133</v>
      </c>
      <c r="V20" s="163" t="s">
        <v>133</v>
      </c>
      <c r="W20" s="163" t="s">
        <v>133</v>
      </c>
    </row>
    <row r="21" spans="1:23">
      <c r="A21" s="8">
        <v>1985</v>
      </c>
      <c r="B21" s="162">
        <v>291226</v>
      </c>
      <c r="C21" s="161">
        <v>22710</v>
      </c>
      <c r="D21" s="163">
        <v>25701</v>
      </c>
      <c r="E21" s="163">
        <v>29547</v>
      </c>
      <c r="F21" s="163">
        <v>30512</v>
      </c>
      <c r="G21" s="163">
        <v>27529</v>
      </c>
      <c r="H21" s="163">
        <v>24828</v>
      </c>
      <c r="I21" s="163">
        <v>24058</v>
      </c>
      <c r="J21" s="163">
        <v>22094</v>
      </c>
      <c r="K21" s="163">
        <v>16175</v>
      </c>
      <c r="L21" s="163">
        <v>13022</v>
      </c>
      <c r="M21" s="163">
        <v>11811</v>
      </c>
      <c r="N21" s="163">
        <v>10973</v>
      </c>
      <c r="O21" s="163">
        <v>9727</v>
      </c>
      <c r="P21" s="163">
        <v>8629</v>
      </c>
      <c r="Q21" s="163">
        <v>6608</v>
      </c>
      <c r="R21" s="163">
        <v>3958</v>
      </c>
      <c r="S21" s="163">
        <v>2023</v>
      </c>
      <c r="T21" s="163">
        <v>887</v>
      </c>
      <c r="U21" s="163" t="s">
        <v>133</v>
      </c>
      <c r="V21" s="163" t="s">
        <v>133</v>
      </c>
      <c r="W21" s="163" t="s">
        <v>133</v>
      </c>
    </row>
    <row r="22" spans="1:23">
      <c r="A22" s="8">
        <v>1986</v>
      </c>
      <c r="B22" s="162">
        <v>289070</v>
      </c>
      <c r="C22" s="161">
        <v>22123</v>
      </c>
      <c r="D22" s="163">
        <v>24614</v>
      </c>
      <c r="E22" s="163">
        <v>28697</v>
      </c>
      <c r="F22" s="163">
        <v>30019</v>
      </c>
      <c r="G22" s="163">
        <v>26799</v>
      </c>
      <c r="H22" s="163">
        <v>24398</v>
      </c>
      <c r="I22" s="163">
        <v>23972</v>
      </c>
      <c r="J22" s="163">
        <v>22414</v>
      </c>
      <c r="K22" s="163">
        <v>17306</v>
      </c>
      <c r="L22" s="163">
        <v>13180</v>
      </c>
      <c r="M22" s="163">
        <v>11855</v>
      </c>
      <c r="N22" s="163">
        <v>10886</v>
      </c>
      <c r="O22" s="163">
        <v>9907</v>
      </c>
      <c r="P22" s="163">
        <v>8709</v>
      </c>
      <c r="Q22" s="163">
        <v>6622</v>
      </c>
      <c r="R22" s="163">
        <v>4216</v>
      </c>
      <c r="S22" s="163">
        <v>2023</v>
      </c>
      <c r="T22" s="163">
        <v>923</v>
      </c>
      <c r="U22" s="163" t="s">
        <v>133</v>
      </c>
      <c r="V22" s="163" t="s">
        <v>133</v>
      </c>
      <c r="W22" s="163" t="s">
        <v>133</v>
      </c>
    </row>
    <row r="23" spans="1:23">
      <c r="A23" s="8">
        <v>1987</v>
      </c>
      <c r="B23" s="162">
        <v>288364</v>
      </c>
      <c r="C23" s="161">
        <v>21370</v>
      </c>
      <c r="D23" s="163">
        <v>23854</v>
      </c>
      <c r="E23" s="163">
        <v>27953</v>
      </c>
      <c r="F23" s="163">
        <v>29599</v>
      </c>
      <c r="G23" s="163">
        <v>26363</v>
      </c>
      <c r="H23" s="163">
        <v>24371</v>
      </c>
      <c r="I23" s="163">
        <v>23968</v>
      </c>
      <c r="J23" s="163">
        <v>22612</v>
      </c>
      <c r="K23" s="163">
        <v>18497</v>
      </c>
      <c r="L23" s="163">
        <v>13655</v>
      </c>
      <c r="M23" s="163">
        <v>11832</v>
      </c>
      <c r="N23" s="163">
        <v>10918</v>
      </c>
      <c r="O23" s="163">
        <v>9876</v>
      </c>
      <c r="P23" s="163">
        <v>8956</v>
      </c>
      <c r="Q23" s="163">
        <v>6719</v>
      </c>
      <c r="R23" s="163">
        <v>4348</v>
      </c>
      <c r="S23" s="163">
        <v>2120</v>
      </c>
      <c r="T23" s="163">
        <v>954</v>
      </c>
      <c r="U23" s="163" t="s">
        <v>133</v>
      </c>
      <c r="V23" s="163" t="s">
        <v>133</v>
      </c>
      <c r="W23" s="163" t="s">
        <v>133</v>
      </c>
    </row>
    <row r="24" spans="1:23">
      <c r="A24" s="8">
        <v>1988</v>
      </c>
      <c r="B24" s="162">
        <v>288199</v>
      </c>
      <c r="C24" s="161">
        <v>20577</v>
      </c>
      <c r="D24" s="163">
        <v>23384</v>
      </c>
      <c r="E24" s="163">
        <v>27130</v>
      </c>
      <c r="F24" s="163">
        <v>29185</v>
      </c>
      <c r="G24" s="163">
        <v>26130</v>
      </c>
      <c r="H24" s="163">
        <v>24377</v>
      </c>
      <c r="I24" s="163">
        <v>23939</v>
      </c>
      <c r="J24" s="163">
        <v>22865</v>
      </c>
      <c r="K24" s="163">
        <v>19543</v>
      </c>
      <c r="L24" s="163">
        <v>14223</v>
      </c>
      <c r="M24" s="163">
        <v>11970</v>
      </c>
      <c r="N24" s="163">
        <v>11068</v>
      </c>
      <c r="O24" s="163">
        <v>9860</v>
      </c>
      <c r="P24" s="163">
        <v>9052</v>
      </c>
      <c r="Q24" s="163">
        <v>6771</v>
      </c>
      <c r="R24" s="163">
        <v>4558</v>
      </c>
      <c r="S24" s="163">
        <v>2193</v>
      </c>
      <c r="T24" s="163">
        <v>964</v>
      </c>
      <c r="U24" s="163" t="s">
        <v>133</v>
      </c>
      <c r="V24" s="163" t="s">
        <v>133</v>
      </c>
      <c r="W24" s="163" t="s">
        <v>133</v>
      </c>
    </row>
    <row r="25" spans="1:23">
      <c r="A25" s="8">
        <v>1989</v>
      </c>
      <c r="B25" s="162">
        <v>289249</v>
      </c>
      <c r="C25" s="161">
        <v>19926</v>
      </c>
      <c r="D25" s="163">
        <v>22979</v>
      </c>
      <c r="E25" s="163">
        <v>26380</v>
      </c>
      <c r="F25" s="163">
        <v>28932</v>
      </c>
      <c r="G25" s="163">
        <v>25918</v>
      </c>
      <c r="H25" s="163">
        <v>24619</v>
      </c>
      <c r="I25" s="163">
        <v>23950</v>
      </c>
      <c r="J25" s="163">
        <v>23404</v>
      </c>
      <c r="K25" s="163">
        <v>20438</v>
      </c>
      <c r="L25" s="163">
        <v>14923</v>
      </c>
      <c r="M25" s="163">
        <v>12262</v>
      </c>
      <c r="N25" s="163">
        <v>11242</v>
      </c>
      <c r="O25" s="163">
        <v>9919</v>
      </c>
      <c r="P25" s="163">
        <v>8987</v>
      </c>
      <c r="Q25" s="163">
        <v>6872</v>
      </c>
      <c r="R25" s="163">
        <v>4786</v>
      </c>
      <c r="S25" s="163">
        <v>2334</v>
      </c>
      <c r="T25" s="163">
        <v>966</v>
      </c>
      <c r="U25" s="163" t="s">
        <v>133</v>
      </c>
      <c r="V25" s="163" t="s">
        <v>133</v>
      </c>
      <c r="W25" s="163" t="s">
        <v>133</v>
      </c>
    </row>
    <row r="26" spans="1:23">
      <c r="A26" s="8">
        <v>1990</v>
      </c>
      <c r="B26" s="162">
        <v>289707</v>
      </c>
      <c r="C26" s="161">
        <v>19586</v>
      </c>
      <c r="D26" s="163">
        <v>22493</v>
      </c>
      <c r="E26" s="163">
        <v>25397</v>
      </c>
      <c r="F26" s="163">
        <v>28642</v>
      </c>
      <c r="G26" s="163">
        <v>25483</v>
      </c>
      <c r="H26" s="163">
        <v>24681</v>
      </c>
      <c r="I26" s="163">
        <v>24059</v>
      </c>
      <c r="J26" s="163">
        <v>23712</v>
      </c>
      <c r="K26" s="163">
        <v>21483</v>
      </c>
      <c r="L26" s="163">
        <v>15590</v>
      </c>
      <c r="M26" s="163">
        <v>12553</v>
      </c>
      <c r="N26" s="163">
        <v>11265</v>
      </c>
      <c r="O26" s="163">
        <v>10164</v>
      </c>
      <c r="P26" s="163">
        <v>8700</v>
      </c>
      <c r="Q26" s="163">
        <v>7119</v>
      </c>
      <c r="R26" s="163">
        <v>4927</v>
      </c>
      <c r="S26" s="163">
        <v>2427</v>
      </c>
      <c r="T26" s="163">
        <v>1024</v>
      </c>
      <c r="U26" s="163" t="s">
        <v>133</v>
      </c>
      <c r="V26" s="163" t="s">
        <v>133</v>
      </c>
      <c r="W26" s="163" t="s">
        <v>133</v>
      </c>
    </row>
    <row r="27" spans="1:23">
      <c r="A27" s="8">
        <v>1991</v>
      </c>
      <c r="B27" s="162">
        <v>290868</v>
      </c>
      <c r="C27" s="161">
        <v>19128</v>
      </c>
      <c r="D27" s="163">
        <v>22048</v>
      </c>
      <c r="E27" s="163">
        <v>24265</v>
      </c>
      <c r="F27" s="163">
        <v>28387</v>
      </c>
      <c r="G27" s="163">
        <v>25843</v>
      </c>
      <c r="H27" s="163">
        <v>24660</v>
      </c>
      <c r="I27" s="163">
        <v>24172</v>
      </c>
      <c r="J27" s="163">
        <v>23891</v>
      </c>
      <c r="K27" s="163">
        <v>22044</v>
      </c>
      <c r="L27" s="163">
        <v>16868</v>
      </c>
      <c r="M27" s="163">
        <v>12932</v>
      </c>
      <c r="N27" s="163">
        <v>11303</v>
      </c>
      <c r="O27" s="163">
        <v>10177</v>
      </c>
      <c r="P27" s="163">
        <v>8917</v>
      </c>
      <c r="Q27" s="163">
        <v>7239</v>
      </c>
      <c r="R27" s="163">
        <v>4990</v>
      </c>
      <c r="S27" s="163">
        <v>2609</v>
      </c>
      <c r="T27" s="163">
        <v>970</v>
      </c>
      <c r="U27" s="163" t="s">
        <v>133</v>
      </c>
      <c r="V27" s="163" t="s">
        <v>133</v>
      </c>
      <c r="W27" s="163" t="s">
        <v>133</v>
      </c>
    </row>
    <row r="28" spans="1:23">
      <c r="A28" s="8">
        <v>1992</v>
      </c>
      <c r="B28" s="162">
        <v>290983</v>
      </c>
      <c r="C28" s="161">
        <v>18863</v>
      </c>
      <c r="D28" s="163">
        <v>21408</v>
      </c>
      <c r="E28" s="163">
        <v>23863</v>
      </c>
      <c r="F28" s="163">
        <v>27352</v>
      </c>
      <c r="G28" s="163">
        <v>26123</v>
      </c>
      <c r="H28" s="163">
        <v>24314</v>
      </c>
      <c r="I28" s="163">
        <v>24178</v>
      </c>
      <c r="J28" s="163">
        <v>23896</v>
      </c>
      <c r="K28" s="163">
        <v>22436</v>
      </c>
      <c r="L28" s="163">
        <v>18047</v>
      </c>
      <c r="M28" s="163">
        <v>13356</v>
      </c>
      <c r="N28" s="163">
        <v>11356</v>
      </c>
      <c r="O28" s="163">
        <v>10201</v>
      </c>
      <c r="P28" s="163">
        <v>8899</v>
      </c>
      <c r="Q28" s="163">
        <v>7429</v>
      </c>
      <c r="R28" s="163">
        <v>5024</v>
      </c>
      <c r="S28" s="163">
        <v>2763</v>
      </c>
      <c r="T28" s="163">
        <v>1028</v>
      </c>
      <c r="U28" s="163" t="s">
        <v>133</v>
      </c>
      <c r="V28" s="163" t="s">
        <v>133</v>
      </c>
      <c r="W28" s="163" t="s">
        <v>133</v>
      </c>
    </row>
    <row r="29" spans="1:23">
      <c r="A29" s="8">
        <v>1993</v>
      </c>
      <c r="B29" s="162">
        <v>290650</v>
      </c>
      <c r="C29" s="161">
        <v>18540</v>
      </c>
      <c r="D29" s="163">
        <v>20656</v>
      </c>
      <c r="E29" s="163">
        <v>23583</v>
      </c>
      <c r="F29" s="163">
        <v>26472</v>
      </c>
      <c r="G29" s="163">
        <v>25819</v>
      </c>
      <c r="H29" s="163">
        <v>24000</v>
      </c>
      <c r="I29" s="163">
        <v>24190</v>
      </c>
      <c r="J29" s="163">
        <v>23920</v>
      </c>
      <c r="K29" s="163">
        <v>22798</v>
      </c>
      <c r="L29" s="163">
        <v>19104</v>
      </c>
      <c r="M29" s="163">
        <v>13803</v>
      </c>
      <c r="N29" s="163">
        <v>11536</v>
      </c>
      <c r="O29" s="163">
        <v>10373</v>
      </c>
      <c r="P29" s="163">
        <v>8845</v>
      </c>
      <c r="Q29" s="163">
        <v>7544</v>
      </c>
      <c r="R29" s="163">
        <v>5011</v>
      </c>
      <c r="S29" s="163">
        <v>2941</v>
      </c>
      <c r="T29" s="163">
        <v>1056</v>
      </c>
      <c r="U29" s="163" t="s">
        <v>133</v>
      </c>
      <c r="V29" s="163" t="s">
        <v>133</v>
      </c>
      <c r="W29" s="163" t="s">
        <v>133</v>
      </c>
    </row>
    <row r="30" spans="1:23">
      <c r="A30" s="8">
        <v>1994</v>
      </c>
      <c r="B30" s="162">
        <v>287457</v>
      </c>
      <c r="C30" s="161">
        <v>17889</v>
      </c>
      <c r="D30" s="163">
        <v>19824</v>
      </c>
      <c r="E30" s="163">
        <v>23017</v>
      </c>
      <c r="F30" s="163">
        <v>25577</v>
      </c>
      <c r="G30" s="163">
        <v>24989</v>
      </c>
      <c r="H30" s="163">
        <v>23159</v>
      </c>
      <c r="I30" s="163">
        <v>23816</v>
      </c>
      <c r="J30" s="163">
        <v>23602</v>
      </c>
      <c r="K30" s="163">
        <v>23011</v>
      </c>
      <c r="L30" s="163">
        <v>19900</v>
      </c>
      <c r="M30" s="163">
        <v>14363</v>
      </c>
      <c r="N30" s="163">
        <v>11752</v>
      </c>
      <c r="O30" s="163">
        <v>10517</v>
      </c>
      <c r="P30" s="163">
        <v>8904</v>
      </c>
      <c r="Q30" s="163">
        <v>7466</v>
      </c>
      <c r="R30" s="163">
        <v>5066</v>
      </c>
      <c r="S30" s="163">
        <v>3044</v>
      </c>
      <c r="T30" s="163">
        <v>1124</v>
      </c>
      <c r="U30" s="163" t="s">
        <v>133</v>
      </c>
      <c r="V30" s="163" t="s">
        <v>133</v>
      </c>
      <c r="W30" s="163" t="s">
        <v>133</v>
      </c>
    </row>
    <row r="31" spans="1:23">
      <c r="A31" s="8">
        <v>1995</v>
      </c>
      <c r="B31" s="162">
        <v>283056</v>
      </c>
      <c r="C31" s="161">
        <v>16922</v>
      </c>
      <c r="D31" s="163">
        <v>19285</v>
      </c>
      <c r="E31" s="163">
        <v>22345</v>
      </c>
      <c r="F31" s="163">
        <v>24646</v>
      </c>
      <c r="G31" s="163">
        <v>23778</v>
      </c>
      <c r="H31" s="163">
        <v>22065</v>
      </c>
      <c r="I31" s="163">
        <v>23201</v>
      </c>
      <c r="J31" s="163">
        <v>23306</v>
      </c>
      <c r="K31" s="163">
        <v>22984</v>
      </c>
      <c r="L31" s="163">
        <v>20832</v>
      </c>
      <c r="M31" s="163">
        <v>14824</v>
      </c>
      <c r="N31" s="163">
        <v>12018</v>
      </c>
      <c r="O31" s="163">
        <v>10561</v>
      </c>
      <c r="P31" s="163">
        <v>9052</v>
      </c>
      <c r="Q31" s="163">
        <v>7256</v>
      </c>
      <c r="R31" s="163">
        <v>5266</v>
      </c>
      <c r="S31" s="163">
        <v>3091</v>
      </c>
      <c r="T31" s="163">
        <v>1205</v>
      </c>
      <c r="U31" s="163" t="s">
        <v>133</v>
      </c>
      <c r="V31" s="163" t="s">
        <v>133</v>
      </c>
      <c r="W31" s="163" t="s">
        <v>133</v>
      </c>
    </row>
    <row r="32" spans="1:23">
      <c r="A32" s="8">
        <v>1996</v>
      </c>
      <c r="B32" s="162">
        <v>278745</v>
      </c>
      <c r="C32" s="161">
        <v>15969</v>
      </c>
      <c r="D32" s="163">
        <v>18742</v>
      </c>
      <c r="E32" s="163">
        <v>21640</v>
      </c>
      <c r="F32" s="163">
        <v>23473</v>
      </c>
      <c r="G32" s="163">
        <v>22784</v>
      </c>
      <c r="H32" s="163">
        <v>20982</v>
      </c>
      <c r="I32" s="163">
        <v>22475</v>
      </c>
      <c r="J32" s="163">
        <v>23123</v>
      </c>
      <c r="K32" s="163">
        <v>22853</v>
      </c>
      <c r="L32" s="163">
        <v>21159</v>
      </c>
      <c r="M32" s="163">
        <v>16054</v>
      </c>
      <c r="N32" s="163">
        <v>12212</v>
      </c>
      <c r="O32" s="163">
        <v>10604</v>
      </c>
      <c r="P32" s="163">
        <v>9041</v>
      </c>
      <c r="Q32" s="163">
        <v>7432</v>
      </c>
      <c r="R32" s="163">
        <v>5394</v>
      </c>
      <c r="S32" s="163">
        <v>3083</v>
      </c>
      <c r="T32" s="163">
        <v>1309</v>
      </c>
      <c r="U32" s="163" t="s">
        <v>133</v>
      </c>
      <c r="V32" s="163" t="s">
        <v>133</v>
      </c>
      <c r="W32" s="163" t="s">
        <v>133</v>
      </c>
    </row>
    <row r="33" spans="1:23">
      <c r="A33" s="8">
        <v>1997</v>
      </c>
      <c r="B33" s="162">
        <v>273841</v>
      </c>
      <c r="C33" s="161">
        <v>15121</v>
      </c>
      <c r="D33" s="163">
        <v>18019</v>
      </c>
      <c r="E33" s="163">
        <v>20731</v>
      </c>
      <c r="F33" s="163">
        <v>22568</v>
      </c>
      <c r="G33" s="163">
        <v>21476</v>
      </c>
      <c r="H33" s="163">
        <v>20070</v>
      </c>
      <c r="I33" s="163">
        <v>21682</v>
      </c>
      <c r="J33" s="163">
        <v>22729</v>
      </c>
      <c r="K33" s="163">
        <v>22702</v>
      </c>
      <c r="L33" s="163">
        <v>21414</v>
      </c>
      <c r="M33" s="163">
        <v>17109</v>
      </c>
      <c r="N33" s="163">
        <v>12602</v>
      </c>
      <c r="O33" s="163">
        <v>10630</v>
      </c>
      <c r="P33" s="163">
        <v>9088</v>
      </c>
      <c r="Q33" s="163">
        <v>7436</v>
      </c>
      <c r="R33" s="163">
        <v>5581</v>
      </c>
      <c r="S33" s="163">
        <v>3098</v>
      </c>
      <c r="T33" s="163">
        <v>1350</v>
      </c>
      <c r="U33" s="163" t="s">
        <v>133</v>
      </c>
      <c r="V33" s="163" t="s">
        <v>133</v>
      </c>
      <c r="W33" s="163" t="s">
        <v>133</v>
      </c>
    </row>
    <row r="34" spans="1:23">
      <c r="A34" s="8">
        <v>1998</v>
      </c>
      <c r="B34" s="162">
        <v>267283</v>
      </c>
      <c r="C34" s="161">
        <v>14405</v>
      </c>
      <c r="D34" s="163">
        <v>17239</v>
      </c>
      <c r="E34" s="163">
        <v>19723</v>
      </c>
      <c r="F34" s="163">
        <v>21771</v>
      </c>
      <c r="G34" s="163">
        <v>19910</v>
      </c>
      <c r="H34" s="163">
        <v>18773</v>
      </c>
      <c r="I34" s="163">
        <v>20571</v>
      </c>
      <c r="J34" s="163">
        <v>22179</v>
      </c>
      <c r="K34" s="163">
        <v>22300</v>
      </c>
      <c r="L34" s="163">
        <v>21355</v>
      </c>
      <c r="M34" s="163">
        <v>18076</v>
      </c>
      <c r="N34" s="163">
        <v>13072</v>
      </c>
      <c r="O34" s="163">
        <v>10738</v>
      </c>
      <c r="P34" s="163">
        <v>9243</v>
      </c>
      <c r="Q34" s="163">
        <v>7371</v>
      </c>
      <c r="R34" s="163">
        <v>5616</v>
      </c>
      <c r="S34" s="163">
        <v>3144</v>
      </c>
      <c r="T34" s="163">
        <v>1364</v>
      </c>
      <c r="U34" s="163" t="s">
        <v>133</v>
      </c>
      <c r="V34" s="163" t="s">
        <v>133</v>
      </c>
      <c r="W34" s="163" t="s">
        <v>133</v>
      </c>
    </row>
    <row r="35" spans="1:23">
      <c r="A35" s="8">
        <v>1999</v>
      </c>
      <c r="B35" s="162">
        <v>263704</v>
      </c>
      <c r="C35" s="161">
        <v>13809</v>
      </c>
      <c r="D35" s="163">
        <v>16605</v>
      </c>
      <c r="E35" s="163">
        <v>18897</v>
      </c>
      <c r="F35" s="163">
        <v>21290</v>
      </c>
      <c r="G35" s="163">
        <v>19091</v>
      </c>
      <c r="H35" s="163">
        <v>17701</v>
      </c>
      <c r="I35" s="163">
        <v>19778</v>
      </c>
      <c r="J35" s="163">
        <v>21873</v>
      </c>
      <c r="K35" s="163">
        <v>22066</v>
      </c>
      <c r="L35" s="163">
        <v>21555</v>
      </c>
      <c r="M35" s="163">
        <v>18857</v>
      </c>
      <c r="N35" s="163">
        <v>13701</v>
      </c>
      <c r="O35" s="163">
        <v>10966</v>
      </c>
      <c r="P35" s="163">
        <v>9398</v>
      </c>
      <c r="Q35" s="163">
        <v>7451</v>
      </c>
      <c r="R35" s="163">
        <v>5601</v>
      </c>
      <c r="S35" s="163">
        <v>3171</v>
      </c>
      <c r="T35" s="163">
        <v>1428</v>
      </c>
      <c r="U35" s="163" t="s">
        <v>133</v>
      </c>
      <c r="V35" s="163" t="s">
        <v>133</v>
      </c>
      <c r="W35" s="163" t="s">
        <v>133</v>
      </c>
    </row>
    <row r="36" spans="1:23">
      <c r="A36" s="8">
        <v>2000</v>
      </c>
      <c r="B36" s="162">
        <v>260785</v>
      </c>
      <c r="C36" s="161">
        <v>13475</v>
      </c>
      <c r="D36" s="163">
        <v>15735</v>
      </c>
      <c r="E36" s="163">
        <v>18370</v>
      </c>
      <c r="F36" s="163">
        <v>20813</v>
      </c>
      <c r="G36" s="163">
        <v>18407</v>
      </c>
      <c r="H36" s="163">
        <v>16799</v>
      </c>
      <c r="I36" s="163">
        <v>19075</v>
      </c>
      <c r="J36" s="163">
        <v>21494</v>
      </c>
      <c r="K36" s="163">
        <v>21940</v>
      </c>
      <c r="L36" s="163">
        <v>21633</v>
      </c>
      <c r="M36" s="163">
        <v>19762</v>
      </c>
      <c r="N36" s="163">
        <v>14171</v>
      </c>
      <c r="O36" s="163">
        <v>11280</v>
      </c>
      <c r="P36" s="163">
        <v>9489</v>
      </c>
      <c r="Q36" s="163">
        <v>7634</v>
      </c>
      <c r="R36" s="163">
        <v>5407</v>
      </c>
      <c r="S36" s="163">
        <v>3328</v>
      </c>
      <c r="T36" s="163">
        <v>1480</v>
      </c>
      <c r="U36" s="163" t="s">
        <v>133</v>
      </c>
      <c r="V36" s="163" t="s">
        <v>133</v>
      </c>
      <c r="W36" s="163" t="s">
        <v>133</v>
      </c>
    </row>
    <row r="37" spans="1:23">
      <c r="A37" s="8">
        <v>2001</v>
      </c>
      <c r="B37" s="162">
        <v>257236</v>
      </c>
      <c r="C37" s="161">
        <v>13022</v>
      </c>
      <c r="D37" s="163">
        <v>15022</v>
      </c>
      <c r="E37" s="163">
        <v>17883</v>
      </c>
      <c r="F37" s="163">
        <v>20273</v>
      </c>
      <c r="G37" s="163">
        <v>17816</v>
      </c>
      <c r="H37" s="163">
        <v>15859</v>
      </c>
      <c r="I37" s="163">
        <v>18189</v>
      </c>
      <c r="J37" s="163">
        <v>20935</v>
      </c>
      <c r="K37" s="163">
        <v>21811</v>
      </c>
      <c r="L37" s="163">
        <v>21496</v>
      </c>
      <c r="M37" s="163">
        <v>19953</v>
      </c>
      <c r="N37" s="163">
        <v>15283</v>
      </c>
      <c r="O37" s="163">
        <v>11554</v>
      </c>
      <c r="P37" s="163">
        <v>9502</v>
      </c>
      <c r="Q37" s="163">
        <v>7654</v>
      </c>
      <c r="R37" s="163">
        <v>5581</v>
      </c>
      <c r="S37" s="163">
        <v>3379</v>
      </c>
      <c r="T37" s="163">
        <v>1483</v>
      </c>
      <c r="U37" s="163">
        <v>460</v>
      </c>
      <c r="V37" s="163">
        <v>74</v>
      </c>
      <c r="W37" s="163">
        <v>7</v>
      </c>
    </row>
    <row r="38" spans="1:23">
      <c r="A38" s="8">
        <v>2002</v>
      </c>
      <c r="B38" s="162">
        <v>255930</v>
      </c>
      <c r="C38" s="161">
        <v>12656</v>
      </c>
      <c r="D38" s="163">
        <v>14556</v>
      </c>
      <c r="E38" s="163">
        <v>17517</v>
      </c>
      <c r="F38" s="163">
        <v>19591</v>
      </c>
      <c r="G38" s="163">
        <v>17670</v>
      </c>
      <c r="H38" s="163">
        <v>15424</v>
      </c>
      <c r="I38" s="163">
        <v>17655</v>
      </c>
      <c r="J38" s="163">
        <v>20466</v>
      </c>
      <c r="K38" s="163">
        <v>21612</v>
      </c>
      <c r="L38" s="163">
        <v>21538</v>
      </c>
      <c r="M38" s="163">
        <v>20213</v>
      </c>
      <c r="N38" s="163">
        <v>16406</v>
      </c>
      <c r="O38" s="163">
        <v>11948</v>
      </c>
      <c r="P38" s="163">
        <v>9668</v>
      </c>
      <c r="Q38" s="163">
        <v>7705</v>
      </c>
      <c r="R38" s="163">
        <v>5679</v>
      </c>
      <c r="S38" s="163">
        <v>3580</v>
      </c>
      <c r="T38" s="163">
        <v>1478</v>
      </c>
      <c r="U38" s="163">
        <v>487</v>
      </c>
      <c r="V38" s="163">
        <v>74</v>
      </c>
      <c r="W38" s="163">
        <v>7</v>
      </c>
    </row>
    <row r="39" spans="1:23">
      <c r="A39" s="8">
        <v>2003</v>
      </c>
      <c r="B39" s="162">
        <v>255523</v>
      </c>
      <c r="C39" s="161">
        <v>12381</v>
      </c>
      <c r="D39" s="163">
        <v>14162</v>
      </c>
      <c r="E39" s="163">
        <v>17078</v>
      </c>
      <c r="F39" s="163">
        <v>18894</v>
      </c>
      <c r="G39" s="163">
        <v>17628</v>
      </c>
      <c r="H39" s="163">
        <v>15389</v>
      </c>
      <c r="I39" s="163">
        <v>17168</v>
      </c>
      <c r="J39" s="163">
        <v>20036</v>
      </c>
      <c r="K39" s="163">
        <v>21534</v>
      </c>
      <c r="L39" s="163">
        <v>21514</v>
      </c>
      <c r="M39" s="163">
        <v>20508</v>
      </c>
      <c r="N39" s="163">
        <v>17482</v>
      </c>
      <c r="O39" s="163">
        <v>12530</v>
      </c>
      <c r="P39" s="163">
        <v>9862</v>
      </c>
      <c r="Q39" s="163">
        <v>7901</v>
      </c>
      <c r="R39" s="163">
        <v>5697</v>
      </c>
      <c r="S39" s="163">
        <v>3665</v>
      </c>
      <c r="T39" s="163">
        <v>1513</v>
      </c>
      <c r="U39" s="163">
        <v>494</v>
      </c>
      <c r="V39" s="163">
        <v>80</v>
      </c>
      <c r="W39" s="163">
        <v>7</v>
      </c>
    </row>
    <row r="40" spans="1:23">
      <c r="A40" s="8">
        <v>2004</v>
      </c>
      <c r="B40" s="162">
        <v>255088</v>
      </c>
      <c r="C40" s="161">
        <v>12251</v>
      </c>
      <c r="D40" s="163">
        <v>13760</v>
      </c>
      <c r="E40" s="163">
        <v>16591</v>
      </c>
      <c r="F40" s="163">
        <v>18288</v>
      </c>
      <c r="G40" s="163">
        <v>17659</v>
      </c>
      <c r="H40" s="163">
        <v>15257</v>
      </c>
      <c r="I40" s="163">
        <v>16678</v>
      </c>
      <c r="J40" s="163">
        <v>19545</v>
      </c>
      <c r="K40" s="163">
        <v>21524</v>
      </c>
      <c r="L40" s="163">
        <v>21321</v>
      </c>
      <c r="M40" s="163">
        <v>20874</v>
      </c>
      <c r="N40" s="163">
        <v>18280</v>
      </c>
      <c r="O40" s="163">
        <v>13229</v>
      </c>
      <c r="P40" s="163">
        <v>10124</v>
      </c>
      <c r="Q40" s="163">
        <v>8109</v>
      </c>
      <c r="R40" s="163">
        <v>5825</v>
      </c>
      <c r="S40" s="163">
        <v>3633</v>
      </c>
      <c r="T40" s="163">
        <v>1559</v>
      </c>
      <c r="U40" s="163">
        <v>494</v>
      </c>
      <c r="V40" s="163">
        <v>82</v>
      </c>
      <c r="W40" s="163">
        <v>5</v>
      </c>
    </row>
    <row r="41" spans="1:23">
      <c r="A41" s="8">
        <v>2005</v>
      </c>
      <c r="B41" s="162">
        <v>253614</v>
      </c>
      <c r="C41" s="161">
        <v>11969</v>
      </c>
      <c r="D41" s="163">
        <v>13528</v>
      </c>
      <c r="E41" s="163">
        <v>15781</v>
      </c>
      <c r="F41" s="163">
        <v>17902</v>
      </c>
      <c r="G41" s="163">
        <v>17259</v>
      </c>
      <c r="H41" s="163">
        <v>14970</v>
      </c>
      <c r="I41" s="163">
        <v>16213</v>
      </c>
      <c r="J41" s="163">
        <v>18946</v>
      </c>
      <c r="K41" s="163">
        <v>21312</v>
      </c>
      <c r="L41" s="163">
        <v>21095</v>
      </c>
      <c r="M41" s="163">
        <v>21116</v>
      </c>
      <c r="N41" s="163">
        <v>19155</v>
      </c>
      <c r="O41" s="163">
        <v>13854</v>
      </c>
      <c r="P41" s="163">
        <v>10537</v>
      </c>
      <c r="Q41" s="163">
        <v>8241</v>
      </c>
      <c r="R41" s="163">
        <v>5876</v>
      </c>
      <c r="S41" s="163">
        <v>3637</v>
      </c>
      <c r="T41" s="163">
        <v>1648</v>
      </c>
      <c r="U41" s="163">
        <v>473</v>
      </c>
      <c r="V41" s="163">
        <v>95</v>
      </c>
      <c r="W41" s="163">
        <v>7</v>
      </c>
    </row>
    <row r="42" spans="1:23">
      <c r="A42" s="8">
        <v>2006</v>
      </c>
      <c r="B42" s="162">
        <v>251548</v>
      </c>
      <c r="C42" s="161">
        <v>11812</v>
      </c>
      <c r="D42" s="163">
        <v>13235</v>
      </c>
      <c r="E42" s="163">
        <v>15093</v>
      </c>
      <c r="F42" s="163">
        <v>17464</v>
      </c>
      <c r="G42" s="163">
        <v>16680</v>
      </c>
      <c r="H42" s="163">
        <v>14561</v>
      </c>
      <c r="I42" s="163">
        <v>15608</v>
      </c>
      <c r="J42" s="163">
        <v>18294</v>
      </c>
      <c r="K42" s="163">
        <v>20985</v>
      </c>
      <c r="L42" s="163">
        <v>20923</v>
      </c>
      <c r="M42" s="163">
        <v>21108</v>
      </c>
      <c r="N42" s="163">
        <v>19479</v>
      </c>
      <c r="O42" s="163">
        <v>14931</v>
      </c>
      <c r="P42" s="163">
        <v>10926</v>
      </c>
      <c r="Q42" s="163">
        <v>8382</v>
      </c>
      <c r="R42" s="163">
        <v>5927</v>
      </c>
      <c r="S42" s="163">
        <v>3821</v>
      </c>
      <c r="T42" s="163">
        <v>1736</v>
      </c>
      <c r="U42" s="163">
        <v>476</v>
      </c>
      <c r="V42" s="163">
        <v>99</v>
      </c>
      <c r="W42" s="163">
        <v>8</v>
      </c>
    </row>
    <row r="43" spans="1:23">
      <c r="A43" s="8">
        <v>2007</v>
      </c>
      <c r="B43" s="162">
        <v>250402</v>
      </c>
      <c r="C43" s="161">
        <v>11884</v>
      </c>
      <c r="D43" s="163">
        <v>12980</v>
      </c>
      <c r="E43" s="163">
        <v>14714</v>
      </c>
      <c r="F43" s="163">
        <v>17227</v>
      </c>
      <c r="G43" s="163">
        <v>16089</v>
      </c>
      <c r="H43" s="163">
        <v>14275</v>
      </c>
      <c r="I43" s="163">
        <v>15108</v>
      </c>
      <c r="J43" s="163">
        <v>17865</v>
      </c>
      <c r="K43" s="163">
        <v>20385</v>
      </c>
      <c r="L43" s="163">
        <v>21013</v>
      </c>
      <c r="M43" s="163">
        <v>21070</v>
      </c>
      <c r="N43" s="163">
        <v>19705</v>
      </c>
      <c r="O43" s="163">
        <v>15984</v>
      </c>
      <c r="P43" s="163">
        <v>11246</v>
      </c>
      <c r="Q43" s="163">
        <v>8572</v>
      </c>
      <c r="R43" s="163">
        <v>6013</v>
      </c>
      <c r="S43" s="163">
        <v>3829</v>
      </c>
      <c r="T43" s="163">
        <v>1859</v>
      </c>
      <c r="U43" s="163">
        <v>478</v>
      </c>
      <c r="V43" s="163">
        <v>93</v>
      </c>
      <c r="W43" s="163">
        <v>13</v>
      </c>
    </row>
    <row r="44" spans="1:23">
      <c r="A44" s="8">
        <v>2008</v>
      </c>
      <c r="B44" s="162">
        <v>251722</v>
      </c>
      <c r="C44" s="161">
        <v>12126</v>
      </c>
      <c r="D44" s="163">
        <v>12833</v>
      </c>
      <c r="E44" s="163">
        <v>14469</v>
      </c>
      <c r="F44" s="163">
        <v>16907</v>
      </c>
      <c r="G44" s="163">
        <v>16075</v>
      </c>
      <c r="H44" s="163">
        <v>14498</v>
      </c>
      <c r="I44" s="163">
        <v>15073</v>
      </c>
      <c r="J44" s="163">
        <v>17478</v>
      </c>
      <c r="K44" s="163">
        <v>19961</v>
      </c>
      <c r="L44" s="163">
        <v>21088</v>
      </c>
      <c r="M44" s="163">
        <v>21038</v>
      </c>
      <c r="N44" s="163">
        <v>20003</v>
      </c>
      <c r="O44" s="163">
        <v>16999</v>
      </c>
      <c r="P44" s="163">
        <v>11764</v>
      </c>
      <c r="Q44" s="163">
        <v>8775</v>
      </c>
      <c r="R44" s="163">
        <v>6237</v>
      </c>
      <c r="S44" s="163">
        <v>3860</v>
      </c>
      <c r="T44" s="163">
        <v>1928</v>
      </c>
      <c r="U44" s="163">
        <v>502</v>
      </c>
      <c r="V44" s="163">
        <v>88</v>
      </c>
      <c r="W44" s="163">
        <v>20</v>
      </c>
    </row>
    <row r="45" spans="1:23">
      <c r="A45" s="8">
        <v>2009</v>
      </c>
      <c r="B45" s="162">
        <v>254398</v>
      </c>
      <c r="C45" s="161">
        <v>12417</v>
      </c>
      <c r="D45" s="163">
        <v>12894</v>
      </c>
      <c r="E45" s="163">
        <v>14229</v>
      </c>
      <c r="F45" s="163">
        <v>16560</v>
      </c>
      <c r="G45" s="163">
        <v>16063</v>
      </c>
      <c r="H45" s="163">
        <v>14886</v>
      </c>
      <c r="I45" s="163">
        <v>15130</v>
      </c>
      <c r="J45" s="163">
        <v>17249</v>
      </c>
      <c r="K45" s="163">
        <v>19660</v>
      </c>
      <c r="L45" s="163">
        <v>21267</v>
      </c>
      <c r="M45" s="163">
        <v>21144</v>
      </c>
      <c r="N45" s="163">
        <v>20554</v>
      </c>
      <c r="O45" s="163">
        <v>17878</v>
      </c>
      <c r="P45" s="163">
        <v>12447</v>
      </c>
      <c r="Q45" s="163">
        <v>9041</v>
      </c>
      <c r="R45" s="163">
        <v>6454</v>
      </c>
      <c r="S45" s="163">
        <v>3960</v>
      </c>
      <c r="T45" s="163">
        <v>1944</v>
      </c>
      <c r="U45" s="163">
        <v>524</v>
      </c>
      <c r="V45" s="163">
        <v>78</v>
      </c>
      <c r="W45" s="163">
        <v>19</v>
      </c>
    </row>
    <row r="46" spans="1:23">
      <c r="A46" s="8">
        <v>2010</v>
      </c>
      <c r="B46" s="162">
        <v>257473</v>
      </c>
      <c r="C46" s="161">
        <v>12740</v>
      </c>
      <c r="D46" s="163">
        <v>12810</v>
      </c>
      <c r="E46" s="163">
        <v>14073</v>
      </c>
      <c r="F46" s="163">
        <v>15955</v>
      </c>
      <c r="G46" s="163">
        <v>16471</v>
      </c>
      <c r="H46" s="163">
        <v>15411</v>
      </c>
      <c r="I46" s="163">
        <v>15207</v>
      </c>
      <c r="J46" s="163">
        <v>17141</v>
      </c>
      <c r="K46" s="163">
        <v>19410</v>
      </c>
      <c r="L46" s="163">
        <v>21215</v>
      </c>
      <c r="M46" s="163">
        <v>21326</v>
      </c>
      <c r="N46" s="163">
        <v>20946</v>
      </c>
      <c r="O46" s="163">
        <v>18916</v>
      </c>
      <c r="P46" s="163">
        <v>13096</v>
      </c>
      <c r="Q46" s="163">
        <v>9390</v>
      </c>
      <c r="R46" s="163">
        <v>6624</v>
      </c>
      <c r="S46" s="163">
        <v>4030</v>
      </c>
      <c r="T46" s="163">
        <v>2013</v>
      </c>
      <c r="U46" s="163">
        <v>594</v>
      </c>
      <c r="V46" s="163">
        <v>84</v>
      </c>
      <c r="W46" s="163">
        <v>21</v>
      </c>
    </row>
    <row r="47" spans="1:23">
      <c r="A47" s="8">
        <v>2011</v>
      </c>
      <c r="B47" s="162">
        <v>259089</v>
      </c>
      <c r="C47" s="161">
        <v>12741</v>
      </c>
      <c r="D47" s="163">
        <v>12895</v>
      </c>
      <c r="E47" s="163">
        <v>13885</v>
      </c>
      <c r="F47" s="163">
        <v>15458</v>
      </c>
      <c r="G47" s="163">
        <v>16614</v>
      </c>
      <c r="H47" s="163">
        <v>15593</v>
      </c>
      <c r="I47" s="163">
        <v>15143</v>
      </c>
      <c r="J47" s="163">
        <v>16823</v>
      </c>
      <c r="K47" s="163">
        <v>19168</v>
      </c>
      <c r="L47" s="163">
        <v>21019</v>
      </c>
      <c r="M47" s="163">
        <v>21436</v>
      </c>
      <c r="N47" s="163">
        <v>21179</v>
      </c>
      <c r="O47" s="163">
        <v>19392</v>
      </c>
      <c r="P47" s="163">
        <v>14244</v>
      </c>
      <c r="Q47" s="163">
        <v>9779</v>
      </c>
      <c r="R47" s="163">
        <v>6744</v>
      </c>
      <c r="S47" s="163">
        <v>4107</v>
      </c>
      <c r="T47" s="163">
        <v>2084</v>
      </c>
      <c r="U47" s="163">
        <v>664</v>
      </c>
      <c r="V47" s="163">
        <v>104</v>
      </c>
      <c r="W47" s="163">
        <v>17</v>
      </c>
    </row>
    <row r="48" spans="1:23">
      <c r="A48" s="8">
        <v>2012</v>
      </c>
      <c r="B48" s="162">
        <v>259953</v>
      </c>
      <c r="C48" s="161">
        <v>12540</v>
      </c>
      <c r="D48" s="163">
        <v>13020</v>
      </c>
      <c r="E48" s="163">
        <v>13824</v>
      </c>
      <c r="F48" s="163">
        <v>15116</v>
      </c>
      <c r="G48" s="163">
        <v>16352</v>
      </c>
      <c r="H48" s="163">
        <v>15488</v>
      </c>
      <c r="I48" s="163">
        <v>15246</v>
      </c>
      <c r="J48" s="163">
        <v>16363</v>
      </c>
      <c r="K48" s="163">
        <v>18902</v>
      </c>
      <c r="L48" s="163">
        <v>20842</v>
      </c>
      <c r="M48" s="163">
        <v>21609</v>
      </c>
      <c r="N48" s="163">
        <v>21295</v>
      </c>
      <c r="O48" s="163">
        <v>19697</v>
      </c>
      <c r="P48" s="163">
        <v>15387</v>
      </c>
      <c r="Q48" s="163">
        <v>10118</v>
      </c>
      <c r="R48" s="163">
        <v>6945</v>
      </c>
      <c r="S48" s="163">
        <v>4214</v>
      </c>
      <c r="T48" s="163">
        <v>2128</v>
      </c>
      <c r="U48" s="163">
        <v>740</v>
      </c>
      <c r="V48" s="163">
        <v>113</v>
      </c>
      <c r="W48" s="163">
        <v>14</v>
      </c>
    </row>
    <row r="49" spans="1:23">
      <c r="A49" s="8">
        <v>2013</v>
      </c>
      <c r="B49" s="162">
        <v>260496</v>
      </c>
      <c r="C49" s="161">
        <v>12321</v>
      </c>
      <c r="D49" s="163">
        <v>13106</v>
      </c>
      <c r="E49" s="163">
        <v>13648</v>
      </c>
      <c r="F49" s="163">
        <v>14926</v>
      </c>
      <c r="G49" s="163">
        <v>16075</v>
      </c>
      <c r="H49" s="163">
        <v>15321</v>
      </c>
      <c r="I49" s="163">
        <v>15267</v>
      </c>
      <c r="J49" s="163">
        <v>16152</v>
      </c>
      <c r="K49" s="163">
        <v>18364</v>
      </c>
      <c r="L49" s="163">
        <v>20627</v>
      </c>
      <c r="M49" s="163">
        <v>21701</v>
      </c>
      <c r="N49" s="163">
        <v>21404</v>
      </c>
      <c r="O49" s="163">
        <v>20004</v>
      </c>
      <c r="P49" s="163">
        <v>16359</v>
      </c>
      <c r="Q49" s="163">
        <v>10581</v>
      </c>
      <c r="R49" s="163">
        <v>7223</v>
      </c>
      <c r="S49" s="163">
        <v>4425</v>
      </c>
      <c r="T49" s="163">
        <v>2140</v>
      </c>
      <c r="U49" s="163">
        <v>734</v>
      </c>
      <c r="V49" s="163">
        <v>106</v>
      </c>
      <c r="W49" s="163">
        <v>12</v>
      </c>
    </row>
    <row r="50" spans="1:23">
      <c r="A50" s="8">
        <v>2014</v>
      </c>
      <c r="B50" s="162">
        <v>261359</v>
      </c>
      <c r="C50" s="161">
        <v>12172</v>
      </c>
      <c r="D50" s="163">
        <v>13172</v>
      </c>
      <c r="E50" s="163">
        <v>13649</v>
      </c>
      <c r="F50" s="163">
        <v>14711</v>
      </c>
      <c r="G50" s="163">
        <v>15843</v>
      </c>
      <c r="H50" s="163">
        <v>15232</v>
      </c>
      <c r="I50" s="163">
        <v>15293</v>
      </c>
      <c r="J50" s="163">
        <v>15947</v>
      </c>
      <c r="K50" s="163">
        <v>17969</v>
      </c>
      <c r="L50" s="163">
        <v>20234</v>
      </c>
      <c r="M50" s="163">
        <v>21853</v>
      </c>
      <c r="N50" s="163">
        <v>21439</v>
      </c>
      <c r="O50" s="163">
        <v>20530</v>
      </c>
      <c r="P50" s="163">
        <v>17036</v>
      </c>
      <c r="Q50" s="163">
        <v>11178</v>
      </c>
      <c r="R50" s="163">
        <v>7410</v>
      </c>
      <c r="S50" s="163">
        <v>4628</v>
      </c>
      <c r="T50" s="163">
        <v>2182</v>
      </c>
      <c r="U50" s="163">
        <v>742</v>
      </c>
      <c r="V50" s="163">
        <v>126</v>
      </c>
      <c r="W50" s="163">
        <v>13</v>
      </c>
    </row>
    <row r="51" spans="1:23">
      <c r="A51" s="8">
        <v>2015</v>
      </c>
      <c r="B51" s="162">
        <v>261594</v>
      </c>
      <c r="C51" s="161">
        <v>11891</v>
      </c>
      <c r="D51" s="163">
        <v>13353</v>
      </c>
      <c r="E51" s="163">
        <v>13419</v>
      </c>
      <c r="F51" s="163">
        <v>14682</v>
      </c>
      <c r="G51" s="163">
        <v>15357</v>
      </c>
      <c r="H51" s="163">
        <v>15314</v>
      </c>
      <c r="I51" s="163">
        <v>15222</v>
      </c>
      <c r="J51" s="163">
        <v>15613</v>
      </c>
      <c r="K51" s="163">
        <v>17705</v>
      </c>
      <c r="L51" s="163">
        <v>19779</v>
      </c>
      <c r="M51" s="163">
        <v>21778</v>
      </c>
      <c r="N51" s="163">
        <v>21484</v>
      </c>
      <c r="O51" s="163">
        <v>20760</v>
      </c>
      <c r="P51" s="163">
        <v>17956</v>
      </c>
      <c r="Q51" s="163">
        <v>11711</v>
      </c>
      <c r="R51" s="163">
        <v>7713</v>
      </c>
      <c r="S51" s="163">
        <v>4720</v>
      </c>
      <c r="T51" s="163">
        <v>2233</v>
      </c>
      <c r="U51" s="163">
        <v>750</v>
      </c>
      <c r="V51" s="163">
        <v>141</v>
      </c>
      <c r="W51" s="163">
        <v>13</v>
      </c>
    </row>
    <row r="52" spans="1:23">
      <c r="A52" s="8">
        <v>2016</v>
      </c>
      <c r="B52" s="162">
        <v>262513</v>
      </c>
      <c r="C52" s="161">
        <v>11855</v>
      </c>
      <c r="D52" s="163">
        <v>13327</v>
      </c>
      <c r="E52" s="163">
        <v>13353</v>
      </c>
      <c r="F52" s="163">
        <v>14684</v>
      </c>
      <c r="G52" s="163">
        <v>15177</v>
      </c>
      <c r="H52" s="163">
        <v>15508</v>
      </c>
      <c r="I52" s="163">
        <v>15186</v>
      </c>
      <c r="J52" s="163">
        <v>15240</v>
      </c>
      <c r="K52" s="163">
        <v>17326</v>
      </c>
      <c r="L52" s="163">
        <v>19539</v>
      </c>
      <c r="M52" s="163">
        <v>21520</v>
      </c>
      <c r="N52" s="163">
        <v>21617</v>
      </c>
      <c r="O52" s="163">
        <v>20835</v>
      </c>
      <c r="P52" s="163">
        <v>18398</v>
      </c>
      <c r="Q52" s="163">
        <v>12816</v>
      </c>
      <c r="R52" s="163">
        <v>7983</v>
      </c>
      <c r="S52" s="163">
        <v>4871</v>
      </c>
      <c r="T52" s="163">
        <v>2292</v>
      </c>
      <c r="U52" s="163">
        <v>818</v>
      </c>
      <c r="V52" s="163">
        <v>148</v>
      </c>
      <c r="W52" s="163">
        <v>20</v>
      </c>
    </row>
    <row r="53" spans="1:23" s="164" customFormat="1">
      <c r="A53" s="142">
        <v>2017</v>
      </c>
      <c r="B53" s="101">
        <v>261970</v>
      </c>
      <c r="C53" s="163">
        <v>11804</v>
      </c>
      <c r="D53" s="163">
        <v>13034</v>
      </c>
      <c r="E53" s="163">
        <v>13308</v>
      </c>
      <c r="F53" s="163">
        <v>14595</v>
      </c>
      <c r="G53" s="163">
        <v>15136</v>
      </c>
      <c r="H53" s="163">
        <v>15415</v>
      </c>
      <c r="I53" s="163">
        <v>14992</v>
      </c>
      <c r="J53" s="163">
        <v>15030</v>
      </c>
      <c r="K53" s="163">
        <v>16562</v>
      </c>
      <c r="L53" s="163">
        <v>19182</v>
      </c>
      <c r="M53" s="163">
        <v>21132</v>
      </c>
      <c r="N53" s="163">
        <v>21582</v>
      </c>
      <c r="O53" s="163">
        <v>20896</v>
      </c>
      <c r="P53" s="163">
        <v>18706</v>
      </c>
      <c r="Q53" s="163">
        <v>13816</v>
      </c>
      <c r="R53" s="163">
        <v>8312</v>
      </c>
      <c r="S53" s="163">
        <v>5040</v>
      </c>
      <c r="T53" s="163">
        <v>2386</v>
      </c>
      <c r="U53" s="163">
        <v>838</v>
      </c>
      <c r="V53" s="163">
        <v>180</v>
      </c>
      <c r="W53" s="163">
        <v>24</v>
      </c>
    </row>
    <row r="54" spans="1:23" s="239" customFormat="1">
      <c r="A54" s="241">
        <v>2018</v>
      </c>
      <c r="B54" s="101">
        <v>260006</v>
      </c>
      <c r="C54" s="163">
        <v>11643</v>
      </c>
      <c r="D54" s="163">
        <v>12711</v>
      </c>
      <c r="E54" s="163">
        <v>13295</v>
      </c>
      <c r="F54" s="163">
        <v>14350</v>
      </c>
      <c r="G54" s="163">
        <v>15094</v>
      </c>
      <c r="H54" s="163">
        <v>15072</v>
      </c>
      <c r="I54" s="163">
        <v>14566</v>
      </c>
      <c r="J54" s="163">
        <v>14747</v>
      </c>
      <c r="K54" s="163">
        <v>15971</v>
      </c>
      <c r="L54" s="163">
        <v>18459</v>
      </c>
      <c r="M54" s="163">
        <v>20632</v>
      </c>
      <c r="N54" s="163">
        <v>21463</v>
      </c>
      <c r="O54" s="163">
        <v>20785</v>
      </c>
      <c r="P54" s="163">
        <v>18889</v>
      </c>
      <c r="Q54" s="163">
        <v>14737</v>
      </c>
      <c r="R54" s="163">
        <v>8750</v>
      </c>
      <c r="S54" s="163">
        <v>5245</v>
      </c>
      <c r="T54" s="163">
        <v>2537</v>
      </c>
      <c r="U54" s="163">
        <v>844</v>
      </c>
      <c r="V54" s="163">
        <v>194</v>
      </c>
      <c r="W54" s="163">
        <v>22</v>
      </c>
    </row>
    <row r="56" spans="1:23">
      <c r="A56" s="1" t="s">
        <v>22</v>
      </c>
    </row>
    <row r="57" spans="1:23">
      <c r="A57" s="1"/>
    </row>
    <row r="58" spans="1:23">
      <c r="A58" s="241" t="s">
        <v>942</v>
      </c>
      <c r="B58" s="9">
        <f>IFERROR(IF(B53&gt;B33,ABS(((B54/B33)^(1/(2018-1997))-1)*100),-ABS(((B54/B33)^(1/(2018-1997))-1)*100)),"N/A")</f>
        <v>-0.2465666586314641</v>
      </c>
      <c r="C58" s="16">
        <f t="shared" ref="C58:T58" si="0">IFERROR(IF(C53&gt;C33,ABS(((C54/C33)^(1/(2018-1997))-1)*100),-ABS(((C54/C33)^(1/(2018-1997))-1)*100)),"N/A")</f>
        <v>-1.2369497425005371</v>
      </c>
      <c r="D58" s="17">
        <f t="shared" si="0"/>
        <v>-1.6479792717984165</v>
      </c>
      <c r="E58" s="17">
        <f t="shared" si="0"/>
        <v>-2.0932203038788288</v>
      </c>
      <c r="F58" s="17">
        <f t="shared" si="0"/>
        <v>-2.1330317882457761</v>
      </c>
      <c r="G58" s="17">
        <f t="shared" si="0"/>
        <v>-1.6652114820236985</v>
      </c>
      <c r="H58" s="17">
        <f t="shared" si="0"/>
        <v>-1.3544927995040257</v>
      </c>
      <c r="I58" s="17">
        <f t="shared" si="0"/>
        <v>-1.8764212595300589</v>
      </c>
      <c r="J58" s="17">
        <f t="shared" si="0"/>
        <v>-2.0389361389233196</v>
      </c>
      <c r="K58" s="17">
        <f t="shared" si="0"/>
        <v>-1.6607148101110303</v>
      </c>
      <c r="L58" s="17">
        <f t="shared" si="0"/>
        <v>-0.70461471194885883</v>
      </c>
      <c r="M58" s="17">
        <f t="shared" si="0"/>
        <v>0.89559921724036151</v>
      </c>
      <c r="N58" s="17">
        <f t="shared" si="0"/>
        <v>2.5680148399847225</v>
      </c>
      <c r="O58" s="17">
        <f t="shared" si="0"/>
        <v>3.2446282754708955</v>
      </c>
      <c r="P58" s="17">
        <f t="shared" si="0"/>
        <v>3.5453277378307835</v>
      </c>
      <c r="Q58" s="17">
        <f t="shared" si="0"/>
        <v>3.3109074595117471</v>
      </c>
      <c r="R58" s="17">
        <f t="shared" si="0"/>
        <v>2.164452269235162</v>
      </c>
      <c r="S58" s="17">
        <f t="shared" si="0"/>
        <v>2.5389263245979787</v>
      </c>
      <c r="T58" s="17">
        <f t="shared" si="0"/>
        <v>3.0497602365472609</v>
      </c>
      <c r="U58" s="17" t="str">
        <f t="shared" ref="U58:W58" si="1">IFERROR(IF(U52&gt;U33,ABS(((U52/U33)^(1/(2016-1997))-1)*100),-ABS(((U52/U33)^(1/(2016-1997))-1)*100)),"N/A")</f>
        <v>N/A</v>
      </c>
      <c r="V58" s="17" t="str">
        <f t="shared" si="1"/>
        <v>N/A</v>
      </c>
      <c r="W58" s="17" t="str">
        <f t="shared" si="1"/>
        <v>N/A</v>
      </c>
    </row>
    <row r="59" spans="1:23">
      <c r="A59" s="8" t="s">
        <v>25</v>
      </c>
      <c r="B59" s="9">
        <f>IFERROR(IF(B43&gt;B33,ABS(((B43/B33)^(1/(2007-1997))-1)*100),-ABS(((B43/B33)^(1/(2007-1997))-1)*100)),"N/A")</f>
        <v>-0.89080877269012149</v>
      </c>
      <c r="C59" s="16">
        <f t="shared" ref="C59:W59" si="2">IFERROR(IF(C43&gt;C33,ABS(((C43/C33)^(1/(2007-1997))-1)*100),-ABS(((C43/C33)^(1/(2007-1997))-1)*100)),"N/A")</f>
        <v>-2.380132697111581</v>
      </c>
      <c r="D59" s="17">
        <f t="shared" si="2"/>
        <v>-3.2269562890285486</v>
      </c>
      <c r="E59" s="17">
        <f t="shared" si="2"/>
        <v>-3.3702068195975543</v>
      </c>
      <c r="F59" s="17">
        <f t="shared" si="2"/>
        <v>-2.6644117129474676</v>
      </c>
      <c r="G59" s="17">
        <f t="shared" si="2"/>
        <v>-2.8466980314972301</v>
      </c>
      <c r="H59" s="17">
        <f t="shared" si="2"/>
        <v>-3.3497738767059637</v>
      </c>
      <c r="I59" s="17">
        <f t="shared" si="2"/>
        <v>-3.5481052406735492</v>
      </c>
      <c r="J59" s="17">
        <f t="shared" si="2"/>
        <v>-2.379220944481375</v>
      </c>
      <c r="K59" s="17">
        <f t="shared" si="2"/>
        <v>-1.0707629801631424</v>
      </c>
      <c r="L59" s="17">
        <f t="shared" si="2"/>
        <v>-0.18885763835494451</v>
      </c>
      <c r="M59" s="17">
        <f t="shared" si="2"/>
        <v>2.1042902826013288</v>
      </c>
      <c r="N59" s="17">
        <f t="shared" si="2"/>
        <v>4.5715863692899372</v>
      </c>
      <c r="O59" s="17">
        <f t="shared" si="2"/>
        <v>4.1634175959823772</v>
      </c>
      <c r="P59" s="17">
        <f t="shared" si="2"/>
        <v>2.1534353125759909</v>
      </c>
      <c r="Q59" s="17">
        <f t="shared" si="2"/>
        <v>1.4318340104875205</v>
      </c>
      <c r="R59" s="17">
        <f t="shared" si="2"/>
        <v>0.74834440763411614</v>
      </c>
      <c r="S59" s="17">
        <f t="shared" si="2"/>
        <v>2.1410681671813814</v>
      </c>
      <c r="T59" s="17">
        <f t="shared" si="2"/>
        <v>3.2510702719032114</v>
      </c>
      <c r="U59" s="17" t="str">
        <f t="shared" si="2"/>
        <v>N/A</v>
      </c>
      <c r="V59" s="17" t="str">
        <f t="shared" si="2"/>
        <v>N/A</v>
      </c>
      <c r="W59" s="17" t="str">
        <f t="shared" si="2"/>
        <v>N/A</v>
      </c>
    </row>
    <row r="60" spans="1:23">
      <c r="A60" s="241" t="s">
        <v>943</v>
      </c>
      <c r="B60" s="9">
        <f>IFERROR(IF(B53&gt;B43,ABS(((B54/B43)^(1/(2018-2007))-1)*100),-ABS(((B54/B43)^(1/(2018-2007))-1)*100)),"N/A")</f>
        <v>0.34274130352940357</v>
      </c>
      <c r="C60" s="16">
        <f t="shared" ref="C60:T60" si="3">IFERROR(IF(C53&gt;C43,ABS(((C54/C43)^(1/(2018-2007))-1)*100),-ABS(((C54/C43)^(1/(2018-2007))-1)*100)),"N/A")</f>
        <v>-0.1860795346494748</v>
      </c>
      <c r="D60" s="17">
        <f t="shared" si="3"/>
        <v>0.19020026201158613</v>
      </c>
      <c r="E60" s="17">
        <f t="shared" si="3"/>
        <v>-0.91768511988979951</v>
      </c>
      <c r="F60" s="17">
        <f t="shared" si="3"/>
        <v>-1.6474422013160406</v>
      </c>
      <c r="G60" s="17">
        <f t="shared" si="3"/>
        <v>-0.57866917548066166</v>
      </c>
      <c r="H60" s="17">
        <f t="shared" si="3"/>
        <v>0.49512135204374808</v>
      </c>
      <c r="I60" s="17">
        <f t="shared" si="3"/>
        <v>-0.33157959351055588</v>
      </c>
      <c r="J60" s="17">
        <f t="shared" si="3"/>
        <v>-1.7285571129315835</v>
      </c>
      <c r="K60" s="17">
        <f t="shared" si="3"/>
        <v>-2.1939812043730966</v>
      </c>
      <c r="L60" s="17">
        <f t="shared" si="3"/>
        <v>-1.1711717375719966</v>
      </c>
      <c r="M60" s="17">
        <f t="shared" si="3"/>
        <v>0.19079012052074518</v>
      </c>
      <c r="N60" s="17">
        <f t="shared" si="3"/>
        <v>0.77991756056992045</v>
      </c>
      <c r="O60" s="17">
        <f t="shared" si="3"/>
        <v>2.4163998167491263</v>
      </c>
      <c r="P60" s="17">
        <f t="shared" si="3"/>
        <v>4.8271351585588818</v>
      </c>
      <c r="Q60" s="17">
        <f t="shared" si="3"/>
        <v>5.0493468420780507</v>
      </c>
      <c r="R60" s="17">
        <f t="shared" si="3"/>
        <v>3.4690883617867652</v>
      </c>
      <c r="S60" s="17">
        <f t="shared" si="3"/>
        <v>2.9019602073753425</v>
      </c>
      <c r="T60" s="17">
        <f t="shared" si="3"/>
        <v>2.8670917301585774</v>
      </c>
      <c r="U60" s="17">
        <f t="shared" ref="U60:W60" si="4">IFERROR(IF(U53&gt;U43,ABS(((U53/U43)^(1/(2017-2007))-1)*100),-ABS(((U53/U43)^(1/(2017-2007))-1)*100)),"N/A")</f>
        <v>5.7746537123645414</v>
      </c>
      <c r="V60" s="17">
        <f t="shared" si="4"/>
        <v>6.8264891756308677</v>
      </c>
      <c r="W60" s="17">
        <f t="shared" si="4"/>
        <v>6.3228939498285008</v>
      </c>
    </row>
    <row r="62" spans="1:23">
      <c r="A62" s="25" t="s">
        <v>594</v>
      </c>
      <c r="B62" s="66" t="s">
        <v>951</v>
      </c>
    </row>
    <row r="63" spans="1:23">
      <c r="A63" s="25" t="s">
        <v>595</v>
      </c>
      <c r="B63" s="3" t="s">
        <v>629</v>
      </c>
    </row>
    <row r="64" spans="1:23">
      <c r="A64" s="1" t="s">
        <v>1</v>
      </c>
      <c r="B64" s="66" t="s">
        <v>630</v>
      </c>
    </row>
  </sheetData>
  <mergeCells count="1">
    <mergeCell ref="B6:W6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90"/>
  <dimension ref="A1:W64"/>
  <sheetViews>
    <sheetView workbookViewId="0">
      <selection activeCell="B62" sqref="B62"/>
    </sheetView>
  </sheetViews>
  <sheetFormatPr defaultRowHeight="15"/>
  <sheetData>
    <row r="1" spans="1:23" ht="15.75">
      <c r="A1" s="227" t="s">
        <v>814</v>
      </c>
      <c r="B1" s="227" t="s">
        <v>984</v>
      </c>
    </row>
    <row r="2" spans="1:23">
      <c r="A2" s="3"/>
      <c r="B2" s="3"/>
    </row>
    <row r="3" spans="1:23">
      <c r="A3" s="1" t="s">
        <v>2</v>
      </c>
    </row>
    <row r="4" spans="1:23">
      <c r="A4" s="1"/>
    </row>
    <row r="5" spans="1:23" ht="22.5">
      <c r="A5" s="4" t="s">
        <v>3</v>
      </c>
      <c r="B5" s="5" t="s">
        <v>145</v>
      </c>
      <c r="C5" s="6" t="s">
        <v>146</v>
      </c>
      <c r="D5" s="6" t="s">
        <v>147</v>
      </c>
      <c r="E5" s="6" t="s">
        <v>148</v>
      </c>
      <c r="F5" s="6" t="s">
        <v>149</v>
      </c>
      <c r="G5" s="6" t="s">
        <v>150</v>
      </c>
      <c r="H5" s="6" t="s">
        <v>151</v>
      </c>
      <c r="I5" s="6" t="s">
        <v>152</v>
      </c>
      <c r="J5" s="6" t="s">
        <v>153</v>
      </c>
      <c r="K5" s="6" t="s">
        <v>154</v>
      </c>
      <c r="L5" s="6" t="s">
        <v>155</v>
      </c>
      <c r="M5" s="6" t="s">
        <v>156</v>
      </c>
      <c r="N5" s="6" t="s">
        <v>157</v>
      </c>
      <c r="O5" s="6" t="s">
        <v>158</v>
      </c>
      <c r="P5" s="6" t="s">
        <v>159</v>
      </c>
      <c r="Q5" s="6" t="s">
        <v>160</v>
      </c>
      <c r="R5" s="6" t="s">
        <v>161</v>
      </c>
      <c r="S5" s="6" t="s">
        <v>162</v>
      </c>
      <c r="T5" s="6" t="s">
        <v>163</v>
      </c>
      <c r="U5" s="6" t="s">
        <v>164</v>
      </c>
      <c r="V5" s="6" t="s">
        <v>165</v>
      </c>
      <c r="W5" s="6" t="s">
        <v>166</v>
      </c>
    </row>
    <row r="6" spans="1:23" s="41" customFormat="1">
      <c r="A6" s="67"/>
      <c r="B6" s="246" t="s">
        <v>637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</row>
    <row r="7" spans="1:23">
      <c r="A7" s="8">
        <v>1971</v>
      </c>
      <c r="B7" s="101">
        <v>259572</v>
      </c>
      <c r="C7" s="163">
        <v>30491</v>
      </c>
      <c r="D7" s="163">
        <v>33311</v>
      </c>
      <c r="E7" s="163">
        <v>32155</v>
      </c>
      <c r="F7" s="163">
        <v>30028</v>
      </c>
      <c r="G7" s="163">
        <v>23356</v>
      </c>
      <c r="H7" s="163">
        <v>17680</v>
      </c>
      <c r="I7" s="163">
        <v>13644</v>
      </c>
      <c r="J7" s="163">
        <v>12169</v>
      </c>
      <c r="K7" s="163">
        <v>11622</v>
      </c>
      <c r="L7" s="163">
        <v>11006</v>
      </c>
      <c r="M7" s="163">
        <v>10543</v>
      </c>
      <c r="N7" s="163">
        <v>9360</v>
      </c>
      <c r="O7" s="163">
        <v>7234</v>
      </c>
      <c r="P7" s="163">
        <v>5666</v>
      </c>
      <c r="Q7" s="163">
        <v>4683</v>
      </c>
      <c r="R7" s="163">
        <v>3338</v>
      </c>
      <c r="S7" s="163">
        <v>1984</v>
      </c>
      <c r="T7" s="163">
        <v>965</v>
      </c>
      <c r="U7" s="163" t="s">
        <v>133</v>
      </c>
      <c r="V7" s="163" t="s">
        <v>133</v>
      </c>
      <c r="W7" s="163" t="s">
        <v>133</v>
      </c>
    </row>
    <row r="8" spans="1:23">
      <c r="A8" s="8">
        <v>1972</v>
      </c>
      <c r="B8" s="101">
        <v>263830</v>
      </c>
      <c r="C8" s="163">
        <v>30131</v>
      </c>
      <c r="D8" s="163">
        <v>33324</v>
      </c>
      <c r="E8" s="163">
        <v>32273</v>
      </c>
      <c r="F8" s="163">
        <v>30281</v>
      </c>
      <c r="G8" s="163">
        <v>24123</v>
      </c>
      <c r="H8" s="163">
        <v>19319</v>
      </c>
      <c r="I8" s="163">
        <v>14050</v>
      </c>
      <c r="J8" s="163">
        <v>12408</v>
      </c>
      <c r="K8" s="163">
        <v>11628</v>
      </c>
      <c r="L8" s="163">
        <v>11011</v>
      </c>
      <c r="M8" s="163">
        <v>10883</v>
      </c>
      <c r="N8" s="163">
        <v>9410</v>
      </c>
      <c r="O8" s="163">
        <v>7697</v>
      </c>
      <c r="P8" s="163">
        <v>5682</v>
      </c>
      <c r="Q8" s="163">
        <v>4730</v>
      </c>
      <c r="R8" s="163">
        <v>3470</v>
      </c>
      <c r="S8" s="163">
        <v>2037</v>
      </c>
      <c r="T8" s="163">
        <v>1005</v>
      </c>
      <c r="U8" s="163" t="s">
        <v>133</v>
      </c>
      <c r="V8" s="163" t="s">
        <v>133</v>
      </c>
      <c r="W8" s="163" t="s">
        <v>133</v>
      </c>
    </row>
    <row r="9" spans="1:23">
      <c r="A9" s="8">
        <v>1973</v>
      </c>
      <c r="B9" s="101">
        <v>267282</v>
      </c>
      <c r="C9" s="163">
        <v>30026</v>
      </c>
      <c r="D9" s="163">
        <v>32783</v>
      </c>
      <c r="E9" s="163">
        <v>32497</v>
      </c>
      <c r="F9" s="163">
        <v>30210</v>
      </c>
      <c r="G9" s="163">
        <v>24999</v>
      </c>
      <c r="H9" s="163">
        <v>20319</v>
      </c>
      <c r="I9" s="163">
        <v>14893</v>
      </c>
      <c r="J9" s="163">
        <v>12426</v>
      </c>
      <c r="K9" s="163">
        <v>11829</v>
      </c>
      <c r="L9" s="163">
        <v>10975</v>
      </c>
      <c r="M9" s="163">
        <v>11008</v>
      </c>
      <c r="N9" s="163">
        <v>9516</v>
      </c>
      <c r="O9" s="163">
        <v>8116</v>
      </c>
      <c r="P9" s="163">
        <v>5766</v>
      </c>
      <c r="Q9" s="163">
        <v>4826</v>
      </c>
      <c r="R9" s="163">
        <v>3562</v>
      </c>
      <c r="S9" s="163">
        <v>2075</v>
      </c>
      <c r="T9" s="163">
        <v>1028</v>
      </c>
      <c r="U9" s="163" t="s">
        <v>133</v>
      </c>
      <c r="V9" s="163" t="s">
        <v>133</v>
      </c>
      <c r="W9" s="163" t="s">
        <v>133</v>
      </c>
    </row>
    <row r="10" spans="1:23">
      <c r="A10" s="8">
        <v>1974</v>
      </c>
      <c r="B10" s="101">
        <v>269431</v>
      </c>
      <c r="C10" s="163">
        <v>29548</v>
      </c>
      <c r="D10" s="163">
        <v>32142</v>
      </c>
      <c r="E10" s="163">
        <v>32635</v>
      </c>
      <c r="F10" s="163">
        <v>30063</v>
      </c>
      <c r="G10" s="163">
        <v>25566</v>
      </c>
      <c r="H10" s="163">
        <v>21373</v>
      </c>
      <c r="I10" s="163">
        <v>15363</v>
      </c>
      <c r="J10" s="163">
        <v>12790</v>
      </c>
      <c r="K10" s="163">
        <v>11709</v>
      </c>
      <c r="L10" s="163">
        <v>11137</v>
      </c>
      <c r="M10" s="163">
        <v>10820</v>
      </c>
      <c r="N10" s="163">
        <v>9601</v>
      </c>
      <c r="O10" s="163">
        <v>8594</v>
      </c>
      <c r="P10" s="163">
        <v>6014</v>
      </c>
      <c r="Q10" s="163">
        <v>4848</v>
      </c>
      <c r="R10" s="163">
        <v>3575</v>
      </c>
      <c r="S10" s="163">
        <v>2146</v>
      </c>
      <c r="T10" s="163">
        <v>1050</v>
      </c>
      <c r="U10" s="163" t="s">
        <v>133</v>
      </c>
      <c r="V10" s="163" t="s">
        <v>133</v>
      </c>
      <c r="W10" s="163" t="s">
        <v>133</v>
      </c>
    </row>
    <row r="11" spans="1:23">
      <c r="A11" s="8">
        <v>1975</v>
      </c>
      <c r="B11" s="101">
        <v>272988</v>
      </c>
      <c r="C11" s="163">
        <v>28951</v>
      </c>
      <c r="D11" s="163">
        <v>31372</v>
      </c>
      <c r="E11" s="163">
        <v>32986</v>
      </c>
      <c r="F11" s="163">
        <v>30194</v>
      </c>
      <c r="G11" s="163">
        <v>26289</v>
      </c>
      <c r="H11" s="163">
        <v>22626</v>
      </c>
      <c r="I11" s="163">
        <v>16217</v>
      </c>
      <c r="J11" s="163">
        <v>13108</v>
      </c>
      <c r="K11" s="163">
        <v>11770</v>
      </c>
      <c r="L11" s="163">
        <v>11459</v>
      </c>
      <c r="M11" s="163">
        <v>10451</v>
      </c>
      <c r="N11" s="163">
        <v>9919</v>
      </c>
      <c r="O11" s="163">
        <v>8925</v>
      </c>
      <c r="P11" s="163">
        <v>6371</v>
      </c>
      <c r="Q11" s="163">
        <v>4948</v>
      </c>
      <c r="R11" s="163">
        <v>3609</v>
      </c>
      <c r="S11" s="163">
        <v>2254</v>
      </c>
      <c r="T11" s="163">
        <v>1045</v>
      </c>
      <c r="U11" s="163" t="s">
        <v>133</v>
      </c>
      <c r="V11" s="163" t="s">
        <v>133</v>
      </c>
      <c r="W11" s="163" t="s">
        <v>133</v>
      </c>
    </row>
    <row r="12" spans="1:23">
      <c r="A12" s="8">
        <v>1976</v>
      </c>
      <c r="B12" s="101">
        <v>276258</v>
      </c>
      <c r="C12" s="163">
        <v>28158</v>
      </c>
      <c r="D12" s="163">
        <v>30875</v>
      </c>
      <c r="E12" s="163">
        <v>32835</v>
      </c>
      <c r="F12" s="163">
        <v>30825</v>
      </c>
      <c r="G12" s="163">
        <v>26656</v>
      </c>
      <c r="H12" s="163">
        <v>23184</v>
      </c>
      <c r="I12" s="163">
        <v>17824</v>
      </c>
      <c r="J12" s="163">
        <v>13305</v>
      </c>
      <c r="K12" s="163">
        <v>11894</v>
      </c>
      <c r="L12" s="163">
        <v>11346</v>
      </c>
      <c r="M12" s="163">
        <v>10756</v>
      </c>
      <c r="N12" s="163">
        <v>10167</v>
      </c>
      <c r="O12" s="163">
        <v>8952</v>
      </c>
      <c r="P12" s="163">
        <v>6845</v>
      </c>
      <c r="Q12" s="163">
        <v>4876</v>
      </c>
      <c r="R12" s="163">
        <v>3793</v>
      </c>
      <c r="S12" s="163">
        <v>2333</v>
      </c>
      <c r="T12" s="163">
        <v>1105</v>
      </c>
      <c r="U12" s="163" t="s">
        <v>133</v>
      </c>
      <c r="V12" s="163" t="s">
        <v>133</v>
      </c>
      <c r="W12" s="163" t="s">
        <v>133</v>
      </c>
    </row>
    <row r="13" spans="1:23">
      <c r="A13" s="8">
        <v>1977</v>
      </c>
      <c r="B13" s="101">
        <v>277999</v>
      </c>
      <c r="C13" s="163">
        <v>27233</v>
      </c>
      <c r="D13" s="163">
        <v>30212</v>
      </c>
      <c r="E13" s="163">
        <v>32878</v>
      </c>
      <c r="F13" s="163">
        <v>30653</v>
      </c>
      <c r="G13" s="163">
        <v>26801</v>
      </c>
      <c r="H13" s="163">
        <v>23681</v>
      </c>
      <c r="I13" s="163">
        <v>19081</v>
      </c>
      <c r="J13" s="163">
        <v>13674</v>
      </c>
      <c r="K13" s="163">
        <v>12085</v>
      </c>
      <c r="L13" s="163">
        <v>11275</v>
      </c>
      <c r="M13" s="163">
        <v>10729</v>
      </c>
      <c r="N13" s="163">
        <v>10470</v>
      </c>
      <c r="O13" s="163">
        <v>9055</v>
      </c>
      <c r="P13" s="163">
        <v>7259</v>
      </c>
      <c r="Q13" s="163">
        <v>4958</v>
      </c>
      <c r="R13" s="163">
        <v>3833</v>
      </c>
      <c r="S13" s="163">
        <v>2442</v>
      </c>
      <c r="T13" s="163">
        <v>1160</v>
      </c>
      <c r="U13" s="163" t="s">
        <v>133</v>
      </c>
      <c r="V13" s="163" t="s">
        <v>133</v>
      </c>
      <c r="W13" s="163" t="s">
        <v>133</v>
      </c>
    </row>
    <row r="14" spans="1:23">
      <c r="A14" s="8">
        <v>1978</v>
      </c>
      <c r="B14" s="101">
        <v>279605</v>
      </c>
      <c r="C14" s="163">
        <v>26550</v>
      </c>
      <c r="D14" s="163">
        <v>29520</v>
      </c>
      <c r="E14" s="163">
        <v>32506</v>
      </c>
      <c r="F14" s="163">
        <v>30477</v>
      </c>
      <c r="G14" s="163">
        <v>26967</v>
      </c>
      <c r="H14" s="163">
        <v>24209</v>
      </c>
      <c r="I14" s="163">
        <v>19862</v>
      </c>
      <c r="J14" s="163">
        <v>14524</v>
      </c>
      <c r="K14" s="163">
        <v>12018</v>
      </c>
      <c r="L14" s="163">
        <v>11506</v>
      </c>
      <c r="M14" s="163">
        <v>10662</v>
      </c>
      <c r="N14" s="163">
        <v>10607</v>
      </c>
      <c r="O14" s="163">
        <v>9214</v>
      </c>
      <c r="P14" s="163">
        <v>7636</v>
      </c>
      <c r="Q14" s="163">
        <v>5124</v>
      </c>
      <c r="R14" s="163">
        <v>3926</v>
      </c>
      <c r="S14" s="163">
        <v>2513</v>
      </c>
      <c r="T14" s="163">
        <v>1221</v>
      </c>
      <c r="U14" s="163" t="s">
        <v>133</v>
      </c>
      <c r="V14" s="163" t="s">
        <v>133</v>
      </c>
      <c r="W14" s="163" t="s">
        <v>133</v>
      </c>
    </row>
    <row r="15" spans="1:23">
      <c r="A15" s="8">
        <v>1979</v>
      </c>
      <c r="B15" s="101">
        <v>281197</v>
      </c>
      <c r="C15" s="163">
        <v>25689</v>
      </c>
      <c r="D15" s="163">
        <v>28955</v>
      </c>
      <c r="E15" s="163">
        <v>31842</v>
      </c>
      <c r="F15" s="163">
        <v>30550</v>
      </c>
      <c r="G15" s="163">
        <v>27037</v>
      </c>
      <c r="H15" s="163">
        <v>24637</v>
      </c>
      <c r="I15" s="163">
        <v>20890</v>
      </c>
      <c r="J15" s="163">
        <v>15105</v>
      </c>
      <c r="K15" s="163">
        <v>12467</v>
      </c>
      <c r="L15" s="163">
        <v>11427</v>
      </c>
      <c r="M15" s="163">
        <v>10878</v>
      </c>
      <c r="N15" s="163">
        <v>10462</v>
      </c>
      <c r="O15" s="163">
        <v>9324</v>
      </c>
      <c r="P15" s="163">
        <v>8083</v>
      </c>
      <c r="Q15" s="163">
        <v>5374</v>
      </c>
      <c r="R15" s="163">
        <v>4012</v>
      </c>
      <c r="S15" s="163">
        <v>2601</v>
      </c>
      <c r="T15" s="163">
        <v>1292</v>
      </c>
      <c r="U15" s="163" t="s">
        <v>133</v>
      </c>
      <c r="V15" s="163" t="s">
        <v>133</v>
      </c>
      <c r="W15" s="163" t="s">
        <v>133</v>
      </c>
    </row>
    <row r="16" spans="1:23">
      <c r="A16" s="8">
        <v>1980</v>
      </c>
      <c r="B16" s="101">
        <v>283154</v>
      </c>
      <c r="C16" s="163">
        <v>25071</v>
      </c>
      <c r="D16" s="163">
        <v>28312</v>
      </c>
      <c r="E16" s="163">
        <v>30862</v>
      </c>
      <c r="F16" s="163">
        <v>31049</v>
      </c>
      <c r="G16" s="163">
        <v>26898</v>
      </c>
      <c r="H16" s="163">
        <v>25026</v>
      </c>
      <c r="I16" s="163">
        <v>22210</v>
      </c>
      <c r="J16" s="163">
        <v>15793</v>
      </c>
      <c r="K16" s="163">
        <v>12805</v>
      </c>
      <c r="L16" s="163">
        <v>11445</v>
      </c>
      <c r="M16" s="163">
        <v>11160</v>
      </c>
      <c r="N16" s="163">
        <v>10081</v>
      </c>
      <c r="O16" s="163">
        <v>9595</v>
      </c>
      <c r="P16" s="163">
        <v>8436</v>
      </c>
      <c r="Q16" s="163">
        <v>5712</v>
      </c>
      <c r="R16" s="163">
        <v>4114</v>
      </c>
      <c r="S16" s="163">
        <v>2607</v>
      </c>
      <c r="T16" s="163">
        <v>1403</v>
      </c>
      <c r="U16" s="163" t="s">
        <v>133</v>
      </c>
      <c r="V16" s="163" t="s">
        <v>133</v>
      </c>
      <c r="W16" s="163" t="s">
        <v>133</v>
      </c>
    </row>
    <row r="17" spans="1:23">
      <c r="A17" s="8">
        <v>1981</v>
      </c>
      <c r="B17" s="101">
        <v>285048</v>
      </c>
      <c r="C17" s="163">
        <v>24237</v>
      </c>
      <c r="D17" s="163">
        <v>27600</v>
      </c>
      <c r="E17" s="163">
        <v>30136</v>
      </c>
      <c r="F17" s="163">
        <v>31383</v>
      </c>
      <c r="G17" s="163">
        <v>26955</v>
      </c>
      <c r="H17" s="163">
        <v>25228</v>
      </c>
      <c r="I17" s="163">
        <v>22770</v>
      </c>
      <c r="J17" s="163">
        <v>17288</v>
      </c>
      <c r="K17" s="163">
        <v>13076</v>
      </c>
      <c r="L17" s="163">
        <v>11489</v>
      </c>
      <c r="M17" s="163">
        <v>11064</v>
      </c>
      <c r="N17" s="163">
        <v>10340</v>
      </c>
      <c r="O17" s="163">
        <v>9732</v>
      </c>
      <c r="P17" s="163">
        <v>8632</v>
      </c>
      <c r="Q17" s="163">
        <v>6173</v>
      </c>
      <c r="R17" s="163">
        <v>4092</v>
      </c>
      <c r="S17" s="163">
        <v>2796</v>
      </c>
      <c r="T17" s="163">
        <v>1452</v>
      </c>
      <c r="U17" s="163" t="s">
        <v>133</v>
      </c>
      <c r="V17" s="163" t="s">
        <v>133</v>
      </c>
      <c r="W17" s="163" t="s">
        <v>133</v>
      </c>
    </row>
    <row r="18" spans="1:23">
      <c r="A18" s="8">
        <v>1982</v>
      </c>
      <c r="B18" s="101">
        <v>284970</v>
      </c>
      <c r="C18" s="163">
        <v>23650</v>
      </c>
      <c r="D18" s="163">
        <v>26531</v>
      </c>
      <c r="E18" s="163">
        <v>29681</v>
      </c>
      <c r="F18" s="163">
        <v>30809</v>
      </c>
      <c r="G18" s="163">
        <v>26591</v>
      </c>
      <c r="H18" s="163">
        <v>25283</v>
      </c>
      <c r="I18" s="163">
        <v>23010</v>
      </c>
      <c r="J18" s="163">
        <v>18482</v>
      </c>
      <c r="K18" s="163">
        <v>13416</v>
      </c>
      <c r="L18" s="163">
        <v>11657</v>
      </c>
      <c r="M18" s="163">
        <v>11019</v>
      </c>
      <c r="N18" s="163">
        <v>10324</v>
      </c>
      <c r="O18" s="163">
        <v>10013</v>
      </c>
      <c r="P18" s="163">
        <v>8754</v>
      </c>
      <c r="Q18" s="163">
        <v>6516</v>
      </c>
      <c r="R18" s="163">
        <v>4173</v>
      </c>
      <c r="S18" s="163">
        <v>2850</v>
      </c>
      <c r="T18" s="163">
        <v>1522</v>
      </c>
      <c r="U18" s="163" t="s">
        <v>133</v>
      </c>
      <c r="V18" s="163" t="s">
        <v>133</v>
      </c>
      <c r="W18" s="163" t="s">
        <v>133</v>
      </c>
    </row>
    <row r="19" spans="1:23">
      <c r="A19" s="8">
        <v>1983</v>
      </c>
      <c r="B19" s="101">
        <v>287402</v>
      </c>
      <c r="C19" s="163">
        <v>23246</v>
      </c>
      <c r="D19" s="163">
        <v>25755</v>
      </c>
      <c r="E19" s="163">
        <v>29316</v>
      </c>
      <c r="F19" s="163">
        <v>30573</v>
      </c>
      <c r="G19" s="163">
        <v>27056</v>
      </c>
      <c r="H19" s="163">
        <v>25670</v>
      </c>
      <c r="I19" s="163">
        <v>23598</v>
      </c>
      <c r="J19" s="163">
        <v>19469</v>
      </c>
      <c r="K19" s="163">
        <v>14265</v>
      </c>
      <c r="L19" s="163">
        <v>11711</v>
      </c>
      <c r="M19" s="163">
        <v>11173</v>
      </c>
      <c r="N19" s="163">
        <v>10351</v>
      </c>
      <c r="O19" s="163">
        <v>10135</v>
      </c>
      <c r="P19" s="163">
        <v>8743</v>
      </c>
      <c r="Q19" s="163">
        <v>6859</v>
      </c>
      <c r="R19" s="163">
        <v>4312</v>
      </c>
      <c r="S19" s="163">
        <v>2880</v>
      </c>
      <c r="T19" s="163">
        <v>1571</v>
      </c>
      <c r="U19" s="163" t="s">
        <v>133</v>
      </c>
      <c r="V19" s="163" t="s">
        <v>133</v>
      </c>
      <c r="W19" s="163" t="s">
        <v>133</v>
      </c>
    </row>
    <row r="20" spans="1:23">
      <c r="A20" s="8">
        <v>1984</v>
      </c>
      <c r="B20" s="101">
        <v>288102</v>
      </c>
      <c r="C20" s="163">
        <v>22790</v>
      </c>
      <c r="D20" s="163">
        <v>24883</v>
      </c>
      <c r="E20" s="163">
        <v>28731</v>
      </c>
      <c r="F20" s="163">
        <v>29969</v>
      </c>
      <c r="G20" s="163">
        <v>27152</v>
      </c>
      <c r="H20" s="163">
        <v>25652</v>
      </c>
      <c r="I20" s="163">
        <v>24025</v>
      </c>
      <c r="J20" s="163">
        <v>20458</v>
      </c>
      <c r="K20" s="163">
        <v>14815</v>
      </c>
      <c r="L20" s="163">
        <v>12158</v>
      </c>
      <c r="M20" s="163">
        <v>11059</v>
      </c>
      <c r="N20" s="163">
        <v>10543</v>
      </c>
      <c r="O20" s="163">
        <v>10038</v>
      </c>
      <c r="P20" s="163">
        <v>8784</v>
      </c>
      <c r="Q20" s="163">
        <v>7282</v>
      </c>
      <c r="R20" s="163">
        <v>4503</v>
      </c>
      <c r="S20" s="163">
        <v>2928</v>
      </c>
      <c r="T20" s="163">
        <v>1566</v>
      </c>
      <c r="U20" s="163" t="s">
        <v>133</v>
      </c>
      <c r="V20" s="163" t="s">
        <v>133</v>
      </c>
      <c r="W20" s="163" t="s">
        <v>133</v>
      </c>
    </row>
    <row r="21" spans="1:23">
      <c r="A21" s="8">
        <v>1985</v>
      </c>
      <c r="B21" s="101">
        <v>288049</v>
      </c>
      <c r="C21" s="163">
        <v>22015</v>
      </c>
      <c r="D21" s="163">
        <v>24285</v>
      </c>
      <c r="E21" s="163">
        <v>27960</v>
      </c>
      <c r="F21" s="163">
        <v>29203</v>
      </c>
      <c r="G21" s="163">
        <v>27306</v>
      </c>
      <c r="H21" s="163">
        <v>25333</v>
      </c>
      <c r="I21" s="163">
        <v>24384</v>
      </c>
      <c r="J21" s="163">
        <v>21508</v>
      </c>
      <c r="K21" s="163">
        <v>15387</v>
      </c>
      <c r="L21" s="163">
        <v>12411</v>
      </c>
      <c r="M21" s="163">
        <v>11049</v>
      </c>
      <c r="N21" s="163">
        <v>10799</v>
      </c>
      <c r="O21" s="163">
        <v>9587</v>
      </c>
      <c r="P21" s="163">
        <v>9020</v>
      </c>
      <c r="Q21" s="163">
        <v>7598</v>
      </c>
      <c r="R21" s="163">
        <v>4794</v>
      </c>
      <c r="S21" s="163">
        <v>2999</v>
      </c>
      <c r="T21" s="163">
        <v>1597</v>
      </c>
      <c r="U21" s="163" t="s">
        <v>133</v>
      </c>
      <c r="V21" s="163" t="s">
        <v>133</v>
      </c>
      <c r="W21" s="163" t="s">
        <v>133</v>
      </c>
    </row>
    <row r="22" spans="1:23">
      <c r="A22" s="8">
        <v>1986</v>
      </c>
      <c r="B22" s="101">
        <v>287236</v>
      </c>
      <c r="C22" s="163">
        <v>21327</v>
      </c>
      <c r="D22" s="163">
        <v>23661</v>
      </c>
      <c r="E22" s="163">
        <v>26998</v>
      </c>
      <c r="F22" s="163">
        <v>28735</v>
      </c>
      <c r="G22" s="163">
        <v>26760</v>
      </c>
      <c r="H22" s="163">
        <v>25018</v>
      </c>
      <c r="I22" s="163">
        <v>24515</v>
      </c>
      <c r="J22" s="163">
        <v>21858</v>
      </c>
      <c r="K22" s="163">
        <v>16719</v>
      </c>
      <c r="L22" s="163">
        <v>12595</v>
      </c>
      <c r="M22" s="163">
        <v>11125</v>
      </c>
      <c r="N22" s="163">
        <v>10691</v>
      </c>
      <c r="O22" s="163">
        <v>9803</v>
      </c>
      <c r="P22" s="163">
        <v>9173</v>
      </c>
      <c r="Q22" s="163">
        <v>7596</v>
      </c>
      <c r="R22" s="163">
        <v>5124</v>
      </c>
      <c r="S22" s="163">
        <v>2984</v>
      </c>
      <c r="T22" s="163">
        <v>1708</v>
      </c>
      <c r="U22" s="163" t="s">
        <v>133</v>
      </c>
      <c r="V22" s="163" t="s">
        <v>133</v>
      </c>
      <c r="W22" s="163" t="s">
        <v>133</v>
      </c>
    </row>
    <row r="23" spans="1:23">
      <c r="A23" s="8">
        <v>1987</v>
      </c>
      <c r="B23" s="101">
        <v>286878</v>
      </c>
      <c r="C23" s="163">
        <v>20522</v>
      </c>
      <c r="D23" s="163">
        <v>23064</v>
      </c>
      <c r="E23" s="163">
        <v>26237</v>
      </c>
      <c r="F23" s="163">
        <v>28006</v>
      </c>
      <c r="G23" s="163">
        <v>26558</v>
      </c>
      <c r="H23" s="163">
        <v>24892</v>
      </c>
      <c r="I23" s="163">
        <v>24658</v>
      </c>
      <c r="J23" s="163">
        <v>22226</v>
      </c>
      <c r="K23" s="163">
        <v>17951</v>
      </c>
      <c r="L23" s="163">
        <v>12905</v>
      </c>
      <c r="M23" s="163">
        <v>11261</v>
      </c>
      <c r="N23" s="163">
        <v>10600</v>
      </c>
      <c r="O23" s="163">
        <v>9804</v>
      </c>
      <c r="P23" s="163">
        <v>9382</v>
      </c>
      <c r="Q23" s="163">
        <v>7738</v>
      </c>
      <c r="R23" s="163">
        <v>5384</v>
      </c>
      <c r="S23" s="163">
        <v>3072</v>
      </c>
      <c r="T23" s="163">
        <v>1714</v>
      </c>
      <c r="U23" s="163" t="s">
        <v>133</v>
      </c>
      <c r="V23" s="163" t="s">
        <v>133</v>
      </c>
      <c r="W23" s="163" t="s">
        <v>133</v>
      </c>
    </row>
    <row r="24" spans="1:23">
      <c r="A24" s="8">
        <v>1988</v>
      </c>
      <c r="B24" s="101">
        <v>286783</v>
      </c>
      <c r="C24" s="163">
        <v>19880</v>
      </c>
      <c r="D24" s="163">
        <v>22589</v>
      </c>
      <c r="E24" s="163">
        <v>25416</v>
      </c>
      <c r="F24" s="163">
        <v>27440</v>
      </c>
      <c r="G24" s="163">
        <v>26038</v>
      </c>
      <c r="H24" s="163">
        <v>24824</v>
      </c>
      <c r="I24" s="163">
        <v>24715</v>
      </c>
      <c r="J24" s="163">
        <v>22739</v>
      </c>
      <c r="K24" s="163">
        <v>18799</v>
      </c>
      <c r="L24" s="163">
        <v>13690</v>
      </c>
      <c r="M24" s="163">
        <v>11281</v>
      </c>
      <c r="N24" s="163">
        <v>10736</v>
      </c>
      <c r="O24" s="163">
        <v>9871</v>
      </c>
      <c r="P24" s="163">
        <v>9413</v>
      </c>
      <c r="Q24" s="163">
        <v>7766</v>
      </c>
      <c r="R24" s="163">
        <v>5717</v>
      </c>
      <c r="S24" s="163">
        <v>3164</v>
      </c>
      <c r="T24" s="163">
        <v>1765</v>
      </c>
      <c r="U24" s="163" t="s">
        <v>133</v>
      </c>
      <c r="V24" s="163" t="s">
        <v>133</v>
      </c>
      <c r="W24" s="163" t="s">
        <v>133</v>
      </c>
    </row>
    <row r="25" spans="1:23">
      <c r="A25" s="8">
        <v>1989</v>
      </c>
      <c r="B25" s="101">
        <v>287302</v>
      </c>
      <c r="C25" s="163">
        <v>19220</v>
      </c>
      <c r="D25" s="163">
        <v>22249</v>
      </c>
      <c r="E25" s="163">
        <v>24623</v>
      </c>
      <c r="F25" s="163">
        <v>27041</v>
      </c>
      <c r="G25" s="163">
        <v>25665</v>
      </c>
      <c r="H25" s="163">
        <v>24770</v>
      </c>
      <c r="I25" s="163">
        <v>24717</v>
      </c>
      <c r="J25" s="163">
        <v>23191</v>
      </c>
      <c r="K25" s="163">
        <v>19816</v>
      </c>
      <c r="L25" s="163">
        <v>14298</v>
      </c>
      <c r="M25" s="163">
        <v>11657</v>
      </c>
      <c r="N25" s="163">
        <v>10665</v>
      </c>
      <c r="O25" s="163">
        <v>10031</v>
      </c>
      <c r="P25" s="163">
        <v>9336</v>
      </c>
      <c r="Q25" s="163">
        <v>7824</v>
      </c>
      <c r="R25" s="163">
        <v>6114</v>
      </c>
      <c r="S25" s="163">
        <v>3329</v>
      </c>
      <c r="T25" s="163">
        <v>1795</v>
      </c>
      <c r="U25" s="163" t="s">
        <v>133</v>
      </c>
      <c r="V25" s="163" t="s">
        <v>133</v>
      </c>
      <c r="W25" s="163" t="s">
        <v>133</v>
      </c>
    </row>
    <row r="26" spans="1:23">
      <c r="A26" s="8">
        <v>1990</v>
      </c>
      <c r="B26" s="101">
        <v>287661</v>
      </c>
      <c r="C26" s="163">
        <v>18906</v>
      </c>
      <c r="D26" s="163">
        <v>21776</v>
      </c>
      <c r="E26" s="163">
        <v>23925</v>
      </c>
      <c r="F26" s="163">
        <v>26742</v>
      </c>
      <c r="G26" s="163">
        <v>24685</v>
      </c>
      <c r="H26" s="163">
        <v>24904</v>
      </c>
      <c r="I26" s="163">
        <v>24577</v>
      </c>
      <c r="J26" s="163">
        <v>23627</v>
      </c>
      <c r="K26" s="163">
        <v>20902</v>
      </c>
      <c r="L26" s="163">
        <v>14933</v>
      </c>
      <c r="M26" s="163">
        <v>11944</v>
      </c>
      <c r="N26" s="163">
        <v>10672</v>
      </c>
      <c r="O26" s="163">
        <v>10244</v>
      </c>
      <c r="P26" s="163">
        <v>9006</v>
      </c>
      <c r="Q26" s="163">
        <v>8082</v>
      </c>
      <c r="R26" s="163">
        <v>6365</v>
      </c>
      <c r="S26" s="163">
        <v>3567</v>
      </c>
      <c r="T26" s="163">
        <v>1838</v>
      </c>
      <c r="U26" s="163" t="s">
        <v>133</v>
      </c>
      <c r="V26" s="163" t="s">
        <v>133</v>
      </c>
      <c r="W26" s="163" t="s">
        <v>133</v>
      </c>
    </row>
    <row r="27" spans="1:23">
      <c r="A27" s="8">
        <v>1991</v>
      </c>
      <c r="B27" s="101">
        <v>288776</v>
      </c>
      <c r="C27" s="163">
        <v>18507</v>
      </c>
      <c r="D27" s="163">
        <v>21193</v>
      </c>
      <c r="E27" s="163">
        <v>23420</v>
      </c>
      <c r="F27" s="163">
        <v>26246</v>
      </c>
      <c r="G27" s="163">
        <v>24607</v>
      </c>
      <c r="H27" s="163">
        <v>24705</v>
      </c>
      <c r="I27" s="163">
        <v>24722</v>
      </c>
      <c r="J27" s="163">
        <v>23905</v>
      </c>
      <c r="K27" s="163">
        <v>21435</v>
      </c>
      <c r="L27" s="163">
        <v>16347</v>
      </c>
      <c r="M27" s="163">
        <v>12226</v>
      </c>
      <c r="N27" s="163">
        <v>10707</v>
      </c>
      <c r="O27" s="163">
        <v>10172</v>
      </c>
      <c r="P27" s="163">
        <v>9252</v>
      </c>
      <c r="Q27" s="163">
        <v>8197</v>
      </c>
      <c r="R27" s="163">
        <v>6417</v>
      </c>
      <c r="S27" s="163">
        <v>3852</v>
      </c>
      <c r="T27" s="163">
        <v>1820</v>
      </c>
      <c r="U27" s="163" t="s">
        <v>133</v>
      </c>
      <c r="V27" s="163" t="s">
        <v>133</v>
      </c>
      <c r="W27" s="163" t="s">
        <v>133</v>
      </c>
    </row>
    <row r="28" spans="1:23">
      <c r="A28" s="8">
        <v>1992</v>
      </c>
      <c r="B28" s="101">
        <v>289126</v>
      </c>
      <c r="C28" s="163">
        <v>18158</v>
      </c>
      <c r="D28" s="163">
        <v>20513</v>
      </c>
      <c r="E28" s="163">
        <v>23031</v>
      </c>
      <c r="F28" s="163">
        <v>25371</v>
      </c>
      <c r="G28" s="163">
        <v>24495</v>
      </c>
      <c r="H28" s="163">
        <v>24435</v>
      </c>
      <c r="I28" s="163">
        <v>24654</v>
      </c>
      <c r="J28" s="163">
        <v>24163</v>
      </c>
      <c r="K28" s="163">
        <v>21866</v>
      </c>
      <c r="L28" s="163">
        <v>17625</v>
      </c>
      <c r="M28" s="163">
        <v>12632</v>
      </c>
      <c r="N28" s="163">
        <v>10862</v>
      </c>
      <c r="O28" s="163">
        <v>10190</v>
      </c>
      <c r="P28" s="163">
        <v>9228</v>
      </c>
      <c r="Q28" s="163">
        <v>8494</v>
      </c>
      <c r="R28" s="163">
        <v>6441</v>
      </c>
      <c r="S28" s="163">
        <v>4051</v>
      </c>
      <c r="T28" s="163">
        <v>1858</v>
      </c>
      <c r="U28" s="163" t="s">
        <v>133</v>
      </c>
      <c r="V28" s="163" t="s">
        <v>133</v>
      </c>
      <c r="W28" s="163" t="s">
        <v>133</v>
      </c>
    </row>
    <row r="29" spans="1:23">
      <c r="A29" s="8">
        <v>1993</v>
      </c>
      <c r="B29" s="101">
        <v>289327</v>
      </c>
      <c r="C29" s="163">
        <v>17737</v>
      </c>
      <c r="D29" s="163">
        <v>19798</v>
      </c>
      <c r="E29" s="163">
        <v>22615</v>
      </c>
      <c r="F29" s="163">
        <v>24570</v>
      </c>
      <c r="G29" s="163">
        <v>24337</v>
      </c>
      <c r="H29" s="163">
        <v>24016</v>
      </c>
      <c r="I29" s="163">
        <v>24560</v>
      </c>
      <c r="J29" s="163">
        <v>24380</v>
      </c>
      <c r="K29" s="163">
        <v>22408</v>
      </c>
      <c r="L29" s="163">
        <v>18531</v>
      </c>
      <c r="M29" s="163">
        <v>13372</v>
      </c>
      <c r="N29" s="163">
        <v>10996</v>
      </c>
      <c r="O29" s="163">
        <v>10367</v>
      </c>
      <c r="P29" s="163">
        <v>9275</v>
      </c>
      <c r="Q29" s="163">
        <v>8546</v>
      </c>
      <c r="R29" s="163">
        <v>6543</v>
      </c>
      <c r="S29" s="163">
        <v>4258</v>
      </c>
      <c r="T29" s="163">
        <v>1929</v>
      </c>
      <c r="U29" s="163" t="s">
        <v>133</v>
      </c>
      <c r="V29" s="163" t="s">
        <v>133</v>
      </c>
      <c r="W29" s="163" t="s">
        <v>133</v>
      </c>
    </row>
    <row r="30" spans="1:23">
      <c r="A30" s="8">
        <v>1994</v>
      </c>
      <c r="B30" s="101">
        <v>287009</v>
      </c>
      <c r="C30" s="163">
        <v>17072</v>
      </c>
      <c r="D30" s="163">
        <v>19041</v>
      </c>
      <c r="E30" s="163">
        <v>22109</v>
      </c>
      <c r="F30" s="163">
        <v>23766</v>
      </c>
      <c r="G30" s="163">
        <v>23424</v>
      </c>
      <c r="H30" s="163">
        <v>23128</v>
      </c>
      <c r="I30" s="163">
        <v>24145</v>
      </c>
      <c r="J30" s="163">
        <v>24233</v>
      </c>
      <c r="K30" s="163">
        <v>22727</v>
      </c>
      <c r="L30" s="163">
        <v>19532</v>
      </c>
      <c r="M30" s="163">
        <v>13930</v>
      </c>
      <c r="N30" s="163">
        <v>11369</v>
      </c>
      <c r="O30" s="163">
        <v>10368</v>
      </c>
      <c r="P30" s="163">
        <v>9403</v>
      </c>
      <c r="Q30" s="163">
        <v>8481</v>
      </c>
      <c r="R30" s="163">
        <v>6596</v>
      </c>
      <c r="S30" s="163">
        <v>4589</v>
      </c>
      <c r="T30" s="163">
        <v>2022</v>
      </c>
      <c r="U30" s="163" t="s">
        <v>133</v>
      </c>
      <c r="V30" s="163" t="s">
        <v>133</v>
      </c>
      <c r="W30" s="163" t="s">
        <v>133</v>
      </c>
    </row>
    <row r="31" spans="1:23">
      <c r="A31" s="8">
        <v>1995</v>
      </c>
      <c r="B31" s="101">
        <v>284341</v>
      </c>
      <c r="C31" s="163">
        <v>15910</v>
      </c>
      <c r="D31" s="163">
        <v>18631</v>
      </c>
      <c r="E31" s="163">
        <v>21439</v>
      </c>
      <c r="F31" s="163">
        <v>23153</v>
      </c>
      <c r="G31" s="163">
        <v>22516</v>
      </c>
      <c r="H31" s="163">
        <v>22049</v>
      </c>
      <c r="I31" s="163">
        <v>23917</v>
      </c>
      <c r="J31" s="163">
        <v>23974</v>
      </c>
      <c r="K31" s="163">
        <v>23038</v>
      </c>
      <c r="L31" s="163">
        <v>20479</v>
      </c>
      <c r="M31" s="163">
        <v>14526</v>
      </c>
      <c r="N31" s="163">
        <v>11590</v>
      </c>
      <c r="O31" s="163">
        <v>10391</v>
      </c>
      <c r="P31" s="163">
        <v>9630</v>
      </c>
      <c r="Q31" s="163">
        <v>8168</v>
      </c>
      <c r="R31" s="163">
        <v>6832</v>
      </c>
      <c r="S31" s="163">
        <v>4806</v>
      </c>
      <c r="T31" s="163">
        <v>2210</v>
      </c>
      <c r="U31" s="163" t="s">
        <v>133</v>
      </c>
      <c r="V31" s="163" t="s">
        <v>133</v>
      </c>
      <c r="W31" s="163" t="s">
        <v>133</v>
      </c>
    </row>
    <row r="32" spans="1:23">
      <c r="A32" s="8">
        <v>1996</v>
      </c>
      <c r="B32" s="101">
        <v>280953</v>
      </c>
      <c r="C32" s="163">
        <v>14906</v>
      </c>
      <c r="D32" s="163">
        <v>17937</v>
      </c>
      <c r="E32" s="163">
        <v>20710</v>
      </c>
      <c r="F32" s="163">
        <v>22485</v>
      </c>
      <c r="G32" s="163">
        <v>21380</v>
      </c>
      <c r="H32" s="163">
        <v>21026</v>
      </c>
      <c r="I32" s="163">
        <v>23287</v>
      </c>
      <c r="J32" s="163">
        <v>23805</v>
      </c>
      <c r="K32" s="163">
        <v>23125</v>
      </c>
      <c r="L32" s="163">
        <v>20826</v>
      </c>
      <c r="M32" s="163">
        <v>15878</v>
      </c>
      <c r="N32" s="163">
        <v>11869</v>
      </c>
      <c r="O32" s="163">
        <v>10402</v>
      </c>
      <c r="P32" s="163">
        <v>9590</v>
      </c>
      <c r="Q32" s="163">
        <v>8387</v>
      </c>
      <c r="R32" s="163">
        <v>6985</v>
      </c>
      <c r="S32" s="163">
        <v>4836</v>
      </c>
      <c r="T32" s="163">
        <v>2419</v>
      </c>
      <c r="U32" s="163" t="s">
        <v>133</v>
      </c>
      <c r="V32" s="163" t="s">
        <v>133</v>
      </c>
      <c r="W32" s="163" t="s">
        <v>133</v>
      </c>
    </row>
    <row r="33" spans="1:23">
      <c r="A33" s="8">
        <v>1997</v>
      </c>
      <c r="B33" s="101">
        <v>277070</v>
      </c>
      <c r="C33" s="163">
        <v>14286</v>
      </c>
      <c r="D33" s="163">
        <v>17145</v>
      </c>
      <c r="E33" s="163">
        <v>19827</v>
      </c>
      <c r="F33" s="163">
        <v>21653</v>
      </c>
      <c r="G33" s="163">
        <v>20404</v>
      </c>
      <c r="H33" s="163">
        <v>20071</v>
      </c>
      <c r="I33" s="163">
        <v>22581</v>
      </c>
      <c r="J33" s="163">
        <v>23393</v>
      </c>
      <c r="K33" s="163">
        <v>23065</v>
      </c>
      <c r="L33" s="163">
        <v>21145</v>
      </c>
      <c r="M33" s="163">
        <v>17071</v>
      </c>
      <c r="N33" s="163">
        <v>12213</v>
      </c>
      <c r="O33" s="163">
        <v>10522</v>
      </c>
      <c r="P33" s="163">
        <v>9570</v>
      </c>
      <c r="Q33" s="163">
        <v>8361</v>
      </c>
      <c r="R33" s="163">
        <v>7217</v>
      </c>
      <c r="S33" s="163">
        <v>4830</v>
      </c>
      <c r="T33" s="163">
        <v>2561</v>
      </c>
      <c r="U33" s="163" t="s">
        <v>133</v>
      </c>
      <c r="V33" s="163" t="s">
        <v>133</v>
      </c>
      <c r="W33" s="163" t="s">
        <v>133</v>
      </c>
    </row>
    <row r="34" spans="1:23">
      <c r="A34" s="8">
        <v>1998</v>
      </c>
      <c r="B34" s="101">
        <v>272560</v>
      </c>
      <c r="C34" s="163">
        <v>13625</v>
      </c>
      <c r="D34" s="163">
        <v>16355</v>
      </c>
      <c r="E34" s="163">
        <v>18940</v>
      </c>
      <c r="F34" s="163">
        <v>20877</v>
      </c>
      <c r="G34" s="163">
        <v>19199</v>
      </c>
      <c r="H34" s="163">
        <v>19093</v>
      </c>
      <c r="I34" s="163">
        <v>21643</v>
      </c>
      <c r="J34" s="163">
        <v>22924</v>
      </c>
      <c r="K34" s="163">
        <v>22959</v>
      </c>
      <c r="L34" s="163">
        <v>21531</v>
      </c>
      <c r="M34" s="163">
        <v>17859</v>
      </c>
      <c r="N34" s="163">
        <v>12895</v>
      </c>
      <c r="O34" s="163">
        <v>10597</v>
      </c>
      <c r="P34" s="163">
        <v>9705</v>
      </c>
      <c r="Q34" s="163">
        <v>8365</v>
      </c>
      <c r="R34" s="163">
        <v>7246</v>
      </c>
      <c r="S34" s="163">
        <v>4858</v>
      </c>
      <c r="T34" s="163">
        <v>2691</v>
      </c>
      <c r="U34" s="163" t="s">
        <v>133</v>
      </c>
      <c r="V34" s="163" t="s">
        <v>133</v>
      </c>
      <c r="W34" s="163" t="s">
        <v>133</v>
      </c>
    </row>
    <row r="35" spans="1:23">
      <c r="A35" s="8">
        <v>1999</v>
      </c>
      <c r="B35" s="101">
        <v>269625</v>
      </c>
      <c r="C35" s="163">
        <v>13174</v>
      </c>
      <c r="D35" s="163">
        <v>15670</v>
      </c>
      <c r="E35" s="163">
        <v>18136</v>
      </c>
      <c r="F35" s="163">
        <v>20536</v>
      </c>
      <c r="G35" s="163">
        <v>18502</v>
      </c>
      <c r="H35" s="163">
        <v>18182</v>
      </c>
      <c r="I35" s="163">
        <v>20726</v>
      </c>
      <c r="J35" s="163">
        <v>22559</v>
      </c>
      <c r="K35" s="163">
        <v>22748</v>
      </c>
      <c r="L35" s="163">
        <v>21837</v>
      </c>
      <c r="M35" s="163">
        <v>18807</v>
      </c>
      <c r="N35" s="163">
        <v>13449</v>
      </c>
      <c r="O35" s="163">
        <v>10916</v>
      </c>
      <c r="P35" s="163">
        <v>9725</v>
      </c>
      <c r="Q35" s="163">
        <v>8512</v>
      </c>
      <c r="R35" s="163">
        <v>7147</v>
      </c>
      <c r="S35" s="163">
        <v>4953</v>
      </c>
      <c r="T35" s="163">
        <v>2815</v>
      </c>
      <c r="U35" s="163" t="s">
        <v>133</v>
      </c>
      <c r="V35" s="163" t="s">
        <v>133</v>
      </c>
      <c r="W35" s="163" t="s">
        <v>133</v>
      </c>
    </row>
    <row r="36" spans="1:23">
      <c r="A36" s="8">
        <v>2000</v>
      </c>
      <c r="B36" s="101">
        <v>267181</v>
      </c>
      <c r="C36" s="163">
        <v>12837</v>
      </c>
      <c r="D36" s="163">
        <v>14762</v>
      </c>
      <c r="E36" s="163">
        <v>17655</v>
      </c>
      <c r="F36" s="163">
        <v>20030</v>
      </c>
      <c r="G36" s="163">
        <v>18005</v>
      </c>
      <c r="H36" s="163">
        <v>17326</v>
      </c>
      <c r="I36" s="163">
        <v>19905</v>
      </c>
      <c r="J36" s="163">
        <v>22408</v>
      </c>
      <c r="K36" s="163">
        <v>22474</v>
      </c>
      <c r="L36" s="163">
        <v>22065</v>
      </c>
      <c r="M36" s="163">
        <v>19702</v>
      </c>
      <c r="N36" s="163">
        <v>14065</v>
      </c>
      <c r="O36" s="163">
        <v>11140</v>
      </c>
      <c r="P36" s="163">
        <v>9749</v>
      </c>
      <c r="Q36" s="163">
        <v>8708</v>
      </c>
      <c r="R36" s="163">
        <v>6915</v>
      </c>
      <c r="S36" s="163">
        <v>5218</v>
      </c>
      <c r="T36" s="163">
        <v>2933</v>
      </c>
      <c r="U36" s="163" t="s">
        <v>133</v>
      </c>
      <c r="V36" s="163" t="s">
        <v>133</v>
      </c>
      <c r="W36" s="163" t="s">
        <v>133</v>
      </c>
    </row>
    <row r="37" spans="1:23">
      <c r="A37" s="8">
        <v>2001</v>
      </c>
      <c r="B37" s="101">
        <v>264810</v>
      </c>
      <c r="C37" s="163">
        <v>12359</v>
      </c>
      <c r="D37" s="163">
        <v>14109</v>
      </c>
      <c r="E37" s="163">
        <v>17049</v>
      </c>
      <c r="F37" s="163">
        <v>19490</v>
      </c>
      <c r="G37" s="163">
        <v>17783</v>
      </c>
      <c r="H37" s="163">
        <v>16449</v>
      </c>
      <c r="I37" s="163">
        <v>19160</v>
      </c>
      <c r="J37" s="163">
        <v>21918</v>
      </c>
      <c r="K37" s="163">
        <v>22380</v>
      </c>
      <c r="L37" s="163">
        <v>22069</v>
      </c>
      <c r="M37" s="163">
        <v>20029</v>
      </c>
      <c r="N37" s="163">
        <v>15321</v>
      </c>
      <c r="O37" s="163">
        <v>11479</v>
      </c>
      <c r="P37" s="163">
        <v>9729</v>
      </c>
      <c r="Q37" s="163">
        <v>8673</v>
      </c>
      <c r="R37" s="163">
        <v>7115</v>
      </c>
      <c r="S37" s="163">
        <v>5348</v>
      </c>
      <c r="T37" s="163">
        <v>2968</v>
      </c>
      <c r="U37" s="163">
        <v>1104</v>
      </c>
      <c r="V37" s="163">
        <v>239</v>
      </c>
      <c r="W37" s="163">
        <v>39</v>
      </c>
    </row>
    <row r="38" spans="1:23">
      <c r="A38" s="8">
        <v>2002</v>
      </c>
      <c r="B38" s="101">
        <v>263551</v>
      </c>
      <c r="C38" s="163">
        <v>12071</v>
      </c>
      <c r="D38" s="163">
        <v>13673</v>
      </c>
      <c r="E38" s="163">
        <v>16633</v>
      </c>
      <c r="F38" s="163">
        <v>18716</v>
      </c>
      <c r="G38" s="163">
        <v>17595</v>
      </c>
      <c r="H38" s="163">
        <v>15911</v>
      </c>
      <c r="I38" s="163">
        <v>18611</v>
      </c>
      <c r="J38" s="163">
        <v>21544</v>
      </c>
      <c r="K38" s="163">
        <v>22283</v>
      </c>
      <c r="L38" s="163">
        <v>22068</v>
      </c>
      <c r="M38" s="163">
        <v>20355</v>
      </c>
      <c r="N38" s="163">
        <v>16472</v>
      </c>
      <c r="O38" s="163">
        <v>11909</v>
      </c>
      <c r="P38" s="163">
        <v>9878</v>
      </c>
      <c r="Q38" s="163">
        <v>8646</v>
      </c>
      <c r="R38" s="163">
        <v>7150</v>
      </c>
      <c r="S38" s="163">
        <v>5507</v>
      </c>
      <c r="T38" s="163">
        <v>3060</v>
      </c>
      <c r="U38" s="163">
        <v>1178</v>
      </c>
      <c r="V38" s="163">
        <v>247</v>
      </c>
      <c r="W38" s="163">
        <v>44</v>
      </c>
    </row>
    <row r="39" spans="1:23">
      <c r="A39" s="8">
        <v>2003</v>
      </c>
      <c r="B39" s="101">
        <v>262936</v>
      </c>
      <c r="C39" s="163">
        <v>11981</v>
      </c>
      <c r="D39" s="163">
        <v>13289</v>
      </c>
      <c r="E39" s="163">
        <v>16161</v>
      </c>
      <c r="F39" s="163">
        <v>18077</v>
      </c>
      <c r="G39" s="163">
        <v>17321</v>
      </c>
      <c r="H39" s="163">
        <v>15672</v>
      </c>
      <c r="I39" s="163">
        <v>18125</v>
      </c>
      <c r="J39" s="163">
        <v>21148</v>
      </c>
      <c r="K39" s="163">
        <v>22141</v>
      </c>
      <c r="L39" s="163">
        <v>22192</v>
      </c>
      <c r="M39" s="163">
        <v>20720</v>
      </c>
      <c r="N39" s="163">
        <v>17350</v>
      </c>
      <c r="O39" s="163">
        <v>12582</v>
      </c>
      <c r="P39" s="163">
        <v>10053</v>
      </c>
      <c r="Q39" s="163">
        <v>8758</v>
      </c>
      <c r="R39" s="163">
        <v>7163</v>
      </c>
      <c r="S39" s="163">
        <v>5530</v>
      </c>
      <c r="T39" s="163">
        <v>3103</v>
      </c>
      <c r="U39" s="163">
        <v>1261</v>
      </c>
      <c r="V39" s="163">
        <v>268</v>
      </c>
      <c r="W39" s="163">
        <v>41</v>
      </c>
    </row>
    <row r="40" spans="1:23">
      <c r="A40" s="8">
        <v>2004</v>
      </c>
      <c r="B40" s="101">
        <v>262335</v>
      </c>
      <c r="C40" s="163">
        <v>11811</v>
      </c>
      <c r="D40" s="163">
        <v>13054</v>
      </c>
      <c r="E40" s="163">
        <v>15594</v>
      </c>
      <c r="F40" s="163">
        <v>17499</v>
      </c>
      <c r="G40" s="163">
        <v>17205</v>
      </c>
      <c r="H40" s="163">
        <v>15446</v>
      </c>
      <c r="I40" s="163">
        <v>17601</v>
      </c>
      <c r="J40" s="163">
        <v>20582</v>
      </c>
      <c r="K40" s="163">
        <v>22016</v>
      </c>
      <c r="L40" s="163">
        <v>22139</v>
      </c>
      <c r="M40" s="163">
        <v>21058</v>
      </c>
      <c r="N40" s="163">
        <v>18317</v>
      </c>
      <c r="O40" s="163">
        <v>13156</v>
      </c>
      <c r="P40" s="163">
        <v>10418</v>
      </c>
      <c r="Q40" s="163">
        <v>8792</v>
      </c>
      <c r="R40" s="163">
        <v>7284</v>
      </c>
      <c r="S40" s="163">
        <v>5476</v>
      </c>
      <c r="T40" s="163">
        <v>3202</v>
      </c>
      <c r="U40" s="163">
        <v>1360</v>
      </c>
      <c r="V40" s="163">
        <v>290</v>
      </c>
      <c r="W40" s="163">
        <v>35</v>
      </c>
    </row>
    <row r="41" spans="1:23">
      <c r="A41" s="8">
        <v>2005</v>
      </c>
      <c r="B41" s="101">
        <v>260718</v>
      </c>
      <c r="C41" s="163">
        <v>11479</v>
      </c>
      <c r="D41" s="163">
        <v>12886</v>
      </c>
      <c r="E41" s="163">
        <v>14756</v>
      </c>
      <c r="F41" s="163">
        <v>17186</v>
      </c>
      <c r="G41" s="163">
        <v>16642</v>
      </c>
      <c r="H41" s="163">
        <v>15105</v>
      </c>
      <c r="I41" s="163">
        <v>17026</v>
      </c>
      <c r="J41" s="163">
        <v>19880</v>
      </c>
      <c r="K41" s="163">
        <v>22046</v>
      </c>
      <c r="L41" s="163">
        <v>21972</v>
      </c>
      <c r="M41" s="163">
        <v>21339</v>
      </c>
      <c r="N41" s="163">
        <v>19134</v>
      </c>
      <c r="O41" s="163">
        <v>13853</v>
      </c>
      <c r="P41" s="163">
        <v>10670</v>
      </c>
      <c r="Q41" s="163">
        <v>8819</v>
      </c>
      <c r="R41" s="163">
        <v>7444</v>
      </c>
      <c r="S41" s="163">
        <v>5321</v>
      </c>
      <c r="T41" s="163">
        <v>3403</v>
      </c>
      <c r="U41" s="163">
        <v>1404</v>
      </c>
      <c r="V41" s="163">
        <v>328</v>
      </c>
      <c r="W41" s="163">
        <v>25</v>
      </c>
    </row>
    <row r="42" spans="1:23">
      <c r="A42" s="8">
        <v>2006</v>
      </c>
      <c r="B42" s="101">
        <v>259044</v>
      </c>
      <c r="C42" s="163">
        <v>11226</v>
      </c>
      <c r="D42" s="163">
        <v>12541</v>
      </c>
      <c r="E42" s="163">
        <v>14200</v>
      </c>
      <c r="F42" s="163">
        <v>16655</v>
      </c>
      <c r="G42" s="163">
        <v>16170</v>
      </c>
      <c r="H42" s="163">
        <v>14706</v>
      </c>
      <c r="I42" s="163">
        <v>16542</v>
      </c>
      <c r="J42" s="163">
        <v>19288</v>
      </c>
      <c r="K42" s="163">
        <v>21677</v>
      </c>
      <c r="L42" s="163">
        <v>21958</v>
      </c>
      <c r="M42" s="163">
        <v>21407</v>
      </c>
      <c r="N42" s="163">
        <v>19424</v>
      </c>
      <c r="O42" s="163">
        <v>15129</v>
      </c>
      <c r="P42" s="163">
        <v>11006</v>
      </c>
      <c r="Q42" s="163">
        <v>8909</v>
      </c>
      <c r="R42" s="163">
        <v>7400</v>
      </c>
      <c r="S42" s="163">
        <v>5445</v>
      </c>
      <c r="T42" s="163">
        <v>3530</v>
      </c>
      <c r="U42" s="163">
        <v>1447</v>
      </c>
      <c r="V42" s="163">
        <v>341</v>
      </c>
      <c r="W42" s="163">
        <v>43</v>
      </c>
    </row>
    <row r="43" spans="1:23">
      <c r="A43" s="8">
        <v>2007</v>
      </c>
      <c r="B43" s="101">
        <v>258653</v>
      </c>
      <c r="C43" s="163">
        <v>11204</v>
      </c>
      <c r="D43" s="163">
        <v>12360</v>
      </c>
      <c r="E43" s="163">
        <v>13907</v>
      </c>
      <c r="F43" s="163">
        <v>16308</v>
      </c>
      <c r="G43" s="163">
        <v>15799</v>
      </c>
      <c r="H43" s="163">
        <v>14553</v>
      </c>
      <c r="I43" s="163">
        <v>16128</v>
      </c>
      <c r="J43" s="163">
        <v>18786</v>
      </c>
      <c r="K43" s="163">
        <v>21320</v>
      </c>
      <c r="L43" s="163">
        <v>21739</v>
      </c>
      <c r="M43" s="163">
        <v>21544</v>
      </c>
      <c r="N43" s="163">
        <v>19758</v>
      </c>
      <c r="O43" s="163">
        <v>16241</v>
      </c>
      <c r="P43" s="163">
        <v>11468</v>
      </c>
      <c r="Q43" s="163">
        <v>9103</v>
      </c>
      <c r="R43" s="163">
        <v>7429</v>
      </c>
      <c r="S43" s="163">
        <v>5457</v>
      </c>
      <c r="T43" s="163">
        <v>3666</v>
      </c>
      <c r="U43" s="163">
        <v>1461</v>
      </c>
      <c r="V43" s="163">
        <v>378</v>
      </c>
      <c r="W43" s="163">
        <v>44</v>
      </c>
    </row>
    <row r="44" spans="1:23">
      <c r="A44" s="8">
        <v>2008</v>
      </c>
      <c r="B44" s="101">
        <v>259859</v>
      </c>
      <c r="C44" s="163">
        <v>11372</v>
      </c>
      <c r="D44" s="163">
        <v>12381</v>
      </c>
      <c r="E44" s="163">
        <v>13758</v>
      </c>
      <c r="F44" s="163">
        <v>15975</v>
      </c>
      <c r="G44" s="163">
        <v>15686</v>
      </c>
      <c r="H44" s="163">
        <v>14663</v>
      </c>
      <c r="I44" s="163">
        <v>16005</v>
      </c>
      <c r="J44" s="163">
        <v>18446</v>
      </c>
      <c r="K44" s="163">
        <v>20976</v>
      </c>
      <c r="L44" s="163">
        <v>21602</v>
      </c>
      <c r="M44" s="163">
        <v>21629</v>
      </c>
      <c r="N44" s="163">
        <v>20163</v>
      </c>
      <c r="O44" s="163">
        <v>17149</v>
      </c>
      <c r="P44" s="163">
        <v>12105</v>
      </c>
      <c r="Q44" s="163">
        <v>9348</v>
      </c>
      <c r="R44" s="163">
        <v>7549</v>
      </c>
      <c r="S44" s="163">
        <v>5502</v>
      </c>
      <c r="T44" s="163">
        <v>3620</v>
      </c>
      <c r="U44" s="163">
        <v>1509</v>
      </c>
      <c r="V44" s="163">
        <v>377</v>
      </c>
      <c r="W44" s="163">
        <v>44</v>
      </c>
    </row>
    <row r="45" spans="1:23">
      <c r="A45" s="8">
        <v>2009</v>
      </c>
      <c r="B45" s="101">
        <v>262353</v>
      </c>
      <c r="C45" s="163">
        <v>11748</v>
      </c>
      <c r="D45" s="163">
        <v>12366</v>
      </c>
      <c r="E45" s="163">
        <v>13677</v>
      </c>
      <c r="F45" s="163">
        <v>15741</v>
      </c>
      <c r="G45" s="163">
        <v>15654</v>
      </c>
      <c r="H45" s="163">
        <v>15074</v>
      </c>
      <c r="I45" s="163">
        <v>15961</v>
      </c>
      <c r="J45" s="163">
        <v>18263</v>
      </c>
      <c r="K45" s="163">
        <v>20502</v>
      </c>
      <c r="L45" s="163">
        <v>21616</v>
      </c>
      <c r="M45" s="163">
        <v>21636</v>
      </c>
      <c r="N45" s="163">
        <v>20621</v>
      </c>
      <c r="O45" s="163">
        <v>18167</v>
      </c>
      <c r="P45" s="163">
        <v>12696</v>
      </c>
      <c r="Q45" s="163">
        <v>9737</v>
      </c>
      <c r="R45" s="163">
        <v>7638</v>
      </c>
      <c r="S45" s="163">
        <v>5679</v>
      </c>
      <c r="T45" s="163">
        <v>3560</v>
      </c>
      <c r="U45" s="163">
        <v>1587</v>
      </c>
      <c r="V45" s="163">
        <v>382</v>
      </c>
      <c r="W45" s="163">
        <v>48</v>
      </c>
    </row>
    <row r="46" spans="1:23">
      <c r="A46" s="8">
        <v>2010</v>
      </c>
      <c r="B46" s="101">
        <v>264536</v>
      </c>
      <c r="C46" s="163">
        <v>11974</v>
      </c>
      <c r="D46" s="163">
        <v>12202</v>
      </c>
      <c r="E46" s="163">
        <v>13560</v>
      </c>
      <c r="F46" s="163">
        <v>15237</v>
      </c>
      <c r="G46" s="163">
        <v>15949</v>
      </c>
      <c r="H46" s="163">
        <v>15338</v>
      </c>
      <c r="I46" s="163">
        <v>16003</v>
      </c>
      <c r="J46" s="163">
        <v>18076</v>
      </c>
      <c r="K46" s="163">
        <v>19993</v>
      </c>
      <c r="L46" s="163">
        <v>21800</v>
      </c>
      <c r="M46" s="163">
        <v>21635</v>
      </c>
      <c r="N46" s="163">
        <v>20989</v>
      </c>
      <c r="O46" s="163">
        <v>19119</v>
      </c>
      <c r="P46" s="163">
        <v>13412</v>
      </c>
      <c r="Q46" s="163">
        <v>9986</v>
      </c>
      <c r="R46" s="163">
        <v>7760</v>
      </c>
      <c r="S46" s="163">
        <v>5843</v>
      </c>
      <c r="T46" s="163">
        <v>3520</v>
      </c>
      <c r="U46" s="163">
        <v>1673</v>
      </c>
      <c r="V46" s="163">
        <v>411</v>
      </c>
      <c r="W46" s="163">
        <v>56</v>
      </c>
    </row>
    <row r="47" spans="1:23">
      <c r="A47" s="8">
        <v>2011</v>
      </c>
      <c r="B47" s="101">
        <v>265910</v>
      </c>
      <c r="C47" s="163">
        <v>12086</v>
      </c>
      <c r="D47" s="163">
        <v>12267</v>
      </c>
      <c r="E47" s="163">
        <v>13242</v>
      </c>
      <c r="F47" s="163">
        <v>14917</v>
      </c>
      <c r="G47" s="163">
        <v>15808</v>
      </c>
      <c r="H47" s="163">
        <v>15587</v>
      </c>
      <c r="I47" s="163">
        <v>16039</v>
      </c>
      <c r="J47" s="163">
        <v>17719</v>
      </c>
      <c r="K47" s="163">
        <v>19664</v>
      </c>
      <c r="L47" s="163">
        <v>21530</v>
      </c>
      <c r="M47" s="163">
        <v>21788</v>
      </c>
      <c r="N47" s="163">
        <v>21177</v>
      </c>
      <c r="O47" s="163">
        <v>19506</v>
      </c>
      <c r="P47" s="163">
        <v>14672</v>
      </c>
      <c r="Q47" s="163">
        <v>10303</v>
      </c>
      <c r="R47" s="163">
        <v>7847</v>
      </c>
      <c r="S47" s="163">
        <v>5928</v>
      </c>
      <c r="T47" s="163">
        <v>3591</v>
      </c>
      <c r="U47" s="163">
        <v>1746</v>
      </c>
      <c r="V47" s="163">
        <v>442</v>
      </c>
      <c r="W47" s="163">
        <v>51</v>
      </c>
    </row>
    <row r="48" spans="1:23">
      <c r="A48" s="8">
        <v>2012</v>
      </c>
      <c r="B48" s="101">
        <v>266392</v>
      </c>
      <c r="C48" s="163">
        <v>11917</v>
      </c>
      <c r="D48" s="163">
        <v>12249</v>
      </c>
      <c r="E48" s="163">
        <v>13061</v>
      </c>
      <c r="F48" s="163">
        <v>14410</v>
      </c>
      <c r="G48" s="163">
        <v>15656</v>
      </c>
      <c r="H48" s="163">
        <v>15466</v>
      </c>
      <c r="I48" s="163">
        <v>15979</v>
      </c>
      <c r="J48" s="163">
        <v>17405</v>
      </c>
      <c r="K48" s="163">
        <v>19486</v>
      </c>
      <c r="L48" s="163">
        <v>21483</v>
      </c>
      <c r="M48" s="163">
        <v>21840</v>
      </c>
      <c r="N48" s="163">
        <v>21345</v>
      </c>
      <c r="O48" s="163">
        <v>19797</v>
      </c>
      <c r="P48" s="163">
        <v>15822</v>
      </c>
      <c r="Q48" s="163">
        <v>10589</v>
      </c>
      <c r="R48" s="163">
        <v>8041</v>
      </c>
      <c r="S48" s="163">
        <v>5948</v>
      </c>
      <c r="T48" s="163">
        <v>3624</v>
      </c>
      <c r="U48" s="163">
        <v>1757</v>
      </c>
      <c r="V48" s="163">
        <v>443</v>
      </c>
      <c r="W48" s="163">
        <v>74</v>
      </c>
    </row>
    <row r="49" spans="1:23">
      <c r="A49" s="8">
        <v>2013</v>
      </c>
      <c r="B49" s="101">
        <v>266618</v>
      </c>
      <c r="C49" s="163">
        <v>11658</v>
      </c>
      <c r="D49" s="163">
        <v>12306</v>
      </c>
      <c r="E49" s="163">
        <v>12986</v>
      </c>
      <c r="F49" s="163">
        <v>14031</v>
      </c>
      <c r="G49" s="163">
        <v>15337</v>
      </c>
      <c r="H49" s="163">
        <v>15311</v>
      </c>
      <c r="I49" s="163">
        <v>15892</v>
      </c>
      <c r="J49" s="163">
        <v>17139</v>
      </c>
      <c r="K49" s="163">
        <v>19196</v>
      </c>
      <c r="L49" s="163">
        <v>21239</v>
      </c>
      <c r="M49" s="163">
        <v>21904</v>
      </c>
      <c r="N49" s="163">
        <v>21618</v>
      </c>
      <c r="O49" s="163">
        <v>20169</v>
      </c>
      <c r="P49" s="163">
        <v>16599</v>
      </c>
      <c r="Q49" s="163">
        <v>11054</v>
      </c>
      <c r="R49" s="163">
        <v>8220</v>
      </c>
      <c r="S49" s="163">
        <v>5980</v>
      </c>
      <c r="T49" s="163">
        <v>3681</v>
      </c>
      <c r="U49" s="163">
        <v>1754</v>
      </c>
      <c r="V49" s="163">
        <v>469</v>
      </c>
      <c r="W49" s="163">
        <v>75</v>
      </c>
    </row>
    <row r="50" spans="1:23">
      <c r="A50" s="8">
        <v>2014</v>
      </c>
      <c r="B50" s="101">
        <v>266800</v>
      </c>
      <c r="C50" s="163">
        <v>11464</v>
      </c>
      <c r="D50" s="163">
        <v>12440</v>
      </c>
      <c r="E50" s="163">
        <v>12863</v>
      </c>
      <c r="F50" s="163">
        <v>13795</v>
      </c>
      <c r="G50" s="163">
        <v>14931</v>
      </c>
      <c r="H50" s="163">
        <v>14980</v>
      </c>
      <c r="I50" s="163">
        <v>15964</v>
      </c>
      <c r="J50" s="163">
        <v>16782</v>
      </c>
      <c r="K50" s="163">
        <v>18951</v>
      </c>
      <c r="L50" s="163">
        <v>20854</v>
      </c>
      <c r="M50" s="163">
        <v>21907</v>
      </c>
      <c r="N50" s="163">
        <v>21759</v>
      </c>
      <c r="O50" s="163">
        <v>20531</v>
      </c>
      <c r="P50" s="163">
        <v>17523</v>
      </c>
      <c r="Q50" s="163">
        <v>11508</v>
      </c>
      <c r="R50" s="163">
        <v>8456</v>
      </c>
      <c r="S50" s="163">
        <v>6017</v>
      </c>
      <c r="T50" s="163">
        <v>3762</v>
      </c>
      <c r="U50" s="163">
        <v>1736</v>
      </c>
      <c r="V50" s="163">
        <v>492</v>
      </c>
      <c r="W50" s="163">
        <v>85</v>
      </c>
    </row>
    <row r="51" spans="1:23">
      <c r="A51" s="8">
        <v>2015</v>
      </c>
      <c r="B51" s="101">
        <v>266523</v>
      </c>
      <c r="C51" s="163">
        <v>11233</v>
      </c>
      <c r="D51" s="163">
        <v>12568</v>
      </c>
      <c r="E51" s="163">
        <v>12665</v>
      </c>
      <c r="F51" s="163">
        <v>13616</v>
      </c>
      <c r="G51" s="163">
        <v>14321</v>
      </c>
      <c r="H51" s="163">
        <v>14937</v>
      </c>
      <c r="I51" s="163">
        <v>15751</v>
      </c>
      <c r="J51" s="163">
        <v>16617</v>
      </c>
      <c r="K51" s="163">
        <v>18568</v>
      </c>
      <c r="L51" s="163">
        <v>20511</v>
      </c>
      <c r="M51" s="163">
        <v>22086</v>
      </c>
      <c r="N51" s="163">
        <v>21768</v>
      </c>
      <c r="O51" s="163">
        <v>20901</v>
      </c>
      <c r="P51" s="163">
        <v>18404</v>
      </c>
      <c r="Q51" s="163">
        <v>12030</v>
      </c>
      <c r="R51" s="163">
        <v>8495</v>
      </c>
      <c r="S51" s="163">
        <v>5956</v>
      </c>
      <c r="T51" s="163">
        <v>3782</v>
      </c>
      <c r="U51" s="163">
        <v>1709</v>
      </c>
      <c r="V51" s="163">
        <v>511</v>
      </c>
      <c r="W51" s="163">
        <v>94</v>
      </c>
    </row>
    <row r="52" spans="1:23">
      <c r="A52" s="8">
        <v>2016</v>
      </c>
      <c r="B52" s="101">
        <v>266913</v>
      </c>
      <c r="C52" s="163">
        <v>11030</v>
      </c>
      <c r="D52" s="163">
        <v>12619</v>
      </c>
      <c r="E52" s="163">
        <v>12694</v>
      </c>
      <c r="F52" s="163">
        <v>13310</v>
      </c>
      <c r="G52" s="163">
        <v>14180</v>
      </c>
      <c r="H52" s="163">
        <v>14702</v>
      </c>
      <c r="I52" s="163">
        <v>15681</v>
      </c>
      <c r="J52" s="163">
        <v>16558</v>
      </c>
      <c r="K52" s="163">
        <v>18009</v>
      </c>
      <c r="L52" s="163">
        <v>20205</v>
      </c>
      <c r="M52" s="163">
        <v>21981</v>
      </c>
      <c r="N52" s="163">
        <v>21932</v>
      </c>
      <c r="O52" s="163">
        <v>21172</v>
      </c>
      <c r="P52" s="163">
        <v>18762</v>
      </c>
      <c r="Q52" s="163">
        <v>13200</v>
      </c>
      <c r="R52" s="163">
        <v>8682</v>
      </c>
      <c r="S52" s="163">
        <v>6028</v>
      </c>
      <c r="T52" s="163">
        <v>3797</v>
      </c>
      <c r="U52" s="163">
        <v>1785</v>
      </c>
      <c r="V52" s="163">
        <v>507</v>
      </c>
      <c r="W52" s="163">
        <v>79</v>
      </c>
    </row>
    <row r="53" spans="1:23" s="164" customFormat="1">
      <c r="A53" s="142">
        <v>2017</v>
      </c>
      <c r="B53" s="101">
        <v>266597</v>
      </c>
      <c r="C53" s="163">
        <v>10893</v>
      </c>
      <c r="D53" s="163">
        <v>12465</v>
      </c>
      <c r="E53" s="163">
        <v>12617</v>
      </c>
      <c r="F53" s="163">
        <v>13294</v>
      </c>
      <c r="G53" s="163">
        <v>13883</v>
      </c>
      <c r="H53" s="163">
        <v>14651</v>
      </c>
      <c r="I53" s="163">
        <v>15366</v>
      </c>
      <c r="J53" s="163">
        <v>16289</v>
      </c>
      <c r="K53" s="163">
        <v>17480</v>
      </c>
      <c r="L53" s="163">
        <v>19883</v>
      </c>
      <c r="M53" s="163">
        <v>21737</v>
      </c>
      <c r="N53" s="163">
        <v>21882</v>
      </c>
      <c r="O53" s="163">
        <v>21334</v>
      </c>
      <c r="P53" s="163">
        <v>19078</v>
      </c>
      <c r="Q53" s="163">
        <v>14279</v>
      </c>
      <c r="R53" s="163">
        <v>9021</v>
      </c>
      <c r="S53" s="163">
        <v>6180</v>
      </c>
      <c r="T53" s="163">
        <v>3838</v>
      </c>
      <c r="U53" s="163">
        <v>1772</v>
      </c>
      <c r="V53" s="163">
        <v>569</v>
      </c>
      <c r="W53" s="163">
        <v>86</v>
      </c>
    </row>
    <row r="54" spans="1:23" s="239" customFormat="1">
      <c r="A54" s="241">
        <v>2018</v>
      </c>
      <c r="B54" s="101">
        <v>265349</v>
      </c>
      <c r="C54" s="163">
        <v>10747</v>
      </c>
      <c r="D54" s="163">
        <v>12024</v>
      </c>
      <c r="E54" s="163">
        <v>12625</v>
      </c>
      <c r="F54" s="163">
        <v>13228</v>
      </c>
      <c r="G54" s="163">
        <v>13653</v>
      </c>
      <c r="H54" s="163">
        <v>14331</v>
      </c>
      <c r="I54" s="163">
        <v>14942</v>
      </c>
      <c r="J54" s="163">
        <v>16019</v>
      </c>
      <c r="K54" s="163">
        <v>17028</v>
      </c>
      <c r="L54" s="163">
        <v>19402</v>
      </c>
      <c r="M54" s="163">
        <v>21320</v>
      </c>
      <c r="N54" s="163">
        <v>21838</v>
      </c>
      <c r="O54" s="163">
        <v>21485</v>
      </c>
      <c r="P54" s="163">
        <v>19425</v>
      </c>
      <c r="Q54" s="163">
        <v>15073</v>
      </c>
      <c r="R54" s="163">
        <v>9514</v>
      </c>
      <c r="S54" s="163">
        <v>6354</v>
      </c>
      <c r="T54" s="163">
        <v>3874</v>
      </c>
      <c r="U54" s="163">
        <v>1787</v>
      </c>
      <c r="V54" s="163">
        <v>578</v>
      </c>
      <c r="W54" s="163">
        <v>102</v>
      </c>
    </row>
    <row r="56" spans="1:23">
      <c r="A56" s="1" t="s">
        <v>22</v>
      </c>
    </row>
    <row r="57" spans="1:23">
      <c r="A57" s="1"/>
    </row>
    <row r="58" spans="1:23">
      <c r="A58" s="241" t="s">
        <v>942</v>
      </c>
      <c r="B58" s="9">
        <f>IFERROR(IF(B53&gt;B33,ABS(((B53/B33)^(1/(2017-1997))-1)*100),-ABS(((B53/B33)^(1/(2017-1997))-1)*100)),"N/A")</f>
        <v>-0.19247466436697058</v>
      </c>
      <c r="C58" s="17">
        <f t="shared" ref="C58:W58" si="0">IFERROR(IF(C53&gt;C33,ABS(((C53/C33)^(1/(2017-1997))-1)*100),-ABS(((C53/C33)^(1/(2017-1997))-1)*100)),"N/A")</f>
        <v>-1.3466487297895124</v>
      </c>
      <c r="D58" s="17">
        <f t="shared" si="0"/>
        <v>-1.5812738316505426</v>
      </c>
      <c r="E58" s="17">
        <f t="shared" si="0"/>
        <v>-2.2346510272769238</v>
      </c>
      <c r="F58" s="17">
        <f t="shared" si="0"/>
        <v>-2.4096490201754639</v>
      </c>
      <c r="G58" s="17">
        <f t="shared" si="0"/>
        <v>-1.9069133620910339</v>
      </c>
      <c r="H58" s="17">
        <f t="shared" si="0"/>
        <v>-1.5615168766226928</v>
      </c>
      <c r="I58" s="17">
        <f t="shared" si="0"/>
        <v>-1.9063526519057516</v>
      </c>
      <c r="J58" s="17">
        <f t="shared" si="0"/>
        <v>-1.7934566491477066</v>
      </c>
      <c r="K58" s="17">
        <f t="shared" si="0"/>
        <v>-1.3767299183238269</v>
      </c>
      <c r="L58" s="17">
        <f t="shared" si="0"/>
        <v>-0.30721899191813451</v>
      </c>
      <c r="M58" s="17">
        <f t="shared" si="0"/>
        <v>1.2155017026578729</v>
      </c>
      <c r="N58" s="17">
        <f t="shared" si="0"/>
        <v>2.9587432617969922</v>
      </c>
      <c r="O58" s="17">
        <f t="shared" si="0"/>
        <v>3.5973627098596639</v>
      </c>
      <c r="P58" s="17">
        <f t="shared" si="0"/>
        <v>3.5096989162781478</v>
      </c>
      <c r="Q58" s="17">
        <f t="shared" si="0"/>
        <v>2.7121874663460721</v>
      </c>
      <c r="R58" s="17">
        <f t="shared" si="0"/>
        <v>1.1218249815653891</v>
      </c>
      <c r="S58" s="17">
        <f t="shared" si="0"/>
        <v>1.2399838523654561</v>
      </c>
      <c r="T58" s="17">
        <f t="shared" si="0"/>
        <v>2.0433645421116919</v>
      </c>
      <c r="U58" s="17" t="str">
        <f t="shared" si="0"/>
        <v>N/A</v>
      </c>
      <c r="V58" s="17" t="str">
        <f t="shared" si="0"/>
        <v>N/A</v>
      </c>
      <c r="W58" s="17" t="str">
        <f t="shared" si="0"/>
        <v>N/A</v>
      </c>
    </row>
    <row r="59" spans="1:23">
      <c r="A59" s="8" t="s">
        <v>25</v>
      </c>
      <c r="B59" s="9">
        <f>IFERROR(IF(B43&gt;B33,ABS(((B43/B33)^(1/(2007-1997))-1)*100),-ABS(((B43/B33)^(1/(2007-1997))-1)*100)),"N/A")</f>
        <v>-0.68546774616964345</v>
      </c>
      <c r="C59" s="17">
        <f t="shared" ref="C59:W59" si="1">IFERROR(IF(C43&gt;C33,ABS(((C43/C33)^(1/(2007-1997))-1)*100),-ABS(((C43/C33)^(1/(2007-1997))-1)*100)),"N/A")</f>
        <v>-2.4008027922684194</v>
      </c>
      <c r="D59" s="17">
        <f t="shared" si="1"/>
        <v>-3.2194472651578265</v>
      </c>
      <c r="E59" s="17">
        <f t="shared" si="1"/>
        <v>-3.4843711214356698</v>
      </c>
      <c r="F59" s="17">
        <f t="shared" si="1"/>
        <v>-2.7950765281663847</v>
      </c>
      <c r="G59" s="17">
        <f t="shared" si="1"/>
        <v>-2.5254074639061486</v>
      </c>
      <c r="H59" s="17">
        <f t="shared" si="1"/>
        <v>-3.1636632916883567</v>
      </c>
      <c r="I59" s="17">
        <f t="shared" si="1"/>
        <v>-3.3095159483936931</v>
      </c>
      <c r="J59" s="17">
        <f t="shared" si="1"/>
        <v>-2.1693723750196958</v>
      </c>
      <c r="K59" s="17">
        <f t="shared" si="1"/>
        <v>-0.78362073526532239</v>
      </c>
      <c r="L59" s="17">
        <f t="shared" si="1"/>
        <v>0.27742823736267574</v>
      </c>
      <c r="M59" s="17">
        <f t="shared" si="1"/>
        <v>2.3544520855889983</v>
      </c>
      <c r="N59" s="17">
        <f t="shared" si="1"/>
        <v>4.9281612502411143</v>
      </c>
      <c r="O59" s="17">
        <f t="shared" si="1"/>
        <v>4.4362927325443557</v>
      </c>
      <c r="P59" s="17">
        <f t="shared" si="1"/>
        <v>1.8257399353569292</v>
      </c>
      <c r="Q59" s="17">
        <f t="shared" si="1"/>
        <v>0.85388489986353289</v>
      </c>
      <c r="R59" s="17">
        <f t="shared" si="1"/>
        <v>0.28993857198540418</v>
      </c>
      <c r="S59" s="17">
        <f t="shared" si="1"/>
        <v>1.2280060347680477</v>
      </c>
      <c r="T59" s="17">
        <f t="shared" si="1"/>
        <v>3.6521436416391717</v>
      </c>
      <c r="U59" s="17" t="str">
        <f t="shared" si="1"/>
        <v>N/A</v>
      </c>
      <c r="V59" s="17" t="str">
        <f t="shared" si="1"/>
        <v>N/A</v>
      </c>
      <c r="W59" s="17" t="str">
        <f t="shared" si="1"/>
        <v>N/A</v>
      </c>
    </row>
    <row r="60" spans="1:23">
      <c r="A60" s="241" t="s">
        <v>943</v>
      </c>
      <c r="B60" s="9">
        <f>IFERROR(IF(B53&gt;B43,ABS(((B53/B43)^(1/(2017-2007))-1)*100),-ABS(((B53/B43)^(1/(2017-2007))-1)*100)),"N/A")</f>
        <v>0.30296561396565558</v>
      </c>
      <c r="C60" s="16">
        <f t="shared" ref="C60:W60" si="2">IFERROR(IF(C53&gt;C43,ABS(((C53/C43)^(1/(2017-2007))-1)*100),-ABS(((C53/C43)^(1/(2017-2007))-1)*100)),"N/A")</f>
        <v>-0.28110890985323378</v>
      </c>
      <c r="D60" s="17">
        <f t="shared" si="2"/>
        <v>8.4628439132572453E-2</v>
      </c>
      <c r="E60" s="17">
        <f t="shared" si="2"/>
        <v>-0.96874909467510317</v>
      </c>
      <c r="F60" s="17">
        <f t="shared" si="2"/>
        <v>-2.0226932525181485</v>
      </c>
      <c r="G60" s="17">
        <f t="shared" si="2"/>
        <v>-1.2844948021784153</v>
      </c>
      <c r="H60" s="17">
        <f t="shared" si="2"/>
        <v>6.7136872596251784E-2</v>
      </c>
      <c r="I60" s="17">
        <f t="shared" si="2"/>
        <v>-0.48282678038342741</v>
      </c>
      <c r="J60" s="17">
        <f t="shared" si="2"/>
        <v>-1.4160964611845683</v>
      </c>
      <c r="K60" s="17">
        <f t="shared" si="2"/>
        <v>-1.9662935325394093</v>
      </c>
      <c r="L60" s="17">
        <f t="shared" si="2"/>
        <v>-0.88845755397726212</v>
      </c>
      <c r="M60" s="17">
        <f t="shared" si="2"/>
        <v>8.9225003658888191E-2</v>
      </c>
      <c r="N60" s="17">
        <f t="shared" si="2"/>
        <v>1.0262896799239307</v>
      </c>
      <c r="O60" s="17">
        <f t="shared" si="2"/>
        <v>2.765171758091256</v>
      </c>
      <c r="P60" s="17">
        <f t="shared" si="2"/>
        <v>5.2215066302528035</v>
      </c>
      <c r="Q60" s="17">
        <f t="shared" si="2"/>
        <v>4.6047305425722218</v>
      </c>
      <c r="R60" s="17">
        <f t="shared" si="2"/>
        <v>1.9606117343732077</v>
      </c>
      <c r="S60" s="17">
        <f t="shared" si="2"/>
        <v>1.251963087239738</v>
      </c>
      <c r="T60" s="17">
        <f t="shared" si="2"/>
        <v>0.45955521262603938</v>
      </c>
      <c r="U60" s="17">
        <f t="shared" si="2"/>
        <v>1.9486196990226912</v>
      </c>
      <c r="V60" s="17">
        <f t="shared" si="2"/>
        <v>4.174649194429314</v>
      </c>
      <c r="W60" s="17">
        <f t="shared" si="2"/>
        <v>6.9312337069716179</v>
      </c>
    </row>
    <row r="62" spans="1:23">
      <c r="A62" s="25" t="s">
        <v>594</v>
      </c>
      <c r="B62" s="66" t="s">
        <v>951</v>
      </c>
    </row>
    <row r="63" spans="1:23">
      <c r="A63" s="25" t="s">
        <v>595</v>
      </c>
      <c r="B63" s="3" t="s">
        <v>629</v>
      </c>
    </row>
    <row r="64" spans="1:23">
      <c r="A64" s="1" t="s">
        <v>1</v>
      </c>
      <c r="B64" s="66" t="s">
        <v>630</v>
      </c>
    </row>
  </sheetData>
  <mergeCells count="1">
    <mergeCell ref="B6:W6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67"/>
  <dimension ref="A1:W64"/>
  <sheetViews>
    <sheetView workbookViewId="0">
      <selection activeCell="B62" sqref="B62"/>
    </sheetView>
  </sheetViews>
  <sheetFormatPr defaultRowHeight="15"/>
  <cols>
    <col min="1" max="1" width="10.85546875" customWidth="1"/>
  </cols>
  <sheetData>
    <row r="1" spans="1:23" ht="15.75">
      <c r="A1" s="227" t="s">
        <v>815</v>
      </c>
      <c r="B1" s="227" t="s">
        <v>985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</row>
    <row r="2" spans="1:23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</row>
    <row r="3" spans="1:23">
      <c r="A3" s="1" t="s">
        <v>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</row>
    <row r="4" spans="1:23">
      <c r="A4" s="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</row>
    <row r="5" spans="1:23" ht="22.5">
      <c r="A5" s="4" t="s">
        <v>3</v>
      </c>
      <c r="B5" s="6" t="s">
        <v>145</v>
      </c>
      <c r="C5" s="84" t="s">
        <v>146</v>
      </c>
      <c r="D5" s="6" t="s">
        <v>147</v>
      </c>
      <c r="E5" s="6" t="s">
        <v>148</v>
      </c>
      <c r="F5" s="6" t="s">
        <v>149</v>
      </c>
      <c r="G5" s="6" t="s">
        <v>150</v>
      </c>
      <c r="H5" s="6" t="s">
        <v>151</v>
      </c>
      <c r="I5" s="6" t="s">
        <v>152</v>
      </c>
      <c r="J5" s="6" t="s">
        <v>153</v>
      </c>
      <c r="K5" s="6" t="s">
        <v>154</v>
      </c>
      <c r="L5" s="6" t="s">
        <v>155</v>
      </c>
      <c r="M5" s="6" t="s">
        <v>156</v>
      </c>
      <c r="N5" s="6" t="s">
        <v>157</v>
      </c>
      <c r="O5" s="6" t="s">
        <v>158</v>
      </c>
      <c r="P5" s="6" t="s">
        <v>159</v>
      </c>
      <c r="Q5" s="6" t="s">
        <v>160</v>
      </c>
      <c r="R5" s="6" t="s">
        <v>161</v>
      </c>
      <c r="S5" s="6" t="s">
        <v>162</v>
      </c>
      <c r="T5" s="6" t="s">
        <v>163</v>
      </c>
      <c r="U5" s="6" t="s">
        <v>164</v>
      </c>
      <c r="V5" s="6" t="s">
        <v>165</v>
      </c>
      <c r="W5" s="6" t="s">
        <v>166</v>
      </c>
    </row>
    <row r="6" spans="1:23" s="41" customFormat="1">
      <c r="A6" s="67"/>
      <c r="B6" s="246" t="s">
        <v>637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</row>
    <row r="7" spans="1:23">
      <c r="A7" s="44">
        <v>1971</v>
      </c>
      <c r="B7" s="162">
        <v>11026469</v>
      </c>
      <c r="C7" s="161">
        <v>938835</v>
      </c>
      <c r="D7" s="163">
        <v>1159468</v>
      </c>
      <c r="E7" s="163">
        <v>1190275</v>
      </c>
      <c r="F7" s="163">
        <v>1100056</v>
      </c>
      <c r="G7" s="163">
        <v>991602</v>
      </c>
      <c r="H7" s="163">
        <v>838454</v>
      </c>
      <c r="I7" s="163">
        <v>685790</v>
      </c>
      <c r="J7" s="163">
        <v>661274</v>
      </c>
      <c r="K7" s="163">
        <v>655406</v>
      </c>
      <c r="L7" s="163">
        <v>623256</v>
      </c>
      <c r="M7" s="163">
        <v>526548</v>
      </c>
      <c r="N7" s="163">
        <v>478899</v>
      </c>
      <c r="O7" s="163">
        <v>386266</v>
      </c>
      <c r="P7" s="163">
        <v>299341</v>
      </c>
      <c r="Q7" s="163">
        <v>207978</v>
      </c>
      <c r="R7" s="163">
        <v>141292</v>
      </c>
      <c r="S7" s="163">
        <v>86512</v>
      </c>
      <c r="T7" s="163">
        <v>41058</v>
      </c>
      <c r="U7" s="163" t="s">
        <v>133</v>
      </c>
      <c r="V7" s="163" t="s">
        <v>133</v>
      </c>
      <c r="W7" s="163" t="s">
        <v>133</v>
      </c>
    </row>
    <row r="8" spans="1:23">
      <c r="A8" s="44">
        <v>1972</v>
      </c>
      <c r="B8" s="162">
        <v>11143941</v>
      </c>
      <c r="C8" s="161">
        <v>921965</v>
      </c>
      <c r="D8" s="163">
        <v>1119235</v>
      </c>
      <c r="E8" s="163">
        <v>1201022</v>
      </c>
      <c r="F8" s="163">
        <v>1129532</v>
      </c>
      <c r="G8" s="163">
        <v>1002087</v>
      </c>
      <c r="H8" s="163">
        <v>885832</v>
      </c>
      <c r="I8" s="163">
        <v>713542</v>
      </c>
      <c r="J8" s="163">
        <v>653739</v>
      </c>
      <c r="K8" s="163">
        <v>660165</v>
      </c>
      <c r="L8" s="163">
        <v>623286</v>
      </c>
      <c r="M8" s="163">
        <v>548221</v>
      </c>
      <c r="N8" s="163">
        <v>480194</v>
      </c>
      <c r="O8" s="163">
        <v>398901</v>
      </c>
      <c r="P8" s="163">
        <v>306648</v>
      </c>
      <c r="Q8" s="163">
        <v>214655</v>
      </c>
      <c r="R8" s="163">
        <v>141484</v>
      </c>
      <c r="S8" s="163">
        <v>86812</v>
      </c>
      <c r="T8" s="163">
        <v>41562</v>
      </c>
      <c r="U8" s="163" t="s">
        <v>133</v>
      </c>
      <c r="V8" s="163" t="s">
        <v>133</v>
      </c>
      <c r="W8" s="163" t="s">
        <v>133</v>
      </c>
    </row>
    <row r="9" spans="1:23">
      <c r="A9" s="44">
        <v>1973</v>
      </c>
      <c r="B9" s="162">
        <v>11271901</v>
      </c>
      <c r="C9" s="161">
        <v>916686</v>
      </c>
      <c r="D9" s="163">
        <v>1065372</v>
      </c>
      <c r="E9" s="163">
        <v>1210738</v>
      </c>
      <c r="F9" s="163">
        <v>1155890</v>
      </c>
      <c r="G9" s="163">
        <v>1024047</v>
      </c>
      <c r="H9" s="163">
        <v>929628</v>
      </c>
      <c r="I9" s="163">
        <v>744904</v>
      </c>
      <c r="J9" s="163">
        <v>652925</v>
      </c>
      <c r="K9" s="163">
        <v>662343</v>
      </c>
      <c r="L9" s="163">
        <v>628697</v>
      </c>
      <c r="M9" s="163">
        <v>567508</v>
      </c>
      <c r="N9" s="163">
        <v>479118</v>
      </c>
      <c r="O9" s="163">
        <v>410557</v>
      </c>
      <c r="P9" s="163">
        <v>314202</v>
      </c>
      <c r="Q9" s="163">
        <v>223146</v>
      </c>
      <c r="R9" s="163">
        <v>141720</v>
      </c>
      <c r="S9" s="163">
        <v>86523</v>
      </c>
      <c r="T9" s="163">
        <v>41997</v>
      </c>
      <c r="U9" s="163" t="s">
        <v>133</v>
      </c>
      <c r="V9" s="163" t="s">
        <v>133</v>
      </c>
      <c r="W9" s="163" t="s">
        <v>133</v>
      </c>
    </row>
    <row r="10" spans="1:23">
      <c r="A10" s="44">
        <v>1974</v>
      </c>
      <c r="B10" s="162">
        <v>11423349</v>
      </c>
      <c r="C10" s="161">
        <v>911727</v>
      </c>
      <c r="D10" s="163">
        <v>1019412</v>
      </c>
      <c r="E10" s="163">
        <v>1213871</v>
      </c>
      <c r="F10" s="163">
        <v>1177623</v>
      </c>
      <c r="G10" s="163">
        <v>1062655</v>
      </c>
      <c r="H10" s="163">
        <v>969278</v>
      </c>
      <c r="I10" s="163">
        <v>784887</v>
      </c>
      <c r="J10" s="163">
        <v>660289</v>
      </c>
      <c r="K10" s="163">
        <v>662988</v>
      </c>
      <c r="L10" s="163">
        <v>630948</v>
      </c>
      <c r="M10" s="163">
        <v>586783</v>
      </c>
      <c r="N10" s="163">
        <v>476924</v>
      </c>
      <c r="O10" s="163">
        <v>424254</v>
      </c>
      <c r="P10" s="163">
        <v>321671</v>
      </c>
      <c r="Q10" s="163">
        <v>231382</v>
      </c>
      <c r="R10" s="163">
        <v>143573</v>
      </c>
      <c r="S10" s="163">
        <v>86084</v>
      </c>
      <c r="T10" s="163">
        <v>42349</v>
      </c>
      <c r="U10" s="163" t="s">
        <v>133</v>
      </c>
      <c r="V10" s="163" t="s">
        <v>133</v>
      </c>
      <c r="W10" s="163" t="s">
        <v>133</v>
      </c>
    </row>
    <row r="11" spans="1:23">
      <c r="A11" s="44">
        <v>1975</v>
      </c>
      <c r="B11" s="162">
        <v>11582329</v>
      </c>
      <c r="C11" s="161">
        <v>908801</v>
      </c>
      <c r="D11" s="163">
        <v>989755</v>
      </c>
      <c r="E11" s="163">
        <v>1204861</v>
      </c>
      <c r="F11" s="163">
        <v>1195731</v>
      </c>
      <c r="G11" s="163">
        <v>1103548</v>
      </c>
      <c r="H11" s="163">
        <v>1012834</v>
      </c>
      <c r="I11" s="163">
        <v>820349</v>
      </c>
      <c r="J11" s="163">
        <v>673151</v>
      </c>
      <c r="K11" s="163">
        <v>658769</v>
      </c>
      <c r="L11" s="163">
        <v>636730</v>
      </c>
      <c r="M11" s="163">
        <v>594967</v>
      </c>
      <c r="N11" s="163">
        <v>484874</v>
      </c>
      <c r="O11" s="163">
        <v>435891</v>
      </c>
      <c r="P11" s="163">
        <v>331191</v>
      </c>
      <c r="Q11" s="163">
        <v>238096</v>
      </c>
      <c r="R11" s="163">
        <v>147316</v>
      </c>
      <c r="S11" s="163">
        <v>85737</v>
      </c>
      <c r="T11" s="163">
        <v>42142</v>
      </c>
      <c r="U11" s="163" t="s">
        <v>133</v>
      </c>
      <c r="V11" s="163" t="s">
        <v>133</v>
      </c>
      <c r="W11" s="163" t="s">
        <v>133</v>
      </c>
    </row>
    <row r="12" spans="1:23">
      <c r="A12" s="44">
        <v>1976</v>
      </c>
      <c r="B12" s="162">
        <v>11723355</v>
      </c>
      <c r="C12" s="161">
        <v>902201</v>
      </c>
      <c r="D12" s="163">
        <v>978589</v>
      </c>
      <c r="E12" s="163">
        <v>1172190</v>
      </c>
      <c r="F12" s="163">
        <v>1217714</v>
      </c>
      <c r="G12" s="163">
        <v>1133641</v>
      </c>
      <c r="H12" s="163">
        <v>1045701</v>
      </c>
      <c r="I12" s="163">
        <v>857096</v>
      </c>
      <c r="J12" s="163">
        <v>689911</v>
      </c>
      <c r="K12" s="163">
        <v>656726</v>
      </c>
      <c r="L12" s="163">
        <v>640599</v>
      </c>
      <c r="M12" s="163">
        <v>601494</v>
      </c>
      <c r="N12" s="163">
        <v>499544</v>
      </c>
      <c r="O12" s="163">
        <v>440819</v>
      </c>
      <c r="P12" s="163">
        <v>343264</v>
      </c>
      <c r="Q12" s="163">
        <v>244532</v>
      </c>
      <c r="R12" s="163">
        <v>152527</v>
      </c>
      <c r="S12" s="163">
        <v>86262</v>
      </c>
      <c r="T12" s="163">
        <v>41927</v>
      </c>
      <c r="U12" s="163" t="s">
        <v>133</v>
      </c>
      <c r="V12" s="163" t="s">
        <v>133</v>
      </c>
      <c r="W12" s="163" t="s">
        <v>133</v>
      </c>
    </row>
    <row r="13" spans="1:23">
      <c r="A13" s="44">
        <v>1977</v>
      </c>
      <c r="B13" s="162">
        <v>11847769</v>
      </c>
      <c r="C13" s="161">
        <v>902405</v>
      </c>
      <c r="D13" s="163">
        <v>964249</v>
      </c>
      <c r="E13" s="163">
        <v>1138873</v>
      </c>
      <c r="F13" s="163">
        <v>1226598</v>
      </c>
      <c r="G13" s="163">
        <v>1157155</v>
      </c>
      <c r="H13" s="163">
        <v>1051696</v>
      </c>
      <c r="I13" s="163">
        <v>913390</v>
      </c>
      <c r="J13" s="163">
        <v>717435</v>
      </c>
      <c r="K13" s="163">
        <v>652225</v>
      </c>
      <c r="L13" s="163">
        <v>646868</v>
      </c>
      <c r="M13" s="163">
        <v>602178</v>
      </c>
      <c r="N13" s="163">
        <v>520189</v>
      </c>
      <c r="O13" s="163">
        <v>442524</v>
      </c>
      <c r="P13" s="163">
        <v>354839</v>
      </c>
      <c r="Q13" s="163">
        <v>250882</v>
      </c>
      <c r="R13" s="163">
        <v>157846</v>
      </c>
      <c r="S13" s="163">
        <v>87277</v>
      </c>
      <c r="T13" s="163">
        <v>42101</v>
      </c>
      <c r="U13" s="163" t="s">
        <v>133</v>
      </c>
      <c r="V13" s="163" t="s">
        <v>133</v>
      </c>
      <c r="W13" s="163" t="s">
        <v>133</v>
      </c>
    </row>
    <row r="14" spans="1:23">
      <c r="A14" s="44">
        <v>1978</v>
      </c>
      <c r="B14" s="162">
        <v>11951969</v>
      </c>
      <c r="C14" s="161">
        <v>905661</v>
      </c>
      <c r="D14" s="163">
        <v>953510</v>
      </c>
      <c r="E14" s="163">
        <v>1090445</v>
      </c>
      <c r="F14" s="163">
        <v>1233960</v>
      </c>
      <c r="G14" s="163">
        <v>1177760</v>
      </c>
      <c r="H14" s="163">
        <v>1061619</v>
      </c>
      <c r="I14" s="163">
        <v>951942</v>
      </c>
      <c r="J14" s="163">
        <v>752117</v>
      </c>
      <c r="K14" s="163">
        <v>650553</v>
      </c>
      <c r="L14" s="163">
        <v>650568</v>
      </c>
      <c r="M14" s="163">
        <v>606972</v>
      </c>
      <c r="N14" s="163">
        <v>538714</v>
      </c>
      <c r="O14" s="163">
        <v>442124</v>
      </c>
      <c r="P14" s="163">
        <v>364277</v>
      </c>
      <c r="Q14" s="163">
        <v>257863</v>
      </c>
      <c r="R14" s="163">
        <v>164284</v>
      </c>
      <c r="S14" s="163">
        <v>88022</v>
      </c>
      <c r="T14" s="163">
        <v>42175</v>
      </c>
      <c r="U14" s="163" t="s">
        <v>133</v>
      </c>
      <c r="V14" s="163" t="s">
        <v>133</v>
      </c>
      <c r="W14" s="163" t="s">
        <v>133</v>
      </c>
    </row>
    <row r="15" spans="1:23">
      <c r="A15" s="44">
        <v>1979</v>
      </c>
      <c r="B15" s="162">
        <v>12059093</v>
      </c>
      <c r="C15" s="161">
        <v>913235</v>
      </c>
      <c r="D15" s="163">
        <v>938774</v>
      </c>
      <c r="E15" s="163">
        <v>1042532</v>
      </c>
      <c r="F15" s="163">
        <v>1238001</v>
      </c>
      <c r="G15" s="163">
        <v>1196939</v>
      </c>
      <c r="H15" s="163">
        <v>1078859</v>
      </c>
      <c r="I15" s="163">
        <v>984319</v>
      </c>
      <c r="J15" s="163">
        <v>784227</v>
      </c>
      <c r="K15" s="163">
        <v>660668</v>
      </c>
      <c r="L15" s="163">
        <v>649165</v>
      </c>
      <c r="M15" s="163">
        <v>610731</v>
      </c>
      <c r="N15" s="163">
        <v>556776</v>
      </c>
      <c r="O15" s="163">
        <v>440833</v>
      </c>
      <c r="P15" s="163">
        <v>375720</v>
      </c>
      <c r="Q15" s="163">
        <v>264946</v>
      </c>
      <c r="R15" s="163">
        <v>170862</v>
      </c>
      <c r="S15" s="163">
        <v>90068</v>
      </c>
      <c r="T15" s="163">
        <v>42449</v>
      </c>
      <c r="U15" s="163" t="s">
        <v>133</v>
      </c>
      <c r="V15" s="163" t="s">
        <v>133</v>
      </c>
      <c r="W15" s="163" t="s">
        <v>133</v>
      </c>
    </row>
    <row r="16" spans="1:23">
      <c r="A16" s="44">
        <v>1980</v>
      </c>
      <c r="B16" s="162">
        <v>12207837</v>
      </c>
      <c r="C16" s="161">
        <v>919129</v>
      </c>
      <c r="D16" s="163">
        <v>930485</v>
      </c>
      <c r="E16" s="163">
        <v>1009002</v>
      </c>
      <c r="F16" s="163">
        <v>1235028</v>
      </c>
      <c r="G16" s="163">
        <v>1223225</v>
      </c>
      <c r="H16" s="163">
        <v>1106042</v>
      </c>
      <c r="I16" s="163">
        <v>1021012</v>
      </c>
      <c r="J16" s="163">
        <v>816743</v>
      </c>
      <c r="K16" s="163">
        <v>675973</v>
      </c>
      <c r="L16" s="163">
        <v>644165</v>
      </c>
      <c r="M16" s="163">
        <v>619227</v>
      </c>
      <c r="N16" s="163">
        <v>565596</v>
      </c>
      <c r="O16" s="163">
        <v>450554</v>
      </c>
      <c r="P16" s="163">
        <v>386038</v>
      </c>
      <c r="Q16" s="163">
        <v>273774</v>
      </c>
      <c r="R16" s="163">
        <v>176332</v>
      </c>
      <c r="S16" s="163">
        <v>92565</v>
      </c>
      <c r="T16" s="163">
        <v>43074</v>
      </c>
      <c r="U16" s="163" t="s">
        <v>133</v>
      </c>
      <c r="V16" s="163" t="s">
        <v>133</v>
      </c>
      <c r="W16" s="163" t="s">
        <v>133</v>
      </c>
    </row>
    <row r="17" spans="1:23">
      <c r="A17" s="44">
        <v>1981</v>
      </c>
      <c r="B17" s="162">
        <v>12351233</v>
      </c>
      <c r="C17" s="161">
        <v>924653</v>
      </c>
      <c r="D17" s="163">
        <v>921617</v>
      </c>
      <c r="E17" s="163">
        <v>991870</v>
      </c>
      <c r="F17" s="163">
        <v>1211509</v>
      </c>
      <c r="G17" s="163">
        <v>1249840</v>
      </c>
      <c r="H17" s="163">
        <v>1129177</v>
      </c>
      <c r="I17" s="163">
        <v>1049461</v>
      </c>
      <c r="J17" s="163">
        <v>851242</v>
      </c>
      <c r="K17" s="163">
        <v>697231</v>
      </c>
      <c r="L17" s="163">
        <v>641999</v>
      </c>
      <c r="M17" s="163">
        <v>626629</v>
      </c>
      <c r="N17" s="163">
        <v>572920</v>
      </c>
      <c r="O17" s="163">
        <v>466088</v>
      </c>
      <c r="P17" s="163">
        <v>392590</v>
      </c>
      <c r="Q17" s="163">
        <v>283082</v>
      </c>
      <c r="R17" s="163">
        <v>181644</v>
      </c>
      <c r="S17" s="163">
        <v>95673</v>
      </c>
      <c r="T17" s="163">
        <v>44265</v>
      </c>
      <c r="U17" s="163" t="s">
        <v>133</v>
      </c>
      <c r="V17" s="163" t="s">
        <v>133</v>
      </c>
      <c r="W17" s="163" t="s">
        <v>133</v>
      </c>
    </row>
    <row r="18" spans="1:23">
      <c r="A18" s="44">
        <v>1982</v>
      </c>
      <c r="B18" s="162">
        <v>12490701</v>
      </c>
      <c r="C18" s="161">
        <v>933739</v>
      </c>
      <c r="D18" s="163">
        <v>919265</v>
      </c>
      <c r="E18" s="163">
        <v>981179</v>
      </c>
      <c r="F18" s="163">
        <v>1174789</v>
      </c>
      <c r="G18" s="163">
        <v>1261167</v>
      </c>
      <c r="H18" s="163">
        <v>1163787</v>
      </c>
      <c r="I18" s="163">
        <v>1053909</v>
      </c>
      <c r="J18" s="163">
        <v>908035</v>
      </c>
      <c r="K18" s="163">
        <v>719626</v>
      </c>
      <c r="L18" s="163">
        <v>639252</v>
      </c>
      <c r="M18" s="163">
        <v>633464</v>
      </c>
      <c r="N18" s="163">
        <v>576922</v>
      </c>
      <c r="O18" s="163">
        <v>485747</v>
      </c>
      <c r="P18" s="163">
        <v>396475</v>
      </c>
      <c r="Q18" s="163">
        <v>291746</v>
      </c>
      <c r="R18" s="163">
        <v>186988</v>
      </c>
      <c r="S18" s="163">
        <v>99935</v>
      </c>
      <c r="T18" s="163">
        <v>44683</v>
      </c>
      <c r="U18" s="163" t="s">
        <v>133</v>
      </c>
      <c r="V18" s="163" t="s">
        <v>133</v>
      </c>
      <c r="W18" s="163" t="s">
        <v>133</v>
      </c>
    </row>
    <row r="19" spans="1:23">
      <c r="A19" s="44">
        <v>1983</v>
      </c>
      <c r="B19" s="162">
        <v>12606769</v>
      </c>
      <c r="C19" s="161">
        <v>943685</v>
      </c>
      <c r="D19" s="163">
        <v>918756</v>
      </c>
      <c r="E19" s="163">
        <v>970865</v>
      </c>
      <c r="F19" s="163">
        <v>1123436</v>
      </c>
      <c r="G19" s="163">
        <v>1271871</v>
      </c>
      <c r="H19" s="163">
        <v>1192474</v>
      </c>
      <c r="I19" s="163">
        <v>1064474</v>
      </c>
      <c r="J19" s="163">
        <v>948657</v>
      </c>
      <c r="K19" s="163">
        <v>748811</v>
      </c>
      <c r="L19" s="163">
        <v>639719</v>
      </c>
      <c r="M19" s="163">
        <v>635857</v>
      </c>
      <c r="N19" s="163">
        <v>584570</v>
      </c>
      <c r="O19" s="163">
        <v>503993</v>
      </c>
      <c r="P19" s="163">
        <v>395909</v>
      </c>
      <c r="Q19" s="163">
        <v>301547</v>
      </c>
      <c r="R19" s="163">
        <v>192470</v>
      </c>
      <c r="S19" s="163">
        <v>104530</v>
      </c>
      <c r="T19" s="163">
        <v>45067</v>
      </c>
      <c r="U19" s="163" t="s">
        <v>133</v>
      </c>
      <c r="V19" s="163" t="s">
        <v>133</v>
      </c>
      <c r="W19" s="163" t="s">
        <v>133</v>
      </c>
    </row>
    <row r="20" spans="1:23">
      <c r="A20" s="44">
        <v>1984</v>
      </c>
      <c r="B20" s="162">
        <v>12717823</v>
      </c>
      <c r="C20" s="161">
        <v>948816</v>
      </c>
      <c r="D20" s="163">
        <v>925732</v>
      </c>
      <c r="E20" s="163">
        <v>955286</v>
      </c>
      <c r="F20" s="163">
        <v>1073038</v>
      </c>
      <c r="G20" s="163">
        <v>1280364</v>
      </c>
      <c r="H20" s="163">
        <v>1212520</v>
      </c>
      <c r="I20" s="163">
        <v>1085458</v>
      </c>
      <c r="J20" s="163">
        <v>982380</v>
      </c>
      <c r="K20" s="163">
        <v>777772</v>
      </c>
      <c r="L20" s="163">
        <v>648948</v>
      </c>
      <c r="M20" s="163">
        <v>633330</v>
      </c>
      <c r="N20" s="163">
        <v>589848</v>
      </c>
      <c r="O20" s="163">
        <v>522230</v>
      </c>
      <c r="P20" s="163">
        <v>395439</v>
      </c>
      <c r="Q20" s="163">
        <v>312293</v>
      </c>
      <c r="R20" s="163">
        <v>198386</v>
      </c>
      <c r="S20" s="163">
        <v>109440</v>
      </c>
      <c r="T20" s="163">
        <v>46073</v>
      </c>
      <c r="U20" s="163" t="s">
        <v>133</v>
      </c>
      <c r="V20" s="163" t="s">
        <v>133</v>
      </c>
      <c r="W20" s="163" t="s">
        <v>133</v>
      </c>
    </row>
    <row r="21" spans="1:23">
      <c r="A21" s="44">
        <v>1985</v>
      </c>
      <c r="B21" s="162">
        <v>12828106</v>
      </c>
      <c r="C21" s="161">
        <v>948389</v>
      </c>
      <c r="D21" s="163">
        <v>931570</v>
      </c>
      <c r="E21" s="163">
        <v>942149</v>
      </c>
      <c r="F21" s="163">
        <v>1035290</v>
      </c>
      <c r="G21" s="163">
        <v>1275621</v>
      </c>
      <c r="H21" s="163">
        <v>1229387</v>
      </c>
      <c r="I21" s="163">
        <v>1113106</v>
      </c>
      <c r="J21" s="163">
        <v>1015893</v>
      </c>
      <c r="K21" s="163">
        <v>808479</v>
      </c>
      <c r="L21" s="163">
        <v>658448</v>
      </c>
      <c r="M21" s="163">
        <v>627733</v>
      </c>
      <c r="N21" s="163">
        <v>598361</v>
      </c>
      <c r="O21" s="163">
        <v>529489</v>
      </c>
      <c r="P21" s="163">
        <v>405220</v>
      </c>
      <c r="Q21" s="163">
        <v>321858</v>
      </c>
      <c r="R21" s="163">
        <v>205644</v>
      </c>
      <c r="S21" s="163">
        <v>113282</v>
      </c>
      <c r="T21" s="163">
        <v>47463</v>
      </c>
      <c r="U21" s="163" t="s">
        <v>133</v>
      </c>
      <c r="V21" s="163" t="s">
        <v>133</v>
      </c>
      <c r="W21" s="163" t="s">
        <v>133</v>
      </c>
    </row>
    <row r="22" spans="1:23">
      <c r="A22" s="44">
        <v>1986</v>
      </c>
      <c r="B22" s="162">
        <v>12951377</v>
      </c>
      <c r="C22" s="161">
        <v>943666</v>
      </c>
      <c r="D22" s="163">
        <v>939125</v>
      </c>
      <c r="E22" s="163">
        <v>928219</v>
      </c>
      <c r="F22" s="163">
        <v>1020407</v>
      </c>
      <c r="G22" s="163">
        <v>1249187</v>
      </c>
      <c r="H22" s="163">
        <v>1252899</v>
      </c>
      <c r="I22" s="163">
        <v>1141237</v>
      </c>
      <c r="J22" s="163">
        <v>1043301</v>
      </c>
      <c r="K22" s="163">
        <v>844577</v>
      </c>
      <c r="L22" s="163">
        <v>674117</v>
      </c>
      <c r="M22" s="163">
        <v>625021</v>
      </c>
      <c r="N22" s="163">
        <v>605715</v>
      </c>
      <c r="O22" s="163">
        <v>536418</v>
      </c>
      <c r="P22" s="163">
        <v>420150</v>
      </c>
      <c r="Q22" s="163">
        <v>327825</v>
      </c>
      <c r="R22" s="163">
        <v>212535</v>
      </c>
      <c r="S22" s="163">
        <v>116819</v>
      </c>
      <c r="T22" s="163">
        <v>49249</v>
      </c>
      <c r="U22" s="163" t="s">
        <v>133</v>
      </c>
      <c r="V22" s="163" t="s">
        <v>133</v>
      </c>
      <c r="W22" s="163" t="s">
        <v>133</v>
      </c>
    </row>
    <row r="23" spans="1:23">
      <c r="A23" s="44">
        <v>1987</v>
      </c>
      <c r="B23" s="162">
        <v>13125126</v>
      </c>
      <c r="C23" s="161">
        <v>951182</v>
      </c>
      <c r="D23" s="163">
        <v>949714</v>
      </c>
      <c r="E23" s="163">
        <v>931144</v>
      </c>
      <c r="F23" s="163">
        <v>1005038</v>
      </c>
      <c r="G23" s="163">
        <v>1208448</v>
      </c>
      <c r="H23" s="163">
        <v>1275246</v>
      </c>
      <c r="I23" s="163">
        <v>1179327</v>
      </c>
      <c r="J23" s="163">
        <v>1053001</v>
      </c>
      <c r="K23" s="163">
        <v>901782</v>
      </c>
      <c r="L23" s="163">
        <v>701215</v>
      </c>
      <c r="M23" s="163">
        <v>623066</v>
      </c>
      <c r="N23" s="163">
        <v>612628</v>
      </c>
      <c r="O23" s="163">
        <v>543959</v>
      </c>
      <c r="P23" s="163">
        <v>440357</v>
      </c>
      <c r="Q23" s="163">
        <v>332954</v>
      </c>
      <c r="R23" s="163">
        <v>220878</v>
      </c>
      <c r="S23" s="163">
        <v>121437</v>
      </c>
      <c r="T23" s="163">
        <v>52341</v>
      </c>
      <c r="U23" s="163" t="s">
        <v>133</v>
      </c>
      <c r="V23" s="163" t="s">
        <v>133</v>
      </c>
      <c r="W23" s="163" t="s">
        <v>133</v>
      </c>
    </row>
    <row r="24" spans="1:23">
      <c r="A24" s="44">
        <v>1988</v>
      </c>
      <c r="B24" s="162">
        <v>13289039</v>
      </c>
      <c r="C24" s="161">
        <v>956597</v>
      </c>
      <c r="D24" s="163">
        <v>963081</v>
      </c>
      <c r="E24" s="163">
        <v>938076</v>
      </c>
      <c r="F24" s="163">
        <v>997677</v>
      </c>
      <c r="G24" s="163">
        <v>1151677</v>
      </c>
      <c r="H24" s="163">
        <v>1291289</v>
      </c>
      <c r="I24" s="163">
        <v>1211771</v>
      </c>
      <c r="J24" s="163">
        <v>1072388</v>
      </c>
      <c r="K24" s="163">
        <v>946183</v>
      </c>
      <c r="L24" s="163">
        <v>737108</v>
      </c>
      <c r="M24" s="163">
        <v>626109</v>
      </c>
      <c r="N24" s="163">
        <v>616791</v>
      </c>
      <c r="O24" s="163">
        <v>554357</v>
      </c>
      <c r="P24" s="163">
        <v>458827</v>
      </c>
      <c r="Q24" s="163">
        <v>334628</v>
      </c>
      <c r="R24" s="163">
        <v>229933</v>
      </c>
      <c r="S24" s="163">
        <v>125740</v>
      </c>
      <c r="T24" s="163">
        <v>55125</v>
      </c>
      <c r="U24" s="163" t="s">
        <v>133</v>
      </c>
      <c r="V24" s="163" t="s">
        <v>133</v>
      </c>
      <c r="W24" s="163" t="s">
        <v>133</v>
      </c>
    </row>
    <row r="25" spans="1:23">
      <c r="A25" s="44">
        <v>1989</v>
      </c>
      <c r="B25" s="162">
        <v>13524501</v>
      </c>
      <c r="C25" s="161">
        <v>970553</v>
      </c>
      <c r="D25" s="163">
        <v>977537</v>
      </c>
      <c r="E25" s="163">
        <v>951730</v>
      </c>
      <c r="F25" s="163">
        <v>994870</v>
      </c>
      <c r="G25" s="163">
        <v>1110742</v>
      </c>
      <c r="H25" s="163">
        <v>1312219</v>
      </c>
      <c r="I25" s="163">
        <v>1248250</v>
      </c>
      <c r="J25" s="163">
        <v>1107833</v>
      </c>
      <c r="K25" s="163">
        <v>990707</v>
      </c>
      <c r="L25" s="163">
        <v>773081</v>
      </c>
      <c r="M25" s="163">
        <v>639893</v>
      </c>
      <c r="N25" s="163">
        <v>618199</v>
      </c>
      <c r="O25" s="163">
        <v>562007</v>
      </c>
      <c r="P25" s="163">
        <v>478763</v>
      </c>
      <c r="Q25" s="163">
        <v>336996</v>
      </c>
      <c r="R25" s="163">
        <v>239933</v>
      </c>
      <c r="S25" s="163">
        <v>130647</v>
      </c>
      <c r="T25" s="163">
        <v>58127</v>
      </c>
      <c r="U25" s="163" t="s">
        <v>133</v>
      </c>
      <c r="V25" s="163" t="s">
        <v>133</v>
      </c>
      <c r="W25" s="163" t="s">
        <v>133</v>
      </c>
    </row>
    <row r="26" spans="1:23">
      <c r="A26" s="44">
        <v>1990</v>
      </c>
      <c r="B26" s="162">
        <v>13721733</v>
      </c>
      <c r="C26" s="161">
        <v>988944</v>
      </c>
      <c r="D26" s="163">
        <v>987239</v>
      </c>
      <c r="E26" s="163">
        <v>961743</v>
      </c>
      <c r="F26" s="163">
        <v>994954</v>
      </c>
      <c r="G26" s="163">
        <v>1077716</v>
      </c>
      <c r="H26" s="163">
        <v>1306343</v>
      </c>
      <c r="I26" s="163">
        <v>1271918</v>
      </c>
      <c r="J26" s="163">
        <v>1142381</v>
      </c>
      <c r="K26" s="163">
        <v>1032724</v>
      </c>
      <c r="L26" s="163">
        <v>807181</v>
      </c>
      <c r="M26" s="163">
        <v>654145</v>
      </c>
      <c r="N26" s="163">
        <v>616542</v>
      </c>
      <c r="O26" s="163">
        <v>571593</v>
      </c>
      <c r="P26" s="163">
        <v>489667</v>
      </c>
      <c r="Q26" s="163">
        <v>348484</v>
      </c>
      <c r="R26" s="163">
        <v>249816</v>
      </c>
      <c r="S26" s="163">
        <v>136176</v>
      </c>
      <c r="T26" s="163">
        <v>60555</v>
      </c>
      <c r="U26" s="163" t="s">
        <v>133</v>
      </c>
      <c r="V26" s="163" t="s">
        <v>133</v>
      </c>
      <c r="W26" s="163" t="s">
        <v>133</v>
      </c>
    </row>
    <row r="27" spans="1:23">
      <c r="A27" s="44">
        <v>1991</v>
      </c>
      <c r="B27" s="162">
        <v>13904391</v>
      </c>
      <c r="C27" s="161">
        <v>1002210</v>
      </c>
      <c r="D27" s="163">
        <v>991222</v>
      </c>
      <c r="E27" s="163">
        <v>975794</v>
      </c>
      <c r="F27" s="163">
        <v>991134</v>
      </c>
      <c r="G27" s="163">
        <v>1061978</v>
      </c>
      <c r="H27" s="163">
        <v>1272329</v>
      </c>
      <c r="I27" s="163">
        <v>1301807</v>
      </c>
      <c r="J27" s="163">
        <v>1174389</v>
      </c>
      <c r="K27" s="163">
        <v>1069653</v>
      </c>
      <c r="L27" s="163">
        <v>844293</v>
      </c>
      <c r="M27" s="163">
        <v>675039</v>
      </c>
      <c r="N27" s="163">
        <v>616719</v>
      </c>
      <c r="O27" s="163">
        <v>579778</v>
      </c>
      <c r="P27" s="163">
        <v>498506</v>
      </c>
      <c r="Q27" s="163">
        <v>364432</v>
      </c>
      <c r="R27" s="163">
        <v>255667</v>
      </c>
      <c r="S27" s="163">
        <v>142053</v>
      </c>
      <c r="T27" s="163">
        <v>62040</v>
      </c>
      <c r="U27" s="163" t="s">
        <v>133</v>
      </c>
      <c r="V27" s="163" t="s">
        <v>133</v>
      </c>
      <c r="W27" s="163" t="s">
        <v>133</v>
      </c>
    </row>
    <row r="28" spans="1:23">
      <c r="A28" s="44">
        <v>1992</v>
      </c>
      <c r="B28" s="162">
        <v>14055134</v>
      </c>
      <c r="C28" s="161">
        <v>1020551</v>
      </c>
      <c r="D28" s="163">
        <v>997989</v>
      </c>
      <c r="E28" s="163">
        <v>991139</v>
      </c>
      <c r="F28" s="163">
        <v>989645</v>
      </c>
      <c r="G28" s="163">
        <v>1051986</v>
      </c>
      <c r="H28" s="163">
        <v>1230926</v>
      </c>
      <c r="I28" s="163">
        <v>1310907</v>
      </c>
      <c r="J28" s="163">
        <v>1204928</v>
      </c>
      <c r="K28" s="163">
        <v>1074605</v>
      </c>
      <c r="L28" s="163">
        <v>900503</v>
      </c>
      <c r="M28" s="163">
        <v>698991</v>
      </c>
      <c r="N28" s="163">
        <v>613492</v>
      </c>
      <c r="O28" s="163">
        <v>587841</v>
      </c>
      <c r="P28" s="163">
        <v>502964</v>
      </c>
      <c r="Q28" s="163">
        <v>381693</v>
      </c>
      <c r="R28" s="163">
        <v>259131</v>
      </c>
      <c r="S28" s="163">
        <v>147879</v>
      </c>
      <c r="T28" s="163">
        <v>63705</v>
      </c>
      <c r="U28" s="163" t="s">
        <v>133</v>
      </c>
      <c r="V28" s="163" t="s">
        <v>133</v>
      </c>
      <c r="W28" s="163" t="s">
        <v>133</v>
      </c>
    </row>
    <row r="29" spans="1:23">
      <c r="A29" s="44">
        <v>1993</v>
      </c>
      <c r="B29" s="162">
        <v>14205297</v>
      </c>
      <c r="C29" s="161">
        <v>1031613</v>
      </c>
      <c r="D29" s="163">
        <v>1001051</v>
      </c>
      <c r="E29" s="163">
        <v>1005051</v>
      </c>
      <c r="F29" s="163">
        <v>992128</v>
      </c>
      <c r="G29" s="163">
        <v>1041399</v>
      </c>
      <c r="H29" s="163">
        <v>1182339</v>
      </c>
      <c r="I29" s="163">
        <v>1322893</v>
      </c>
      <c r="J29" s="163">
        <v>1239438</v>
      </c>
      <c r="K29" s="163">
        <v>1089326</v>
      </c>
      <c r="L29" s="163">
        <v>946112</v>
      </c>
      <c r="M29" s="163">
        <v>730094</v>
      </c>
      <c r="N29" s="163">
        <v>616800</v>
      </c>
      <c r="O29" s="163">
        <v>592319</v>
      </c>
      <c r="P29" s="163">
        <v>510437</v>
      </c>
      <c r="Q29" s="163">
        <v>396877</v>
      </c>
      <c r="R29" s="163">
        <v>260594</v>
      </c>
      <c r="S29" s="163">
        <v>153830</v>
      </c>
      <c r="T29" s="163">
        <v>65832</v>
      </c>
      <c r="U29" s="163" t="s">
        <v>133</v>
      </c>
      <c r="V29" s="163" t="s">
        <v>133</v>
      </c>
      <c r="W29" s="163" t="s">
        <v>133</v>
      </c>
    </row>
    <row r="30" spans="1:23">
      <c r="A30" s="44">
        <v>1994</v>
      </c>
      <c r="B30" s="162">
        <v>14357184</v>
      </c>
      <c r="C30" s="161">
        <v>1030173</v>
      </c>
      <c r="D30" s="163">
        <v>1008418</v>
      </c>
      <c r="E30" s="163">
        <v>1016851</v>
      </c>
      <c r="F30" s="163">
        <v>1005733</v>
      </c>
      <c r="G30" s="163">
        <v>1030001</v>
      </c>
      <c r="H30" s="163">
        <v>1136797</v>
      </c>
      <c r="I30" s="163">
        <v>1331842</v>
      </c>
      <c r="J30" s="163">
        <v>1264078</v>
      </c>
      <c r="K30" s="163">
        <v>1116243</v>
      </c>
      <c r="L30" s="163">
        <v>987468</v>
      </c>
      <c r="M30" s="163">
        <v>760293</v>
      </c>
      <c r="N30" s="163">
        <v>628825</v>
      </c>
      <c r="O30" s="163">
        <v>594584</v>
      </c>
      <c r="P30" s="163">
        <v>515979</v>
      </c>
      <c r="Q30" s="163">
        <v>412194</v>
      </c>
      <c r="R30" s="163">
        <v>261541</v>
      </c>
      <c r="S30" s="163">
        <v>160060</v>
      </c>
      <c r="T30" s="163">
        <v>68117</v>
      </c>
      <c r="U30" s="163" t="s">
        <v>133</v>
      </c>
      <c r="V30" s="163" t="s">
        <v>133</v>
      </c>
      <c r="W30" s="163" t="s">
        <v>133</v>
      </c>
    </row>
    <row r="31" spans="1:23">
      <c r="A31" s="44">
        <v>1995</v>
      </c>
      <c r="B31" s="162">
        <v>14502481</v>
      </c>
      <c r="C31" s="161">
        <v>1017574</v>
      </c>
      <c r="D31" s="163">
        <v>1020229</v>
      </c>
      <c r="E31" s="163">
        <v>1024939</v>
      </c>
      <c r="F31" s="163">
        <v>1018765</v>
      </c>
      <c r="G31" s="163">
        <v>1021422</v>
      </c>
      <c r="H31" s="163">
        <v>1101624</v>
      </c>
      <c r="I31" s="163">
        <v>1327016</v>
      </c>
      <c r="J31" s="163">
        <v>1287509</v>
      </c>
      <c r="K31" s="163">
        <v>1149564</v>
      </c>
      <c r="L31" s="163">
        <v>1029464</v>
      </c>
      <c r="M31" s="163">
        <v>790309</v>
      </c>
      <c r="N31" s="163">
        <v>640975</v>
      </c>
      <c r="O31" s="163">
        <v>593667</v>
      </c>
      <c r="P31" s="163">
        <v>524327</v>
      </c>
      <c r="Q31" s="163">
        <v>420003</v>
      </c>
      <c r="R31" s="163">
        <v>269726</v>
      </c>
      <c r="S31" s="163">
        <v>166297</v>
      </c>
      <c r="T31" s="163">
        <v>70995</v>
      </c>
      <c r="U31" s="163" t="s">
        <v>133</v>
      </c>
      <c r="V31" s="163" t="s">
        <v>133</v>
      </c>
      <c r="W31" s="163" t="s">
        <v>133</v>
      </c>
    </row>
    <row r="32" spans="1:23">
      <c r="A32" s="44">
        <v>1996</v>
      </c>
      <c r="B32" s="162">
        <v>14650314</v>
      </c>
      <c r="C32" s="161">
        <v>1004433</v>
      </c>
      <c r="D32" s="163">
        <v>1032530</v>
      </c>
      <c r="E32" s="163">
        <v>1031500</v>
      </c>
      <c r="F32" s="163">
        <v>1033204</v>
      </c>
      <c r="G32" s="163">
        <v>1017687</v>
      </c>
      <c r="H32" s="163">
        <v>1085556</v>
      </c>
      <c r="I32" s="163">
        <v>1298177</v>
      </c>
      <c r="J32" s="163">
        <v>1312547</v>
      </c>
      <c r="K32" s="163">
        <v>1181315</v>
      </c>
      <c r="L32" s="163">
        <v>1063357</v>
      </c>
      <c r="M32" s="163">
        <v>825093</v>
      </c>
      <c r="N32" s="163">
        <v>658356</v>
      </c>
      <c r="O32" s="163">
        <v>592731</v>
      </c>
      <c r="P32" s="163">
        <v>532803</v>
      </c>
      <c r="Q32" s="163">
        <v>426048</v>
      </c>
      <c r="R32" s="163">
        <v>282170</v>
      </c>
      <c r="S32" s="163">
        <v>170084</v>
      </c>
      <c r="T32" s="163">
        <v>74421</v>
      </c>
      <c r="U32" s="163" t="s">
        <v>133</v>
      </c>
      <c r="V32" s="163" t="s">
        <v>133</v>
      </c>
      <c r="W32" s="163" t="s">
        <v>133</v>
      </c>
    </row>
    <row r="33" spans="1:23">
      <c r="A33" s="44">
        <v>1997</v>
      </c>
      <c r="B33" s="162">
        <v>14806454</v>
      </c>
      <c r="C33" s="161">
        <v>983136</v>
      </c>
      <c r="D33" s="163">
        <v>1044772</v>
      </c>
      <c r="E33" s="163">
        <v>1037515</v>
      </c>
      <c r="F33" s="163">
        <v>1042839</v>
      </c>
      <c r="G33" s="163">
        <v>1023408</v>
      </c>
      <c r="H33" s="163">
        <v>1076689</v>
      </c>
      <c r="I33" s="163">
        <v>1263973</v>
      </c>
      <c r="J33" s="163">
        <v>1331251</v>
      </c>
      <c r="K33" s="163">
        <v>1218811</v>
      </c>
      <c r="L33" s="163">
        <v>1075125</v>
      </c>
      <c r="M33" s="163">
        <v>885687</v>
      </c>
      <c r="N33" s="163">
        <v>681254</v>
      </c>
      <c r="O33" s="163">
        <v>590778</v>
      </c>
      <c r="P33" s="163">
        <v>543037</v>
      </c>
      <c r="Q33" s="163">
        <v>432147</v>
      </c>
      <c r="R33" s="163">
        <v>297215</v>
      </c>
      <c r="S33" s="163">
        <v>172892</v>
      </c>
      <c r="T33" s="163">
        <v>76861</v>
      </c>
      <c r="U33" s="163" t="s">
        <v>133</v>
      </c>
      <c r="V33" s="163" t="s">
        <v>133</v>
      </c>
      <c r="W33" s="163" t="s">
        <v>133</v>
      </c>
    </row>
    <row r="34" spans="1:23">
      <c r="A34" s="44">
        <v>1998</v>
      </c>
      <c r="B34" s="162">
        <v>14925127</v>
      </c>
      <c r="C34" s="161">
        <v>959260</v>
      </c>
      <c r="D34" s="163">
        <v>1054726</v>
      </c>
      <c r="E34" s="163">
        <v>1040112</v>
      </c>
      <c r="F34" s="163">
        <v>1054951</v>
      </c>
      <c r="G34" s="163">
        <v>1027574</v>
      </c>
      <c r="H34" s="163">
        <v>1064174</v>
      </c>
      <c r="I34" s="163">
        <v>1211050</v>
      </c>
      <c r="J34" s="163">
        <v>1345394</v>
      </c>
      <c r="K34" s="163">
        <v>1251699</v>
      </c>
      <c r="L34" s="163">
        <v>1091661</v>
      </c>
      <c r="M34" s="163">
        <v>934389</v>
      </c>
      <c r="N34" s="163">
        <v>711047</v>
      </c>
      <c r="O34" s="163">
        <v>593724</v>
      </c>
      <c r="P34" s="163">
        <v>548346</v>
      </c>
      <c r="Q34" s="163">
        <v>441182</v>
      </c>
      <c r="R34" s="163">
        <v>311273</v>
      </c>
      <c r="S34" s="163">
        <v>174265</v>
      </c>
      <c r="T34" s="163">
        <v>80229</v>
      </c>
      <c r="U34" s="163" t="s">
        <v>133</v>
      </c>
      <c r="V34" s="163" t="s">
        <v>133</v>
      </c>
      <c r="W34" s="163" t="s">
        <v>133</v>
      </c>
    </row>
    <row r="35" spans="1:23">
      <c r="A35" s="44">
        <v>1999</v>
      </c>
      <c r="B35" s="162">
        <v>15048669</v>
      </c>
      <c r="C35" s="161">
        <v>936068</v>
      </c>
      <c r="D35" s="163">
        <v>1053148</v>
      </c>
      <c r="E35" s="163">
        <v>1043607</v>
      </c>
      <c r="F35" s="163">
        <v>1066125</v>
      </c>
      <c r="G35" s="163">
        <v>1042649</v>
      </c>
      <c r="H35" s="163">
        <v>1054528</v>
      </c>
      <c r="I35" s="163">
        <v>1165817</v>
      </c>
      <c r="J35" s="163">
        <v>1356733</v>
      </c>
      <c r="K35" s="163">
        <v>1275360</v>
      </c>
      <c r="L35" s="163">
        <v>1118039</v>
      </c>
      <c r="M35" s="163">
        <v>976696</v>
      </c>
      <c r="N35" s="163">
        <v>741210</v>
      </c>
      <c r="O35" s="163">
        <v>603086</v>
      </c>
      <c r="P35" s="163">
        <v>550543</v>
      </c>
      <c r="Q35" s="163">
        <v>448533</v>
      </c>
      <c r="R35" s="163">
        <v>325269</v>
      </c>
      <c r="S35" s="163">
        <v>176145</v>
      </c>
      <c r="T35" s="163">
        <v>84029</v>
      </c>
      <c r="U35" s="163" t="s">
        <v>133</v>
      </c>
      <c r="V35" s="163" t="s">
        <v>133</v>
      </c>
      <c r="W35" s="163" t="s">
        <v>133</v>
      </c>
    </row>
    <row r="36" spans="1:23">
      <c r="A36" s="44">
        <v>2000</v>
      </c>
      <c r="B36" s="162">
        <v>15193812</v>
      </c>
      <c r="C36" s="161">
        <v>916180</v>
      </c>
      <c r="D36" s="163">
        <v>1043712</v>
      </c>
      <c r="E36" s="163">
        <v>1053098</v>
      </c>
      <c r="F36" s="163">
        <v>1077494</v>
      </c>
      <c r="G36" s="163">
        <v>1058812</v>
      </c>
      <c r="H36" s="163">
        <v>1050780</v>
      </c>
      <c r="I36" s="163">
        <v>1136367</v>
      </c>
      <c r="J36" s="163">
        <v>1354673</v>
      </c>
      <c r="K36" s="163">
        <v>1299531</v>
      </c>
      <c r="L36" s="163">
        <v>1150069</v>
      </c>
      <c r="M36" s="163">
        <v>1018908</v>
      </c>
      <c r="N36" s="163">
        <v>772497</v>
      </c>
      <c r="O36" s="163">
        <v>613561</v>
      </c>
      <c r="P36" s="163">
        <v>549891</v>
      </c>
      <c r="Q36" s="163">
        <v>458814</v>
      </c>
      <c r="R36" s="163">
        <v>334440</v>
      </c>
      <c r="S36" s="163">
        <v>184430</v>
      </c>
      <c r="T36" s="163">
        <v>88469</v>
      </c>
      <c r="U36" s="163" t="s">
        <v>133</v>
      </c>
      <c r="V36" s="163" t="s">
        <v>133</v>
      </c>
      <c r="W36" s="163" t="s">
        <v>133</v>
      </c>
    </row>
    <row r="37" spans="1:23">
      <c r="A37" s="44">
        <v>2001</v>
      </c>
      <c r="B37" s="162">
        <v>15366600</v>
      </c>
      <c r="C37" s="161">
        <v>898031</v>
      </c>
      <c r="D37" s="163">
        <v>1032429</v>
      </c>
      <c r="E37" s="163">
        <v>1065250</v>
      </c>
      <c r="F37" s="163">
        <v>1088281</v>
      </c>
      <c r="G37" s="163">
        <v>1078970</v>
      </c>
      <c r="H37" s="163">
        <v>1052680</v>
      </c>
      <c r="I37" s="163">
        <v>1130642</v>
      </c>
      <c r="J37" s="163">
        <v>1330955</v>
      </c>
      <c r="K37" s="163">
        <v>1329876</v>
      </c>
      <c r="L37" s="163">
        <v>1181591</v>
      </c>
      <c r="M37" s="163">
        <v>1053763</v>
      </c>
      <c r="N37" s="163">
        <v>809433</v>
      </c>
      <c r="O37" s="163">
        <v>630932</v>
      </c>
      <c r="P37" s="163">
        <v>550143</v>
      </c>
      <c r="Q37" s="163">
        <v>469449</v>
      </c>
      <c r="R37" s="163">
        <v>343126</v>
      </c>
      <c r="S37" s="163">
        <v>195937</v>
      </c>
      <c r="T37" s="163">
        <v>91989</v>
      </c>
      <c r="U37" s="163">
        <v>27526</v>
      </c>
      <c r="V37" s="163">
        <v>5077</v>
      </c>
      <c r="W37" s="163">
        <v>520</v>
      </c>
    </row>
    <row r="38" spans="1:23">
      <c r="A38" s="44">
        <v>2002</v>
      </c>
      <c r="B38" s="162">
        <v>15537576</v>
      </c>
      <c r="C38" s="161">
        <v>881975</v>
      </c>
      <c r="D38" s="163">
        <v>1018791</v>
      </c>
      <c r="E38" s="163">
        <v>1083427</v>
      </c>
      <c r="F38" s="163">
        <v>1094685</v>
      </c>
      <c r="G38" s="163">
        <v>1094908</v>
      </c>
      <c r="H38" s="163">
        <v>1057727</v>
      </c>
      <c r="I38" s="163">
        <v>1127602</v>
      </c>
      <c r="J38" s="163">
        <v>1300743</v>
      </c>
      <c r="K38" s="163">
        <v>1350625</v>
      </c>
      <c r="L38" s="163">
        <v>1220971</v>
      </c>
      <c r="M38" s="163">
        <v>1064112</v>
      </c>
      <c r="N38" s="163">
        <v>869072</v>
      </c>
      <c r="O38" s="163">
        <v>655716</v>
      </c>
      <c r="P38" s="163">
        <v>548769</v>
      </c>
      <c r="Q38" s="163">
        <v>479207</v>
      </c>
      <c r="R38" s="163">
        <v>350520</v>
      </c>
      <c r="S38" s="163">
        <v>209371</v>
      </c>
      <c r="T38" s="163">
        <v>94427</v>
      </c>
      <c r="U38" s="163">
        <v>29098</v>
      </c>
      <c r="V38" s="163">
        <v>5297</v>
      </c>
      <c r="W38" s="163">
        <v>533</v>
      </c>
    </row>
    <row r="39" spans="1:23">
      <c r="A39" s="44">
        <v>2003</v>
      </c>
      <c r="B39" s="162">
        <v>15679310</v>
      </c>
      <c r="C39" s="161">
        <v>873741</v>
      </c>
      <c r="D39" s="163">
        <v>997085</v>
      </c>
      <c r="E39" s="163">
        <v>1096137</v>
      </c>
      <c r="F39" s="163">
        <v>1095603</v>
      </c>
      <c r="G39" s="163">
        <v>1113265</v>
      </c>
      <c r="H39" s="163">
        <v>1062820</v>
      </c>
      <c r="I39" s="163">
        <v>1119906</v>
      </c>
      <c r="J39" s="163">
        <v>1255674</v>
      </c>
      <c r="K39" s="163">
        <v>1369714</v>
      </c>
      <c r="L39" s="163">
        <v>1257196</v>
      </c>
      <c r="M39" s="163">
        <v>1081165</v>
      </c>
      <c r="N39" s="163">
        <v>916701</v>
      </c>
      <c r="O39" s="163">
        <v>687348</v>
      </c>
      <c r="P39" s="163">
        <v>552422</v>
      </c>
      <c r="Q39" s="163">
        <v>484531</v>
      </c>
      <c r="R39" s="163">
        <v>360152</v>
      </c>
      <c r="S39" s="163">
        <v>221920</v>
      </c>
      <c r="T39" s="163">
        <v>96618</v>
      </c>
      <c r="U39" s="163">
        <v>31073</v>
      </c>
      <c r="V39" s="163">
        <v>5682</v>
      </c>
      <c r="W39" s="163">
        <v>557</v>
      </c>
    </row>
    <row r="40" spans="1:23">
      <c r="A40" s="44">
        <v>2004</v>
      </c>
      <c r="B40" s="162">
        <v>15827090</v>
      </c>
      <c r="C40" s="161">
        <v>874686</v>
      </c>
      <c r="D40" s="163">
        <v>975051</v>
      </c>
      <c r="E40" s="163">
        <v>1096803</v>
      </c>
      <c r="F40" s="163">
        <v>1103402</v>
      </c>
      <c r="G40" s="163">
        <v>1129998</v>
      </c>
      <c r="H40" s="163">
        <v>1073774</v>
      </c>
      <c r="I40" s="163">
        <v>1108478</v>
      </c>
      <c r="J40" s="163">
        <v>1214103</v>
      </c>
      <c r="K40" s="163">
        <v>1386921</v>
      </c>
      <c r="L40" s="163">
        <v>1284695</v>
      </c>
      <c r="M40" s="163">
        <v>1110602</v>
      </c>
      <c r="N40" s="163">
        <v>957289</v>
      </c>
      <c r="O40" s="163">
        <v>720207</v>
      </c>
      <c r="P40" s="163">
        <v>562749</v>
      </c>
      <c r="Q40" s="163">
        <v>487565</v>
      </c>
      <c r="R40" s="163">
        <v>368094</v>
      </c>
      <c r="S40" s="163">
        <v>233940</v>
      </c>
      <c r="T40" s="163">
        <v>99378</v>
      </c>
      <c r="U40" s="163">
        <v>32911</v>
      </c>
      <c r="V40" s="163">
        <v>5851</v>
      </c>
      <c r="W40" s="163">
        <v>593</v>
      </c>
    </row>
    <row r="41" spans="1:23">
      <c r="A41" s="44">
        <v>2005</v>
      </c>
      <c r="B41" s="162">
        <v>15980008</v>
      </c>
      <c r="C41" s="161">
        <v>877651</v>
      </c>
      <c r="D41" s="163">
        <v>954781</v>
      </c>
      <c r="E41" s="163">
        <v>1086955</v>
      </c>
      <c r="F41" s="163">
        <v>1119372</v>
      </c>
      <c r="G41" s="163">
        <v>1142940</v>
      </c>
      <c r="H41" s="163">
        <v>1084867</v>
      </c>
      <c r="I41" s="163">
        <v>1099816</v>
      </c>
      <c r="J41" s="163">
        <v>1184813</v>
      </c>
      <c r="K41" s="163">
        <v>1390861</v>
      </c>
      <c r="L41" s="163">
        <v>1310010</v>
      </c>
      <c r="M41" s="163">
        <v>1146838</v>
      </c>
      <c r="N41" s="163">
        <v>997634</v>
      </c>
      <c r="O41" s="163">
        <v>752916</v>
      </c>
      <c r="P41" s="163">
        <v>574224</v>
      </c>
      <c r="Q41" s="163">
        <v>488185</v>
      </c>
      <c r="R41" s="163">
        <v>377188</v>
      </c>
      <c r="S41" s="163">
        <v>243248</v>
      </c>
      <c r="T41" s="163">
        <v>106013</v>
      </c>
      <c r="U41" s="163">
        <v>34902</v>
      </c>
      <c r="V41" s="163">
        <v>6180</v>
      </c>
      <c r="W41" s="163">
        <v>614</v>
      </c>
    </row>
    <row r="42" spans="1:23">
      <c r="A42" s="44">
        <v>2006</v>
      </c>
      <c r="B42" s="162">
        <v>16144759</v>
      </c>
      <c r="C42" s="161">
        <v>888125</v>
      </c>
      <c r="D42" s="163">
        <v>936688</v>
      </c>
      <c r="E42" s="163">
        <v>1071000</v>
      </c>
      <c r="F42" s="163">
        <v>1136295</v>
      </c>
      <c r="G42" s="163">
        <v>1152981</v>
      </c>
      <c r="H42" s="163">
        <v>1099354</v>
      </c>
      <c r="I42" s="163">
        <v>1092313</v>
      </c>
      <c r="J42" s="163">
        <v>1172793</v>
      </c>
      <c r="K42" s="163">
        <v>1370062</v>
      </c>
      <c r="L42" s="163">
        <v>1338471</v>
      </c>
      <c r="M42" s="163">
        <v>1182039</v>
      </c>
      <c r="N42" s="163">
        <v>1032647</v>
      </c>
      <c r="O42" s="163">
        <v>788278</v>
      </c>
      <c r="P42" s="163">
        <v>594873</v>
      </c>
      <c r="Q42" s="163">
        <v>489997</v>
      </c>
      <c r="R42" s="163">
        <v>387233</v>
      </c>
      <c r="S42" s="163">
        <v>251773</v>
      </c>
      <c r="T42" s="163">
        <v>115731</v>
      </c>
      <c r="U42" s="163">
        <v>36733</v>
      </c>
      <c r="V42" s="163">
        <v>6677</v>
      </c>
      <c r="W42" s="163">
        <v>696</v>
      </c>
    </row>
    <row r="43" spans="1:23">
      <c r="A43" s="44">
        <v>2007</v>
      </c>
      <c r="B43" s="162">
        <v>16298852</v>
      </c>
      <c r="C43" s="161">
        <v>900318</v>
      </c>
      <c r="D43" s="163">
        <v>925431</v>
      </c>
      <c r="E43" s="163">
        <v>1058155</v>
      </c>
      <c r="F43" s="163">
        <v>1142457</v>
      </c>
      <c r="G43" s="163">
        <v>1155932</v>
      </c>
      <c r="H43" s="163">
        <v>1118900</v>
      </c>
      <c r="I43" s="163">
        <v>1094111</v>
      </c>
      <c r="J43" s="163">
        <v>1163066</v>
      </c>
      <c r="K43" s="163">
        <v>1332425</v>
      </c>
      <c r="L43" s="163">
        <v>1360297</v>
      </c>
      <c r="M43" s="163">
        <v>1222813</v>
      </c>
      <c r="N43" s="163">
        <v>1045863</v>
      </c>
      <c r="O43" s="163">
        <v>844340</v>
      </c>
      <c r="P43" s="163">
        <v>619639</v>
      </c>
      <c r="Q43" s="163">
        <v>491123</v>
      </c>
      <c r="R43" s="163">
        <v>396494</v>
      </c>
      <c r="S43" s="163">
        <v>257076</v>
      </c>
      <c r="T43" s="163">
        <v>124422</v>
      </c>
      <c r="U43" s="163">
        <v>38237</v>
      </c>
      <c r="V43" s="163">
        <v>7016</v>
      </c>
      <c r="W43" s="163">
        <v>737</v>
      </c>
    </row>
    <row r="44" spans="1:23">
      <c r="A44" s="44">
        <v>2008</v>
      </c>
      <c r="B44" s="162">
        <v>16474178</v>
      </c>
      <c r="C44" s="161">
        <v>919548</v>
      </c>
      <c r="D44" s="163">
        <v>920060</v>
      </c>
      <c r="E44" s="163">
        <v>1042424</v>
      </c>
      <c r="F44" s="163">
        <v>1149464</v>
      </c>
      <c r="G44" s="163">
        <v>1154716</v>
      </c>
      <c r="H44" s="163">
        <v>1143370</v>
      </c>
      <c r="I44" s="163">
        <v>1103818</v>
      </c>
      <c r="J44" s="163">
        <v>1157914</v>
      </c>
      <c r="K44" s="163">
        <v>1283966</v>
      </c>
      <c r="L44" s="163">
        <v>1384258</v>
      </c>
      <c r="M44" s="163">
        <v>1261673</v>
      </c>
      <c r="N44" s="163">
        <v>1067306</v>
      </c>
      <c r="O44" s="163">
        <v>891262</v>
      </c>
      <c r="P44" s="163">
        <v>649039</v>
      </c>
      <c r="Q44" s="163">
        <v>497659</v>
      </c>
      <c r="R44" s="163">
        <v>403051</v>
      </c>
      <c r="S44" s="163">
        <v>264613</v>
      </c>
      <c r="T44" s="163">
        <v>131926</v>
      </c>
      <c r="U44" s="163">
        <v>39662</v>
      </c>
      <c r="V44" s="163">
        <v>7605</v>
      </c>
      <c r="W44" s="163">
        <v>844</v>
      </c>
    </row>
    <row r="45" spans="1:23">
      <c r="A45" s="44">
        <v>2009</v>
      </c>
      <c r="B45" s="162">
        <v>16663413</v>
      </c>
      <c r="C45" s="161">
        <v>938644</v>
      </c>
      <c r="D45" s="163">
        <v>920911</v>
      </c>
      <c r="E45" s="163">
        <v>1025166</v>
      </c>
      <c r="F45" s="163">
        <v>1151361</v>
      </c>
      <c r="G45" s="163">
        <v>1163650</v>
      </c>
      <c r="H45" s="163">
        <v>1168019</v>
      </c>
      <c r="I45" s="163">
        <v>1121021</v>
      </c>
      <c r="J45" s="163">
        <v>1148824</v>
      </c>
      <c r="K45" s="163">
        <v>1240231</v>
      </c>
      <c r="L45" s="163">
        <v>1401175</v>
      </c>
      <c r="M45" s="163">
        <v>1292908</v>
      </c>
      <c r="N45" s="163">
        <v>1099729</v>
      </c>
      <c r="O45" s="163">
        <v>933466</v>
      </c>
      <c r="P45" s="163">
        <v>679231</v>
      </c>
      <c r="Q45" s="163">
        <v>510213</v>
      </c>
      <c r="R45" s="163">
        <v>407556</v>
      </c>
      <c r="S45" s="163">
        <v>271555</v>
      </c>
      <c r="T45" s="163">
        <v>139420</v>
      </c>
      <c r="U45" s="163">
        <v>41306</v>
      </c>
      <c r="V45" s="163">
        <v>8151</v>
      </c>
      <c r="W45" s="163">
        <v>876</v>
      </c>
    </row>
    <row r="46" spans="1:23">
      <c r="A46" s="44">
        <v>2010</v>
      </c>
      <c r="B46" s="162">
        <v>16847823</v>
      </c>
      <c r="C46" s="161">
        <v>958928</v>
      </c>
      <c r="D46" s="163">
        <v>920043</v>
      </c>
      <c r="E46" s="163">
        <v>1006314</v>
      </c>
      <c r="F46" s="163">
        <v>1149965</v>
      </c>
      <c r="G46" s="163">
        <v>1178481</v>
      </c>
      <c r="H46" s="163">
        <v>1184964</v>
      </c>
      <c r="I46" s="163">
        <v>1138881</v>
      </c>
      <c r="J46" s="163">
        <v>1142061</v>
      </c>
      <c r="K46" s="163">
        <v>1207096</v>
      </c>
      <c r="L46" s="163">
        <v>1399339</v>
      </c>
      <c r="M46" s="163">
        <v>1320504</v>
      </c>
      <c r="N46" s="163">
        <v>1137887</v>
      </c>
      <c r="O46" s="163">
        <v>977853</v>
      </c>
      <c r="P46" s="163">
        <v>709616</v>
      </c>
      <c r="Q46" s="163">
        <v>524094</v>
      </c>
      <c r="R46" s="163">
        <v>411363</v>
      </c>
      <c r="S46" s="163">
        <v>280606</v>
      </c>
      <c r="T46" s="163">
        <v>144979</v>
      </c>
      <c r="U46" s="163">
        <v>45009</v>
      </c>
      <c r="V46" s="163">
        <v>8943</v>
      </c>
      <c r="W46" s="163">
        <v>897</v>
      </c>
    </row>
    <row r="47" spans="1:23">
      <c r="A47" s="44">
        <v>2011</v>
      </c>
      <c r="B47" s="162">
        <v>17014528</v>
      </c>
      <c r="C47" s="161">
        <v>973013</v>
      </c>
      <c r="D47" s="163">
        <v>928425</v>
      </c>
      <c r="E47" s="163">
        <v>986954</v>
      </c>
      <c r="F47" s="163">
        <v>1145788</v>
      </c>
      <c r="G47" s="163">
        <v>1193322</v>
      </c>
      <c r="H47" s="163">
        <v>1188376</v>
      </c>
      <c r="I47" s="163">
        <v>1159976</v>
      </c>
      <c r="J47" s="163">
        <v>1133933</v>
      </c>
      <c r="K47" s="163">
        <v>1195287</v>
      </c>
      <c r="L47" s="163">
        <v>1369619</v>
      </c>
      <c r="M47" s="163">
        <v>1350060</v>
      </c>
      <c r="N47" s="163">
        <v>1173395</v>
      </c>
      <c r="O47" s="163">
        <v>1013565</v>
      </c>
      <c r="P47" s="163">
        <v>744664</v>
      </c>
      <c r="Q47" s="163">
        <v>542589</v>
      </c>
      <c r="R47" s="163">
        <v>415677</v>
      </c>
      <c r="S47" s="163">
        <v>290476</v>
      </c>
      <c r="T47" s="163">
        <v>149290</v>
      </c>
      <c r="U47" s="163">
        <v>49852</v>
      </c>
      <c r="V47" s="163">
        <v>9327</v>
      </c>
      <c r="W47" s="163">
        <v>940</v>
      </c>
    </row>
    <row r="48" spans="1:23">
      <c r="A48" s="44">
        <v>2012</v>
      </c>
      <c r="B48" s="162">
        <v>17209900</v>
      </c>
      <c r="C48" s="161">
        <v>980985</v>
      </c>
      <c r="D48" s="163">
        <v>945652</v>
      </c>
      <c r="E48" s="163">
        <v>974448</v>
      </c>
      <c r="F48" s="163">
        <v>1132074</v>
      </c>
      <c r="G48" s="163">
        <v>1220026</v>
      </c>
      <c r="H48" s="163">
        <v>1199716</v>
      </c>
      <c r="I48" s="163">
        <v>1179945</v>
      </c>
      <c r="J48" s="163">
        <v>1140950</v>
      </c>
      <c r="K48" s="163">
        <v>1191249</v>
      </c>
      <c r="L48" s="163">
        <v>1336245</v>
      </c>
      <c r="M48" s="163">
        <v>1367055</v>
      </c>
      <c r="N48" s="163">
        <v>1211390</v>
      </c>
      <c r="O48" s="163">
        <v>1023315</v>
      </c>
      <c r="P48" s="163">
        <v>801443</v>
      </c>
      <c r="Q48" s="163">
        <v>564079</v>
      </c>
      <c r="R48" s="163">
        <v>420270</v>
      </c>
      <c r="S48" s="163">
        <v>299922</v>
      </c>
      <c r="T48" s="163">
        <v>155870</v>
      </c>
      <c r="U48" s="163">
        <v>54454</v>
      </c>
      <c r="V48" s="163">
        <v>9752</v>
      </c>
      <c r="W48" s="163">
        <v>1060</v>
      </c>
    </row>
    <row r="49" spans="1:23">
      <c r="A49" s="44">
        <v>2013</v>
      </c>
      <c r="B49" s="162">
        <v>17401165</v>
      </c>
      <c r="C49" s="161">
        <v>985155</v>
      </c>
      <c r="D49" s="163">
        <v>966874</v>
      </c>
      <c r="E49" s="163">
        <v>969050</v>
      </c>
      <c r="F49" s="163">
        <v>1112409</v>
      </c>
      <c r="G49" s="163">
        <v>1241717</v>
      </c>
      <c r="H49" s="163">
        <v>1209043</v>
      </c>
      <c r="I49" s="163">
        <v>1202017</v>
      </c>
      <c r="J49" s="163">
        <v>1151645</v>
      </c>
      <c r="K49" s="163">
        <v>1186258</v>
      </c>
      <c r="L49" s="163">
        <v>1292960</v>
      </c>
      <c r="M49" s="163">
        <v>1383470</v>
      </c>
      <c r="N49" s="163">
        <v>1249247</v>
      </c>
      <c r="O49" s="163">
        <v>1041252</v>
      </c>
      <c r="P49" s="163">
        <v>849102</v>
      </c>
      <c r="Q49" s="163">
        <v>592170</v>
      </c>
      <c r="R49" s="163">
        <v>428838</v>
      </c>
      <c r="S49" s="163">
        <v>307258</v>
      </c>
      <c r="T49" s="163">
        <v>163301</v>
      </c>
      <c r="U49" s="163">
        <v>58076</v>
      </c>
      <c r="V49" s="163">
        <v>10156</v>
      </c>
      <c r="W49" s="163">
        <v>1167</v>
      </c>
    </row>
    <row r="50" spans="1:23">
      <c r="A50" s="44">
        <v>2014</v>
      </c>
      <c r="B50" s="162">
        <v>17581697</v>
      </c>
      <c r="C50" s="161">
        <v>986082</v>
      </c>
      <c r="D50" s="163">
        <v>985043</v>
      </c>
      <c r="E50" s="163">
        <v>970398</v>
      </c>
      <c r="F50" s="163">
        <v>1094406</v>
      </c>
      <c r="G50" s="163">
        <v>1252785</v>
      </c>
      <c r="H50" s="163">
        <v>1225550</v>
      </c>
      <c r="I50" s="163">
        <v>1222168</v>
      </c>
      <c r="J50" s="163">
        <v>1165475</v>
      </c>
      <c r="K50" s="163">
        <v>1177103</v>
      </c>
      <c r="L50" s="163">
        <v>1252324</v>
      </c>
      <c r="M50" s="163">
        <v>1396037</v>
      </c>
      <c r="N50" s="163">
        <v>1277271</v>
      </c>
      <c r="O50" s="163">
        <v>1069392</v>
      </c>
      <c r="P50" s="163">
        <v>888164</v>
      </c>
      <c r="Q50" s="163">
        <v>621283</v>
      </c>
      <c r="R50" s="163">
        <v>440683</v>
      </c>
      <c r="S50" s="163">
        <v>313199</v>
      </c>
      <c r="T50" s="163">
        <v>170273</v>
      </c>
      <c r="U50" s="163">
        <v>61862</v>
      </c>
      <c r="V50" s="163">
        <v>10962</v>
      </c>
      <c r="W50" s="163">
        <v>1237</v>
      </c>
    </row>
    <row r="51" spans="1:23">
      <c r="A51" s="44">
        <v>2015</v>
      </c>
      <c r="B51" s="162">
        <v>17712801</v>
      </c>
      <c r="C51" s="161">
        <v>986676</v>
      </c>
      <c r="D51" s="163">
        <v>1003138</v>
      </c>
      <c r="E51" s="163">
        <v>968904</v>
      </c>
      <c r="F51" s="163">
        <v>1080291</v>
      </c>
      <c r="G51" s="163">
        <v>1244697</v>
      </c>
      <c r="H51" s="163">
        <v>1239356</v>
      </c>
      <c r="I51" s="163">
        <v>1230618</v>
      </c>
      <c r="J51" s="163">
        <v>1174086</v>
      </c>
      <c r="K51" s="163">
        <v>1167211</v>
      </c>
      <c r="L51" s="163">
        <v>1220275</v>
      </c>
      <c r="M51" s="163">
        <v>1392935</v>
      </c>
      <c r="N51" s="163">
        <v>1300456</v>
      </c>
      <c r="O51" s="163">
        <v>1102960</v>
      </c>
      <c r="P51" s="163">
        <v>926287</v>
      </c>
      <c r="Q51" s="163">
        <v>649566</v>
      </c>
      <c r="R51" s="163">
        <v>452282</v>
      </c>
      <c r="S51" s="163">
        <v>317644</v>
      </c>
      <c r="T51" s="163">
        <v>177089</v>
      </c>
      <c r="U51" s="163">
        <v>64978</v>
      </c>
      <c r="V51" s="163">
        <v>12084</v>
      </c>
      <c r="W51" s="163">
        <v>1268</v>
      </c>
    </row>
    <row r="52" spans="1:23">
      <c r="A52" s="44">
        <v>2016</v>
      </c>
      <c r="B52" s="162">
        <v>17916496</v>
      </c>
      <c r="C52" s="161">
        <v>993580</v>
      </c>
      <c r="D52" s="163">
        <v>1019960</v>
      </c>
      <c r="E52" s="163">
        <v>978544</v>
      </c>
      <c r="F52" s="163">
        <v>1074818</v>
      </c>
      <c r="G52" s="163">
        <v>1242113</v>
      </c>
      <c r="H52" s="163">
        <v>1264270</v>
      </c>
      <c r="I52" s="163">
        <v>1249488</v>
      </c>
      <c r="J52" s="163">
        <v>1193244</v>
      </c>
      <c r="K52" s="163">
        <v>1160414</v>
      </c>
      <c r="L52" s="163">
        <v>1210028</v>
      </c>
      <c r="M52" s="163">
        <v>1367448</v>
      </c>
      <c r="N52" s="163">
        <v>1324747</v>
      </c>
      <c r="O52" s="163">
        <v>1135977</v>
      </c>
      <c r="P52" s="163">
        <v>957632</v>
      </c>
      <c r="Q52" s="163">
        <v>682973</v>
      </c>
      <c r="R52" s="163">
        <v>468088</v>
      </c>
      <c r="S52" s="163">
        <v>323647</v>
      </c>
      <c r="T52" s="163">
        <v>185348</v>
      </c>
      <c r="U52" s="163">
        <v>68987</v>
      </c>
      <c r="V52" s="163">
        <v>13791</v>
      </c>
      <c r="W52" s="163">
        <v>1399</v>
      </c>
    </row>
    <row r="53" spans="1:23">
      <c r="A53" s="142">
        <v>2017</v>
      </c>
      <c r="B53" s="101">
        <v>18133380</v>
      </c>
      <c r="C53" s="161">
        <v>995569</v>
      </c>
      <c r="D53" s="163">
        <v>1029781</v>
      </c>
      <c r="E53" s="163">
        <v>992142</v>
      </c>
      <c r="F53" s="163">
        <v>1076227</v>
      </c>
      <c r="G53" s="163">
        <v>1250439</v>
      </c>
      <c r="H53" s="163">
        <v>1289864</v>
      </c>
      <c r="I53" s="163">
        <v>1265936</v>
      </c>
      <c r="J53" s="163">
        <v>1217355</v>
      </c>
      <c r="K53" s="163">
        <v>1163555</v>
      </c>
      <c r="L53" s="163">
        <v>1202076</v>
      </c>
      <c r="M53" s="163">
        <v>1330497</v>
      </c>
      <c r="N53" s="163">
        <v>1339923</v>
      </c>
      <c r="O53" s="163">
        <v>1172407</v>
      </c>
      <c r="P53" s="163">
        <v>969797</v>
      </c>
      <c r="Q53" s="163">
        <v>735981</v>
      </c>
      <c r="R53" s="163">
        <v>489673</v>
      </c>
      <c r="S53" s="163">
        <v>329119</v>
      </c>
      <c r="T53" s="163">
        <v>193130</v>
      </c>
      <c r="U53" s="163">
        <v>72772</v>
      </c>
      <c r="V53" s="163">
        <v>15548</v>
      </c>
      <c r="W53" s="163">
        <v>1589</v>
      </c>
    </row>
    <row r="54" spans="1:23" s="239" customFormat="1">
      <c r="A54" s="241">
        <v>2018</v>
      </c>
      <c r="B54" s="101">
        <v>18403310</v>
      </c>
      <c r="C54" s="163">
        <v>999187</v>
      </c>
      <c r="D54" s="163">
        <v>1036784</v>
      </c>
      <c r="E54" s="163">
        <v>1013290</v>
      </c>
      <c r="F54" s="163">
        <v>1082667</v>
      </c>
      <c r="G54" s="163">
        <v>1271388</v>
      </c>
      <c r="H54" s="163">
        <v>1324764</v>
      </c>
      <c r="I54" s="163">
        <v>1288341</v>
      </c>
      <c r="J54" s="163">
        <v>1250324</v>
      </c>
      <c r="K54" s="163">
        <v>1176696</v>
      </c>
      <c r="L54" s="163">
        <v>1195595</v>
      </c>
      <c r="M54" s="163">
        <v>1285508</v>
      </c>
      <c r="N54" s="163">
        <v>1354975</v>
      </c>
      <c r="O54" s="163">
        <v>1207653</v>
      </c>
      <c r="P54" s="163">
        <v>988337</v>
      </c>
      <c r="Q54" s="163">
        <v>779411</v>
      </c>
      <c r="R54" s="163">
        <v>515927</v>
      </c>
      <c r="S54" s="163">
        <v>336986</v>
      </c>
      <c r="T54" s="163">
        <v>199768</v>
      </c>
      <c r="U54" s="163">
        <v>76792</v>
      </c>
      <c r="V54" s="163">
        <v>17143</v>
      </c>
      <c r="W54" s="163">
        <v>1774</v>
      </c>
    </row>
    <row r="55" spans="1:23" s="164" customFormat="1"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  <c r="R55" s="160"/>
      <c r="S55" s="160"/>
      <c r="T55" s="160"/>
      <c r="U55" s="160"/>
      <c r="V55" s="160"/>
      <c r="W55" s="160"/>
    </row>
    <row r="56" spans="1:23">
      <c r="A56" s="1" t="s">
        <v>22</v>
      </c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</row>
    <row r="57" spans="1:23">
      <c r="A57" s="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</row>
    <row r="58" spans="1:23">
      <c r="A58" s="241" t="s">
        <v>942</v>
      </c>
      <c r="B58" s="9">
        <f>IFERROR(IF(B53&gt;B33,ABS(((B54/B33)^(1/(2018-1997))-1)*100),-ABS(((B54/B33)^(1/(2018-1997))-1)*100)),"N/A")</f>
        <v>1.0409393867588657</v>
      </c>
      <c r="C58" s="16">
        <f t="shared" ref="C58:T58" si="0">IFERROR(IF(C53&gt;C33,ABS(((C54/C33)^(1/(2018-1997))-1)*100),-ABS(((C54/C33)^(1/(2018-1997))-1)*100)),"N/A")</f>
        <v>7.7146341338196756E-2</v>
      </c>
      <c r="D58" s="17">
        <f t="shared" si="0"/>
        <v>-3.6541252511967937E-2</v>
      </c>
      <c r="E58" s="17">
        <f t="shared" si="0"/>
        <v>-0.11244134763174207</v>
      </c>
      <c r="F58" s="17">
        <f t="shared" si="0"/>
        <v>0.17863860625495498</v>
      </c>
      <c r="G58" s="17">
        <f t="shared" si="0"/>
        <v>1.0385510462002534</v>
      </c>
      <c r="H58" s="17">
        <f t="shared" si="0"/>
        <v>0.99224153122043912</v>
      </c>
      <c r="I58" s="17">
        <f t="shared" si="0"/>
        <v>9.0971875557888104E-2</v>
      </c>
      <c r="J58" s="17">
        <f t="shared" si="0"/>
        <v>-0.29820393340130869</v>
      </c>
      <c r="K58" s="17">
        <f t="shared" si="0"/>
        <v>-0.16731359930771683</v>
      </c>
      <c r="L58" s="17">
        <f t="shared" si="0"/>
        <v>0.50702885109705775</v>
      </c>
      <c r="M58" s="17">
        <f t="shared" si="0"/>
        <v>1.7898561557811776</v>
      </c>
      <c r="N58" s="17">
        <f t="shared" si="0"/>
        <v>3.3284954102161812</v>
      </c>
      <c r="O58" s="17">
        <f t="shared" si="0"/>
        <v>3.4633567053793168</v>
      </c>
      <c r="P58" s="17">
        <f t="shared" si="0"/>
        <v>2.8926976971943352</v>
      </c>
      <c r="Q58" s="17">
        <f t="shared" si="0"/>
        <v>2.8482499278931872</v>
      </c>
      <c r="R58" s="17">
        <f t="shared" si="0"/>
        <v>2.6610251676170815</v>
      </c>
      <c r="S58" s="17">
        <f t="shared" si="0"/>
        <v>3.2290094494226151</v>
      </c>
      <c r="T58" s="17">
        <f t="shared" si="0"/>
        <v>4.6533965781317299</v>
      </c>
      <c r="U58" s="17" t="str">
        <f t="shared" ref="U58:W58" si="1">IFERROR(IF(U53&gt;U33,ABS(((U53/U33)^(1/(2017-1997))-1)*100),-ABS(((U53/U33)^(1/(2017-1997))-1)*100)),"N/A")</f>
        <v>N/A</v>
      </c>
      <c r="V58" s="17" t="str">
        <f t="shared" si="1"/>
        <v>N/A</v>
      </c>
      <c r="W58" s="17" t="str">
        <f t="shared" si="1"/>
        <v>N/A</v>
      </c>
    </row>
    <row r="59" spans="1:23">
      <c r="A59" s="44" t="s">
        <v>25</v>
      </c>
      <c r="B59" s="9">
        <f>IFERROR(IF(B43&gt;B33,ABS(((B43/B33)^(1/(2007-1997))-1)*100),-ABS(((B43/B33)^(1/(2007-1997))-1)*100)),"N/A")</f>
        <v>0.96494091188885633</v>
      </c>
      <c r="C59" s="16">
        <f t="shared" ref="C59:W59" si="2">IFERROR(IF(C43&gt;C33,ABS(((C43/C33)^(1/(2007-1997))-1)*100),-ABS(((C43/C33)^(1/(2007-1997))-1)*100)),"N/A")</f>
        <v>-0.8761336661211816</v>
      </c>
      <c r="D59" s="17">
        <f t="shared" si="2"/>
        <v>-1.2056173266632109</v>
      </c>
      <c r="E59" s="17">
        <f t="shared" si="2"/>
        <v>0.1971780877474627</v>
      </c>
      <c r="F59" s="17">
        <f t="shared" si="2"/>
        <v>0.91651859032761962</v>
      </c>
      <c r="G59" s="17">
        <f t="shared" si="2"/>
        <v>1.2251310991195696</v>
      </c>
      <c r="H59" s="17">
        <f t="shared" si="2"/>
        <v>0.38529504471411791</v>
      </c>
      <c r="I59" s="17">
        <f t="shared" si="2"/>
        <v>-1.4328138401293433</v>
      </c>
      <c r="J59" s="17">
        <f t="shared" si="2"/>
        <v>-1.3415151900246225</v>
      </c>
      <c r="K59" s="17">
        <f t="shared" si="2"/>
        <v>0.89523140939049561</v>
      </c>
      <c r="L59" s="17">
        <f t="shared" si="2"/>
        <v>2.3805546344636719</v>
      </c>
      <c r="M59" s="17">
        <f t="shared" si="2"/>
        <v>3.2780377063195587</v>
      </c>
      <c r="N59" s="17">
        <f t="shared" si="2"/>
        <v>4.3798271584687409</v>
      </c>
      <c r="O59" s="17">
        <f t="shared" si="2"/>
        <v>3.6356808691634157</v>
      </c>
      <c r="P59" s="17">
        <f t="shared" si="2"/>
        <v>1.3283410195632062</v>
      </c>
      <c r="Q59" s="17">
        <f t="shared" si="2"/>
        <v>1.2875058691980579</v>
      </c>
      <c r="R59" s="17">
        <f t="shared" si="2"/>
        <v>2.9239842303632191</v>
      </c>
      <c r="S59" s="17">
        <f t="shared" si="2"/>
        <v>4.0467845967859128</v>
      </c>
      <c r="T59" s="17">
        <f t="shared" si="2"/>
        <v>4.9346974645414488</v>
      </c>
      <c r="U59" s="17" t="str">
        <f t="shared" si="2"/>
        <v>N/A</v>
      </c>
      <c r="V59" s="17" t="str">
        <f t="shared" si="2"/>
        <v>N/A</v>
      </c>
      <c r="W59" s="17" t="str">
        <f t="shared" si="2"/>
        <v>N/A</v>
      </c>
    </row>
    <row r="60" spans="1:23">
      <c r="A60" s="241" t="s">
        <v>943</v>
      </c>
      <c r="B60" s="9">
        <f>IFERROR(IF(B53&gt;B43,ABS(((B54/B43)^(1/(2018-2007))-1)*100),-ABS(((B54/B43)^(1/(2018-2007))-1)*100)),"N/A")</f>
        <v>1.1100785495291365</v>
      </c>
      <c r="C60" s="16">
        <f t="shared" ref="C60:W60" si="3">IFERROR(IF(C53&gt;C43,ABS(((C54/C43)^(1/(2018-2007))-1)*100),-ABS(((C54/C43)^(1/(2018-2007))-1)*100)),"N/A")</f>
        <v>0.95171770263244859</v>
      </c>
      <c r="D60" s="17">
        <f t="shared" si="3"/>
        <v>1.0382557509293067</v>
      </c>
      <c r="E60" s="17">
        <f t="shared" si="3"/>
        <v>-0.39308324148369378</v>
      </c>
      <c r="F60" s="17">
        <f t="shared" si="3"/>
        <v>-0.48747853692514553</v>
      </c>
      <c r="G60" s="17">
        <f t="shared" si="3"/>
        <v>0.86923126537374884</v>
      </c>
      <c r="H60" s="17">
        <f t="shared" si="3"/>
        <v>1.5471949333740076</v>
      </c>
      <c r="I60" s="17">
        <f t="shared" si="3"/>
        <v>1.4966638918117781</v>
      </c>
      <c r="J60" s="17">
        <f t="shared" si="3"/>
        <v>0.65983187099085683</v>
      </c>
      <c r="K60" s="17">
        <f t="shared" si="3"/>
        <v>-1.1235503043262929</v>
      </c>
      <c r="L60" s="17">
        <f t="shared" si="3"/>
        <v>-1.1664085355687304</v>
      </c>
      <c r="M60" s="17">
        <f t="shared" si="3"/>
        <v>0.4555803410384085</v>
      </c>
      <c r="N60" s="17">
        <f t="shared" si="3"/>
        <v>2.3819310595196264</v>
      </c>
      <c r="O60" s="17">
        <f t="shared" si="3"/>
        <v>3.3069470363534359</v>
      </c>
      <c r="P60" s="17">
        <f t="shared" si="3"/>
        <v>4.3357881129530762</v>
      </c>
      <c r="Q60" s="17">
        <f t="shared" si="3"/>
        <v>4.2879679295547701</v>
      </c>
      <c r="R60" s="17">
        <f t="shared" si="3"/>
        <v>2.4225545127616988</v>
      </c>
      <c r="S60" s="17">
        <f t="shared" si="3"/>
        <v>2.4911563735254605</v>
      </c>
      <c r="T60" s="17">
        <f t="shared" si="3"/>
        <v>4.3983229282505754</v>
      </c>
      <c r="U60" s="73">
        <f t="shared" si="3"/>
        <v>6.544294271606943</v>
      </c>
      <c r="V60" s="9">
        <f t="shared" si="3"/>
        <v>8.4607184244838827</v>
      </c>
      <c r="W60" s="9">
        <f t="shared" si="3"/>
        <v>8.3129930624183057</v>
      </c>
    </row>
    <row r="61" spans="1:23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</row>
    <row r="62" spans="1:23">
      <c r="A62" s="25" t="s">
        <v>594</v>
      </c>
      <c r="B62" s="66" t="s">
        <v>951</v>
      </c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</row>
    <row r="63" spans="1:23">
      <c r="A63" s="25" t="s">
        <v>595</v>
      </c>
      <c r="B63" s="3" t="s">
        <v>629</v>
      </c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</row>
    <row r="64" spans="1:23">
      <c r="A64" s="1" t="s">
        <v>1</v>
      </c>
      <c r="B64" s="66" t="s">
        <v>630</v>
      </c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</row>
  </sheetData>
  <mergeCells count="1">
    <mergeCell ref="B6:W6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68"/>
  <dimension ref="A1:W64"/>
  <sheetViews>
    <sheetView workbookViewId="0">
      <selection activeCell="B62" sqref="B62"/>
    </sheetView>
  </sheetViews>
  <sheetFormatPr defaultRowHeight="15"/>
  <sheetData>
    <row r="1" spans="1:23" ht="15.75">
      <c r="A1" s="227" t="s">
        <v>844</v>
      </c>
      <c r="B1" s="227" t="s">
        <v>986</v>
      </c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</row>
    <row r="2" spans="1:23">
      <c r="A2" s="3"/>
      <c r="B2" s="3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</row>
    <row r="3" spans="1:23">
      <c r="A3" s="1" t="s">
        <v>2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</row>
    <row r="4" spans="1:23">
      <c r="A4" s="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</row>
    <row r="5" spans="1:23" ht="22.5">
      <c r="A5" s="4" t="s">
        <v>3</v>
      </c>
      <c r="B5" s="5" t="s">
        <v>145</v>
      </c>
      <c r="C5" s="6" t="s">
        <v>146</v>
      </c>
      <c r="D5" s="6" t="s">
        <v>147</v>
      </c>
      <c r="E5" s="6" t="s">
        <v>148</v>
      </c>
      <c r="F5" s="6" t="s">
        <v>149</v>
      </c>
      <c r="G5" s="6" t="s">
        <v>150</v>
      </c>
      <c r="H5" s="6" t="s">
        <v>151</v>
      </c>
      <c r="I5" s="6" t="s">
        <v>152</v>
      </c>
      <c r="J5" s="6" t="s">
        <v>153</v>
      </c>
      <c r="K5" s="6" t="s">
        <v>154</v>
      </c>
      <c r="L5" s="6" t="s">
        <v>155</v>
      </c>
      <c r="M5" s="6" t="s">
        <v>156</v>
      </c>
      <c r="N5" s="6" t="s">
        <v>157</v>
      </c>
      <c r="O5" s="6" t="s">
        <v>158</v>
      </c>
      <c r="P5" s="6" t="s">
        <v>159</v>
      </c>
      <c r="Q5" s="6" t="s">
        <v>160</v>
      </c>
      <c r="R5" s="6" t="s">
        <v>161</v>
      </c>
      <c r="S5" s="6" t="s">
        <v>162</v>
      </c>
      <c r="T5" s="6" t="s">
        <v>163</v>
      </c>
      <c r="U5" s="6" t="s">
        <v>164</v>
      </c>
      <c r="V5" s="6" t="s">
        <v>165</v>
      </c>
      <c r="W5" s="6" t="s">
        <v>166</v>
      </c>
    </row>
    <row r="6" spans="1:23" s="41" customFormat="1">
      <c r="A6" s="67"/>
      <c r="B6" s="246" t="s">
        <v>637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</row>
    <row r="7" spans="1:23">
      <c r="A7" s="44">
        <v>1971</v>
      </c>
      <c r="B7" s="101">
        <v>10935563</v>
      </c>
      <c r="C7" s="163">
        <v>897314</v>
      </c>
      <c r="D7" s="163">
        <v>1108326</v>
      </c>
      <c r="E7" s="163">
        <v>1139048</v>
      </c>
      <c r="F7" s="163">
        <v>1064036</v>
      </c>
      <c r="G7" s="163">
        <v>985312</v>
      </c>
      <c r="H7" s="163">
        <v>804810</v>
      </c>
      <c r="I7" s="163">
        <v>656954</v>
      </c>
      <c r="J7" s="163">
        <v>625028</v>
      </c>
      <c r="K7" s="163">
        <v>628748</v>
      </c>
      <c r="L7" s="163">
        <v>629289</v>
      </c>
      <c r="M7" s="163">
        <v>539116</v>
      </c>
      <c r="N7" s="163">
        <v>486085</v>
      </c>
      <c r="O7" s="163">
        <v>399427</v>
      </c>
      <c r="P7" s="163">
        <v>327180</v>
      </c>
      <c r="Q7" s="163">
        <v>254087</v>
      </c>
      <c r="R7" s="163">
        <v>187291</v>
      </c>
      <c r="S7" s="163">
        <v>119662</v>
      </c>
      <c r="T7" s="163">
        <v>60059</v>
      </c>
      <c r="U7" s="163" t="s">
        <v>133</v>
      </c>
      <c r="V7" s="163" t="s">
        <v>133</v>
      </c>
      <c r="W7" s="163" t="s">
        <v>133</v>
      </c>
    </row>
    <row r="8" spans="1:23">
      <c r="A8" s="44">
        <v>1972</v>
      </c>
      <c r="B8" s="101">
        <v>11074522</v>
      </c>
      <c r="C8" s="163">
        <v>879950</v>
      </c>
      <c r="D8" s="163">
        <v>1068703</v>
      </c>
      <c r="E8" s="163">
        <v>1148118</v>
      </c>
      <c r="F8" s="163">
        <v>1091745</v>
      </c>
      <c r="G8" s="163">
        <v>987680</v>
      </c>
      <c r="H8" s="163">
        <v>865827</v>
      </c>
      <c r="I8" s="163">
        <v>680338</v>
      </c>
      <c r="J8" s="163">
        <v>623562</v>
      </c>
      <c r="K8" s="163">
        <v>629301</v>
      </c>
      <c r="L8" s="163">
        <v>628019</v>
      </c>
      <c r="M8" s="163">
        <v>563871</v>
      </c>
      <c r="N8" s="163">
        <v>491977</v>
      </c>
      <c r="O8" s="163">
        <v>414234</v>
      </c>
      <c r="P8" s="163">
        <v>338307</v>
      </c>
      <c r="Q8" s="163">
        <v>259748</v>
      </c>
      <c r="R8" s="163">
        <v>192139</v>
      </c>
      <c r="S8" s="163">
        <v>123037</v>
      </c>
      <c r="T8" s="163">
        <v>62381</v>
      </c>
      <c r="U8" s="163" t="s">
        <v>133</v>
      </c>
      <c r="V8" s="163" t="s">
        <v>133</v>
      </c>
      <c r="W8" s="163" t="s">
        <v>133</v>
      </c>
    </row>
    <row r="9" spans="1:23">
      <c r="A9" s="44">
        <v>1973</v>
      </c>
      <c r="B9" s="101">
        <v>11219876</v>
      </c>
      <c r="C9" s="163">
        <v>871480</v>
      </c>
      <c r="D9" s="163">
        <v>1017625</v>
      </c>
      <c r="E9" s="163">
        <v>1157451</v>
      </c>
      <c r="F9" s="163">
        <v>1116116</v>
      </c>
      <c r="G9" s="163">
        <v>1008646</v>
      </c>
      <c r="H9" s="163">
        <v>906679</v>
      </c>
      <c r="I9" s="163">
        <v>714928</v>
      </c>
      <c r="J9" s="163">
        <v>623836</v>
      </c>
      <c r="K9" s="163">
        <v>630716</v>
      </c>
      <c r="L9" s="163">
        <v>629003</v>
      </c>
      <c r="M9" s="163">
        <v>586894</v>
      </c>
      <c r="N9" s="163">
        <v>495682</v>
      </c>
      <c r="O9" s="163">
        <v>429344</v>
      </c>
      <c r="P9" s="163">
        <v>348894</v>
      </c>
      <c r="Q9" s="163">
        <v>268175</v>
      </c>
      <c r="R9" s="163">
        <v>195817</v>
      </c>
      <c r="S9" s="163">
        <v>126296</v>
      </c>
      <c r="T9" s="163">
        <v>64939</v>
      </c>
      <c r="U9" s="163" t="s">
        <v>133</v>
      </c>
      <c r="V9" s="163" t="s">
        <v>133</v>
      </c>
      <c r="W9" s="163" t="s">
        <v>133</v>
      </c>
    </row>
    <row r="10" spans="1:23">
      <c r="A10" s="44">
        <v>1974</v>
      </c>
      <c r="B10" s="101">
        <v>11384620</v>
      </c>
      <c r="C10" s="163">
        <v>865968</v>
      </c>
      <c r="D10" s="163">
        <v>972430</v>
      </c>
      <c r="E10" s="163">
        <v>1159938</v>
      </c>
      <c r="F10" s="163">
        <v>1136547</v>
      </c>
      <c r="G10" s="163">
        <v>1043240</v>
      </c>
      <c r="H10" s="163">
        <v>946937</v>
      </c>
      <c r="I10" s="163">
        <v>750287</v>
      </c>
      <c r="J10" s="163">
        <v>634289</v>
      </c>
      <c r="K10" s="163">
        <v>630689</v>
      </c>
      <c r="L10" s="163">
        <v>627191</v>
      </c>
      <c r="M10" s="163">
        <v>608629</v>
      </c>
      <c r="N10" s="163">
        <v>499090</v>
      </c>
      <c r="O10" s="163">
        <v>446642</v>
      </c>
      <c r="P10" s="163">
        <v>359222</v>
      </c>
      <c r="Q10" s="163">
        <v>277308</v>
      </c>
      <c r="R10" s="163">
        <v>200588</v>
      </c>
      <c r="S10" s="163">
        <v>128708</v>
      </c>
      <c r="T10" s="163">
        <v>67672</v>
      </c>
      <c r="U10" s="163" t="s">
        <v>133</v>
      </c>
      <c r="V10" s="163" t="s">
        <v>133</v>
      </c>
      <c r="W10" s="163" t="s">
        <v>133</v>
      </c>
    </row>
    <row r="11" spans="1:23">
      <c r="A11" s="44">
        <v>1975</v>
      </c>
      <c r="B11" s="101">
        <v>11560946</v>
      </c>
      <c r="C11" s="163">
        <v>862260</v>
      </c>
      <c r="D11" s="163">
        <v>943977</v>
      </c>
      <c r="E11" s="163">
        <v>1150206</v>
      </c>
      <c r="F11" s="163">
        <v>1152126</v>
      </c>
      <c r="G11" s="163">
        <v>1086131</v>
      </c>
      <c r="H11" s="163">
        <v>984565</v>
      </c>
      <c r="I11" s="163">
        <v>788173</v>
      </c>
      <c r="J11" s="163">
        <v>646723</v>
      </c>
      <c r="K11" s="163">
        <v>629135</v>
      </c>
      <c r="L11" s="163">
        <v>627431</v>
      </c>
      <c r="M11" s="163">
        <v>620291</v>
      </c>
      <c r="N11" s="163">
        <v>510727</v>
      </c>
      <c r="O11" s="163">
        <v>464194</v>
      </c>
      <c r="P11" s="163">
        <v>369655</v>
      </c>
      <c r="Q11" s="163">
        <v>286232</v>
      </c>
      <c r="R11" s="163">
        <v>206603</v>
      </c>
      <c r="S11" s="163">
        <v>131883</v>
      </c>
      <c r="T11" s="163">
        <v>69375</v>
      </c>
      <c r="U11" s="163" t="s">
        <v>133</v>
      </c>
      <c r="V11" s="163" t="s">
        <v>133</v>
      </c>
      <c r="W11" s="163" t="s">
        <v>133</v>
      </c>
    </row>
    <row r="12" spans="1:23">
      <c r="A12" s="44">
        <v>1976</v>
      </c>
      <c r="B12" s="101">
        <v>11726453</v>
      </c>
      <c r="C12" s="163">
        <v>857116</v>
      </c>
      <c r="D12" s="163">
        <v>931028</v>
      </c>
      <c r="E12" s="163">
        <v>1119525</v>
      </c>
      <c r="F12" s="163">
        <v>1171537</v>
      </c>
      <c r="G12" s="163">
        <v>1118503</v>
      </c>
      <c r="H12" s="163">
        <v>1016989</v>
      </c>
      <c r="I12" s="163">
        <v>825094</v>
      </c>
      <c r="J12" s="163">
        <v>664328</v>
      </c>
      <c r="K12" s="163">
        <v>629336</v>
      </c>
      <c r="L12" s="163">
        <v>626249</v>
      </c>
      <c r="M12" s="163">
        <v>627670</v>
      </c>
      <c r="N12" s="163">
        <v>531309</v>
      </c>
      <c r="O12" s="163">
        <v>472310</v>
      </c>
      <c r="P12" s="163">
        <v>385248</v>
      </c>
      <c r="Q12" s="163">
        <v>294583</v>
      </c>
      <c r="R12" s="163">
        <v>213666</v>
      </c>
      <c r="S12" s="163">
        <v>136349</v>
      </c>
      <c r="T12" s="163">
        <v>71479</v>
      </c>
      <c r="U12" s="163" t="s">
        <v>133</v>
      </c>
      <c r="V12" s="163" t="s">
        <v>133</v>
      </c>
      <c r="W12" s="163" t="s">
        <v>133</v>
      </c>
    </row>
    <row r="13" spans="1:23">
      <c r="A13" s="44">
        <v>1977</v>
      </c>
      <c r="B13" s="101">
        <v>11878074</v>
      </c>
      <c r="C13" s="163">
        <v>858401</v>
      </c>
      <c r="D13" s="163">
        <v>915179</v>
      </c>
      <c r="E13" s="163">
        <v>1086943</v>
      </c>
      <c r="F13" s="163">
        <v>1180579</v>
      </c>
      <c r="G13" s="163">
        <v>1142844</v>
      </c>
      <c r="H13" s="163">
        <v>1029061</v>
      </c>
      <c r="I13" s="163">
        <v>881460</v>
      </c>
      <c r="J13" s="163">
        <v>689749</v>
      </c>
      <c r="K13" s="163">
        <v>627845</v>
      </c>
      <c r="L13" s="163">
        <v>627459</v>
      </c>
      <c r="M13" s="163">
        <v>624328</v>
      </c>
      <c r="N13" s="163">
        <v>556886</v>
      </c>
      <c r="O13" s="163">
        <v>479895</v>
      </c>
      <c r="P13" s="163">
        <v>400235</v>
      </c>
      <c r="Q13" s="163">
        <v>306407</v>
      </c>
      <c r="R13" s="163">
        <v>219280</v>
      </c>
      <c r="S13" s="163">
        <v>141530</v>
      </c>
      <c r="T13" s="163">
        <v>74240</v>
      </c>
      <c r="U13" s="163" t="s">
        <v>133</v>
      </c>
      <c r="V13" s="163" t="s">
        <v>133</v>
      </c>
      <c r="W13" s="163" t="s">
        <v>133</v>
      </c>
    </row>
    <row r="14" spans="1:23">
      <c r="A14" s="44">
        <v>1978</v>
      </c>
      <c r="B14" s="101">
        <v>12011234</v>
      </c>
      <c r="C14" s="163">
        <v>861724</v>
      </c>
      <c r="D14" s="163">
        <v>903489</v>
      </c>
      <c r="E14" s="163">
        <v>1039331</v>
      </c>
      <c r="F14" s="163">
        <v>1189588</v>
      </c>
      <c r="G14" s="163">
        <v>1161097</v>
      </c>
      <c r="H14" s="163">
        <v>1046852</v>
      </c>
      <c r="I14" s="163">
        <v>922014</v>
      </c>
      <c r="J14" s="163">
        <v>723576</v>
      </c>
      <c r="K14" s="163">
        <v>626822</v>
      </c>
      <c r="L14" s="163">
        <v>629206</v>
      </c>
      <c r="M14" s="163">
        <v>622763</v>
      </c>
      <c r="N14" s="163">
        <v>580439</v>
      </c>
      <c r="O14" s="163">
        <v>484896</v>
      </c>
      <c r="P14" s="163">
        <v>413736</v>
      </c>
      <c r="Q14" s="163">
        <v>318132</v>
      </c>
      <c r="R14" s="163">
        <v>227104</v>
      </c>
      <c r="S14" s="163">
        <v>145761</v>
      </c>
      <c r="T14" s="163">
        <v>76856</v>
      </c>
      <c r="U14" s="163" t="s">
        <v>133</v>
      </c>
      <c r="V14" s="163" t="s">
        <v>133</v>
      </c>
      <c r="W14" s="163" t="s">
        <v>133</v>
      </c>
    </row>
    <row r="15" spans="1:23">
      <c r="A15" s="44">
        <v>1979</v>
      </c>
      <c r="B15" s="101">
        <v>12142451</v>
      </c>
      <c r="C15" s="163">
        <v>867487</v>
      </c>
      <c r="D15" s="163">
        <v>890434</v>
      </c>
      <c r="E15" s="163">
        <v>993009</v>
      </c>
      <c r="F15" s="163">
        <v>1191490</v>
      </c>
      <c r="G15" s="163">
        <v>1178101</v>
      </c>
      <c r="H15" s="163">
        <v>1068682</v>
      </c>
      <c r="I15" s="163">
        <v>958877</v>
      </c>
      <c r="J15" s="163">
        <v>754878</v>
      </c>
      <c r="K15" s="163">
        <v>637293</v>
      </c>
      <c r="L15" s="163">
        <v>627071</v>
      </c>
      <c r="M15" s="163">
        <v>619934</v>
      </c>
      <c r="N15" s="163">
        <v>600769</v>
      </c>
      <c r="O15" s="163">
        <v>488357</v>
      </c>
      <c r="P15" s="163">
        <v>429131</v>
      </c>
      <c r="Q15" s="163">
        <v>329898</v>
      </c>
      <c r="R15" s="163">
        <v>235828</v>
      </c>
      <c r="S15" s="163">
        <v>151450</v>
      </c>
      <c r="T15" s="163">
        <v>79285</v>
      </c>
      <c r="U15" s="163" t="s">
        <v>133</v>
      </c>
      <c r="V15" s="163" t="s">
        <v>133</v>
      </c>
      <c r="W15" s="163" t="s">
        <v>133</v>
      </c>
    </row>
    <row r="16" spans="1:23">
      <c r="A16" s="44">
        <v>1980</v>
      </c>
      <c r="B16" s="101">
        <v>12307830</v>
      </c>
      <c r="C16" s="163">
        <v>872638</v>
      </c>
      <c r="D16" s="163">
        <v>882093</v>
      </c>
      <c r="E16" s="163">
        <v>959634</v>
      </c>
      <c r="F16" s="163">
        <v>1185597</v>
      </c>
      <c r="G16" s="163">
        <v>1200663</v>
      </c>
      <c r="H16" s="163">
        <v>1099466</v>
      </c>
      <c r="I16" s="163">
        <v>1000081</v>
      </c>
      <c r="J16" s="163">
        <v>784697</v>
      </c>
      <c r="K16" s="163">
        <v>651546</v>
      </c>
      <c r="L16" s="163">
        <v>623583</v>
      </c>
      <c r="M16" s="163">
        <v>622014</v>
      </c>
      <c r="N16" s="163">
        <v>610186</v>
      </c>
      <c r="O16" s="163">
        <v>501540</v>
      </c>
      <c r="P16" s="163">
        <v>445933</v>
      </c>
      <c r="Q16" s="163">
        <v>341496</v>
      </c>
      <c r="R16" s="163">
        <v>244660</v>
      </c>
      <c r="S16" s="163">
        <v>157092</v>
      </c>
      <c r="T16" s="163">
        <v>82906</v>
      </c>
      <c r="U16" s="163" t="s">
        <v>133</v>
      </c>
      <c r="V16" s="163" t="s">
        <v>133</v>
      </c>
      <c r="W16" s="163" t="s">
        <v>133</v>
      </c>
    </row>
    <row r="17" spans="1:23">
      <c r="A17" s="44">
        <v>1981</v>
      </c>
      <c r="B17" s="101">
        <v>12468682</v>
      </c>
      <c r="C17" s="163">
        <v>878754</v>
      </c>
      <c r="D17" s="163">
        <v>873100</v>
      </c>
      <c r="E17" s="163">
        <v>942694</v>
      </c>
      <c r="F17" s="163">
        <v>1158173</v>
      </c>
      <c r="G17" s="163">
        <v>1226753</v>
      </c>
      <c r="H17" s="163">
        <v>1121835</v>
      </c>
      <c r="I17" s="163">
        <v>1034371</v>
      </c>
      <c r="J17" s="163">
        <v>818571</v>
      </c>
      <c r="K17" s="163">
        <v>671213</v>
      </c>
      <c r="L17" s="163">
        <v>622674</v>
      </c>
      <c r="M17" s="163">
        <v>623743</v>
      </c>
      <c r="N17" s="163">
        <v>615352</v>
      </c>
      <c r="O17" s="163">
        <v>521483</v>
      </c>
      <c r="P17" s="163">
        <v>456610</v>
      </c>
      <c r="Q17" s="163">
        <v>354799</v>
      </c>
      <c r="R17" s="163">
        <v>254209</v>
      </c>
      <c r="S17" s="163">
        <v>162975</v>
      </c>
      <c r="T17" s="163">
        <v>87700</v>
      </c>
      <c r="U17" s="163" t="s">
        <v>133</v>
      </c>
      <c r="V17" s="163" t="s">
        <v>133</v>
      </c>
      <c r="W17" s="163" t="s">
        <v>133</v>
      </c>
    </row>
    <row r="18" spans="1:23">
      <c r="A18" s="44">
        <v>1982</v>
      </c>
      <c r="B18" s="101">
        <v>12626241</v>
      </c>
      <c r="C18" s="163">
        <v>887275</v>
      </c>
      <c r="D18" s="163">
        <v>873776</v>
      </c>
      <c r="E18" s="163">
        <v>930293</v>
      </c>
      <c r="F18" s="163">
        <v>1118563</v>
      </c>
      <c r="G18" s="163">
        <v>1232671</v>
      </c>
      <c r="H18" s="163">
        <v>1157830</v>
      </c>
      <c r="I18" s="163">
        <v>1041150</v>
      </c>
      <c r="J18" s="163">
        <v>878536</v>
      </c>
      <c r="K18" s="163">
        <v>693597</v>
      </c>
      <c r="L18" s="163">
        <v>622708</v>
      </c>
      <c r="M18" s="163">
        <v>627033</v>
      </c>
      <c r="N18" s="163">
        <v>615094</v>
      </c>
      <c r="O18" s="163">
        <v>546079</v>
      </c>
      <c r="P18" s="163">
        <v>464584</v>
      </c>
      <c r="Q18" s="163">
        <v>366780</v>
      </c>
      <c r="R18" s="163">
        <v>264974</v>
      </c>
      <c r="S18" s="163">
        <v>167685</v>
      </c>
      <c r="T18" s="163">
        <v>91551</v>
      </c>
      <c r="U18" s="163" t="s">
        <v>133</v>
      </c>
      <c r="V18" s="163" t="s">
        <v>133</v>
      </c>
      <c r="W18" s="163" t="s">
        <v>133</v>
      </c>
    </row>
    <row r="19" spans="1:23">
      <c r="A19" s="44">
        <v>1983</v>
      </c>
      <c r="B19" s="101">
        <v>12759682</v>
      </c>
      <c r="C19" s="163">
        <v>895230</v>
      </c>
      <c r="D19" s="163">
        <v>874791</v>
      </c>
      <c r="E19" s="163">
        <v>919762</v>
      </c>
      <c r="F19" s="163">
        <v>1067652</v>
      </c>
      <c r="G19" s="163">
        <v>1235434</v>
      </c>
      <c r="H19" s="163">
        <v>1184669</v>
      </c>
      <c r="I19" s="163">
        <v>1055938</v>
      </c>
      <c r="J19" s="163">
        <v>922858</v>
      </c>
      <c r="K19" s="163">
        <v>724428</v>
      </c>
      <c r="L19" s="163">
        <v>624592</v>
      </c>
      <c r="M19" s="163">
        <v>627801</v>
      </c>
      <c r="N19" s="163">
        <v>617974</v>
      </c>
      <c r="O19" s="163">
        <v>569272</v>
      </c>
      <c r="P19" s="163">
        <v>467219</v>
      </c>
      <c r="Q19" s="163">
        <v>380229</v>
      </c>
      <c r="R19" s="163">
        <v>275067</v>
      </c>
      <c r="S19" s="163">
        <v>174049</v>
      </c>
      <c r="T19" s="163">
        <v>94387</v>
      </c>
      <c r="U19" s="163" t="s">
        <v>133</v>
      </c>
      <c r="V19" s="163" t="s">
        <v>133</v>
      </c>
      <c r="W19" s="163" t="s">
        <v>133</v>
      </c>
    </row>
    <row r="20" spans="1:23">
      <c r="A20" s="44">
        <v>1984</v>
      </c>
      <c r="B20" s="101">
        <v>12889230</v>
      </c>
      <c r="C20" s="163">
        <v>900118</v>
      </c>
      <c r="D20" s="163">
        <v>880391</v>
      </c>
      <c r="E20" s="163">
        <v>908206</v>
      </c>
      <c r="F20" s="163">
        <v>1018589</v>
      </c>
      <c r="G20" s="163">
        <v>1234949</v>
      </c>
      <c r="H20" s="163">
        <v>1200660</v>
      </c>
      <c r="I20" s="163">
        <v>1080894</v>
      </c>
      <c r="J20" s="163">
        <v>961037</v>
      </c>
      <c r="K20" s="163">
        <v>754928</v>
      </c>
      <c r="L20" s="163">
        <v>635075</v>
      </c>
      <c r="M20" s="163">
        <v>625566</v>
      </c>
      <c r="N20" s="163">
        <v>617184</v>
      </c>
      <c r="O20" s="163">
        <v>590447</v>
      </c>
      <c r="P20" s="163">
        <v>470621</v>
      </c>
      <c r="Q20" s="163">
        <v>395273</v>
      </c>
      <c r="R20" s="163">
        <v>284563</v>
      </c>
      <c r="S20" s="163">
        <v>182184</v>
      </c>
      <c r="T20" s="163">
        <v>97677</v>
      </c>
      <c r="U20" s="163" t="s">
        <v>133</v>
      </c>
      <c r="V20" s="163" t="s">
        <v>133</v>
      </c>
      <c r="W20" s="163" t="s">
        <v>133</v>
      </c>
    </row>
    <row r="21" spans="1:23">
      <c r="A21" s="44">
        <v>1985</v>
      </c>
      <c r="B21" s="101">
        <v>13014010</v>
      </c>
      <c r="C21" s="163">
        <v>899433</v>
      </c>
      <c r="D21" s="163">
        <v>884379</v>
      </c>
      <c r="E21" s="163">
        <v>898657</v>
      </c>
      <c r="F21" s="163">
        <v>980729</v>
      </c>
      <c r="G21" s="163">
        <v>1225337</v>
      </c>
      <c r="H21" s="163">
        <v>1210646</v>
      </c>
      <c r="I21" s="163">
        <v>1113290</v>
      </c>
      <c r="J21" s="163">
        <v>997225</v>
      </c>
      <c r="K21" s="163">
        <v>785070</v>
      </c>
      <c r="L21" s="163">
        <v>645531</v>
      </c>
      <c r="M21" s="163">
        <v>621616</v>
      </c>
      <c r="N21" s="163">
        <v>619780</v>
      </c>
      <c r="O21" s="163">
        <v>598075</v>
      </c>
      <c r="P21" s="163">
        <v>484557</v>
      </c>
      <c r="Q21" s="163">
        <v>410646</v>
      </c>
      <c r="R21" s="163">
        <v>294425</v>
      </c>
      <c r="S21" s="163">
        <v>189809</v>
      </c>
      <c r="T21" s="163">
        <v>101256</v>
      </c>
      <c r="U21" s="163" t="s">
        <v>133</v>
      </c>
      <c r="V21" s="163" t="s">
        <v>133</v>
      </c>
      <c r="W21" s="163" t="s">
        <v>133</v>
      </c>
    </row>
    <row r="22" spans="1:23">
      <c r="A22" s="44">
        <v>1986</v>
      </c>
      <c r="B22" s="101">
        <v>13148901</v>
      </c>
      <c r="C22" s="163">
        <v>897446</v>
      </c>
      <c r="D22" s="163">
        <v>890322</v>
      </c>
      <c r="E22" s="163">
        <v>886817</v>
      </c>
      <c r="F22" s="163">
        <v>966731</v>
      </c>
      <c r="G22" s="163">
        <v>1196138</v>
      </c>
      <c r="H22" s="163">
        <v>1225492</v>
      </c>
      <c r="I22" s="163">
        <v>1142174</v>
      </c>
      <c r="J22" s="163">
        <v>1026671</v>
      </c>
      <c r="K22" s="163">
        <v>821462</v>
      </c>
      <c r="L22" s="163">
        <v>662003</v>
      </c>
      <c r="M22" s="163">
        <v>620252</v>
      </c>
      <c r="N22" s="163">
        <v>621669</v>
      </c>
      <c r="O22" s="163">
        <v>602649</v>
      </c>
      <c r="P22" s="163">
        <v>505417</v>
      </c>
      <c r="Q22" s="163">
        <v>420012</v>
      </c>
      <c r="R22" s="163">
        <v>305195</v>
      </c>
      <c r="S22" s="163">
        <v>197235</v>
      </c>
      <c r="T22" s="163">
        <v>105293</v>
      </c>
      <c r="U22" s="163" t="s">
        <v>133</v>
      </c>
      <c r="V22" s="163" t="s">
        <v>133</v>
      </c>
      <c r="W22" s="163" t="s">
        <v>133</v>
      </c>
    </row>
    <row r="23" spans="1:23">
      <c r="A23" s="44">
        <v>1987</v>
      </c>
      <c r="B23" s="101">
        <v>13321475</v>
      </c>
      <c r="C23" s="163">
        <v>905766</v>
      </c>
      <c r="D23" s="163">
        <v>898889</v>
      </c>
      <c r="E23" s="163">
        <v>888575</v>
      </c>
      <c r="F23" s="163">
        <v>953023</v>
      </c>
      <c r="G23" s="163">
        <v>1154094</v>
      </c>
      <c r="H23" s="163">
        <v>1240651</v>
      </c>
      <c r="I23" s="163">
        <v>1175227</v>
      </c>
      <c r="J23" s="163">
        <v>1040328</v>
      </c>
      <c r="K23" s="163">
        <v>879949</v>
      </c>
      <c r="L23" s="163">
        <v>687247</v>
      </c>
      <c r="M23" s="163">
        <v>618569</v>
      </c>
      <c r="N23" s="163">
        <v>624349</v>
      </c>
      <c r="O23" s="163">
        <v>604890</v>
      </c>
      <c r="P23" s="163">
        <v>529175</v>
      </c>
      <c r="Q23" s="163">
        <v>428790</v>
      </c>
      <c r="R23" s="163">
        <v>317375</v>
      </c>
      <c r="S23" s="163">
        <v>206231</v>
      </c>
      <c r="T23" s="163">
        <v>109660</v>
      </c>
      <c r="U23" s="163" t="s">
        <v>133</v>
      </c>
      <c r="V23" s="163" t="s">
        <v>133</v>
      </c>
      <c r="W23" s="163" t="s">
        <v>133</v>
      </c>
    </row>
    <row r="24" spans="1:23">
      <c r="A24" s="44">
        <v>1988</v>
      </c>
      <c r="B24" s="101">
        <v>13502708</v>
      </c>
      <c r="C24" s="163">
        <v>911798</v>
      </c>
      <c r="D24" s="163">
        <v>911934</v>
      </c>
      <c r="E24" s="163">
        <v>893317</v>
      </c>
      <c r="F24" s="163">
        <v>947317</v>
      </c>
      <c r="G24" s="163">
        <v>1104258</v>
      </c>
      <c r="H24" s="163">
        <v>1257450</v>
      </c>
      <c r="I24" s="163">
        <v>1204207</v>
      </c>
      <c r="J24" s="163">
        <v>1067009</v>
      </c>
      <c r="K24" s="163">
        <v>926431</v>
      </c>
      <c r="L24" s="163">
        <v>722291</v>
      </c>
      <c r="M24" s="163">
        <v>620339</v>
      </c>
      <c r="N24" s="163">
        <v>624741</v>
      </c>
      <c r="O24" s="163">
        <v>608815</v>
      </c>
      <c r="P24" s="163">
        <v>551081</v>
      </c>
      <c r="Q24" s="163">
        <v>432512</v>
      </c>
      <c r="R24" s="163">
        <v>329857</v>
      </c>
      <c r="S24" s="163">
        <v>214308</v>
      </c>
      <c r="T24" s="163">
        <v>114512</v>
      </c>
      <c r="U24" s="163" t="s">
        <v>133</v>
      </c>
      <c r="V24" s="163" t="s">
        <v>133</v>
      </c>
      <c r="W24" s="163" t="s">
        <v>133</v>
      </c>
    </row>
    <row r="25" spans="1:23">
      <c r="A25" s="44">
        <v>1989</v>
      </c>
      <c r="B25" s="101">
        <v>13752280</v>
      </c>
      <c r="C25" s="163">
        <v>924420</v>
      </c>
      <c r="D25" s="163">
        <v>926131</v>
      </c>
      <c r="E25" s="163">
        <v>904394</v>
      </c>
      <c r="F25" s="163">
        <v>945080</v>
      </c>
      <c r="G25" s="163">
        <v>1072434</v>
      </c>
      <c r="H25" s="163">
        <v>1279477</v>
      </c>
      <c r="I25" s="163">
        <v>1236075</v>
      </c>
      <c r="J25" s="163">
        <v>1105764</v>
      </c>
      <c r="K25" s="163">
        <v>974721</v>
      </c>
      <c r="L25" s="163">
        <v>757503</v>
      </c>
      <c r="M25" s="163">
        <v>633077</v>
      </c>
      <c r="N25" s="163">
        <v>623137</v>
      </c>
      <c r="O25" s="163">
        <v>609158</v>
      </c>
      <c r="P25" s="163">
        <v>572888</v>
      </c>
      <c r="Q25" s="163">
        <v>437024</v>
      </c>
      <c r="R25" s="163">
        <v>344759</v>
      </c>
      <c r="S25" s="163">
        <v>222859</v>
      </c>
      <c r="T25" s="163">
        <v>120308</v>
      </c>
      <c r="U25" s="163" t="s">
        <v>133</v>
      </c>
      <c r="V25" s="163" t="s">
        <v>133</v>
      </c>
      <c r="W25" s="163" t="s">
        <v>133</v>
      </c>
    </row>
    <row r="26" spans="1:23">
      <c r="A26" s="44">
        <v>1990</v>
      </c>
      <c r="B26" s="101">
        <v>13969405</v>
      </c>
      <c r="C26" s="163">
        <v>942343</v>
      </c>
      <c r="D26" s="163">
        <v>936252</v>
      </c>
      <c r="E26" s="163">
        <v>913191</v>
      </c>
      <c r="F26" s="163">
        <v>943535</v>
      </c>
      <c r="G26" s="163">
        <v>1042735</v>
      </c>
      <c r="H26" s="163">
        <v>1276895</v>
      </c>
      <c r="I26" s="163">
        <v>1261474</v>
      </c>
      <c r="J26" s="163">
        <v>1145232</v>
      </c>
      <c r="K26" s="163">
        <v>1022052</v>
      </c>
      <c r="L26" s="163">
        <v>791373</v>
      </c>
      <c r="M26" s="163">
        <v>646655</v>
      </c>
      <c r="N26" s="163">
        <v>620613</v>
      </c>
      <c r="O26" s="163">
        <v>611205</v>
      </c>
      <c r="P26" s="163">
        <v>582517</v>
      </c>
      <c r="Q26" s="163">
        <v>451135</v>
      </c>
      <c r="R26" s="163">
        <v>359400</v>
      </c>
      <c r="S26" s="163">
        <v>231113</v>
      </c>
      <c r="T26" s="163">
        <v>125721</v>
      </c>
      <c r="U26" s="163" t="s">
        <v>133</v>
      </c>
      <c r="V26" s="163" t="s">
        <v>133</v>
      </c>
      <c r="W26" s="163" t="s">
        <v>133</v>
      </c>
    </row>
    <row r="27" spans="1:23">
      <c r="A27" s="44">
        <v>1991</v>
      </c>
      <c r="B27" s="101">
        <v>14133029</v>
      </c>
      <c r="C27" s="163">
        <v>956232</v>
      </c>
      <c r="D27" s="163">
        <v>943493</v>
      </c>
      <c r="E27" s="163">
        <v>926609</v>
      </c>
      <c r="F27" s="163">
        <v>936386</v>
      </c>
      <c r="G27" s="163">
        <v>1023850</v>
      </c>
      <c r="H27" s="163">
        <v>1235874</v>
      </c>
      <c r="I27" s="163">
        <v>1283472</v>
      </c>
      <c r="J27" s="163">
        <v>1173294</v>
      </c>
      <c r="K27" s="163">
        <v>1061711</v>
      </c>
      <c r="L27" s="163">
        <v>829585</v>
      </c>
      <c r="M27" s="163">
        <v>667929</v>
      </c>
      <c r="N27" s="163">
        <v>618673</v>
      </c>
      <c r="O27" s="163">
        <v>611479</v>
      </c>
      <c r="P27" s="163">
        <v>587571</v>
      </c>
      <c r="Q27" s="163">
        <v>470193</v>
      </c>
      <c r="R27" s="163">
        <v>366896</v>
      </c>
      <c r="S27" s="163">
        <v>240000</v>
      </c>
      <c r="T27" s="163">
        <v>130115</v>
      </c>
      <c r="U27" s="163" t="s">
        <v>133</v>
      </c>
      <c r="V27" s="163" t="s">
        <v>133</v>
      </c>
      <c r="W27" s="163" t="s">
        <v>133</v>
      </c>
    </row>
    <row r="28" spans="1:23">
      <c r="A28" s="44">
        <v>1992</v>
      </c>
      <c r="B28" s="101">
        <v>14316130</v>
      </c>
      <c r="C28" s="163">
        <v>972865</v>
      </c>
      <c r="D28" s="163">
        <v>950345</v>
      </c>
      <c r="E28" s="163">
        <v>939534</v>
      </c>
      <c r="F28" s="163">
        <v>937211</v>
      </c>
      <c r="G28" s="163">
        <v>1015763</v>
      </c>
      <c r="H28" s="163">
        <v>1201033</v>
      </c>
      <c r="I28" s="163">
        <v>1293444</v>
      </c>
      <c r="J28" s="163">
        <v>1207438</v>
      </c>
      <c r="K28" s="163">
        <v>1072063</v>
      </c>
      <c r="L28" s="163">
        <v>889989</v>
      </c>
      <c r="M28" s="163">
        <v>693592</v>
      </c>
      <c r="N28" s="163">
        <v>618269</v>
      </c>
      <c r="O28" s="163">
        <v>614991</v>
      </c>
      <c r="P28" s="163">
        <v>586515</v>
      </c>
      <c r="Q28" s="163">
        <v>492270</v>
      </c>
      <c r="R28" s="163">
        <v>373336</v>
      </c>
      <c r="S28" s="163">
        <v>249531</v>
      </c>
      <c r="T28" s="163">
        <v>135497</v>
      </c>
      <c r="U28" s="163" t="s">
        <v>133</v>
      </c>
      <c r="V28" s="163" t="s">
        <v>133</v>
      </c>
      <c r="W28" s="163" t="s">
        <v>133</v>
      </c>
    </row>
    <row r="29" spans="1:23">
      <c r="A29" s="44">
        <v>1993</v>
      </c>
      <c r="B29" s="101">
        <v>14479467</v>
      </c>
      <c r="C29" s="163">
        <v>982054</v>
      </c>
      <c r="D29" s="163">
        <v>953369</v>
      </c>
      <c r="E29" s="163">
        <v>952918</v>
      </c>
      <c r="F29" s="163">
        <v>940007</v>
      </c>
      <c r="G29" s="163">
        <v>1004060</v>
      </c>
      <c r="H29" s="163">
        <v>1154538</v>
      </c>
      <c r="I29" s="163">
        <v>1303864</v>
      </c>
      <c r="J29" s="163">
        <v>1238282</v>
      </c>
      <c r="K29" s="163">
        <v>1092612</v>
      </c>
      <c r="L29" s="163">
        <v>939560</v>
      </c>
      <c r="M29" s="163">
        <v>727077</v>
      </c>
      <c r="N29" s="163">
        <v>623228</v>
      </c>
      <c r="O29" s="163">
        <v>616488</v>
      </c>
      <c r="P29" s="163">
        <v>587987</v>
      </c>
      <c r="Q29" s="163">
        <v>511744</v>
      </c>
      <c r="R29" s="163">
        <v>376339</v>
      </c>
      <c r="S29" s="163">
        <v>259328</v>
      </c>
      <c r="T29" s="163">
        <v>140763</v>
      </c>
      <c r="U29" s="163" t="s">
        <v>133</v>
      </c>
      <c r="V29" s="163" t="s">
        <v>133</v>
      </c>
      <c r="W29" s="163" t="s">
        <v>133</v>
      </c>
    </row>
    <row r="30" spans="1:23">
      <c r="A30" s="44">
        <v>1994</v>
      </c>
      <c r="B30" s="101">
        <v>14643479</v>
      </c>
      <c r="C30" s="163">
        <v>980281</v>
      </c>
      <c r="D30" s="163">
        <v>959727</v>
      </c>
      <c r="E30" s="163">
        <v>965529</v>
      </c>
      <c r="F30" s="163">
        <v>951086</v>
      </c>
      <c r="G30" s="163">
        <v>994093</v>
      </c>
      <c r="H30" s="163">
        <v>1112171</v>
      </c>
      <c r="I30" s="163">
        <v>1308137</v>
      </c>
      <c r="J30" s="163">
        <v>1261805</v>
      </c>
      <c r="K30" s="163">
        <v>1122280</v>
      </c>
      <c r="L30" s="163">
        <v>985934</v>
      </c>
      <c r="M30" s="163">
        <v>760220</v>
      </c>
      <c r="N30" s="163">
        <v>637731</v>
      </c>
      <c r="O30" s="163">
        <v>615875</v>
      </c>
      <c r="P30" s="163">
        <v>586428</v>
      </c>
      <c r="Q30" s="163">
        <v>529555</v>
      </c>
      <c r="R30" s="163">
        <v>378607</v>
      </c>
      <c r="S30" s="163">
        <v>270310</v>
      </c>
      <c r="T30" s="163">
        <v>145966</v>
      </c>
      <c r="U30" s="163" t="s">
        <v>133</v>
      </c>
      <c r="V30" s="163" t="s">
        <v>133</v>
      </c>
      <c r="W30" s="163" t="s">
        <v>133</v>
      </c>
    </row>
    <row r="31" spans="1:23">
      <c r="A31" s="44">
        <v>1995</v>
      </c>
      <c r="B31" s="101">
        <v>14799830</v>
      </c>
      <c r="C31" s="163">
        <v>967307</v>
      </c>
      <c r="D31" s="163">
        <v>971748</v>
      </c>
      <c r="E31" s="163">
        <v>972711</v>
      </c>
      <c r="F31" s="163">
        <v>962420</v>
      </c>
      <c r="G31" s="163">
        <v>987065</v>
      </c>
      <c r="H31" s="163">
        <v>1079045</v>
      </c>
      <c r="I31" s="163">
        <v>1301887</v>
      </c>
      <c r="J31" s="163">
        <v>1283215</v>
      </c>
      <c r="K31" s="163">
        <v>1157618</v>
      </c>
      <c r="L31" s="163">
        <v>1030656</v>
      </c>
      <c r="M31" s="163">
        <v>792755</v>
      </c>
      <c r="N31" s="163">
        <v>651829</v>
      </c>
      <c r="O31" s="163">
        <v>614518</v>
      </c>
      <c r="P31" s="163">
        <v>587631</v>
      </c>
      <c r="Q31" s="163">
        <v>536517</v>
      </c>
      <c r="R31" s="163">
        <v>389955</v>
      </c>
      <c r="S31" s="163">
        <v>281296</v>
      </c>
      <c r="T31" s="163">
        <v>151073</v>
      </c>
      <c r="U31" s="163" t="s">
        <v>133</v>
      </c>
      <c r="V31" s="163" t="s">
        <v>133</v>
      </c>
      <c r="W31" s="163" t="s">
        <v>133</v>
      </c>
    </row>
    <row r="32" spans="1:23">
      <c r="A32" s="44">
        <v>1996</v>
      </c>
      <c r="B32" s="101">
        <v>14959904</v>
      </c>
      <c r="C32" s="163">
        <v>956161</v>
      </c>
      <c r="D32" s="163">
        <v>983350</v>
      </c>
      <c r="E32" s="163">
        <v>977825</v>
      </c>
      <c r="F32" s="163">
        <v>976694</v>
      </c>
      <c r="G32" s="163">
        <v>983288</v>
      </c>
      <c r="H32" s="163">
        <v>1065920</v>
      </c>
      <c r="I32" s="163">
        <v>1273499</v>
      </c>
      <c r="J32" s="163">
        <v>1306984</v>
      </c>
      <c r="K32" s="163">
        <v>1189973</v>
      </c>
      <c r="L32" s="163">
        <v>1066168</v>
      </c>
      <c r="M32" s="163">
        <v>829470</v>
      </c>
      <c r="N32" s="163">
        <v>671325</v>
      </c>
      <c r="O32" s="163">
        <v>613831</v>
      </c>
      <c r="P32" s="163">
        <v>589813</v>
      </c>
      <c r="Q32" s="163">
        <v>540478</v>
      </c>
      <c r="R32" s="163">
        <v>406896</v>
      </c>
      <c r="S32" s="163">
        <v>287169</v>
      </c>
      <c r="T32" s="163">
        <v>157547</v>
      </c>
      <c r="U32" s="163" t="s">
        <v>133</v>
      </c>
      <c r="V32" s="163" t="s">
        <v>133</v>
      </c>
      <c r="W32" s="163" t="s">
        <v>133</v>
      </c>
    </row>
    <row r="33" spans="1:23">
      <c r="A33" s="44">
        <v>1997</v>
      </c>
      <c r="B33" s="101">
        <v>15099494</v>
      </c>
      <c r="C33" s="163">
        <v>933588</v>
      </c>
      <c r="D33" s="163">
        <v>995661</v>
      </c>
      <c r="E33" s="163">
        <v>983098</v>
      </c>
      <c r="F33" s="163">
        <v>985278</v>
      </c>
      <c r="G33" s="163">
        <v>983764</v>
      </c>
      <c r="H33" s="163">
        <v>1053045</v>
      </c>
      <c r="I33" s="163">
        <v>1238172</v>
      </c>
      <c r="J33" s="163">
        <v>1320651</v>
      </c>
      <c r="K33" s="163">
        <v>1227382</v>
      </c>
      <c r="L33" s="163">
        <v>1078358</v>
      </c>
      <c r="M33" s="163">
        <v>889347</v>
      </c>
      <c r="N33" s="163">
        <v>694457</v>
      </c>
      <c r="O33" s="163">
        <v>613580</v>
      </c>
      <c r="P33" s="163">
        <v>593490</v>
      </c>
      <c r="Q33" s="163">
        <v>540941</v>
      </c>
      <c r="R33" s="163">
        <v>426750</v>
      </c>
      <c r="S33" s="163">
        <v>292285</v>
      </c>
      <c r="T33" s="163">
        <v>163687</v>
      </c>
      <c r="U33" s="163" t="s">
        <v>133</v>
      </c>
      <c r="V33" s="163" t="s">
        <v>133</v>
      </c>
      <c r="W33" s="163" t="s">
        <v>133</v>
      </c>
    </row>
    <row r="34" spans="1:23">
      <c r="A34" s="44">
        <v>1998</v>
      </c>
      <c r="B34" s="101">
        <v>15230046</v>
      </c>
      <c r="C34" s="163">
        <v>912765</v>
      </c>
      <c r="D34" s="163">
        <v>1005130</v>
      </c>
      <c r="E34" s="163">
        <v>986474</v>
      </c>
      <c r="F34" s="163">
        <v>997656</v>
      </c>
      <c r="G34" s="163">
        <v>985193</v>
      </c>
      <c r="H34" s="163">
        <v>1041386</v>
      </c>
      <c r="I34" s="163">
        <v>1191860</v>
      </c>
      <c r="J34" s="163">
        <v>1333250</v>
      </c>
      <c r="K34" s="163">
        <v>1258559</v>
      </c>
      <c r="L34" s="163">
        <v>1099487</v>
      </c>
      <c r="M34" s="163">
        <v>937913</v>
      </c>
      <c r="N34" s="163">
        <v>724255</v>
      </c>
      <c r="O34" s="163">
        <v>617410</v>
      </c>
      <c r="P34" s="163">
        <v>595146</v>
      </c>
      <c r="Q34" s="163">
        <v>543470</v>
      </c>
      <c r="R34" s="163">
        <v>445516</v>
      </c>
      <c r="S34" s="163">
        <v>295083</v>
      </c>
      <c r="T34" s="163">
        <v>170489</v>
      </c>
      <c r="U34" s="163" t="s">
        <v>133</v>
      </c>
      <c r="V34" s="163" t="s">
        <v>133</v>
      </c>
      <c r="W34" s="163" t="s">
        <v>133</v>
      </c>
    </row>
    <row r="35" spans="1:23">
      <c r="A35" s="44">
        <v>1999</v>
      </c>
      <c r="B35" s="101">
        <v>15352617</v>
      </c>
      <c r="C35" s="163">
        <v>892108</v>
      </c>
      <c r="D35" s="163">
        <v>1003151</v>
      </c>
      <c r="E35" s="163">
        <v>990952</v>
      </c>
      <c r="F35" s="163">
        <v>1008779</v>
      </c>
      <c r="G35" s="163">
        <v>995891</v>
      </c>
      <c r="H35" s="163">
        <v>1030184</v>
      </c>
      <c r="I35" s="163">
        <v>1148264</v>
      </c>
      <c r="J35" s="163">
        <v>1338852</v>
      </c>
      <c r="K35" s="163">
        <v>1280760</v>
      </c>
      <c r="L35" s="163">
        <v>1130053</v>
      </c>
      <c r="M35" s="163">
        <v>981421</v>
      </c>
      <c r="N35" s="163">
        <v>753822</v>
      </c>
      <c r="O35" s="163">
        <v>628494</v>
      </c>
      <c r="P35" s="163">
        <v>594100</v>
      </c>
      <c r="Q35" s="163">
        <v>543203</v>
      </c>
      <c r="R35" s="163">
        <v>462603</v>
      </c>
      <c r="S35" s="163">
        <v>299205</v>
      </c>
      <c r="T35" s="163">
        <v>178304</v>
      </c>
      <c r="U35" s="163" t="s">
        <v>133</v>
      </c>
      <c r="V35" s="163" t="s">
        <v>133</v>
      </c>
      <c r="W35" s="163" t="s">
        <v>133</v>
      </c>
    </row>
    <row r="36" spans="1:23">
      <c r="A36" s="44">
        <v>2000</v>
      </c>
      <c r="B36" s="101">
        <v>15491918</v>
      </c>
      <c r="C36" s="163">
        <v>874519</v>
      </c>
      <c r="D36" s="163">
        <v>993237</v>
      </c>
      <c r="E36" s="163">
        <v>1002745</v>
      </c>
      <c r="F36" s="163">
        <v>1018415</v>
      </c>
      <c r="G36" s="163">
        <v>1009565</v>
      </c>
      <c r="H36" s="163">
        <v>1023432</v>
      </c>
      <c r="I36" s="163">
        <v>1117071</v>
      </c>
      <c r="J36" s="163">
        <v>1334113</v>
      </c>
      <c r="K36" s="163">
        <v>1301404</v>
      </c>
      <c r="L36" s="163">
        <v>1165359</v>
      </c>
      <c r="M36" s="163">
        <v>1025786</v>
      </c>
      <c r="N36" s="163">
        <v>783496</v>
      </c>
      <c r="O36" s="163">
        <v>639653</v>
      </c>
      <c r="P36" s="163">
        <v>592084</v>
      </c>
      <c r="Q36" s="163">
        <v>546211</v>
      </c>
      <c r="R36" s="163">
        <v>470473</v>
      </c>
      <c r="S36" s="163">
        <v>310956</v>
      </c>
      <c r="T36" s="163">
        <v>186940</v>
      </c>
      <c r="U36" s="163" t="s">
        <v>133</v>
      </c>
      <c r="V36" s="163" t="s">
        <v>133</v>
      </c>
      <c r="W36" s="163" t="s">
        <v>133</v>
      </c>
    </row>
    <row r="37" spans="1:23">
      <c r="A37" s="44">
        <v>2001</v>
      </c>
      <c r="B37" s="101">
        <v>15654302</v>
      </c>
      <c r="C37" s="163">
        <v>856323</v>
      </c>
      <c r="D37" s="163">
        <v>984620</v>
      </c>
      <c r="E37" s="163">
        <v>1014489</v>
      </c>
      <c r="F37" s="163">
        <v>1027634</v>
      </c>
      <c r="G37" s="163">
        <v>1030027</v>
      </c>
      <c r="H37" s="163">
        <v>1020439</v>
      </c>
      <c r="I37" s="163">
        <v>1109732</v>
      </c>
      <c r="J37" s="163">
        <v>1308165</v>
      </c>
      <c r="K37" s="163">
        <v>1326009</v>
      </c>
      <c r="L37" s="163">
        <v>1197789</v>
      </c>
      <c r="M37" s="163">
        <v>1063704</v>
      </c>
      <c r="N37" s="163">
        <v>819360</v>
      </c>
      <c r="O37" s="163">
        <v>657929</v>
      </c>
      <c r="P37" s="163">
        <v>591873</v>
      </c>
      <c r="Q37" s="163">
        <v>550109</v>
      </c>
      <c r="R37" s="163">
        <v>475809</v>
      </c>
      <c r="S37" s="163">
        <v>327206</v>
      </c>
      <c r="T37" s="163">
        <v>191979</v>
      </c>
      <c r="U37" s="163">
        <v>78254</v>
      </c>
      <c r="V37" s="163">
        <v>19850</v>
      </c>
      <c r="W37" s="163">
        <v>3002</v>
      </c>
    </row>
    <row r="38" spans="1:23">
      <c r="A38" s="44">
        <v>2002</v>
      </c>
      <c r="B38" s="101">
        <v>15822503</v>
      </c>
      <c r="C38" s="163">
        <v>841317</v>
      </c>
      <c r="D38" s="163">
        <v>969963</v>
      </c>
      <c r="E38" s="163">
        <v>1031319</v>
      </c>
      <c r="F38" s="163">
        <v>1033579</v>
      </c>
      <c r="G38" s="163">
        <v>1047380</v>
      </c>
      <c r="H38" s="163">
        <v>1027945</v>
      </c>
      <c r="I38" s="163">
        <v>1103900</v>
      </c>
      <c r="J38" s="163">
        <v>1277585</v>
      </c>
      <c r="K38" s="163">
        <v>1341052</v>
      </c>
      <c r="L38" s="163">
        <v>1235194</v>
      </c>
      <c r="M38" s="163">
        <v>1077360</v>
      </c>
      <c r="N38" s="163">
        <v>880913</v>
      </c>
      <c r="O38" s="163">
        <v>682834</v>
      </c>
      <c r="P38" s="163">
        <v>592209</v>
      </c>
      <c r="Q38" s="163">
        <v>554039</v>
      </c>
      <c r="R38" s="163">
        <v>478432</v>
      </c>
      <c r="S38" s="163">
        <v>344893</v>
      </c>
      <c r="T38" s="163">
        <v>196695</v>
      </c>
      <c r="U38" s="163">
        <v>81921</v>
      </c>
      <c r="V38" s="163">
        <v>20742</v>
      </c>
      <c r="W38" s="163">
        <v>3231</v>
      </c>
    </row>
    <row r="39" spans="1:23">
      <c r="A39" s="44">
        <v>2003</v>
      </c>
      <c r="B39" s="101">
        <v>15964718</v>
      </c>
      <c r="C39" s="163">
        <v>831535</v>
      </c>
      <c r="D39" s="163">
        <v>950572</v>
      </c>
      <c r="E39" s="163">
        <v>1043013</v>
      </c>
      <c r="F39" s="163">
        <v>1034315</v>
      </c>
      <c r="G39" s="163">
        <v>1064767</v>
      </c>
      <c r="H39" s="163">
        <v>1035890</v>
      </c>
      <c r="I39" s="163">
        <v>1095145</v>
      </c>
      <c r="J39" s="163">
        <v>1234608</v>
      </c>
      <c r="K39" s="163">
        <v>1356042</v>
      </c>
      <c r="L39" s="163">
        <v>1267090</v>
      </c>
      <c r="M39" s="163">
        <v>1098576</v>
      </c>
      <c r="N39" s="163">
        <v>931433</v>
      </c>
      <c r="O39" s="163">
        <v>713976</v>
      </c>
      <c r="P39" s="163">
        <v>596919</v>
      </c>
      <c r="Q39" s="163">
        <v>556066</v>
      </c>
      <c r="R39" s="163">
        <v>482173</v>
      </c>
      <c r="S39" s="163">
        <v>361394</v>
      </c>
      <c r="T39" s="163">
        <v>199889</v>
      </c>
      <c r="U39" s="163">
        <v>86084</v>
      </c>
      <c r="V39" s="163">
        <v>21862</v>
      </c>
      <c r="W39" s="163">
        <v>3369</v>
      </c>
    </row>
    <row r="40" spans="1:23">
      <c r="A40" s="44">
        <v>2004</v>
      </c>
      <c r="B40" s="101">
        <v>16113565</v>
      </c>
      <c r="C40" s="163">
        <v>830344</v>
      </c>
      <c r="D40" s="163">
        <v>929999</v>
      </c>
      <c r="E40" s="163">
        <v>1045029</v>
      </c>
      <c r="F40" s="163">
        <v>1040749</v>
      </c>
      <c r="G40" s="163">
        <v>1080971</v>
      </c>
      <c r="H40" s="163">
        <v>1051259</v>
      </c>
      <c r="I40" s="163">
        <v>1086222</v>
      </c>
      <c r="J40" s="163">
        <v>1193193</v>
      </c>
      <c r="K40" s="163">
        <v>1367835</v>
      </c>
      <c r="L40" s="163">
        <v>1290133</v>
      </c>
      <c r="M40" s="163">
        <v>1130355</v>
      </c>
      <c r="N40" s="163">
        <v>975656</v>
      </c>
      <c r="O40" s="163">
        <v>746552</v>
      </c>
      <c r="P40" s="163">
        <v>608920</v>
      </c>
      <c r="Q40" s="163">
        <v>556009</v>
      </c>
      <c r="R40" s="163">
        <v>483053</v>
      </c>
      <c r="S40" s="163">
        <v>376884</v>
      </c>
      <c r="T40" s="163">
        <v>203956</v>
      </c>
      <c r="U40" s="163">
        <v>90384</v>
      </c>
      <c r="V40" s="163">
        <v>22595</v>
      </c>
      <c r="W40" s="163">
        <v>3467</v>
      </c>
    </row>
    <row r="41" spans="1:23">
      <c r="A41" s="44">
        <v>2005</v>
      </c>
      <c r="B41" s="101">
        <v>16263745</v>
      </c>
      <c r="C41" s="163">
        <v>830594</v>
      </c>
      <c r="D41" s="163">
        <v>910001</v>
      </c>
      <c r="E41" s="163">
        <v>1037575</v>
      </c>
      <c r="F41" s="163">
        <v>1056787</v>
      </c>
      <c r="G41" s="163">
        <v>1091380</v>
      </c>
      <c r="H41" s="163">
        <v>1066230</v>
      </c>
      <c r="I41" s="163">
        <v>1082294</v>
      </c>
      <c r="J41" s="163">
        <v>1161519</v>
      </c>
      <c r="K41" s="163">
        <v>1369357</v>
      </c>
      <c r="L41" s="163">
        <v>1310423</v>
      </c>
      <c r="M41" s="163">
        <v>1166887</v>
      </c>
      <c r="N41" s="163">
        <v>1018725</v>
      </c>
      <c r="O41" s="163">
        <v>778534</v>
      </c>
      <c r="P41" s="163">
        <v>620019</v>
      </c>
      <c r="Q41" s="163">
        <v>555542</v>
      </c>
      <c r="R41" s="163">
        <v>486257</v>
      </c>
      <c r="S41" s="163">
        <v>385336</v>
      </c>
      <c r="T41" s="163">
        <v>214475</v>
      </c>
      <c r="U41" s="163">
        <v>94500</v>
      </c>
      <c r="V41" s="163">
        <v>23735</v>
      </c>
      <c r="W41" s="163">
        <v>3575</v>
      </c>
    </row>
    <row r="42" spans="1:23">
      <c r="A42" s="44">
        <v>2006</v>
      </c>
      <c r="B42" s="101">
        <v>16426415</v>
      </c>
      <c r="C42" s="163">
        <v>839384</v>
      </c>
      <c r="D42" s="163">
        <v>887847</v>
      </c>
      <c r="E42" s="163">
        <v>1025117</v>
      </c>
      <c r="F42" s="163">
        <v>1075234</v>
      </c>
      <c r="G42" s="163">
        <v>1098759</v>
      </c>
      <c r="H42" s="163">
        <v>1085322</v>
      </c>
      <c r="I42" s="163">
        <v>1078944</v>
      </c>
      <c r="J42" s="163">
        <v>1149974</v>
      </c>
      <c r="K42" s="163">
        <v>1345529</v>
      </c>
      <c r="L42" s="163">
        <v>1334092</v>
      </c>
      <c r="M42" s="163">
        <v>1200952</v>
      </c>
      <c r="N42" s="163">
        <v>1055280</v>
      </c>
      <c r="O42" s="163">
        <v>814788</v>
      </c>
      <c r="P42" s="163">
        <v>640242</v>
      </c>
      <c r="Q42" s="163">
        <v>556480</v>
      </c>
      <c r="R42" s="163">
        <v>490152</v>
      </c>
      <c r="S42" s="163">
        <v>391593</v>
      </c>
      <c r="T42" s="163">
        <v>229168</v>
      </c>
      <c r="U42" s="163">
        <v>98366</v>
      </c>
      <c r="V42" s="163">
        <v>25455</v>
      </c>
      <c r="W42" s="163">
        <v>3737</v>
      </c>
    </row>
    <row r="43" spans="1:23">
      <c r="A43" s="44">
        <v>2007</v>
      </c>
      <c r="B43" s="101">
        <v>16590173</v>
      </c>
      <c r="C43" s="163">
        <v>853157</v>
      </c>
      <c r="D43" s="163">
        <v>876503</v>
      </c>
      <c r="E43" s="163">
        <v>1007756</v>
      </c>
      <c r="F43" s="163">
        <v>1089626</v>
      </c>
      <c r="G43" s="163">
        <v>1105399</v>
      </c>
      <c r="H43" s="163">
        <v>1105727</v>
      </c>
      <c r="I43" s="163">
        <v>1088063</v>
      </c>
      <c r="J43" s="163">
        <v>1144071</v>
      </c>
      <c r="K43" s="163">
        <v>1308806</v>
      </c>
      <c r="L43" s="163">
        <v>1351375</v>
      </c>
      <c r="M43" s="163">
        <v>1235418</v>
      </c>
      <c r="N43" s="163">
        <v>1065953</v>
      </c>
      <c r="O43" s="163">
        <v>871684</v>
      </c>
      <c r="P43" s="163">
        <v>665000</v>
      </c>
      <c r="Q43" s="163">
        <v>557988</v>
      </c>
      <c r="R43" s="163">
        <v>495067</v>
      </c>
      <c r="S43" s="163">
        <v>393720</v>
      </c>
      <c r="T43" s="163">
        <v>242572</v>
      </c>
      <c r="U43" s="163">
        <v>101360</v>
      </c>
      <c r="V43" s="163">
        <v>26982</v>
      </c>
      <c r="W43" s="163">
        <v>3946</v>
      </c>
    </row>
    <row r="44" spans="1:23">
      <c r="A44" s="44">
        <v>2008</v>
      </c>
      <c r="B44" s="101">
        <v>16772940</v>
      </c>
      <c r="C44" s="163">
        <v>874004</v>
      </c>
      <c r="D44" s="163">
        <v>870429</v>
      </c>
      <c r="E44" s="163">
        <v>989874</v>
      </c>
      <c r="F44" s="163">
        <v>1101483</v>
      </c>
      <c r="G44" s="163">
        <v>1109909</v>
      </c>
      <c r="H44" s="163">
        <v>1129482</v>
      </c>
      <c r="I44" s="163">
        <v>1103570</v>
      </c>
      <c r="J44" s="163">
        <v>1142051</v>
      </c>
      <c r="K44" s="163">
        <v>1264719</v>
      </c>
      <c r="L44" s="163">
        <v>1370542</v>
      </c>
      <c r="M44" s="163">
        <v>1265892</v>
      </c>
      <c r="N44" s="163">
        <v>1085345</v>
      </c>
      <c r="O44" s="163">
        <v>918923</v>
      </c>
      <c r="P44" s="163">
        <v>695014</v>
      </c>
      <c r="Q44" s="163">
        <v>563861</v>
      </c>
      <c r="R44" s="163">
        <v>498777</v>
      </c>
      <c r="S44" s="163">
        <v>397286</v>
      </c>
      <c r="T44" s="163">
        <v>254697</v>
      </c>
      <c r="U44" s="163">
        <v>104150</v>
      </c>
      <c r="V44" s="163">
        <v>28713</v>
      </c>
      <c r="W44" s="163">
        <v>4219</v>
      </c>
    </row>
    <row r="45" spans="1:23">
      <c r="A45" s="44">
        <v>2009</v>
      </c>
      <c r="B45" s="101">
        <v>16965482</v>
      </c>
      <c r="C45" s="163">
        <v>892987</v>
      </c>
      <c r="D45" s="163">
        <v>870876</v>
      </c>
      <c r="E45" s="163">
        <v>971570</v>
      </c>
      <c r="F45" s="163">
        <v>1104420</v>
      </c>
      <c r="G45" s="163">
        <v>1122351</v>
      </c>
      <c r="H45" s="163">
        <v>1153909</v>
      </c>
      <c r="I45" s="163">
        <v>1124324</v>
      </c>
      <c r="J45" s="163">
        <v>1139232</v>
      </c>
      <c r="K45" s="163">
        <v>1225300</v>
      </c>
      <c r="L45" s="163">
        <v>1383531</v>
      </c>
      <c r="M45" s="163">
        <v>1290617</v>
      </c>
      <c r="N45" s="163">
        <v>1114393</v>
      </c>
      <c r="O45" s="163">
        <v>960955</v>
      </c>
      <c r="P45" s="163">
        <v>725384</v>
      </c>
      <c r="Q45" s="163">
        <v>576668</v>
      </c>
      <c r="R45" s="163">
        <v>500289</v>
      </c>
      <c r="S45" s="163">
        <v>399533</v>
      </c>
      <c r="T45" s="163">
        <v>266188</v>
      </c>
      <c r="U45" s="163">
        <v>108014</v>
      </c>
      <c r="V45" s="163">
        <v>30461</v>
      </c>
      <c r="W45" s="163">
        <v>4480</v>
      </c>
    </row>
    <row r="46" spans="1:23">
      <c r="A46" s="44">
        <v>2010</v>
      </c>
      <c r="B46" s="101">
        <v>17157066</v>
      </c>
      <c r="C46" s="163">
        <v>912977</v>
      </c>
      <c r="D46" s="163">
        <v>871126</v>
      </c>
      <c r="E46" s="163">
        <v>952785</v>
      </c>
      <c r="F46" s="163">
        <v>1098911</v>
      </c>
      <c r="G46" s="163">
        <v>1143491</v>
      </c>
      <c r="H46" s="163">
        <v>1172419</v>
      </c>
      <c r="I46" s="163">
        <v>1144355</v>
      </c>
      <c r="J46" s="163">
        <v>1140242</v>
      </c>
      <c r="K46" s="163">
        <v>1195963</v>
      </c>
      <c r="L46" s="163">
        <v>1380836</v>
      </c>
      <c r="M46" s="163">
        <v>1313888</v>
      </c>
      <c r="N46" s="163">
        <v>1148173</v>
      </c>
      <c r="O46" s="163">
        <v>1003392</v>
      </c>
      <c r="P46" s="163">
        <v>754710</v>
      </c>
      <c r="Q46" s="163">
        <v>590594</v>
      </c>
      <c r="R46" s="163">
        <v>502028</v>
      </c>
      <c r="S46" s="163">
        <v>404471</v>
      </c>
      <c r="T46" s="163">
        <v>272920</v>
      </c>
      <c r="U46" s="163">
        <v>116687</v>
      </c>
      <c r="V46" s="163">
        <v>32253</v>
      </c>
      <c r="W46" s="163">
        <v>4845</v>
      </c>
    </row>
    <row r="47" spans="1:23">
      <c r="A47" s="44">
        <v>2011</v>
      </c>
      <c r="B47" s="101">
        <v>17324800</v>
      </c>
      <c r="C47" s="163">
        <v>926799</v>
      </c>
      <c r="D47" s="163">
        <v>882489</v>
      </c>
      <c r="E47" s="163">
        <v>931141</v>
      </c>
      <c r="F47" s="163">
        <v>1090409</v>
      </c>
      <c r="G47" s="163">
        <v>1159133</v>
      </c>
      <c r="H47" s="163">
        <v>1179921</v>
      </c>
      <c r="I47" s="163">
        <v>1166280</v>
      </c>
      <c r="J47" s="163">
        <v>1138492</v>
      </c>
      <c r="K47" s="163">
        <v>1190494</v>
      </c>
      <c r="L47" s="163">
        <v>1350361</v>
      </c>
      <c r="M47" s="163">
        <v>1340989</v>
      </c>
      <c r="N47" s="163">
        <v>1179504</v>
      </c>
      <c r="O47" s="163">
        <v>1036368</v>
      </c>
      <c r="P47" s="163">
        <v>787301</v>
      </c>
      <c r="Q47" s="163">
        <v>610293</v>
      </c>
      <c r="R47" s="163">
        <v>503266</v>
      </c>
      <c r="S47" s="163">
        <v>410251</v>
      </c>
      <c r="T47" s="163">
        <v>277217</v>
      </c>
      <c r="U47" s="163">
        <v>125187</v>
      </c>
      <c r="V47" s="163">
        <v>33811</v>
      </c>
      <c r="W47" s="163">
        <v>5094</v>
      </c>
    </row>
    <row r="48" spans="1:23">
      <c r="A48" s="44">
        <v>2012</v>
      </c>
      <c r="B48" s="101">
        <v>17504322</v>
      </c>
      <c r="C48" s="163">
        <v>936353</v>
      </c>
      <c r="D48" s="163">
        <v>901853</v>
      </c>
      <c r="E48" s="163">
        <v>921003</v>
      </c>
      <c r="F48" s="163">
        <v>1065567</v>
      </c>
      <c r="G48" s="163">
        <v>1169935</v>
      </c>
      <c r="H48" s="163">
        <v>1184211</v>
      </c>
      <c r="I48" s="163">
        <v>1188128</v>
      </c>
      <c r="J48" s="163">
        <v>1151047</v>
      </c>
      <c r="K48" s="163">
        <v>1190224</v>
      </c>
      <c r="L48" s="163">
        <v>1321536</v>
      </c>
      <c r="M48" s="163">
        <v>1359154</v>
      </c>
      <c r="N48" s="163">
        <v>1220401</v>
      </c>
      <c r="O48" s="163">
        <v>1046823</v>
      </c>
      <c r="P48" s="163">
        <v>843134</v>
      </c>
      <c r="Q48" s="163">
        <v>629968</v>
      </c>
      <c r="R48" s="163">
        <v>504878</v>
      </c>
      <c r="S48" s="163">
        <v>414465</v>
      </c>
      <c r="T48" s="163">
        <v>281245</v>
      </c>
      <c r="U48" s="163">
        <v>133582</v>
      </c>
      <c r="V48" s="163">
        <v>35211</v>
      </c>
      <c r="W48" s="163">
        <v>5604</v>
      </c>
    </row>
    <row r="49" spans="1:23">
      <c r="A49" s="44">
        <v>2013</v>
      </c>
      <c r="B49" s="101">
        <v>17681789</v>
      </c>
      <c r="C49" s="163">
        <v>939499</v>
      </c>
      <c r="D49" s="163">
        <v>925856</v>
      </c>
      <c r="E49" s="163">
        <v>917618</v>
      </c>
      <c r="F49" s="163">
        <v>1042464</v>
      </c>
      <c r="G49" s="163">
        <v>1174716</v>
      </c>
      <c r="H49" s="163">
        <v>1184534</v>
      </c>
      <c r="I49" s="163">
        <v>1209632</v>
      </c>
      <c r="J49" s="163">
        <v>1165822</v>
      </c>
      <c r="K49" s="163">
        <v>1188477</v>
      </c>
      <c r="L49" s="163">
        <v>1284569</v>
      </c>
      <c r="M49" s="163">
        <v>1377344</v>
      </c>
      <c r="N49" s="163">
        <v>1258923</v>
      </c>
      <c r="O49" s="163">
        <v>1069420</v>
      </c>
      <c r="P49" s="163">
        <v>891949</v>
      </c>
      <c r="Q49" s="163">
        <v>656031</v>
      </c>
      <c r="R49" s="163">
        <v>510427</v>
      </c>
      <c r="S49" s="163">
        <v>416490</v>
      </c>
      <c r="T49" s="163">
        <v>285102</v>
      </c>
      <c r="U49" s="163">
        <v>140461</v>
      </c>
      <c r="V49" s="163">
        <v>36566</v>
      </c>
      <c r="W49" s="163">
        <v>5889</v>
      </c>
    </row>
    <row r="50" spans="1:23">
      <c r="A50" s="44">
        <v>2014</v>
      </c>
      <c r="B50" s="101">
        <v>17855738</v>
      </c>
      <c r="C50" s="163">
        <v>941623</v>
      </c>
      <c r="D50" s="163">
        <v>945996</v>
      </c>
      <c r="E50" s="163">
        <v>922866</v>
      </c>
      <c r="F50" s="163">
        <v>1024483</v>
      </c>
      <c r="G50" s="163">
        <v>1170249</v>
      </c>
      <c r="H50" s="163">
        <v>1187946</v>
      </c>
      <c r="I50" s="163">
        <v>1225669</v>
      </c>
      <c r="J50" s="163">
        <v>1183797</v>
      </c>
      <c r="K50" s="163">
        <v>1185309</v>
      </c>
      <c r="L50" s="163">
        <v>1251287</v>
      </c>
      <c r="M50" s="163">
        <v>1390545</v>
      </c>
      <c r="N50" s="163">
        <v>1289088</v>
      </c>
      <c r="O50" s="163">
        <v>1102217</v>
      </c>
      <c r="P50" s="163">
        <v>934364</v>
      </c>
      <c r="Q50" s="163">
        <v>682739</v>
      </c>
      <c r="R50" s="163">
        <v>520864</v>
      </c>
      <c r="S50" s="163">
        <v>417585</v>
      </c>
      <c r="T50" s="163">
        <v>287314</v>
      </c>
      <c r="U50" s="163">
        <v>146975</v>
      </c>
      <c r="V50" s="163">
        <v>38334</v>
      </c>
      <c r="W50" s="163">
        <v>6488</v>
      </c>
    </row>
    <row r="51" spans="1:23">
      <c r="A51" s="44">
        <v>2015</v>
      </c>
      <c r="B51" s="101">
        <v>17990107</v>
      </c>
      <c r="C51" s="163">
        <v>942202</v>
      </c>
      <c r="D51" s="163">
        <v>966354</v>
      </c>
      <c r="E51" s="163">
        <v>926559</v>
      </c>
      <c r="F51" s="163">
        <v>1012670</v>
      </c>
      <c r="G51" s="163">
        <v>1150926</v>
      </c>
      <c r="H51" s="163">
        <v>1190201</v>
      </c>
      <c r="I51" s="163">
        <v>1229883</v>
      </c>
      <c r="J51" s="163">
        <v>1197143</v>
      </c>
      <c r="K51" s="163">
        <v>1182711</v>
      </c>
      <c r="L51" s="163">
        <v>1225541</v>
      </c>
      <c r="M51" s="163">
        <v>1390415</v>
      </c>
      <c r="N51" s="163">
        <v>1314212</v>
      </c>
      <c r="O51" s="163">
        <v>1140251</v>
      </c>
      <c r="P51" s="163">
        <v>976717</v>
      </c>
      <c r="Q51" s="163">
        <v>708146</v>
      </c>
      <c r="R51" s="163">
        <v>530742</v>
      </c>
      <c r="S51" s="163">
        <v>417363</v>
      </c>
      <c r="T51" s="163">
        <v>290076</v>
      </c>
      <c r="U51" s="163">
        <v>149948</v>
      </c>
      <c r="V51" s="163">
        <v>41404</v>
      </c>
      <c r="W51" s="163">
        <v>6643</v>
      </c>
    </row>
    <row r="52" spans="1:23">
      <c r="A52" s="44">
        <v>2016</v>
      </c>
      <c r="B52" s="101">
        <v>18192991</v>
      </c>
      <c r="C52" s="163">
        <v>949211</v>
      </c>
      <c r="D52" s="163">
        <v>983263</v>
      </c>
      <c r="E52" s="163">
        <v>941266</v>
      </c>
      <c r="F52" s="163">
        <v>1009025</v>
      </c>
      <c r="G52" s="163">
        <v>1145078</v>
      </c>
      <c r="H52" s="163">
        <v>1201836</v>
      </c>
      <c r="I52" s="163">
        <v>1239172</v>
      </c>
      <c r="J52" s="163">
        <v>1216781</v>
      </c>
      <c r="K52" s="163">
        <v>1181764</v>
      </c>
      <c r="L52" s="163">
        <v>1221090</v>
      </c>
      <c r="M52" s="163">
        <v>1367116</v>
      </c>
      <c r="N52" s="163">
        <v>1341103</v>
      </c>
      <c r="O52" s="163">
        <v>1177183</v>
      </c>
      <c r="P52" s="163">
        <v>1011549</v>
      </c>
      <c r="Q52" s="163">
        <v>740214</v>
      </c>
      <c r="R52" s="163">
        <v>546213</v>
      </c>
      <c r="S52" s="163">
        <v>418932</v>
      </c>
      <c r="T52" s="163">
        <v>295329</v>
      </c>
      <c r="U52" s="163">
        <v>154303</v>
      </c>
      <c r="V52" s="163">
        <v>45319</v>
      </c>
      <c r="W52" s="163">
        <v>7244</v>
      </c>
    </row>
    <row r="53" spans="1:23" s="164" customFormat="1">
      <c r="A53" s="142">
        <v>2017</v>
      </c>
      <c r="B53" s="101">
        <v>18406888</v>
      </c>
      <c r="C53" s="163">
        <v>948837</v>
      </c>
      <c r="D53" s="163">
        <v>990893</v>
      </c>
      <c r="E53" s="163">
        <v>955958</v>
      </c>
      <c r="F53" s="163">
        <v>1014561</v>
      </c>
      <c r="G53" s="163">
        <v>1150978</v>
      </c>
      <c r="H53" s="163">
        <v>1222932</v>
      </c>
      <c r="I53" s="163">
        <v>1247926</v>
      </c>
      <c r="J53" s="163">
        <v>1237443</v>
      </c>
      <c r="K53" s="163">
        <v>1189006</v>
      </c>
      <c r="L53" s="163">
        <v>1215381</v>
      </c>
      <c r="M53" s="163">
        <v>1333575</v>
      </c>
      <c r="N53" s="163">
        <v>1355973</v>
      </c>
      <c r="O53" s="163">
        <v>1215067</v>
      </c>
      <c r="P53" s="163">
        <v>1025973</v>
      </c>
      <c r="Q53" s="163">
        <v>797192</v>
      </c>
      <c r="R53" s="163">
        <v>567940</v>
      </c>
      <c r="S53" s="163">
        <v>422156</v>
      </c>
      <c r="T53" s="163">
        <v>300711</v>
      </c>
      <c r="U53" s="163">
        <v>157412</v>
      </c>
      <c r="V53" s="163">
        <v>49366</v>
      </c>
      <c r="W53" s="163">
        <v>7608</v>
      </c>
    </row>
    <row r="54" spans="1:23" s="239" customFormat="1">
      <c r="A54" s="241">
        <v>2018</v>
      </c>
      <c r="B54" s="101">
        <v>18655546</v>
      </c>
      <c r="C54" s="163">
        <v>951837</v>
      </c>
      <c r="D54" s="163">
        <v>994099</v>
      </c>
      <c r="E54" s="163">
        <v>977536</v>
      </c>
      <c r="F54" s="163">
        <v>1024226</v>
      </c>
      <c r="G54" s="163">
        <v>1166154</v>
      </c>
      <c r="H54" s="163">
        <v>1248712</v>
      </c>
      <c r="I54" s="163">
        <v>1262171</v>
      </c>
      <c r="J54" s="163">
        <v>1264126</v>
      </c>
      <c r="K54" s="163">
        <v>1202231</v>
      </c>
      <c r="L54" s="163">
        <v>1210097</v>
      </c>
      <c r="M54" s="163">
        <v>1292539</v>
      </c>
      <c r="N54" s="163">
        <v>1371177</v>
      </c>
      <c r="O54" s="163">
        <v>1248559</v>
      </c>
      <c r="P54" s="163">
        <v>1047417</v>
      </c>
      <c r="Q54" s="163">
        <v>845845</v>
      </c>
      <c r="R54" s="163">
        <v>593943</v>
      </c>
      <c r="S54" s="163">
        <v>428864</v>
      </c>
      <c r="T54" s="163">
        <v>304318</v>
      </c>
      <c r="U54" s="163">
        <v>160817</v>
      </c>
      <c r="V54" s="163">
        <v>52684</v>
      </c>
      <c r="W54" s="163">
        <v>8194</v>
      </c>
    </row>
    <row r="55" spans="1:23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</row>
    <row r="56" spans="1:23">
      <c r="A56" s="1" t="s">
        <v>22</v>
      </c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</row>
    <row r="57" spans="1:23">
      <c r="A57" s="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</row>
    <row r="58" spans="1:23">
      <c r="A58" s="241" t="s">
        <v>942</v>
      </c>
      <c r="B58" s="9">
        <f>IFERROR(IF(B53&gt;B33,ABS(((B54/B33)^(1/(2018-1997))-1)*100),-ABS(((B54/B33)^(1/(2018-1997))-1)*100)),"N/A")</f>
        <v>1.0121461885173932</v>
      </c>
      <c r="C58" s="16">
        <f t="shared" ref="C58:T58" si="0">IFERROR(IF(C53&gt;C33,ABS(((C54/C33)^(1/(2018-1997))-1)*100),-ABS(((C54/C33)^(1/(2018-1997))-1)*100)),"N/A")</f>
        <v>9.2226189005817361E-2</v>
      </c>
      <c r="D58" s="17">
        <f t="shared" si="0"/>
        <v>-7.4760963361564237E-3</v>
      </c>
      <c r="E58" s="17">
        <f t="shared" si="0"/>
        <v>-2.7013922791707667E-2</v>
      </c>
      <c r="F58" s="17">
        <f t="shared" si="0"/>
        <v>0.18478313076175645</v>
      </c>
      <c r="G58" s="17">
        <f t="shared" si="0"/>
        <v>0.81319529626617815</v>
      </c>
      <c r="H58" s="17">
        <f t="shared" si="0"/>
        <v>0.81485752769374642</v>
      </c>
      <c r="I58" s="17">
        <f t="shared" si="0"/>
        <v>9.1456823753688354E-2</v>
      </c>
      <c r="J58" s="17">
        <f t="shared" si="0"/>
        <v>-0.20808711481667963</v>
      </c>
      <c r="K58" s="17">
        <f t="shared" si="0"/>
        <v>-9.854402474021029E-2</v>
      </c>
      <c r="L58" s="17">
        <f t="shared" si="0"/>
        <v>0.55037094884862192</v>
      </c>
      <c r="M58" s="17">
        <f t="shared" si="0"/>
        <v>1.7963062479450675</v>
      </c>
      <c r="N58" s="17">
        <f t="shared" si="0"/>
        <v>3.2925407104834159</v>
      </c>
      <c r="O58" s="17">
        <f t="shared" si="0"/>
        <v>3.4408974312451379</v>
      </c>
      <c r="P58" s="17">
        <f t="shared" si="0"/>
        <v>2.7419761867035763</v>
      </c>
      <c r="Q58" s="17">
        <f t="shared" si="0"/>
        <v>2.1515131509165508</v>
      </c>
      <c r="R58" s="17">
        <f t="shared" si="0"/>
        <v>1.5866702829921975</v>
      </c>
      <c r="S58" s="17">
        <f t="shared" si="0"/>
        <v>1.842533254019818</v>
      </c>
      <c r="T58" s="17">
        <f t="shared" si="0"/>
        <v>2.9969703366937717</v>
      </c>
      <c r="U58" s="17" t="str">
        <f t="shared" ref="U58:W58" si="1">IFERROR(IF(U53&gt;U33,ABS(((U53/U33)^(1/(2017-1997))-1)*100),-ABS(((U53/U33)^(1/(2017-1997))-1)*100)),"N/A")</f>
        <v>N/A</v>
      </c>
      <c r="V58" s="17" t="str">
        <f t="shared" si="1"/>
        <v>N/A</v>
      </c>
      <c r="W58" s="17" t="str">
        <f t="shared" si="1"/>
        <v>N/A</v>
      </c>
    </row>
    <row r="59" spans="1:23">
      <c r="A59" s="44" t="s">
        <v>25</v>
      </c>
      <c r="B59" s="9">
        <f>IFERROR(IF(B43&gt;B33,ABS(((B43/B33)^(1/(2007-1997))-1)*100),-ABS(((B43/B33)^(1/(2007-1997))-1)*100)),"N/A")</f>
        <v>0.9459389750732683</v>
      </c>
      <c r="C59" s="16">
        <f t="shared" ref="C59:W59" si="2">IFERROR(IF(C43&gt;C33,ABS(((C43/C33)^(1/(2007-1997))-1)*100),-ABS(((C43/C33)^(1/(2007-1997))-1)*100)),"N/A")</f>
        <v>-0.89687031381954219</v>
      </c>
      <c r="D59" s="17">
        <f t="shared" si="2"/>
        <v>-1.2665776379733762</v>
      </c>
      <c r="E59" s="17">
        <f t="shared" si="2"/>
        <v>0.24803255151792936</v>
      </c>
      <c r="F59" s="17">
        <f t="shared" si="2"/>
        <v>1.0117434849595597</v>
      </c>
      <c r="G59" s="17">
        <f t="shared" si="2"/>
        <v>1.1725774555694679</v>
      </c>
      <c r="H59" s="17">
        <f t="shared" si="2"/>
        <v>0.48936419353122762</v>
      </c>
      <c r="I59" s="17">
        <f t="shared" si="2"/>
        <v>-1.284055224697378</v>
      </c>
      <c r="J59" s="17">
        <f t="shared" si="2"/>
        <v>-1.4250668400319411</v>
      </c>
      <c r="K59" s="17">
        <f t="shared" si="2"/>
        <v>0.64438554240524581</v>
      </c>
      <c r="L59" s="17">
        <f t="shared" si="2"/>
        <v>2.2824898778802449</v>
      </c>
      <c r="M59" s="17">
        <f t="shared" si="2"/>
        <v>3.3413826887383369</v>
      </c>
      <c r="N59" s="17">
        <f t="shared" si="2"/>
        <v>4.3780717663535862</v>
      </c>
      <c r="O59" s="17">
        <f t="shared" si="2"/>
        <v>3.5735323335803759</v>
      </c>
      <c r="P59" s="17">
        <f t="shared" si="2"/>
        <v>1.1441627988097558</v>
      </c>
      <c r="Q59" s="17">
        <f t="shared" si="2"/>
        <v>0.31075425481779106</v>
      </c>
      <c r="R59" s="17">
        <f t="shared" si="2"/>
        <v>1.4960275741119577</v>
      </c>
      <c r="S59" s="17">
        <f t="shared" si="2"/>
        <v>3.023925771473146</v>
      </c>
      <c r="T59" s="17">
        <f t="shared" si="2"/>
        <v>4.0118085633838119</v>
      </c>
      <c r="U59" s="17" t="str">
        <f t="shared" si="2"/>
        <v>N/A</v>
      </c>
      <c r="V59" s="17" t="str">
        <f t="shared" si="2"/>
        <v>N/A</v>
      </c>
      <c r="W59" s="17" t="str">
        <f t="shared" si="2"/>
        <v>N/A</v>
      </c>
    </row>
    <row r="60" spans="1:23">
      <c r="A60" s="241" t="s">
        <v>943</v>
      </c>
      <c r="B60" s="9">
        <f>IFERROR(IF(B53&gt;B43,ABS(((B54/B43)^(1/(2018-2007))-1)*100),-ABS(((B54/B43)^(1/(2018-2007))-1)*100)),"N/A")</f>
        <v>1.0723722449111461</v>
      </c>
      <c r="C60" s="16">
        <f t="shared" ref="C60:W60" si="3">IFERROR(IF(C53&gt;C43,ABS(((C54/C43)^(1/(2018-2007))-1)*100),-ABS(((C54/C43)^(1/(2018-2007))-1)*100)),"N/A")</f>
        <v>0.9999685562458227</v>
      </c>
      <c r="D60" s="17">
        <f t="shared" si="3"/>
        <v>1.1510898358878308</v>
      </c>
      <c r="E60" s="17">
        <f t="shared" si="3"/>
        <v>-0.27640127008573545</v>
      </c>
      <c r="F60" s="17">
        <f t="shared" si="3"/>
        <v>-0.56112263567383858</v>
      </c>
      <c r="G60" s="17">
        <f t="shared" si="3"/>
        <v>0.4875921432997643</v>
      </c>
      <c r="H60" s="17">
        <f t="shared" si="3"/>
        <v>1.1116753572343319</v>
      </c>
      <c r="I60" s="17">
        <f t="shared" si="3"/>
        <v>1.3585473622493405</v>
      </c>
      <c r="J60" s="17">
        <f t="shared" si="3"/>
        <v>0.91129102291285236</v>
      </c>
      <c r="K60" s="17">
        <f t="shared" si="3"/>
        <v>-0.76917453987880302</v>
      </c>
      <c r="L60" s="17">
        <f t="shared" si="3"/>
        <v>-0.99881538192955199</v>
      </c>
      <c r="M60" s="17">
        <f t="shared" si="3"/>
        <v>0.41174650781967692</v>
      </c>
      <c r="N60" s="17">
        <f t="shared" si="3"/>
        <v>2.31549407774847</v>
      </c>
      <c r="O60" s="17">
        <f t="shared" si="3"/>
        <v>3.3204676439642977</v>
      </c>
      <c r="P60" s="17">
        <f t="shared" si="3"/>
        <v>4.2164269572026347</v>
      </c>
      <c r="Q60" s="17">
        <f t="shared" si="3"/>
        <v>3.8542264339732846</v>
      </c>
      <c r="R60" s="17">
        <f t="shared" si="3"/>
        <v>1.6691429895542065</v>
      </c>
      <c r="S60" s="17">
        <f t="shared" si="3"/>
        <v>0.7803000104287694</v>
      </c>
      <c r="T60" s="17">
        <f t="shared" si="3"/>
        <v>2.0829850863808064</v>
      </c>
      <c r="U60" s="17">
        <f t="shared" si="3"/>
        <v>4.2855469210006936</v>
      </c>
      <c r="V60" s="17">
        <f t="shared" si="3"/>
        <v>6.2719379357352834</v>
      </c>
      <c r="W60" s="17">
        <f t="shared" si="3"/>
        <v>6.8683216634356947</v>
      </c>
    </row>
    <row r="61" spans="1:23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</row>
    <row r="62" spans="1:23">
      <c r="A62" s="25" t="s">
        <v>594</v>
      </c>
      <c r="B62" s="66" t="s">
        <v>951</v>
      </c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</row>
    <row r="63" spans="1:23">
      <c r="A63" s="25" t="s">
        <v>595</v>
      </c>
      <c r="B63" s="3" t="s">
        <v>629</v>
      </c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</row>
    <row r="64" spans="1:23">
      <c r="A64" s="1" t="s">
        <v>1</v>
      </c>
      <c r="B64" s="66" t="s">
        <v>630</v>
      </c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</row>
  </sheetData>
  <mergeCells count="1">
    <mergeCell ref="B6:W6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84"/>
  <dimension ref="A1:K63"/>
  <sheetViews>
    <sheetView topLeftCell="A31" workbookViewId="0">
      <selection activeCell="L30" sqref="L30"/>
    </sheetView>
  </sheetViews>
  <sheetFormatPr defaultRowHeight="15"/>
  <sheetData>
    <row r="1" spans="1:11" ht="15.75">
      <c r="A1" s="227" t="s">
        <v>864</v>
      </c>
      <c r="B1" s="2" t="s">
        <v>764</v>
      </c>
    </row>
    <row r="2" spans="1:11">
      <c r="A2" s="3"/>
      <c r="B2" s="3"/>
    </row>
    <row r="3" spans="1:11">
      <c r="A3" s="1" t="s">
        <v>2</v>
      </c>
    </row>
    <row r="4" spans="1:11">
      <c r="A4" s="1"/>
    </row>
    <row r="5" spans="1:11" ht="33.75">
      <c r="A5" s="4" t="s">
        <v>3</v>
      </c>
      <c r="B5" s="6" t="s">
        <v>0</v>
      </c>
      <c r="C5" s="6" t="s">
        <v>35</v>
      </c>
      <c r="D5" s="6" t="s">
        <v>39</v>
      </c>
      <c r="E5" s="6" t="s">
        <v>37</v>
      </c>
      <c r="F5" s="6" t="s">
        <v>33</v>
      </c>
      <c r="G5" s="6" t="s">
        <v>36</v>
      </c>
      <c r="H5" s="6" t="s">
        <v>32</v>
      </c>
      <c r="I5" s="6" t="s">
        <v>34</v>
      </c>
      <c r="J5" s="6" t="s">
        <v>38</v>
      </c>
      <c r="K5" s="6" t="s">
        <v>31</v>
      </c>
    </row>
    <row r="6" spans="1:11" s="41" customFormat="1">
      <c r="A6" s="67"/>
      <c r="B6" s="246" t="s">
        <v>637</v>
      </c>
      <c r="C6" s="247"/>
      <c r="D6" s="247"/>
      <c r="E6" s="247"/>
      <c r="F6" s="247"/>
      <c r="G6" s="247"/>
      <c r="H6" s="247"/>
      <c r="I6" s="247"/>
      <c r="J6" s="247"/>
      <c r="K6" s="247"/>
    </row>
    <row r="7" spans="1:11">
      <c r="A7" s="8">
        <v>1971</v>
      </c>
      <c r="B7" s="162">
        <v>864</v>
      </c>
      <c r="C7" s="163">
        <v>349</v>
      </c>
      <c r="D7" s="163">
        <v>-586</v>
      </c>
      <c r="E7" s="163">
        <v>384</v>
      </c>
      <c r="F7" s="163">
        <v>-21637</v>
      </c>
      <c r="G7" s="163">
        <v>14462</v>
      </c>
      <c r="H7" s="163">
        <v>-8880</v>
      </c>
      <c r="I7" s="163">
        <v>-18995</v>
      </c>
      <c r="J7" s="163">
        <v>4190</v>
      </c>
      <c r="K7" s="163">
        <v>28088</v>
      </c>
    </row>
    <row r="8" spans="1:11">
      <c r="A8" s="8">
        <v>1972</v>
      </c>
      <c r="B8" s="162">
        <v>-777</v>
      </c>
      <c r="C8" s="163">
        <v>782</v>
      </c>
      <c r="D8" s="163">
        <v>4851</v>
      </c>
      <c r="E8" s="163">
        <v>2102</v>
      </c>
      <c r="F8" s="163">
        <v>-19754</v>
      </c>
      <c r="G8" s="163">
        <v>940</v>
      </c>
      <c r="H8" s="163">
        <v>-5489</v>
      </c>
      <c r="I8" s="163">
        <v>-16524</v>
      </c>
      <c r="J8" s="163">
        <v>5498</v>
      </c>
      <c r="K8" s="163">
        <v>27193</v>
      </c>
    </row>
    <row r="9" spans="1:11">
      <c r="A9" s="8">
        <v>1973</v>
      </c>
      <c r="B9" s="162">
        <v>-2719</v>
      </c>
      <c r="C9" s="163">
        <v>821</v>
      </c>
      <c r="D9" s="163">
        <v>1014</v>
      </c>
      <c r="E9" s="163">
        <v>2269</v>
      </c>
      <c r="F9" s="163">
        <v>-12581</v>
      </c>
      <c r="G9" s="163">
        <v>-9802</v>
      </c>
      <c r="H9" s="163">
        <v>-1656</v>
      </c>
      <c r="I9" s="163">
        <v>-10472</v>
      </c>
      <c r="J9" s="163">
        <v>2911</v>
      </c>
      <c r="K9" s="163">
        <v>31505</v>
      </c>
    </row>
    <row r="10" spans="1:11">
      <c r="A10" s="8">
        <v>1974</v>
      </c>
      <c r="B10" s="162">
        <v>543</v>
      </c>
      <c r="C10" s="163">
        <v>1334</v>
      </c>
      <c r="D10" s="163">
        <v>2422</v>
      </c>
      <c r="E10" s="163">
        <v>6037</v>
      </c>
      <c r="F10" s="163">
        <v>-10361</v>
      </c>
      <c r="G10" s="163">
        <v>-28194</v>
      </c>
      <c r="H10" s="163">
        <v>-6119</v>
      </c>
      <c r="I10" s="163">
        <v>697</v>
      </c>
      <c r="J10" s="163">
        <v>23155</v>
      </c>
      <c r="K10" s="163">
        <v>9615</v>
      </c>
    </row>
    <row r="11" spans="1:11">
      <c r="A11" s="8">
        <v>1975</v>
      </c>
      <c r="B11" s="162">
        <v>132</v>
      </c>
      <c r="C11" s="163">
        <v>456</v>
      </c>
      <c r="D11" s="163">
        <v>3639</v>
      </c>
      <c r="E11" s="163">
        <v>5907</v>
      </c>
      <c r="F11" s="163">
        <v>-13354</v>
      </c>
      <c r="G11" s="163">
        <v>-18932</v>
      </c>
      <c r="H11" s="163">
        <v>-4982</v>
      </c>
      <c r="I11" s="163">
        <v>5296</v>
      </c>
      <c r="J11" s="163">
        <v>26579</v>
      </c>
      <c r="K11" s="163">
        <v>-5035</v>
      </c>
    </row>
    <row r="12" spans="1:11">
      <c r="A12" s="8">
        <v>1976</v>
      </c>
      <c r="B12" s="162">
        <v>-4149</v>
      </c>
      <c r="C12" s="163">
        <v>154</v>
      </c>
      <c r="D12" s="163">
        <v>-799</v>
      </c>
      <c r="E12" s="163">
        <v>-82</v>
      </c>
      <c r="F12" s="163">
        <v>-26366</v>
      </c>
      <c r="G12" s="163">
        <v>-6402</v>
      </c>
      <c r="H12" s="163">
        <v>-3531</v>
      </c>
      <c r="I12" s="163">
        <v>3182</v>
      </c>
      <c r="J12" s="163">
        <v>34710</v>
      </c>
      <c r="K12" s="163">
        <v>5016</v>
      </c>
    </row>
    <row r="13" spans="1:11">
      <c r="A13" s="8">
        <v>1977</v>
      </c>
      <c r="B13" s="162">
        <v>-4311</v>
      </c>
      <c r="C13" s="163">
        <v>700</v>
      </c>
      <c r="D13" s="163">
        <v>-416</v>
      </c>
      <c r="E13" s="163">
        <v>-1348</v>
      </c>
      <c r="F13" s="163">
        <v>-46429</v>
      </c>
      <c r="G13" s="163">
        <v>8510</v>
      </c>
      <c r="H13" s="163">
        <v>-4674</v>
      </c>
      <c r="I13" s="163">
        <v>-1719</v>
      </c>
      <c r="J13" s="163">
        <v>32543</v>
      </c>
      <c r="K13" s="163">
        <v>17576</v>
      </c>
    </row>
    <row r="14" spans="1:11">
      <c r="A14" s="8">
        <v>1978</v>
      </c>
      <c r="B14" s="162">
        <v>-3374</v>
      </c>
      <c r="C14" s="163">
        <v>-74</v>
      </c>
      <c r="D14" s="163">
        <v>-357</v>
      </c>
      <c r="E14" s="163">
        <v>-1171</v>
      </c>
      <c r="F14" s="163">
        <v>-30884</v>
      </c>
      <c r="G14" s="163">
        <v>-4325</v>
      </c>
      <c r="H14" s="163">
        <v>-10746</v>
      </c>
      <c r="I14" s="163">
        <v>-2878</v>
      </c>
      <c r="J14" s="163">
        <v>33426</v>
      </c>
      <c r="K14" s="163">
        <v>22005</v>
      </c>
    </row>
    <row r="15" spans="1:11">
      <c r="A15" s="8">
        <v>1979</v>
      </c>
      <c r="B15" s="162">
        <v>-3597</v>
      </c>
      <c r="C15" s="163">
        <v>-358</v>
      </c>
      <c r="D15" s="163">
        <v>-2732</v>
      </c>
      <c r="E15" s="163">
        <v>-2761</v>
      </c>
      <c r="F15" s="163">
        <v>-29976</v>
      </c>
      <c r="G15" s="163">
        <v>-22362</v>
      </c>
      <c r="H15" s="163">
        <v>-13864</v>
      </c>
      <c r="I15" s="163">
        <v>-4493</v>
      </c>
      <c r="J15" s="163">
        <v>41435</v>
      </c>
      <c r="K15" s="163">
        <v>40164</v>
      </c>
    </row>
    <row r="16" spans="1:11">
      <c r="A16" s="8">
        <v>1980</v>
      </c>
      <c r="B16" s="162">
        <v>-3552</v>
      </c>
      <c r="C16" s="163">
        <v>-1251</v>
      </c>
      <c r="D16" s="163">
        <v>-2836</v>
      </c>
      <c r="E16" s="163">
        <v>-4989</v>
      </c>
      <c r="F16" s="163">
        <v>-22841</v>
      </c>
      <c r="G16" s="163">
        <v>-33247</v>
      </c>
      <c r="H16" s="163">
        <v>-9403</v>
      </c>
      <c r="I16" s="163">
        <v>-3808</v>
      </c>
      <c r="J16" s="163">
        <v>44250</v>
      </c>
      <c r="K16" s="163">
        <v>37864</v>
      </c>
    </row>
    <row r="17" spans="1:11">
      <c r="A17" s="8">
        <v>1981</v>
      </c>
      <c r="B17" s="162">
        <v>-5693</v>
      </c>
      <c r="C17" s="163">
        <v>-856</v>
      </c>
      <c r="D17" s="163">
        <v>-1936</v>
      </c>
      <c r="E17" s="163">
        <v>-2842</v>
      </c>
      <c r="F17" s="163">
        <v>-25790</v>
      </c>
      <c r="G17" s="163">
        <v>-5665</v>
      </c>
      <c r="H17" s="163">
        <v>-2625</v>
      </c>
      <c r="I17" s="163">
        <v>-323</v>
      </c>
      <c r="J17" s="163">
        <v>36562</v>
      </c>
      <c r="K17" s="163">
        <v>8705</v>
      </c>
    </row>
    <row r="18" spans="1:11">
      <c r="A18" s="8">
        <v>1982</v>
      </c>
      <c r="B18" s="162">
        <v>1829</v>
      </c>
      <c r="C18" s="163">
        <v>636</v>
      </c>
      <c r="D18" s="163">
        <v>3791</v>
      </c>
      <c r="E18" s="163">
        <v>3554</v>
      </c>
      <c r="F18" s="163">
        <v>-24678</v>
      </c>
      <c r="G18" s="163">
        <v>23585</v>
      </c>
      <c r="H18" s="163">
        <v>2544</v>
      </c>
      <c r="I18" s="163">
        <v>3580</v>
      </c>
      <c r="J18" s="163">
        <v>-11650</v>
      </c>
      <c r="K18" s="163">
        <v>-1489</v>
      </c>
    </row>
    <row r="19" spans="1:11">
      <c r="A19" s="8">
        <v>1983</v>
      </c>
      <c r="B19" s="162">
        <v>-2026</v>
      </c>
      <c r="C19" s="163">
        <v>797</v>
      </c>
      <c r="D19" s="163">
        <v>3804</v>
      </c>
      <c r="E19" s="163">
        <v>1792</v>
      </c>
      <c r="F19" s="163">
        <v>-17417</v>
      </c>
      <c r="G19" s="163">
        <v>36400</v>
      </c>
      <c r="H19" s="163">
        <v>339</v>
      </c>
      <c r="I19" s="163">
        <v>2133</v>
      </c>
      <c r="J19" s="163">
        <v>-31986</v>
      </c>
      <c r="K19" s="163">
        <v>6636</v>
      </c>
    </row>
    <row r="20" spans="1:11">
      <c r="A20" s="8">
        <v>1984</v>
      </c>
      <c r="B20" s="162">
        <v>-3445</v>
      </c>
      <c r="C20" s="163">
        <v>250</v>
      </c>
      <c r="D20" s="163">
        <v>2557</v>
      </c>
      <c r="E20" s="163">
        <v>-678</v>
      </c>
      <c r="F20" s="163">
        <v>-8020</v>
      </c>
      <c r="G20" s="163">
        <v>33885</v>
      </c>
      <c r="H20" s="163">
        <v>-595</v>
      </c>
      <c r="I20" s="163">
        <v>-1425</v>
      </c>
      <c r="J20" s="163">
        <v>-20771</v>
      </c>
      <c r="K20" s="163">
        <v>-1969</v>
      </c>
    </row>
    <row r="21" spans="1:11">
      <c r="A21" s="8">
        <v>1985</v>
      </c>
      <c r="B21" s="162">
        <v>-5716</v>
      </c>
      <c r="C21" s="163">
        <v>-76</v>
      </c>
      <c r="D21" s="163">
        <v>-1321</v>
      </c>
      <c r="E21" s="163">
        <v>-1891</v>
      </c>
      <c r="F21" s="163">
        <v>-5349</v>
      </c>
      <c r="G21" s="163">
        <v>33562</v>
      </c>
      <c r="H21" s="163">
        <v>-2297</v>
      </c>
      <c r="I21" s="163">
        <v>-6939</v>
      </c>
      <c r="J21" s="163">
        <v>-3831</v>
      </c>
      <c r="K21" s="163">
        <v>-4501</v>
      </c>
    </row>
    <row r="22" spans="1:11">
      <c r="A22" s="8">
        <v>1986</v>
      </c>
      <c r="B22" s="162">
        <v>-4423</v>
      </c>
      <c r="C22" s="163">
        <v>-205</v>
      </c>
      <c r="D22" s="163">
        <v>-941</v>
      </c>
      <c r="E22" s="163">
        <v>-2026</v>
      </c>
      <c r="F22" s="163">
        <v>-3729</v>
      </c>
      <c r="G22" s="163">
        <v>42601</v>
      </c>
      <c r="H22" s="163">
        <v>-2759</v>
      </c>
      <c r="I22" s="163">
        <v>-4957</v>
      </c>
      <c r="J22" s="163">
        <v>-29998</v>
      </c>
      <c r="K22" s="163">
        <v>7426</v>
      </c>
    </row>
    <row r="23" spans="1:11">
      <c r="A23" s="8">
        <v>1987</v>
      </c>
      <c r="B23" s="162">
        <v>-3504</v>
      </c>
      <c r="C23" s="163">
        <v>295</v>
      </c>
      <c r="D23" s="163">
        <v>-1788</v>
      </c>
      <c r="E23" s="163">
        <v>-1957</v>
      </c>
      <c r="F23" s="163">
        <v>-7693</v>
      </c>
      <c r="G23" s="163">
        <v>35215</v>
      </c>
      <c r="H23" s="163">
        <v>-5875</v>
      </c>
      <c r="I23" s="163">
        <v>-12107</v>
      </c>
      <c r="J23" s="163">
        <v>-23223</v>
      </c>
      <c r="K23" s="163">
        <v>21479</v>
      </c>
    </row>
    <row r="24" spans="1:11">
      <c r="A24" s="8">
        <v>1988</v>
      </c>
      <c r="B24" s="162">
        <v>-1655</v>
      </c>
      <c r="C24" s="163">
        <v>381</v>
      </c>
      <c r="D24" s="163">
        <v>537</v>
      </c>
      <c r="E24" s="163">
        <v>-598</v>
      </c>
      <c r="F24" s="163">
        <v>-7618</v>
      </c>
      <c r="G24" s="163">
        <v>9739</v>
      </c>
      <c r="H24" s="163">
        <v>-9313</v>
      </c>
      <c r="I24" s="163">
        <v>-17071</v>
      </c>
      <c r="J24" s="163">
        <v>-1528</v>
      </c>
      <c r="K24" s="163">
        <v>27821</v>
      </c>
    </row>
    <row r="25" spans="1:11">
      <c r="A25" s="8">
        <v>1989</v>
      </c>
      <c r="B25" s="162">
        <v>-2889</v>
      </c>
      <c r="C25" s="163">
        <v>-253</v>
      </c>
      <c r="D25" s="163">
        <v>595</v>
      </c>
      <c r="E25" s="163">
        <v>169</v>
      </c>
      <c r="F25" s="163">
        <v>-8642</v>
      </c>
      <c r="G25" s="163">
        <v>-5961</v>
      </c>
      <c r="H25" s="163">
        <v>-10361</v>
      </c>
      <c r="I25" s="163">
        <v>-19442</v>
      </c>
      <c r="J25" s="163">
        <v>5593</v>
      </c>
      <c r="K25" s="163">
        <v>41394</v>
      </c>
    </row>
    <row r="26" spans="1:11">
      <c r="A26" s="8">
        <v>1990</v>
      </c>
      <c r="B26" s="162">
        <v>-930</v>
      </c>
      <c r="C26" s="163">
        <v>-325</v>
      </c>
      <c r="D26" s="163">
        <v>-162</v>
      </c>
      <c r="E26" s="163">
        <v>923</v>
      </c>
      <c r="F26" s="163">
        <v>-11325</v>
      </c>
      <c r="G26" s="163">
        <v>-11627</v>
      </c>
      <c r="H26" s="163">
        <v>-7540</v>
      </c>
      <c r="I26" s="163">
        <v>-12176</v>
      </c>
      <c r="J26" s="163">
        <v>8983</v>
      </c>
      <c r="K26" s="163">
        <v>34053</v>
      </c>
    </row>
    <row r="27" spans="1:11">
      <c r="A27" s="8">
        <v>1991</v>
      </c>
      <c r="B27" s="162">
        <v>-1669</v>
      </c>
      <c r="C27" s="163">
        <v>-237</v>
      </c>
      <c r="D27" s="163">
        <v>306</v>
      </c>
      <c r="E27" s="163">
        <v>-253</v>
      </c>
      <c r="F27" s="163">
        <v>-12552</v>
      </c>
      <c r="G27" s="163">
        <v>-11045</v>
      </c>
      <c r="H27" s="163">
        <v>-7641</v>
      </c>
      <c r="I27" s="163">
        <v>-8481</v>
      </c>
      <c r="J27" s="163">
        <v>2983</v>
      </c>
      <c r="K27" s="163">
        <v>38004</v>
      </c>
    </row>
    <row r="28" spans="1:11">
      <c r="A28" s="8">
        <v>1992</v>
      </c>
      <c r="B28" s="162">
        <v>-3078</v>
      </c>
      <c r="C28" s="163">
        <v>654</v>
      </c>
      <c r="D28" s="163">
        <v>96</v>
      </c>
      <c r="E28" s="163">
        <v>-1402</v>
      </c>
      <c r="F28" s="163">
        <v>-8420</v>
      </c>
      <c r="G28" s="163">
        <v>-14189</v>
      </c>
      <c r="H28" s="163">
        <v>-5544</v>
      </c>
      <c r="I28" s="163">
        <v>-6348</v>
      </c>
      <c r="J28" s="163">
        <v>-1181</v>
      </c>
      <c r="K28" s="163">
        <v>40099</v>
      </c>
    </row>
    <row r="29" spans="1:11">
      <c r="A29" s="8">
        <v>1993</v>
      </c>
      <c r="B29" s="162">
        <v>-4952</v>
      </c>
      <c r="C29" s="163">
        <v>622</v>
      </c>
      <c r="D29" s="163">
        <v>-1887</v>
      </c>
      <c r="E29" s="163">
        <v>-671</v>
      </c>
      <c r="F29" s="163">
        <v>-8758</v>
      </c>
      <c r="G29" s="163">
        <v>-9420</v>
      </c>
      <c r="H29" s="163">
        <v>-4614</v>
      </c>
      <c r="I29" s="163">
        <v>-5431</v>
      </c>
      <c r="J29" s="163">
        <v>-1630</v>
      </c>
      <c r="K29" s="163">
        <v>37871</v>
      </c>
    </row>
    <row r="30" spans="1:11">
      <c r="A30" s="8">
        <v>1994</v>
      </c>
      <c r="B30" s="162">
        <v>-6974</v>
      </c>
      <c r="C30" s="163">
        <v>349</v>
      </c>
      <c r="D30" s="163">
        <v>-2741</v>
      </c>
      <c r="E30" s="163">
        <v>-813</v>
      </c>
      <c r="F30" s="163">
        <v>-8947</v>
      </c>
      <c r="G30" s="163">
        <v>-2841</v>
      </c>
      <c r="H30" s="163">
        <v>-3220</v>
      </c>
      <c r="I30" s="163">
        <v>-3652</v>
      </c>
      <c r="J30" s="163">
        <v>-556</v>
      </c>
      <c r="K30" s="163">
        <v>29291</v>
      </c>
    </row>
    <row r="31" spans="1:11">
      <c r="A31" s="8">
        <v>1995</v>
      </c>
      <c r="B31" s="162">
        <v>-7436</v>
      </c>
      <c r="C31" s="163">
        <v>638</v>
      </c>
      <c r="D31" s="163">
        <v>-1245</v>
      </c>
      <c r="E31" s="163">
        <v>-369</v>
      </c>
      <c r="F31" s="163">
        <v>-12626</v>
      </c>
      <c r="G31" s="163">
        <v>-2822</v>
      </c>
      <c r="H31" s="163">
        <v>-3566</v>
      </c>
      <c r="I31" s="163">
        <v>-2161</v>
      </c>
      <c r="J31" s="163">
        <v>7656</v>
      </c>
      <c r="K31" s="163">
        <v>22025</v>
      </c>
    </row>
    <row r="32" spans="1:11">
      <c r="A32" s="8">
        <v>1996</v>
      </c>
      <c r="B32" s="162">
        <v>-8134</v>
      </c>
      <c r="C32" s="163">
        <v>136</v>
      </c>
      <c r="D32" s="163">
        <v>-1648</v>
      </c>
      <c r="E32" s="163">
        <v>-1263</v>
      </c>
      <c r="F32" s="163">
        <v>-17436</v>
      </c>
      <c r="G32" s="163">
        <v>1977</v>
      </c>
      <c r="H32" s="163">
        <v>-5873</v>
      </c>
      <c r="I32" s="163">
        <v>-2794</v>
      </c>
      <c r="J32" s="163">
        <v>26282</v>
      </c>
      <c r="K32" s="163">
        <v>9880</v>
      </c>
    </row>
    <row r="33" spans="1:11">
      <c r="A33" s="8">
        <v>1997</v>
      </c>
      <c r="B33" s="162">
        <v>-9490</v>
      </c>
      <c r="C33" s="163">
        <v>-416</v>
      </c>
      <c r="D33" s="163">
        <v>-2569</v>
      </c>
      <c r="E33" s="163">
        <v>-3192</v>
      </c>
      <c r="F33" s="163">
        <v>-16958</v>
      </c>
      <c r="G33" s="163">
        <v>9231</v>
      </c>
      <c r="H33" s="163">
        <v>-5276</v>
      </c>
      <c r="I33" s="163">
        <v>-1940</v>
      </c>
      <c r="J33" s="163">
        <v>43089</v>
      </c>
      <c r="K33" s="163">
        <v>-10029</v>
      </c>
    </row>
    <row r="34" spans="1:11">
      <c r="A34" s="8">
        <v>1998</v>
      </c>
      <c r="B34" s="162">
        <v>-5695</v>
      </c>
      <c r="C34" s="163">
        <v>193</v>
      </c>
      <c r="D34" s="163">
        <v>201</v>
      </c>
      <c r="E34" s="163">
        <v>-1244</v>
      </c>
      <c r="F34" s="163">
        <v>-13065</v>
      </c>
      <c r="G34" s="163">
        <v>16706</v>
      </c>
      <c r="H34" s="163">
        <v>-2113</v>
      </c>
      <c r="I34" s="163">
        <v>-4333</v>
      </c>
      <c r="J34" s="163">
        <v>25191</v>
      </c>
      <c r="K34" s="163">
        <v>-14484</v>
      </c>
    </row>
    <row r="35" spans="1:11">
      <c r="A35" s="8">
        <v>1999</v>
      </c>
      <c r="B35" s="162">
        <v>-4263</v>
      </c>
      <c r="C35" s="163">
        <v>104</v>
      </c>
      <c r="D35" s="163">
        <v>-270</v>
      </c>
      <c r="E35" s="163">
        <v>-1183</v>
      </c>
      <c r="F35" s="163">
        <v>-12146</v>
      </c>
      <c r="G35" s="163">
        <v>22369</v>
      </c>
      <c r="H35" s="163">
        <v>-3456</v>
      </c>
      <c r="I35" s="163">
        <v>-7947</v>
      </c>
      <c r="J35" s="163">
        <v>22674</v>
      </c>
      <c r="K35" s="163">
        <v>-14610</v>
      </c>
    </row>
    <row r="36" spans="1:11">
      <c r="A36" s="8">
        <v>2000</v>
      </c>
      <c r="B36" s="162">
        <v>-4493</v>
      </c>
      <c r="C36" s="163">
        <v>165</v>
      </c>
      <c r="D36" s="163">
        <v>-2077</v>
      </c>
      <c r="E36" s="163">
        <v>-1530</v>
      </c>
      <c r="F36" s="163">
        <v>-9442</v>
      </c>
      <c r="G36" s="163">
        <v>18623</v>
      </c>
      <c r="H36" s="163">
        <v>-4323</v>
      </c>
      <c r="I36" s="163">
        <v>-8410</v>
      </c>
      <c r="J36" s="163">
        <v>20457</v>
      </c>
      <c r="K36" s="163">
        <v>-8286</v>
      </c>
    </row>
    <row r="37" spans="1:11">
      <c r="A37" s="8">
        <v>2001</v>
      </c>
      <c r="B37" s="162">
        <v>-3352</v>
      </c>
      <c r="C37" s="163">
        <v>62</v>
      </c>
      <c r="D37" s="163">
        <v>-898</v>
      </c>
      <c r="E37" s="163">
        <v>-1218</v>
      </c>
      <c r="F37" s="163">
        <v>-4350</v>
      </c>
      <c r="G37" s="163">
        <v>5354</v>
      </c>
      <c r="H37" s="163">
        <v>-4344</v>
      </c>
      <c r="I37" s="163">
        <v>-8820</v>
      </c>
      <c r="J37" s="163">
        <v>26235</v>
      </c>
      <c r="K37" s="163">
        <v>-8556</v>
      </c>
    </row>
    <row r="38" spans="1:11">
      <c r="A38" s="8">
        <v>2002</v>
      </c>
      <c r="B38" s="162">
        <v>-1683</v>
      </c>
      <c r="C38" s="163">
        <v>165</v>
      </c>
      <c r="D38" s="163">
        <v>510</v>
      </c>
      <c r="E38" s="163">
        <v>-843</v>
      </c>
      <c r="F38" s="163">
        <v>-1829</v>
      </c>
      <c r="G38" s="163">
        <v>637</v>
      </c>
      <c r="H38" s="163">
        <v>-2875</v>
      </c>
      <c r="I38" s="163">
        <v>-5141</v>
      </c>
      <c r="J38" s="163">
        <v>11903</v>
      </c>
      <c r="K38" s="163">
        <v>-1037</v>
      </c>
    </row>
    <row r="39" spans="1:11">
      <c r="A39" s="8">
        <v>2003</v>
      </c>
      <c r="B39" s="162">
        <v>-2027</v>
      </c>
      <c r="C39" s="163">
        <v>144</v>
      </c>
      <c r="D39" s="163">
        <v>-772</v>
      </c>
      <c r="E39" s="163">
        <v>-760</v>
      </c>
      <c r="F39" s="163">
        <v>-822</v>
      </c>
      <c r="G39" s="163">
        <v>-6935</v>
      </c>
      <c r="H39" s="163">
        <v>-2565</v>
      </c>
      <c r="I39" s="163">
        <v>-4521</v>
      </c>
      <c r="J39" s="163">
        <v>10606</v>
      </c>
      <c r="K39" s="163">
        <v>7865</v>
      </c>
    </row>
    <row r="40" spans="1:11">
      <c r="A40" s="8">
        <v>2004</v>
      </c>
      <c r="B40" s="162">
        <v>-3710</v>
      </c>
      <c r="C40" s="163">
        <v>-139</v>
      </c>
      <c r="D40" s="163">
        <v>-3041</v>
      </c>
      <c r="E40" s="163">
        <v>-2074</v>
      </c>
      <c r="F40" s="163">
        <v>-4963</v>
      </c>
      <c r="G40" s="163">
        <v>-11172</v>
      </c>
      <c r="H40" s="163">
        <v>-7227</v>
      </c>
      <c r="I40" s="163">
        <v>-9515</v>
      </c>
      <c r="J40" s="163">
        <v>34423</v>
      </c>
      <c r="K40" s="163">
        <v>8214</v>
      </c>
    </row>
    <row r="41" spans="1:11">
      <c r="A41" s="8">
        <v>2005</v>
      </c>
      <c r="B41" s="162">
        <v>-4342</v>
      </c>
      <c r="C41" s="163">
        <v>-639</v>
      </c>
      <c r="D41" s="163">
        <v>-3024</v>
      </c>
      <c r="E41" s="163">
        <v>-3487</v>
      </c>
      <c r="F41" s="163">
        <v>-9411</v>
      </c>
      <c r="G41" s="163">
        <v>-17501</v>
      </c>
      <c r="H41" s="163">
        <v>-7881</v>
      </c>
      <c r="I41" s="163">
        <v>-7083</v>
      </c>
      <c r="J41" s="163">
        <v>45795</v>
      </c>
      <c r="K41" s="163">
        <v>8800</v>
      </c>
    </row>
    <row r="42" spans="1:11">
      <c r="A42" s="8">
        <v>2006</v>
      </c>
      <c r="B42" s="162">
        <v>-4067</v>
      </c>
      <c r="C42" s="163">
        <v>-849</v>
      </c>
      <c r="D42" s="163">
        <v>-4126</v>
      </c>
      <c r="E42" s="163">
        <v>-2632</v>
      </c>
      <c r="F42" s="163">
        <v>-12865</v>
      </c>
      <c r="G42" s="163">
        <v>-20047</v>
      </c>
      <c r="H42" s="163">
        <v>-5500</v>
      </c>
      <c r="I42" s="163">
        <v>1549</v>
      </c>
      <c r="J42" s="163">
        <v>33809</v>
      </c>
      <c r="K42" s="163">
        <v>15005</v>
      </c>
    </row>
    <row r="43" spans="1:11">
      <c r="A43" s="8">
        <v>2007</v>
      </c>
      <c r="B43" s="162">
        <v>-528</v>
      </c>
      <c r="C43" s="163">
        <v>-291</v>
      </c>
      <c r="D43" s="163">
        <v>-1794</v>
      </c>
      <c r="E43" s="163">
        <v>-908</v>
      </c>
      <c r="F43" s="163">
        <v>-11682</v>
      </c>
      <c r="G43" s="163">
        <v>-14750</v>
      </c>
      <c r="H43" s="163">
        <v>-3703</v>
      </c>
      <c r="I43" s="163">
        <v>4171</v>
      </c>
      <c r="J43" s="163">
        <v>15317</v>
      </c>
      <c r="K43" s="163">
        <v>14643</v>
      </c>
    </row>
    <row r="44" spans="1:11">
      <c r="A44" s="8">
        <v>2008</v>
      </c>
      <c r="B44" s="162">
        <v>1877</v>
      </c>
      <c r="C44" s="163">
        <v>-536</v>
      </c>
      <c r="D44" s="163">
        <v>-751</v>
      </c>
      <c r="E44" s="163">
        <v>-237</v>
      </c>
      <c r="F44" s="163">
        <v>-7419</v>
      </c>
      <c r="G44" s="163">
        <v>-15601</v>
      </c>
      <c r="H44" s="163">
        <v>-3111</v>
      </c>
      <c r="I44" s="163">
        <v>2983</v>
      </c>
      <c r="J44" s="163">
        <v>13184</v>
      </c>
      <c r="K44" s="163">
        <v>9995</v>
      </c>
    </row>
    <row r="45" spans="1:11">
      <c r="A45" s="8">
        <v>2009</v>
      </c>
      <c r="B45" s="162">
        <v>1558</v>
      </c>
      <c r="C45" s="163">
        <v>60</v>
      </c>
      <c r="D45" s="163">
        <v>612</v>
      </c>
      <c r="E45" s="163">
        <v>571</v>
      </c>
      <c r="F45" s="163">
        <v>-3258</v>
      </c>
      <c r="G45" s="163">
        <v>-4662</v>
      </c>
      <c r="H45" s="163">
        <v>-2412</v>
      </c>
      <c r="I45" s="163">
        <v>2153</v>
      </c>
      <c r="J45" s="163">
        <v>-3271</v>
      </c>
      <c r="K45" s="163">
        <v>8728</v>
      </c>
    </row>
    <row r="46" spans="1:11">
      <c r="A46" s="8">
        <v>2010</v>
      </c>
      <c r="B46" s="162">
        <v>30</v>
      </c>
      <c r="C46" s="163">
        <v>-210</v>
      </c>
      <c r="D46" s="163">
        <v>-41</v>
      </c>
      <c r="E46" s="163">
        <v>-158</v>
      </c>
      <c r="F46" s="163">
        <v>-4763</v>
      </c>
      <c r="G46" s="163">
        <v>-4007</v>
      </c>
      <c r="H46" s="163">
        <v>-3517</v>
      </c>
      <c r="I46" s="163">
        <v>545</v>
      </c>
      <c r="J46" s="163">
        <v>8443</v>
      </c>
      <c r="K46" s="163">
        <v>3421</v>
      </c>
    </row>
    <row r="47" spans="1:11">
      <c r="A47" s="8">
        <v>2011</v>
      </c>
      <c r="B47" s="162">
        <v>545</v>
      </c>
      <c r="C47" s="163">
        <v>-618</v>
      </c>
      <c r="D47" s="163">
        <v>-2866</v>
      </c>
      <c r="E47" s="163">
        <v>-1806</v>
      </c>
      <c r="F47" s="163">
        <v>-6915</v>
      </c>
      <c r="G47" s="163">
        <v>-10611</v>
      </c>
      <c r="H47" s="163">
        <v>-4212</v>
      </c>
      <c r="I47" s="163">
        <v>1878</v>
      </c>
      <c r="J47" s="163">
        <v>27652</v>
      </c>
      <c r="K47" s="163">
        <v>-2711</v>
      </c>
    </row>
    <row r="48" spans="1:11">
      <c r="A48" s="8">
        <v>2012</v>
      </c>
      <c r="B48" s="162">
        <v>495</v>
      </c>
      <c r="C48" s="163">
        <v>-901</v>
      </c>
      <c r="D48" s="163">
        <v>-3517</v>
      </c>
      <c r="E48" s="163">
        <v>-3290</v>
      </c>
      <c r="F48" s="163">
        <v>-10431</v>
      </c>
      <c r="G48" s="163">
        <v>-13901</v>
      </c>
      <c r="H48" s="163">
        <v>-5006</v>
      </c>
      <c r="I48" s="163">
        <v>392</v>
      </c>
      <c r="J48" s="163">
        <v>38598</v>
      </c>
      <c r="K48" s="163">
        <v>-1868</v>
      </c>
    </row>
    <row r="49" spans="1:11">
      <c r="A49" s="8">
        <v>2013</v>
      </c>
      <c r="B49" s="162">
        <v>234</v>
      </c>
      <c r="C49" s="163">
        <v>-941</v>
      </c>
      <c r="D49" s="163">
        <v>-2571</v>
      </c>
      <c r="E49" s="163">
        <v>-3517</v>
      </c>
      <c r="F49" s="163">
        <v>-14312</v>
      </c>
      <c r="G49" s="163">
        <v>-14564</v>
      </c>
      <c r="H49" s="163">
        <v>-6851</v>
      </c>
      <c r="I49" s="163">
        <v>-1839</v>
      </c>
      <c r="J49" s="163">
        <v>35382</v>
      </c>
      <c r="K49" s="163">
        <v>9475</v>
      </c>
    </row>
    <row r="50" spans="1:11">
      <c r="A50" s="8">
        <v>2014</v>
      </c>
      <c r="B50" s="162">
        <v>161</v>
      </c>
      <c r="C50" s="163">
        <v>-682</v>
      </c>
      <c r="D50" s="163">
        <v>-2311</v>
      </c>
      <c r="E50" s="163">
        <v>-2790</v>
      </c>
      <c r="F50" s="163">
        <v>-16142</v>
      </c>
      <c r="G50" s="163">
        <v>-8695</v>
      </c>
      <c r="H50" s="163">
        <v>-6678</v>
      </c>
      <c r="I50" s="163">
        <v>-4528</v>
      </c>
      <c r="J50" s="163">
        <v>21594</v>
      </c>
      <c r="K50" s="163">
        <v>20379</v>
      </c>
    </row>
    <row r="51" spans="1:11">
      <c r="A51" s="8">
        <v>2015</v>
      </c>
      <c r="B51" s="162">
        <v>232</v>
      </c>
      <c r="C51" s="163">
        <v>30</v>
      </c>
      <c r="D51" s="163">
        <v>754</v>
      </c>
      <c r="E51" s="163">
        <v>-1113</v>
      </c>
      <c r="F51" s="163">
        <v>-11118</v>
      </c>
      <c r="G51" s="163">
        <v>9077</v>
      </c>
      <c r="H51" s="163">
        <v>-4881</v>
      </c>
      <c r="I51" s="163">
        <v>-4272</v>
      </c>
      <c r="J51" s="163">
        <v>-15108</v>
      </c>
      <c r="K51" s="163">
        <v>26573</v>
      </c>
    </row>
    <row r="52" spans="1:11">
      <c r="A52" s="8">
        <v>2016</v>
      </c>
      <c r="B52" s="162">
        <v>-1430</v>
      </c>
      <c r="C52" s="163">
        <v>444</v>
      </c>
      <c r="D52" s="163">
        <v>2839</v>
      </c>
      <c r="E52" s="163">
        <v>434</v>
      </c>
      <c r="F52" s="163">
        <v>-8127</v>
      </c>
      <c r="G52" s="163">
        <v>13382</v>
      </c>
      <c r="H52" s="163">
        <v>-5124</v>
      </c>
      <c r="I52" s="163">
        <v>-5760</v>
      </c>
      <c r="J52" s="163">
        <v>-15559</v>
      </c>
      <c r="K52" s="163">
        <v>18834</v>
      </c>
    </row>
    <row r="53" spans="1:11" s="164" customFormat="1">
      <c r="A53" s="142">
        <v>2017</v>
      </c>
      <c r="B53" s="163">
        <v>-3656</v>
      </c>
      <c r="C53" s="163">
        <v>-446</v>
      </c>
      <c r="D53" s="163">
        <v>2659</v>
      </c>
      <c r="E53" s="163">
        <v>-49</v>
      </c>
      <c r="F53" s="163">
        <v>-6761</v>
      </c>
      <c r="G53" s="163">
        <v>17886</v>
      </c>
      <c r="H53" s="163">
        <v>-9199</v>
      </c>
      <c r="I53" s="163">
        <v>-9083</v>
      </c>
      <c r="J53" s="163">
        <v>1438</v>
      </c>
      <c r="K53" s="163">
        <v>7799</v>
      </c>
    </row>
    <row r="55" spans="1:11">
      <c r="A55" s="1" t="s">
        <v>22</v>
      </c>
    </row>
    <row r="56" spans="1:11">
      <c r="A56" s="1"/>
    </row>
    <row r="57" spans="1:11">
      <c r="A57" s="142" t="s">
        <v>656</v>
      </c>
      <c r="B57" s="24">
        <f t="shared" ref="B57:K57" si="0">IFERROR(IF(B53&gt;B33,ABS(((B53/B33)^(1/(2017-1997))-1)*100),-ABS(((B53/B33)^(1/(2017-1997))-1)*100)),"N/A")</f>
        <v>4.6573983018019511</v>
      </c>
      <c r="C57" s="17">
        <f t="shared" si="0"/>
        <v>-0.3487752692089563</v>
      </c>
      <c r="D57" s="17" t="str">
        <f>IFERROR(IF(D53&gt;D33,ABS(((D53/D33)^(1/(2017-1997))-1)*100),-ABS(((D53/D33)^(1/(2017-1997))-1)*100)),"N/A")</f>
        <v>N/A</v>
      </c>
      <c r="E57" s="17">
        <f t="shared" si="0"/>
        <v>18.84661118602553</v>
      </c>
      <c r="F57" s="17">
        <f t="shared" si="0"/>
        <v>4.4937451217318731</v>
      </c>
      <c r="G57" s="17">
        <f t="shared" si="0"/>
        <v>3.362552082888981</v>
      </c>
      <c r="H57" s="17">
        <f t="shared" si="0"/>
        <v>-2.8186249708818556</v>
      </c>
      <c r="I57" s="17">
        <f t="shared" si="0"/>
        <v>-8.0242797178797343</v>
      </c>
      <c r="J57" s="17">
        <f t="shared" si="0"/>
        <v>-15.633579442000078</v>
      </c>
      <c r="K57" s="17" t="str">
        <f t="shared" si="0"/>
        <v>N/A</v>
      </c>
    </row>
    <row r="58" spans="1:11">
      <c r="A58" s="8" t="s">
        <v>25</v>
      </c>
      <c r="B58" s="24">
        <f>IFERROR(IF(B43&gt;B33,ABS(((B43/B33)^(1/(2007-1997))-1)*100),-ABS(((B43/B33)^(1/(2007-1997))-1)*100)),"N/A")</f>
        <v>25.090521953193402</v>
      </c>
      <c r="C58" s="17">
        <f t="shared" ref="C58:K58" si="1">IFERROR(IF(C43&gt;C33,ABS(((C43/C33)^(1/(2007-1997))-1)*100),-ABS(((C43/C33)^(1/(2007-1997))-1)*100)),"N/A")</f>
        <v>3.5105200172868778</v>
      </c>
      <c r="D58" s="17">
        <f t="shared" si="1"/>
        <v>3.5269889934484433</v>
      </c>
      <c r="E58" s="17">
        <f t="shared" si="1"/>
        <v>11.813461381530576</v>
      </c>
      <c r="F58" s="17">
        <f t="shared" si="1"/>
        <v>3.6583107153472794</v>
      </c>
      <c r="G58" s="17" t="str">
        <f t="shared" si="1"/>
        <v>N/A</v>
      </c>
      <c r="H58" s="17">
        <f t="shared" si="1"/>
        <v>3.4783155241586261</v>
      </c>
      <c r="I58" s="17" t="str">
        <f t="shared" si="1"/>
        <v>N/A</v>
      </c>
      <c r="J58" s="17">
        <f t="shared" si="1"/>
        <v>-9.8261256425441257</v>
      </c>
      <c r="K58" s="17" t="str">
        <f t="shared" si="1"/>
        <v>N/A</v>
      </c>
    </row>
    <row r="59" spans="1:11">
      <c r="A59" s="142" t="s">
        <v>657</v>
      </c>
      <c r="B59" s="24">
        <f>IFERROR(IF(B53&gt;B43,ABS(((B53/B43)^(1/(2017-2007))-1)*100),-ABS(((B53/B43)^(1/(2017-2007))-1)*100)),"N/A")</f>
        <v>-21.349286306617831</v>
      </c>
      <c r="C59" s="17">
        <f t="shared" ref="C59:K59" si="2">IFERROR(IF(C53&gt;C43,ABS(((C53/C43)^(1/(2017-2007))-1)*100),-ABS(((C53/C43)^(1/(2017-2007))-1)*100)),"N/A")</f>
        <v>-4.3624310114874998</v>
      </c>
      <c r="D59" s="17" t="str">
        <f t="shared" si="2"/>
        <v>N/A</v>
      </c>
      <c r="E59" s="17">
        <f t="shared" si="2"/>
        <v>25.318845493128361</v>
      </c>
      <c r="F59" s="17">
        <f t="shared" si="2"/>
        <v>5.3219349940777372</v>
      </c>
      <c r="G59" s="17" t="str">
        <f t="shared" si="2"/>
        <v>N/A</v>
      </c>
      <c r="H59" s="17">
        <f t="shared" si="2"/>
        <v>-9.5263691087867244</v>
      </c>
      <c r="I59" s="17" t="str">
        <f t="shared" si="2"/>
        <v>N/A</v>
      </c>
      <c r="J59" s="17">
        <f t="shared" si="2"/>
        <v>-21.067016710912824</v>
      </c>
      <c r="K59" s="17">
        <f t="shared" si="2"/>
        <v>-6.1053417015509037</v>
      </c>
    </row>
    <row r="61" spans="1:11">
      <c r="A61" s="25" t="s">
        <v>594</v>
      </c>
      <c r="B61" s="66" t="s">
        <v>615</v>
      </c>
    </row>
    <row r="62" spans="1:11">
      <c r="A62" s="25" t="s">
        <v>595</v>
      </c>
      <c r="B62" s="3" t="s">
        <v>631</v>
      </c>
    </row>
    <row r="63" spans="1:11">
      <c r="A63" s="1" t="s">
        <v>1</v>
      </c>
      <c r="B63" s="66" t="s">
        <v>632</v>
      </c>
    </row>
  </sheetData>
  <mergeCells count="1">
    <mergeCell ref="B6:K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4"/>
  <dimension ref="A1:Y35"/>
  <sheetViews>
    <sheetView workbookViewId="0">
      <selection activeCell="S34" sqref="S34"/>
    </sheetView>
  </sheetViews>
  <sheetFormatPr defaultRowHeight="15"/>
  <cols>
    <col min="14" max="14" width="9.140625" style="41"/>
    <col min="19" max="19" width="9.140625" style="133"/>
    <col min="21" max="22" width="9.140625" style="41"/>
  </cols>
  <sheetData>
    <row r="1" spans="1:25" ht="15.75">
      <c r="A1" s="227" t="s">
        <v>51</v>
      </c>
      <c r="B1" s="2" t="s">
        <v>693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 s="41" customFormat="1" ht="15" customHeight="1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1"/>
    </row>
    <row r="7" spans="1:25">
      <c r="A7" s="8">
        <v>1997</v>
      </c>
      <c r="B7" s="101">
        <f>H7+W7</f>
        <v>5883.7020000000002</v>
      </c>
      <c r="C7" s="102">
        <v>334.37200000000001</v>
      </c>
      <c r="D7" s="102">
        <v>441.97399999999999</v>
      </c>
      <c r="E7" s="102">
        <v>344.048</v>
      </c>
      <c r="F7" s="102">
        <v>627.68299999999999</v>
      </c>
      <c r="G7" s="102">
        <v>570.45899999999995</v>
      </c>
      <c r="H7" s="104">
        <f>SUM(C7:G7)</f>
        <v>2318.5360000000001</v>
      </c>
      <c r="I7" s="102">
        <v>298.19499999999999</v>
      </c>
      <c r="J7" s="102">
        <v>575.35500000000002</v>
      </c>
      <c r="K7" s="102">
        <v>425.22199999999998</v>
      </c>
      <c r="L7" s="102">
        <v>368.48</v>
      </c>
      <c r="M7" s="102">
        <v>628.846</v>
      </c>
      <c r="N7" s="102">
        <v>337.19400000000002</v>
      </c>
      <c r="O7" s="102">
        <v>236.77099999999999</v>
      </c>
      <c r="P7" s="102">
        <v>99.307000000000002</v>
      </c>
      <c r="Q7" s="102">
        <v>34.116</v>
      </c>
      <c r="R7" s="102">
        <v>194.59700000000001</v>
      </c>
      <c r="S7" s="144">
        <f>SUM(T7:V7)</f>
        <v>367.08299999999997</v>
      </c>
      <c r="T7" s="102">
        <v>132.24199999999999</v>
      </c>
      <c r="U7" s="102">
        <v>11.561</v>
      </c>
      <c r="V7" s="102">
        <v>223.28</v>
      </c>
      <c r="W7" s="104">
        <f>SUM(I7:S7)</f>
        <v>3565.1660000000002</v>
      </c>
      <c r="X7" s="104">
        <f>B7-D7</f>
        <v>5441.7280000000001</v>
      </c>
      <c r="Y7" s="99"/>
    </row>
    <row r="8" spans="1:25">
      <c r="A8" s="8">
        <v>1998</v>
      </c>
      <c r="B8" s="101">
        <f t="shared" ref="B8:B25" si="0">H8+W8</f>
        <v>6341.9859999999999</v>
      </c>
      <c r="C8" s="102">
        <v>351.18700000000001</v>
      </c>
      <c r="D8" s="102">
        <v>686.18899999999996</v>
      </c>
      <c r="E8" s="102">
        <v>369.93200000000002</v>
      </c>
      <c r="F8" s="102">
        <v>578.97</v>
      </c>
      <c r="G8" s="102">
        <v>686.529</v>
      </c>
      <c r="H8" s="104">
        <f t="shared" ref="H8:H25" si="1">SUM(C8:G8)</f>
        <v>2672.8069999999998</v>
      </c>
      <c r="I8" s="102">
        <v>295.66000000000003</v>
      </c>
      <c r="J8" s="102">
        <v>601.38699999999994</v>
      </c>
      <c r="K8" s="102">
        <v>383.30099999999999</v>
      </c>
      <c r="L8" s="102">
        <v>405.166</v>
      </c>
      <c r="M8" s="102">
        <v>650.25099999999998</v>
      </c>
      <c r="N8" s="102">
        <v>324.10500000000002</v>
      </c>
      <c r="O8" s="102">
        <v>269.48099999999999</v>
      </c>
      <c r="P8" s="102">
        <v>119.036</v>
      </c>
      <c r="Q8" s="102">
        <v>26.745999999999999</v>
      </c>
      <c r="R8" s="102">
        <v>212.25299999999999</v>
      </c>
      <c r="S8" s="144">
        <f t="shared" ref="S8:S25" si="2">SUM(T8:V8)</f>
        <v>381.79300000000001</v>
      </c>
      <c r="T8" s="102">
        <v>144.465</v>
      </c>
      <c r="U8" s="102">
        <v>11.307</v>
      </c>
      <c r="V8" s="102">
        <v>226.02099999999999</v>
      </c>
      <c r="W8" s="104">
        <f t="shared" ref="W8:W25" si="3">SUM(I8:S8)</f>
        <v>3669.1790000000001</v>
      </c>
      <c r="X8" s="104">
        <f t="shared" ref="X8:X25" si="4">B8-D8</f>
        <v>5655.7969999999996</v>
      </c>
    </row>
    <row r="9" spans="1:25">
      <c r="A9" s="8">
        <v>1999</v>
      </c>
      <c r="B9" s="101">
        <f t="shared" si="0"/>
        <v>7189.5160000000005</v>
      </c>
      <c r="C9" s="102">
        <v>463.41399999999999</v>
      </c>
      <c r="D9" s="102">
        <v>1020.287</v>
      </c>
      <c r="E9" s="102">
        <v>387.54599999999999</v>
      </c>
      <c r="F9" s="102">
        <v>652.14200000000005</v>
      </c>
      <c r="G9" s="102">
        <v>764.73199999999997</v>
      </c>
      <c r="H9" s="104">
        <f t="shared" si="1"/>
        <v>3288.1210000000001</v>
      </c>
      <c r="I9" s="102">
        <v>327.61099999999999</v>
      </c>
      <c r="J9" s="102">
        <v>665.80499999999995</v>
      </c>
      <c r="K9" s="102">
        <v>401.20699999999999</v>
      </c>
      <c r="L9" s="102">
        <v>419.48099999999999</v>
      </c>
      <c r="M9" s="102">
        <v>641.79</v>
      </c>
      <c r="N9" s="102">
        <v>353.262</v>
      </c>
      <c r="O9" s="102">
        <v>302.52999999999997</v>
      </c>
      <c r="P9" s="102">
        <v>139.58099999999999</v>
      </c>
      <c r="Q9" s="102">
        <v>26.42</v>
      </c>
      <c r="R9" s="102">
        <v>225.941</v>
      </c>
      <c r="S9" s="144">
        <f t="shared" si="2"/>
        <v>397.767</v>
      </c>
      <c r="T9" s="102">
        <v>154.35499999999999</v>
      </c>
      <c r="U9" s="102">
        <v>11.808999999999999</v>
      </c>
      <c r="V9" s="102">
        <v>231.60300000000001</v>
      </c>
      <c r="W9" s="104">
        <f t="shared" si="3"/>
        <v>3901.3950000000004</v>
      </c>
      <c r="X9" s="104">
        <f t="shared" si="4"/>
        <v>6169.2290000000003</v>
      </c>
    </row>
    <row r="10" spans="1:25">
      <c r="A10" s="8">
        <v>2000</v>
      </c>
      <c r="B10" s="101">
        <f t="shared" si="0"/>
        <v>8636.6980000000003</v>
      </c>
      <c r="C10" s="102">
        <v>434.60899999999998</v>
      </c>
      <c r="D10" s="102">
        <v>2320.3980000000001</v>
      </c>
      <c r="E10" s="102">
        <v>359.572</v>
      </c>
      <c r="F10" s="102">
        <v>598.76099999999997</v>
      </c>
      <c r="G10" s="102">
        <v>761.59500000000003</v>
      </c>
      <c r="H10" s="104">
        <f t="shared" si="1"/>
        <v>4474.9350000000004</v>
      </c>
      <c r="I10" s="102">
        <v>337.54399999999998</v>
      </c>
      <c r="J10" s="102">
        <v>725.60900000000004</v>
      </c>
      <c r="K10" s="102">
        <v>413.82900000000001</v>
      </c>
      <c r="L10" s="102">
        <v>461.50799999999998</v>
      </c>
      <c r="M10" s="102">
        <v>670.45899999999995</v>
      </c>
      <c r="N10" s="102">
        <v>358.88299999999998</v>
      </c>
      <c r="O10" s="102">
        <v>348.548</v>
      </c>
      <c r="P10" s="102">
        <v>144.691</v>
      </c>
      <c r="Q10" s="102">
        <v>30.321000000000002</v>
      </c>
      <c r="R10" s="102">
        <v>229.20500000000001</v>
      </c>
      <c r="S10" s="144">
        <f t="shared" si="2"/>
        <v>441.16600000000005</v>
      </c>
      <c r="T10" s="102">
        <v>159.94</v>
      </c>
      <c r="U10" s="102">
        <v>10.477</v>
      </c>
      <c r="V10" s="102">
        <v>270.74900000000002</v>
      </c>
      <c r="W10" s="104">
        <f t="shared" si="3"/>
        <v>4161.7629999999999</v>
      </c>
      <c r="X10" s="104">
        <f t="shared" si="4"/>
        <v>6316.3</v>
      </c>
    </row>
    <row r="11" spans="1:25">
      <c r="A11" s="8">
        <v>2001</v>
      </c>
      <c r="B11" s="101">
        <f t="shared" si="0"/>
        <v>8705.7659999999996</v>
      </c>
      <c r="C11" s="102">
        <v>391.89100000000002</v>
      </c>
      <c r="D11" s="102">
        <v>2120.1289999999999</v>
      </c>
      <c r="E11" s="102">
        <v>379.93299999999999</v>
      </c>
      <c r="F11" s="102">
        <v>717.33699999999999</v>
      </c>
      <c r="G11" s="102">
        <v>761.19200000000001</v>
      </c>
      <c r="H11" s="104">
        <f t="shared" si="1"/>
        <v>4370.482</v>
      </c>
      <c r="I11" s="102">
        <v>346.19099999999997</v>
      </c>
      <c r="J11" s="102">
        <v>762.16499999999996</v>
      </c>
      <c r="K11" s="102">
        <v>422.911</v>
      </c>
      <c r="L11" s="102">
        <v>447.601</v>
      </c>
      <c r="M11" s="102">
        <v>690.67899999999997</v>
      </c>
      <c r="N11" s="102">
        <v>365.85199999999998</v>
      </c>
      <c r="O11" s="102">
        <v>387.50799999999998</v>
      </c>
      <c r="P11" s="102">
        <v>172.261</v>
      </c>
      <c r="Q11" s="102">
        <v>29.562999999999999</v>
      </c>
      <c r="R11" s="102">
        <v>249.80699999999999</v>
      </c>
      <c r="S11" s="144">
        <f t="shared" si="2"/>
        <v>460.74600000000004</v>
      </c>
      <c r="T11" s="102">
        <v>158.71700000000001</v>
      </c>
      <c r="U11" s="102">
        <v>11.364000000000001</v>
      </c>
      <c r="V11" s="102">
        <v>290.66500000000002</v>
      </c>
      <c r="W11" s="104">
        <f t="shared" si="3"/>
        <v>4335.2839999999997</v>
      </c>
      <c r="X11" s="104">
        <f t="shared" si="4"/>
        <v>6585.6369999999997</v>
      </c>
    </row>
    <row r="12" spans="1:25">
      <c r="A12" s="8">
        <v>2002</v>
      </c>
      <c r="B12" s="101">
        <f t="shared" si="0"/>
        <v>10647.691999999999</v>
      </c>
      <c r="C12" s="102">
        <v>389.37799999999999</v>
      </c>
      <c r="D12" s="102">
        <v>3890.623</v>
      </c>
      <c r="E12" s="102">
        <v>393.62299999999999</v>
      </c>
      <c r="F12" s="102">
        <v>705.48299999999995</v>
      </c>
      <c r="G12" s="102">
        <v>700.61099999999999</v>
      </c>
      <c r="H12" s="104">
        <f t="shared" si="1"/>
        <v>6079.7179999999998</v>
      </c>
      <c r="I12" s="102">
        <v>359.78800000000001</v>
      </c>
      <c r="J12" s="102">
        <v>816.88199999999995</v>
      </c>
      <c r="K12" s="102">
        <v>433.58300000000003</v>
      </c>
      <c r="L12" s="102">
        <v>519.26099999999997</v>
      </c>
      <c r="M12" s="102">
        <v>706.83600000000001</v>
      </c>
      <c r="N12" s="102">
        <v>365.63799999999998</v>
      </c>
      <c r="O12" s="102">
        <v>381.86799999999999</v>
      </c>
      <c r="P12" s="102">
        <v>180.57400000000001</v>
      </c>
      <c r="Q12" s="102">
        <v>34.223999999999997</v>
      </c>
      <c r="R12" s="102">
        <v>272.60000000000002</v>
      </c>
      <c r="S12" s="144">
        <f t="shared" si="2"/>
        <v>496.72</v>
      </c>
      <c r="T12" s="102">
        <v>185.43100000000001</v>
      </c>
      <c r="U12" s="102">
        <v>11.318</v>
      </c>
      <c r="V12" s="102">
        <v>299.971</v>
      </c>
      <c r="W12" s="104">
        <f t="shared" si="3"/>
        <v>4567.9740000000002</v>
      </c>
      <c r="X12" s="104">
        <f t="shared" si="4"/>
        <v>6757.0689999999995</v>
      </c>
    </row>
    <row r="13" spans="1:25">
      <c r="A13" s="8">
        <v>2003</v>
      </c>
      <c r="B13" s="101">
        <f t="shared" si="0"/>
        <v>12025.002</v>
      </c>
      <c r="C13" s="102">
        <v>410.03899999999999</v>
      </c>
      <c r="D13" s="102">
        <v>4867.6790000000001</v>
      </c>
      <c r="E13" s="102">
        <v>439.25799999999998</v>
      </c>
      <c r="F13" s="102">
        <v>704.24</v>
      </c>
      <c r="G13" s="102">
        <v>769.322</v>
      </c>
      <c r="H13" s="104">
        <f t="shared" si="1"/>
        <v>7190.5379999999996</v>
      </c>
      <c r="I13" s="102">
        <v>372.27300000000002</v>
      </c>
      <c r="J13" s="102">
        <v>877.24900000000002</v>
      </c>
      <c r="K13" s="102">
        <v>485.209</v>
      </c>
      <c r="L13" s="102">
        <v>526.60500000000002</v>
      </c>
      <c r="M13" s="102">
        <v>719.11699999999996</v>
      </c>
      <c r="N13" s="102">
        <v>389.94299999999998</v>
      </c>
      <c r="O13" s="102">
        <v>407.89800000000002</v>
      </c>
      <c r="P13" s="102">
        <v>191.19</v>
      </c>
      <c r="Q13" s="102">
        <v>30.844000000000001</v>
      </c>
      <c r="R13" s="102">
        <v>292.44799999999998</v>
      </c>
      <c r="S13" s="144">
        <f t="shared" si="2"/>
        <v>541.68799999999999</v>
      </c>
      <c r="T13" s="102">
        <v>191.78800000000001</v>
      </c>
      <c r="U13" s="102">
        <v>12.263</v>
      </c>
      <c r="V13" s="102">
        <v>337.637</v>
      </c>
      <c r="W13" s="104">
        <f t="shared" si="3"/>
        <v>4834.4640000000009</v>
      </c>
      <c r="X13" s="104">
        <f t="shared" si="4"/>
        <v>7157.3230000000003</v>
      </c>
    </row>
    <row r="14" spans="1:25">
      <c r="A14" s="8">
        <v>2004</v>
      </c>
      <c r="B14" s="101">
        <f t="shared" si="0"/>
        <v>13155.473</v>
      </c>
      <c r="C14" s="102">
        <v>444.911</v>
      </c>
      <c r="D14" s="102">
        <v>5624.4219999999996</v>
      </c>
      <c r="E14" s="102">
        <v>456.10300000000001</v>
      </c>
      <c r="F14" s="102">
        <v>799.83299999999997</v>
      </c>
      <c r="G14" s="102">
        <v>807.8</v>
      </c>
      <c r="H14" s="104">
        <f t="shared" si="1"/>
        <v>8133.0689999999995</v>
      </c>
      <c r="I14" s="102">
        <v>395.89400000000001</v>
      </c>
      <c r="J14" s="102">
        <v>927.53200000000004</v>
      </c>
      <c r="K14" s="102">
        <v>468.96699999999998</v>
      </c>
      <c r="L14" s="102">
        <v>547.77200000000005</v>
      </c>
      <c r="M14" s="102">
        <v>758.71500000000003</v>
      </c>
      <c r="N14" s="102">
        <v>409.44799999999998</v>
      </c>
      <c r="O14" s="102">
        <v>402.52</v>
      </c>
      <c r="P14" s="102">
        <v>213.44200000000001</v>
      </c>
      <c r="Q14" s="102">
        <v>36.192999999999998</v>
      </c>
      <c r="R14" s="102">
        <v>301.09899999999999</v>
      </c>
      <c r="S14" s="144">
        <f t="shared" si="2"/>
        <v>560.822</v>
      </c>
      <c r="T14" s="102">
        <v>209.95500000000001</v>
      </c>
      <c r="U14" s="102">
        <v>13.183999999999999</v>
      </c>
      <c r="V14" s="102">
        <v>337.68299999999999</v>
      </c>
      <c r="W14" s="104">
        <f t="shared" si="3"/>
        <v>5022.4040000000005</v>
      </c>
      <c r="X14" s="104">
        <f t="shared" si="4"/>
        <v>7531.0510000000004</v>
      </c>
    </row>
    <row r="15" spans="1:25">
      <c r="A15" s="8">
        <v>2005</v>
      </c>
      <c r="B15" s="101">
        <f t="shared" si="0"/>
        <v>15537.649000000001</v>
      </c>
      <c r="C15" s="102">
        <v>374.71600000000001</v>
      </c>
      <c r="D15" s="102">
        <v>7700.848</v>
      </c>
      <c r="E15" s="102">
        <v>486.803</v>
      </c>
      <c r="F15" s="102">
        <v>930.40099999999995</v>
      </c>
      <c r="G15" s="102">
        <v>817.05100000000004</v>
      </c>
      <c r="H15" s="104">
        <f t="shared" si="1"/>
        <v>10309.819</v>
      </c>
      <c r="I15" s="102">
        <v>414.28100000000001</v>
      </c>
      <c r="J15" s="102">
        <v>983.01900000000001</v>
      </c>
      <c r="K15" s="102">
        <v>525.79600000000005</v>
      </c>
      <c r="L15" s="102">
        <v>517.13800000000003</v>
      </c>
      <c r="M15" s="102">
        <v>745.07899999999995</v>
      </c>
      <c r="N15" s="102">
        <v>428.77800000000002</v>
      </c>
      <c r="O15" s="102">
        <v>450.57600000000002</v>
      </c>
      <c r="P15" s="102">
        <v>245.48699999999999</v>
      </c>
      <c r="Q15" s="102">
        <v>32.619</v>
      </c>
      <c r="R15" s="102">
        <v>311.76100000000002</v>
      </c>
      <c r="S15" s="144">
        <f t="shared" si="2"/>
        <v>573.29600000000005</v>
      </c>
      <c r="T15" s="102">
        <v>213.529</v>
      </c>
      <c r="U15" s="102">
        <v>13.824999999999999</v>
      </c>
      <c r="V15" s="102">
        <v>345.94200000000001</v>
      </c>
      <c r="W15" s="104">
        <f t="shared" si="3"/>
        <v>5227.8300000000008</v>
      </c>
      <c r="X15" s="104">
        <f t="shared" si="4"/>
        <v>7836.8010000000013</v>
      </c>
    </row>
    <row r="16" spans="1:25">
      <c r="A16" s="8">
        <v>2006</v>
      </c>
      <c r="B16" s="101">
        <f t="shared" si="0"/>
        <v>17596.069</v>
      </c>
      <c r="C16" s="102">
        <v>332.59399999999999</v>
      </c>
      <c r="D16" s="102">
        <v>9408.5229999999992</v>
      </c>
      <c r="E16" s="102">
        <v>514.41800000000001</v>
      </c>
      <c r="F16" s="102">
        <v>896.86099999999999</v>
      </c>
      <c r="G16" s="102">
        <v>863.55499999999995</v>
      </c>
      <c r="H16" s="104">
        <f t="shared" si="1"/>
        <v>12015.950999999999</v>
      </c>
      <c r="I16" s="102">
        <v>443.54500000000002</v>
      </c>
      <c r="J16" s="102">
        <v>1035.5920000000001</v>
      </c>
      <c r="K16" s="102">
        <v>580.73500000000001</v>
      </c>
      <c r="L16" s="102">
        <v>576.29499999999996</v>
      </c>
      <c r="M16" s="102">
        <v>796.48900000000003</v>
      </c>
      <c r="N16" s="102">
        <v>444.18700000000001</v>
      </c>
      <c r="O16" s="102">
        <v>465.68599999999998</v>
      </c>
      <c r="P16" s="102">
        <v>271.87299999999999</v>
      </c>
      <c r="Q16" s="102">
        <v>31.858000000000001</v>
      </c>
      <c r="R16" s="102">
        <v>319.601</v>
      </c>
      <c r="S16" s="144">
        <f t="shared" si="2"/>
        <v>614.25700000000006</v>
      </c>
      <c r="T16" s="102">
        <v>224.45500000000001</v>
      </c>
      <c r="U16" s="102">
        <v>13.492000000000001</v>
      </c>
      <c r="V16" s="102">
        <v>376.31</v>
      </c>
      <c r="W16" s="104">
        <f t="shared" si="3"/>
        <v>5580.1180000000004</v>
      </c>
      <c r="X16" s="104">
        <f t="shared" si="4"/>
        <v>8187.5460000000003</v>
      </c>
    </row>
    <row r="17" spans="1:24">
      <c r="A17" s="8">
        <v>2007</v>
      </c>
      <c r="B17" s="101">
        <f t="shared" si="0"/>
        <v>21849.745999999999</v>
      </c>
      <c r="C17" s="102">
        <v>388.79199999999997</v>
      </c>
      <c r="D17" s="102">
        <v>12923.096</v>
      </c>
      <c r="E17" s="102">
        <v>521.08900000000006</v>
      </c>
      <c r="F17" s="102">
        <v>968.67200000000003</v>
      </c>
      <c r="G17" s="102">
        <v>1027.0940000000001</v>
      </c>
      <c r="H17" s="104">
        <f t="shared" si="1"/>
        <v>15828.742999999999</v>
      </c>
      <c r="I17" s="102">
        <v>482.71800000000002</v>
      </c>
      <c r="J17" s="102">
        <v>1180.098</v>
      </c>
      <c r="K17" s="102">
        <v>606.19799999999998</v>
      </c>
      <c r="L17" s="102">
        <v>526.86500000000001</v>
      </c>
      <c r="M17" s="102">
        <v>858.90300000000002</v>
      </c>
      <c r="N17" s="102">
        <v>451.048</v>
      </c>
      <c r="O17" s="102">
        <v>500.84800000000001</v>
      </c>
      <c r="P17" s="102">
        <v>317.70499999999998</v>
      </c>
      <c r="Q17" s="102">
        <v>45.573</v>
      </c>
      <c r="R17" s="102">
        <v>345.41500000000002</v>
      </c>
      <c r="S17" s="144">
        <f t="shared" si="2"/>
        <v>705.63199999999995</v>
      </c>
      <c r="T17" s="102">
        <v>248.36799999999999</v>
      </c>
      <c r="U17" s="102">
        <v>18.59</v>
      </c>
      <c r="V17" s="102">
        <v>438.67399999999998</v>
      </c>
      <c r="W17" s="104">
        <f t="shared" si="3"/>
        <v>6021.0029999999997</v>
      </c>
      <c r="X17" s="104">
        <f t="shared" si="4"/>
        <v>8926.65</v>
      </c>
    </row>
    <row r="18" spans="1:24">
      <c r="A18" s="8">
        <v>2008</v>
      </c>
      <c r="B18" s="101">
        <f t="shared" si="0"/>
        <v>23999.305999999997</v>
      </c>
      <c r="C18" s="102">
        <v>375.483</v>
      </c>
      <c r="D18" s="102">
        <v>14651.692999999999</v>
      </c>
      <c r="E18" s="102">
        <v>525.18700000000001</v>
      </c>
      <c r="F18" s="102">
        <v>1248.325</v>
      </c>
      <c r="G18" s="102">
        <v>1029.9570000000001</v>
      </c>
      <c r="H18" s="104">
        <f t="shared" si="1"/>
        <v>17830.644999999997</v>
      </c>
      <c r="I18" s="102">
        <v>494.03100000000001</v>
      </c>
      <c r="J18" s="102">
        <v>1207.645</v>
      </c>
      <c r="K18" s="102">
        <v>573.87599999999998</v>
      </c>
      <c r="L18" s="102">
        <v>526.26599999999996</v>
      </c>
      <c r="M18" s="102">
        <v>901.78200000000004</v>
      </c>
      <c r="N18" s="102">
        <v>462.262</v>
      </c>
      <c r="O18" s="102">
        <v>546.35799999999995</v>
      </c>
      <c r="P18" s="102">
        <v>300.75799999999998</v>
      </c>
      <c r="Q18" s="102">
        <v>48.875999999999998</v>
      </c>
      <c r="R18" s="102">
        <v>354.935</v>
      </c>
      <c r="S18" s="144">
        <f t="shared" si="2"/>
        <v>751.87200000000007</v>
      </c>
      <c r="T18" s="102">
        <v>264.41899999999998</v>
      </c>
      <c r="U18" s="102">
        <v>19.422000000000001</v>
      </c>
      <c r="V18" s="102">
        <v>468.03100000000001</v>
      </c>
      <c r="W18" s="104">
        <f t="shared" si="3"/>
        <v>6168.661000000001</v>
      </c>
      <c r="X18" s="104">
        <f t="shared" si="4"/>
        <v>9347.6129999999976</v>
      </c>
    </row>
    <row r="19" spans="1:24">
      <c r="A19" s="8">
        <v>2009</v>
      </c>
      <c r="B19" s="101">
        <f t="shared" si="0"/>
        <v>16708.242999999999</v>
      </c>
      <c r="C19" s="102">
        <v>311.48500000000001</v>
      </c>
      <c r="D19" s="102">
        <v>7241.3140000000003</v>
      </c>
      <c r="E19" s="102">
        <v>495.86399999999998</v>
      </c>
      <c r="F19" s="102">
        <v>1492.845</v>
      </c>
      <c r="G19" s="102">
        <v>960.12800000000004</v>
      </c>
      <c r="H19" s="104">
        <f t="shared" si="1"/>
        <v>10501.636</v>
      </c>
      <c r="I19" s="102">
        <v>456.97500000000002</v>
      </c>
      <c r="J19" s="102">
        <v>1263.8989999999999</v>
      </c>
      <c r="K19" s="102">
        <v>564.71699999999998</v>
      </c>
      <c r="L19" s="102">
        <v>538.94299999999998</v>
      </c>
      <c r="M19" s="102">
        <v>846.08600000000001</v>
      </c>
      <c r="N19" s="102">
        <v>464.584</v>
      </c>
      <c r="O19" s="102">
        <v>547.601</v>
      </c>
      <c r="P19" s="102">
        <v>302.13499999999999</v>
      </c>
      <c r="Q19" s="102">
        <v>57.162999999999997</v>
      </c>
      <c r="R19" s="102">
        <v>373.12900000000002</v>
      </c>
      <c r="S19" s="144">
        <f t="shared" si="2"/>
        <v>791.375</v>
      </c>
      <c r="T19" s="102">
        <v>272.90600000000001</v>
      </c>
      <c r="U19" s="102">
        <v>20.648</v>
      </c>
      <c r="V19" s="102">
        <v>497.82100000000003</v>
      </c>
      <c r="W19" s="104">
        <f t="shared" si="3"/>
        <v>6206.6069999999991</v>
      </c>
      <c r="X19" s="104">
        <f t="shared" si="4"/>
        <v>9466.9289999999983</v>
      </c>
    </row>
    <row r="20" spans="1:24">
      <c r="A20" s="8">
        <v>2010</v>
      </c>
      <c r="B20" s="101">
        <f t="shared" si="0"/>
        <v>20357.608999999997</v>
      </c>
      <c r="C20" s="102">
        <v>358.572</v>
      </c>
      <c r="D20" s="102">
        <v>10188.968999999999</v>
      </c>
      <c r="E20" s="102">
        <v>564.99699999999996</v>
      </c>
      <c r="F20" s="102">
        <v>1734.7729999999999</v>
      </c>
      <c r="G20" s="102">
        <v>824.98299999999995</v>
      </c>
      <c r="H20" s="104">
        <f t="shared" si="1"/>
        <v>13672.293999999998</v>
      </c>
      <c r="I20" s="102">
        <v>499.65800000000002</v>
      </c>
      <c r="J20" s="102">
        <v>1338.654</v>
      </c>
      <c r="K20" s="102">
        <v>621.06200000000001</v>
      </c>
      <c r="L20" s="102">
        <v>568.779</v>
      </c>
      <c r="M20" s="102">
        <v>925.99</v>
      </c>
      <c r="N20" s="102">
        <v>476.41899999999998</v>
      </c>
      <c r="O20" s="102">
        <v>603.22799999999995</v>
      </c>
      <c r="P20" s="102">
        <v>327.584</v>
      </c>
      <c r="Q20" s="102">
        <v>60.110999999999997</v>
      </c>
      <c r="R20" s="102">
        <v>403.51900000000001</v>
      </c>
      <c r="S20" s="144">
        <f t="shared" si="2"/>
        <v>860.31100000000004</v>
      </c>
      <c r="T20" s="102">
        <v>303.11700000000002</v>
      </c>
      <c r="U20" s="102">
        <v>23.186</v>
      </c>
      <c r="V20" s="102">
        <v>534.00800000000004</v>
      </c>
      <c r="W20" s="104">
        <f t="shared" si="3"/>
        <v>6685.3149999999996</v>
      </c>
      <c r="X20" s="104">
        <f t="shared" si="4"/>
        <v>10168.639999999998</v>
      </c>
    </row>
    <row r="21" spans="1:24">
      <c r="A21" s="8">
        <v>2011</v>
      </c>
      <c r="B21" s="101">
        <f t="shared" si="0"/>
        <v>24303.921000000002</v>
      </c>
      <c r="C21" s="102">
        <v>438.48099999999999</v>
      </c>
      <c r="D21" s="102">
        <v>13168.402</v>
      </c>
      <c r="E21" s="102">
        <v>569.25199999999995</v>
      </c>
      <c r="F21" s="102">
        <v>2048.1210000000001</v>
      </c>
      <c r="G21" s="102">
        <v>875.47900000000004</v>
      </c>
      <c r="H21" s="104">
        <f t="shared" si="1"/>
        <v>17099.735000000001</v>
      </c>
      <c r="I21" s="102">
        <v>615.35299999999995</v>
      </c>
      <c r="J21" s="102">
        <v>1395.549</v>
      </c>
      <c r="K21" s="102">
        <v>688.18600000000004</v>
      </c>
      <c r="L21" s="102">
        <v>597.42200000000003</v>
      </c>
      <c r="M21" s="102">
        <v>988.06399999999996</v>
      </c>
      <c r="N21" s="102">
        <v>495.62400000000002</v>
      </c>
      <c r="O21" s="102">
        <v>654.92600000000004</v>
      </c>
      <c r="P21" s="102">
        <v>347.11900000000003</v>
      </c>
      <c r="Q21" s="102">
        <v>59.856999999999999</v>
      </c>
      <c r="R21" s="102">
        <v>434.149</v>
      </c>
      <c r="S21" s="144">
        <f t="shared" si="2"/>
        <v>927.93700000000001</v>
      </c>
      <c r="T21" s="102">
        <v>317.04899999999998</v>
      </c>
      <c r="U21" s="102">
        <v>25.797000000000001</v>
      </c>
      <c r="V21" s="102">
        <v>585.09100000000001</v>
      </c>
      <c r="W21" s="104">
        <f t="shared" si="3"/>
        <v>7204.1860000000006</v>
      </c>
      <c r="X21" s="104">
        <f t="shared" si="4"/>
        <v>11135.519000000002</v>
      </c>
    </row>
    <row r="22" spans="1:24">
      <c r="A22" s="8">
        <v>2012</v>
      </c>
      <c r="B22" s="101">
        <f t="shared" si="0"/>
        <v>22330.133999999998</v>
      </c>
      <c r="C22" s="102">
        <v>421.57</v>
      </c>
      <c r="D22" s="102">
        <v>10040.61</v>
      </c>
      <c r="E22" s="102">
        <v>541.65599999999995</v>
      </c>
      <c r="F22" s="102">
        <v>2747.9360000000001</v>
      </c>
      <c r="G22" s="102">
        <v>885.274</v>
      </c>
      <c r="H22" s="104">
        <f t="shared" si="1"/>
        <v>14637.045999999998</v>
      </c>
      <c r="I22" s="102">
        <v>687.91499999999996</v>
      </c>
      <c r="J22" s="102">
        <v>1458.9870000000001</v>
      </c>
      <c r="K22" s="102">
        <v>719.13800000000003</v>
      </c>
      <c r="L22" s="102">
        <v>650.04300000000001</v>
      </c>
      <c r="M22" s="102">
        <v>974.41099999999994</v>
      </c>
      <c r="N22" s="102">
        <v>519.97500000000002</v>
      </c>
      <c r="O22" s="102">
        <v>797.03700000000003</v>
      </c>
      <c r="P22" s="102">
        <v>373.86700000000002</v>
      </c>
      <c r="Q22" s="102">
        <v>59.344000000000001</v>
      </c>
      <c r="R22" s="102">
        <v>458.791</v>
      </c>
      <c r="S22" s="144">
        <f t="shared" si="2"/>
        <v>993.57999999999993</v>
      </c>
      <c r="T22" s="102">
        <v>351.15</v>
      </c>
      <c r="U22" s="102">
        <v>25.065000000000001</v>
      </c>
      <c r="V22" s="102">
        <v>617.36500000000001</v>
      </c>
      <c r="W22" s="104">
        <f t="shared" si="3"/>
        <v>7693.0880000000006</v>
      </c>
      <c r="X22" s="104">
        <f t="shared" si="4"/>
        <v>12289.523999999998</v>
      </c>
    </row>
    <row r="23" spans="1:24">
      <c r="A23" s="8">
        <v>2013</v>
      </c>
      <c r="B23" s="101">
        <f t="shared" si="0"/>
        <v>24570.878000000001</v>
      </c>
      <c r="C23" s="102">
        <v>487.322</v>
      </c>
      <c r="D23" s="102">
        <v>11081.602000000001</v>
      </c>
      <c r="E23" s="102">
        <v>543.38400000000001</v>
      </c>
      <c r="F23" s="102">
        <v>3514.3939999999998</v>
      </c>
      <c r="G23" s="102">
        <v>914.06500000000005</v>
      </c>
      <c r="H23" s="104">
        <f t="shared" si="1"/>
        <v>16540.767</v>
      </c>
      <c r="I23" s="102">
        <v>700.28200000000004</v>
      </c>
      <c r="J23" s="102">
        <v>1565.92</v>
      </c>
      <c r="K23" s="102">
        <v>734.33399999999995</v>
      </c>
      <c r="L23" s="102">
        <v>646.82100000000003</v>
      </c>
      <c r="M23" s="102">
        <v>1003.778</v>
      </c>
      <c r="N23" s="102">
        <v>580.60799999999995</v>
      </c>
      <c r="O23" s="102">
        <v>830.07799999999997</v>
      </c>
      <c r="P23" s="102">
        <v>374.65199999999999</v>
      </c>
      <c r="Q23" s="102">
        <v>64.126999999999995</v>
      </c>
      <c r="R23" s="102">
        <v>503.52499999999998</v>
      </c>
      <c r="S23" s="144">
        <f t="shared" si="2"/>
        <v>1025.9860000000001</v>
      </c>
      <c r="T23" s="102">
        <v>338.95100000000002</v>
      </c>
      <c r="U23" s="102">
        <v>26.324000000000002</v>
      </c>
      <c r="V23" s="102">
        <v>660.71100000000001</v>
      </c>
      <c r="W23" s="104">
        <f t="shared" si="3"/>
        <v>8030.1109999999999</v>
      </c>
      <c r="X23" s="104">
        <f t="shared" si="4"/>
        <v>13489.276</v>
      </c>
    </row>
    <row r="24" spans="1:24">
      <c r="A24" s="8">
        <v>2014</v>
      </c>
      <c r="B24" s="101">
        <f t="shared" si="0"/>
        <v>24110.019</v>
      </c>
      <c r="C24" s="102">
        <v>476.69299999999998</v>
      </c>
      <c r="D24" s="102">
        <v>9763.9629999999997</v>
      </c>
      <c r="E24" s="102">
        <v>429.55500000000001</v>
      </c>
      <c r="F24" s="102">
        <v>4104.0550000000003</v>
      </c>
      <c r="G24" s="102">
        <v>977.00699999999995</v>
      </c>
      <c r="H24" s="104">
        <f t="shared" si="1"/>
        <v>15751.272999999999</v>
      </c>
      <c r="I24" s="102">
        <v>698.60400000000004</v>
      </c>
      <c r="J24" s="102">
        <v>1584.7270000000001</v>
      </c>
      <c r="K24" s="102">
        <v>837.57399999999996</v>
      </c>
      <c r="L24" s="102">
        <v>631.20299999999997</v>
      </c>
      <c r="M24" s="102">
        <v>1028.8040000000001</v>
      </c>
      <c r="N24" s="102">
        <v>640.81200000000001</v>
      </c>
      <c r="O24" s="102">
        <v>903.18799999999999</v>
      </c>
      <c r="P24" s="102">
        <v>394.43799999999999</v>
      </c>
      <c r="Q24" s="102">
        <v>58.69</v>
      </c>
      <c r="R24" s="102">
        <v>534.72900000000004</v>
      </c>
      <c r="S24" s="144">
        <f t="shared" si="2"/>
        <v>1045.9769999999999</v>
      </c>
      <c r="T24" s="102">
        <v>349.99</v>
      </c>
      <c r="U24" s="102">
        <v>27.975000000000001</v>
      </c>
      <c r="V24" s="102">
        <v>668.01199999999994</v>
      </c>
      <c r="W24" s="104">
        <f t="shared" si="3"/>
        <v>8358.7459999999992</v>
      </c>
      <c r="X24" s="104">
        <f t="shared" si="4"/>
        <v>14346.056</v>
      </c>
    </row>
    <row r="25" spans="1:24" s="41" customFormat="1">
      <c r="A25" s="44">
        <v>2015</v>
      </c>
      <c r="B25" s="101">
        <f t="shared" si="0"/>
        <v>20647.932000000001</v>
      </c>
      <c r="C25" s="102">
        <v>589.53700000000003</v>
      </c>
      <c r="D25" s="102">
        <v>5329.0320000000002</v>
      </c>
      <c r="E25" s="102">
        <v>558.73599999999999</v>
      </c>
      <c r="F25" s="102">
        <v>4253.7359999999999</v>
      </c>
      <c r="G25" s="102">
        <v>1326.11</v>
      </c>
      <c r="H25" s="104">
        <f t="shared" si="1"/>
        <v>12057.151000000002</v>
      </c>
      <c r="I25" s="102">
        <v>697.52599999999995</v>
      </c>
      <c r="J25" s="102">
        <v>1583.961</v>
      </c>
      <c r="K25" s="102">
        <v>923.34699999999998</v>
      </c>
      <c r="L25" s="102">
        <v>649.34</v>
      </c>
      <c r="M25" s="102">
        <v>1055.7460000000001</v>
      </c>
      <c r="N25" s="102">
        <v>647.99699999999996</v>
      </c>
      <c r="O25" s="102">
        <v>944.91800000000001</v>
      </c>
      <c r="P25" s="102">
        <v>390.31900000000002</v>
      </c>
      <c r="Q25" s="102">
        <v>60.198999999999998</v>
      </c>
      <c r="R25" s="102">
        <v>553.86</v>
      </c>
      <c r="S25" s="144">
        <f t="shared" si="2"/>
        <v>1083.568</v>
      </c>
      <c r="T25" s="102">
        <v>351.072</v>
      </c>
      <c r="U25" s="102">
        <v>28.372</v>
      </c>
      <c r="V25" s="102">
        <v>704.12400000000002</v>
      </c>
      <c r="W25" s="104">
        <f t="shared" si="3"/>
        <v>8590.780999999999</v>
      </c>
      <c r="X25" s="104">
        <f t="shared" si="4"/>
        <v>15318.900000000001</v>
      </c>
    </row>
    <row r="27" spans="1:24">
      <c r="A27" s="1" t="s">
        <v>22</v>
      </c>
    </row>
    <row r="28" spans="1:24">
      <c r="A28" s="1"/>
    </row>
    <row r="29" spans="1:24">
      <c r="A29" s="44" t="s">
        <v>173</v>
      </c>
      <c r="B29" s="9">
        <f>IFERROR(((B25/B7)^(1/(2015-1997))-1)*100,"N/A")</f>
        <v>7.2235859141636549</v>
      </c>
      <c r="C29" s="16">
        <f t="shared" ref="C29:X29" si="5">IFERROR(((C25/C7)^(1/(2015-1997))-1)*100,"N/A")</f>
        <v>3.2006153624897893</v>
      </c>
      <c r="D29" s="17">
        <f t="shared" si="5"/>
        <v>14.833746389476588</v>
      </c>
      <c r="E29" s="17">
        <f t="shared" si="5"/>
        <v>2.7304787505440631</v>
      </c>
      <c r="F29" s="17">
        <f t="shared" si="5"/>
        <v>11.216274370087277</v>
      </c>
      <c r="G29" s="73">
        <f t="shared" si="5"/>
        <v>4.7980162563682427</v>
      </c>
      <c r="H29" s="9">
        <f t="shared" si="5"/>
        <v>9.5921613377744297</v>
      </c>
      <c r="I29" s="24">
        <f t="shared" si="5"/>
        <v>4.8342845682300517</v>
      </c>
      <c r="J29" s="17">
        <f t="shared" si="5"/>
        <v>5.7873676900030091</v>
      </c>
      <c r="K29" s="17">
        <f t="shared" si="5"/>
        <v>4.4018729300230097</v>
      </c>
      <c r="L29" s="17">
        <f t="shared" si="5"/>
        <v>3.1976724034604054</v>
      </c>
      <c r="M29" s="17">
        <f t="shared" si="5"/>
        <v>2.9202520726440584</v>
      </c>
      <c r="N29" s="17">
        <f t="shared" si="5"/>
        <v>3.6956960086278912</v>
      </c>
      <c r="O29" s="17">
        <f t="shared" si="5"/>
        <v>7.9922361680600185</v>
      </c>
      <c r="P29" s="17">
        <f t="shared" si="5"/>
        <v>7.9007429451015021</v>
      </c>
      <c r="Q29" s="17">
        <f t="shared" si="5"/>
        <v>3.2052361072676172</v>
      </c>
      <c r="R29" s="17">
        <f t="shared" si="5"/>
        <v>5.9831641063802898</v>
      </c>
      <c r="S29" s="73">
        <f t="shared" si="5"/>
        <v>6.1979703444904777</v>
      </c>
      <c r="T29" s="17">
        <f t="shared" si="5"/>
        <v>5.5740163168239709</v>
      </c>
      <c r="U29" s="17">
        <f t="shared" si="5"/>
        <v>5.114059376351654</v>
      </c>
      <c r="V29" s="73">
        <f t="shared" si="5"/>
        <v>6.5886774569553719</v>
      </c>
      <c r="W29" s="9">
        <f t="shared" si="5"/>
        <v>5.0073273883518343</v>
      </c>
      <c r="X29" s="9">
        <f t="shared" si="5"/>
        <v>5.9184723566879649</v>
      </c>
    </row>
    <row r="30" spans="1:24">
      <c r="A30" s="8" t="s">
        <v>25</v>
      </c>
      <c r="B30" s="9">
        <f>IFERROR(((B17/B7)^(1/(2007-1997))-1)*100,"N/A")</f>
        <v>14.019615581866285</v>
      </c>
      <c r="C30" s="16">
        <f t="shared" ref="C30:X30" si="6">IFERROR(((C17/C7)^(1/(2007-1997))-1)*100,"N/A")</f>
        <v>1.5193297307786846</v>
      </c>
      <c r="D30" s="17">
        <f t="shared" si="6"/>
        <v>40.151253003615196</v>
      </c>
      <c r="E30" s="17">
        <f t="shared" si="6"/>
        <v>4.2387720776724702</v>
      </c>
      <c r="F30" s="17">
        <f t="shared" si="6"/>
        <v>4.4344149165586932</v>
      </c>
      <c r="G30" s="73">
        <f t="shared" si="6"/>
        <v>6.0568137649118059</v>
      </c>
      <c r="H30" s="9">
        <f t="shared" si="6"/>
        <v>21.177854372620033</v>
      </c>
      <c r="I30" s="24">
        <f t="shared" si="6"/>
        <v>4.9347455190911882</v>
      </c>
      <c r="J30" s="17">
        <f t="shared" si="6"/>
        <v>7.4479708501965947</v>
      </c>
      <c r="K30" s="17">
        <f t="shared" si="6"/>
        <v>3.609571440238013</v>
      </c>
      <c r="L30" s="17">
        <f t="shared" si="6"/>
        <v>3.6402716989539341</v>
      </c>
      <c r="M30" s="17">
        <f t="shared" si="6"/>
        <v>3.166805170750675</v>
      </c>
      <c r="N30" s="17">
        <f t="shared" si="6"/>
        <v>2.9518825275809624</v>
      </c>
      <c r="O30" s="17">
        <f t="shared" si="6"/>
        <v>7.7798918683857021</v>
      </c>
      <c r="P30" s="17">
        <f t="shared" si="6"/>
        <v>12.332239889212214</v>
      </c>
      <c r="Q30" s="17">
        <f t="shared" si="6"/>
        <v>2.937816367971724</v>
      </c>
      <c r="R30" s="17">
        <f t="shared" si="6"/>
        <v>5.9059853521802097</v>
      </c>
      <c r="S30" s="73">
        <f t="shared" si="6"/>
        <v>6.753322254836136</v>
      </c>
      <c r="T30" s="17">
        <f t="shared" si="6"/>
        <v>6.5056440984669672</v>
      </c>
      <c r="U30" s="17">
        <f t="shared" si="6"/>
        <v>4.8644778847619419</v>
      </c>
      <c r="V30" s="73">
        <f t="shared" si="6"/>
        <v>6.9865559355334339</v>
      </c>
      <c r="W30" s="9">
        <f t="shared" si="6"/>
        <v>5.3801733735394208</v>
      </c>
      <c r="X30" s="9">
        <f t="shared" si="6"/>
        <v>5.0739763434241247</v>
      </c>
    </row>
    <row r="31" spans="1:24">
      <c r="A31" s="44" t="s">
        <v>174</v>
      </c>
      <c r="B31" s="9">
        <f>IFERROR(((B25/B17)^(1/(2015-2007))-1)*100,"N/A")</f>
        <v>-0.70468198578873542</v>
      </c>
      <c r="C31" s="16">
        <f t="shared" ref="C31:W31" si="7">IFERROR(((C25/C17)^(1/(2015-2007))-1)*100,"N/A")</f>
        <v>5.3414321370938156</v>
      </c>
      <c r="D31" s="17">
        <f t="shared" si="7"/>
        <v>-10.482031119514556</v>
      </c>
      <c r="E31" s="17">
        <f t="shared" si="7"/>
        <v>0.87576554793296069</v>
      </c>
      <c r="F31" s="17">
        <f t="shared" si="7"/>
        <v>20.316232232052368</v>
      </c>
      <c r="G31" s="73">
        <f t="shared" si="7"/>
        <v>3.2455090101685569</v>
      </c>
      <c r="H31" s="9">
        <f t="shared" si="7"/>
        <v>-3.3448978807005481</v>
      </c>
      <c r="I31" s="24">
        <f t="shared" si="7"/>
        <v>4.7088436190223737</v>
      </c>
      <c r="J31" s="17">
        <f t="shared" si="7"/>
        <v>3.7476578833988361</v>
      </c>
      <c r="K31" s="17">
        <f t="shared" si="7"/>
        <v>5.4007752925421926</v>
      </c>
      <c r="L31" s="17">
        <f t="shared" si="7"/>
        <v>2.6470803401808185</v>
      </c>
      <c r="M31" s="17">
        <f t="shared" si="7"/>
        <v>2.6128891321574921</v>
      </c>
      <c r="N31" s="17">
        <f t="shared" si="7"/>
        <v>4.6330245239871504</v>
      </c>
      <c r="O31" s="17">
        <f t="shared" si="7"/>
        <v>8.2582549489018895</v>
      </c>
      <c r="P31" s="17">
        <f t="shared" si="7"/>
        <v>2.6064011603281312</v>
      </c>
      <c r="Q31" s="17">
        <f t="shared" si="7"/>
        <v>3.5404879476647055</v>
      </c>
      <c r="R31" s="17">
        <f t="shared" si="7"/>
        <v>6.0797166468436359</v>
      </c>
      <c r="S31" s="73">
        <f t="shared" si="7"/>
        <v>5.5078414209132953</v>
      </c>
      <c r="T31" s="17">
        <f t="shared" si="7"/>
        <v>4.4209329628853267</v>
      </c>
      <c r="U31" s="17">
        <f t="shared" si="7"/>
        <v>5.4268717379986064</v>
      </c>
      <c r="V31" s="73">
        <f t="shared" si="7"/>
        <v>6.0934095320299031</v>
      </c>
      <c r="W31" s="9">
        <f t="shared" si="7"/>
        <v>4.5431244392300618</v>
      </c>
      <c r="X31" s="9">
        <f t="shared" ref="X31" si="8">IFERROR(((X24/X17)^(1/(2014-2007))-1)*100,"N/A")</f>
        <v>7.0125860401017981</v>
      </c>
    </row>
    <row r="33" spans="1:2">
      <c r="A33" s="25" t="s">
        <v>594</v>
      </c>
      <c r="B33" s="66" t="s">
        <v>938</v>
      </c>
    </row>
    <row r="34" spans="1:2">
      <c r="A34" s="25" t="s">
        <v>595</v>
      </c>
      <c r="B34" s="3" t="s">
        <v>596</v>
      </c>
    </row>
    <row r="35" spans="1:2">
      <c r="A35" s="1" t="s">
        <v>1</v>
      </c>
      <c r="B35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86"/>
  <dimension ref="A1:X63"/>
  <sheetViews>
    <sheetView workbookViewId="0">
      <selection activeCell="C57" sqref="C57"/>
    </sheetView>
  </sheetViews>
  <sheetFormatPr defaultRowHeight="15"/>
  <sheetData>
    <row r="1" spans="1:24" ht="15.75">
      <c r="A1" s="227" t="s">
        <v>872</v>
      </c>
      <c r="B1" s="2" t="s">
        <v>766</v>
      </c>
    </row>
    <row r="2" spans="1:24">
      <c r="A2" s="3"/>
      <c r="B2" s="3"/>
    </row>
    <row r="3" spans="1:24">
      <c r="A3" s="1" t="s">
        <v>2</v>
      </c>
    </row>
    <row r="4" spans="1:24">
      <c r="A4" s="1"/>
    </row>
    <row r="5" spans="1:24" ht="22.5">
      <c r="A5" s="4" t="s">
        <v>3</v>
      </c>
      <c r="B5" s="5" t="s">
        <v>145</v>
      </c>
      <c r="C5" s="6" t="str">
        <f>"-1 year"</f>
        <v>-1 year</v>
      </c>
      <c r="D5" s="6" t="s">
        <v>146</v>
      </c>
      <c r="E5" s="6" t="s">
        <v>147</v>
      </c>
      <c r="F5" s="6" t="s">
        <v>148</v>
      </c>
      <c r="G5" s="6" t="s">
        <v>149</v>
      </c>
      <c r="H5" s="6" t="s">
        <v>150</v>
      </c>
      <c r="I5" s="6" t="s">
        <v>151</v>
      </c>
      <c r="J5" s="6" t="s">
        <v>152</v>
      </c>
      <c r="K5" s="6" t="s">
        <v>153</v>
      </c>
      <c r="L5" s="6" t="s">
        <v>154</v>
      </c>
      <c r="M5" s="6" t="s">
        <v>155</v>
      </c>
      <c r="N5" s="6" t="s">
        <v>156</v>
      </c>
      <c r="O5" s="6" t="s">
        <v>157</v>
      </c>
      <c r="P5" s="6" t="s">
        <v>158</v>
      </c>
      <c r="Q5" s="6" t="s">
        <v>159</v>
      </c>
      <c r="R5" s="6" t="s">
        <v>160</v>
      </c>
      <c r="S5" s="6" t="s">
        <v>161</v>
      </c>
      <c r="T5" s="6" t="s">
        <v>162</v>
      </c>
      <c r="U5" s="6" t="s">
        <v>163</v>
      </c>
      <c r="V5" s="6" t="s">
        <v>164</v>
      </c>
      <c r="W5" s="6" t="s">
        <v>165</v>
      </c>
      <c r="X5" s="6" t="s">
        <v>166</v>
      </c>
    </row>
    <row r="6" spans="1:24" s="41" customFormat="1">
      <c r="A6" s="67"/>
      <c r="B6" s="246" t="s">
        <v>637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>
      <c r="A7" s="8">
        <v>1971</v>
      </c>
      <c r="B7" s="101">
        <v>864</v>
      </c>
      <c r="C7" s="163">
        <v>41</v>
      </c>
      <c r="D7" s="163">
        <v>378</v>
      </c>
      <c r="E7" s="163">
        <v>203</v>
      </c>
      <c r="F7" s="163">
        <v>-62</v>
      </c>
      <c r="G7" s="163">
        <v>-272</v>
      </c>
      <c r="H7" s="163">
        <v>667</v>
      </c>
      <c r="I7" s="163">
        <v>316</v>
      </c>
      <c r="J7" s="163">
        <v>88</v>
      </c>
      <c r="K7" s="163">
        <v>-118</v>
      </c>
      <c r="L7" s="163">
        <v>-130</v>
      </c>
      <c r="M7" s="163">
        <v>-127</v>
      </c>
      <c r="N7" s="163">
        <v>-58</v>
      </c>
      <c r="O7" s="163">
        <v>5</v>
      </c>
      <c r="P7" s="163">
        <v>-12</v>
      </c>
      <c r="Q7" s="163">
        <v>-32</v>
      </c>
      <c r="R7" s="163">
        <v>-19</v>
      </c>
      <c r="S7" s="163">
        <v>-2</v>
      </c>
      <c r="T7" s="163">
        <v>-2</v>
      </c>
      <c r="U7" s="163">
        <v>1</v>
      </c>
      <c r="V7" s="163" t="s">
        <v>763</v>
      </c>
      <c r="W7" s="163" t="s">
        <v>763</v>
      </c>
      <c r="X7" s="163" t="s">
        <v>763</v>
      </c>
    </row>
    <row r="8" spans="1:24">
      <c r="A8" s="8">
        <v>1972</v>
      </c>
      <c r="B8" s="101">
        <v>-777</v>
      </c>
      <c r="C8" s="163">
        <v>23</v>
      </c>
      <c r="D8" s="163">
        <v>143</v>
      </c>
      <c r="E8" s="163">
        <v>70</v>
      </c>
      <c r="F8" s="163">
        <v>-154</v>
      </c>
      <c r="G8" s="163">
        <v>-435</v>
      </c>
      <c r="H8" s="163">
        <v>374</v>
      </c>
      <c r="I8" s="163">
        <v>65</v>
      </c>
      <c r="J8" s="163">
        <v>-53</v>
      </c>
      <c r="K8" s="163">
        <v>-227</v>
      </c>
      <c r="L8" s="163">
        <v>-214</v>
      </c>
      <c r="M8" s="163">
        <v>-174</v>
      </c>
      <c r="N8" s="163">
        <v>-79</v>
      </c>
      <c r="O8" s="163">
        <v>-17</v>
      </c>
      <c r="P8" s="163">
        <v>-40</v>
      </c>
      <c r="Q8" s="163">
        <v>-43</v>
      </c>
      <c r="R8" s="163">
        <v>-17</v>
      </c>
      <c r="S8" s="163">
        <v>-1</v>
      </c>
      <c r="T8" s="163">
        <v>0</v>
      </c>
      <c r="U8" s="163">
        <v>1</v>
      </c>
      <c r="V8" s="163" t="s">
        <v>763</v>
      </c>
      <c r="W8" s="163" t="s">
        <v>763</v>
      </c>
      <c r="X8" s="163" t="s">
        <v>763</v>
      </c>
    </row>
    <row r="9" spans="1:24">
      <c r="A9" s="8">
        <v>1973</v>
      </c>
      <c r="B9" s="101">
        <v>-2719</v>
      </c>
      <c r="C9" s="163">
        <v>5</v>
      </c>
      <c r="D9" s="163">
        <v>-29</v>
      </c>
      <c r="E9" s="163">
        <v>-44</v>
      </c>
      <c r="F9" s="163">
        <v>-269</v>
      </c>
      <c r="G9" s="163">
        <v>-672</v>
      </c>
      <c r="H9" s="163">
        <v>57</v>
      </c>
      <c r="I9" s="163">
        <v>-133</v>
      </c>
      <c r="J9" s="163">
        <v>-204</v>
      </c>
      <c r="K9" s="163">
        <v>-383</v>
      </c>
      <c r="L9" s="163">
        <v>-352</v>
      </c>
      <c r="M9" s="163">
        <v>-279</v>
      </c>
      <c r="N9" s="163">
        <v>-148</v>
      </c>
      <c r="O9" s="163">
        <v>-53</v>
      </c>
      <c r="P9" s="163">
        <v>-69</v>
      </c>
      <c r="Q9" s="163">
        <v>-75</v>
      </c>
      <c r="R9" s="163">
        <v>-49</v>
      </c>
      <c r="S9" s="163">
        <v>-20</v>
      </c>
      <c r="T9" s="163">
        <v>-4</v>
      </c>
      <c r="U9" s="163">
        <v>1</v>
      </c>
      <c r="V9" s="163" t="s">
        <v>763</v>
      </c>
      <c r="W9" s="163" t="s">
        <v>763</v>
      </c>
      <c r="X9" s="163" t="s">
        <v>763</v>
      </c>
    </row>
    <row r="10" spans="1:24">
      <c r="A10" s="8">
        <v>1974</v>
      </c>
      <c r="B10" s="101">
        <v>543</v>
      </c>
      <c r="C10" s="163">
        <v>35</v>
      </c>
      <c r="D10" s="163">
        <v>309</v>
      </c>
      <c r="E10" s="163">
        <v>184</v>
      </c>
      <c r="F10" s="163">
        <v>-114</v>
      </c>
      <c r="G10" s="163">
        <v>-303</v>
      </c>
      <c r="H10" s="163">
        <v>672</v>
      </c>
      <c r="I10" s="163">
        <v>228</v>
      </c>
      <c r="J10" s="163">
        <v>59</v>
      </c>
      <c r="K10" s="163">
        <v>-130</v>
      </c>
      <c r="L10" s="163">
        <v>-150</v>
      </c>
      <c r="M10" s="163">
        <v>-135</v>
      </c>
      <c r="N10" s="163">
        <v>-52</v>
      </c>
      <c r="O10" s="163">
        <v>4</v>
      </c>
      <c r="P10" s="163">
        <v>-17</v>
      </c>
      <c r="Q10" s="163">
        <v>-31</v>
      </c>
      <c r="R10" s="163">
        <v>-20</v>
      </c>
      <c r="S10" s="163">
        <v>-2</v>
      </c>
      <c r="T10" s="163">
        <v>4</v>
      </c>
      <c r="U10" s="163">
        <v>0</v>
      </c>
      <c r="V10" s="163" t="s">
        <v>763</v>
      </c>
      <c r="W10" s="163" t="s">
        <v>763</v>
      </c>
      <c r="X10" s="163" t="s">
        <v>763</v>
      </c>
    </row>
    <row r="11" spans="1:24">
      <c r="A11" s="8">
        <v>1975</v>
      </c>
      <c r="B11" s="101">
        <v>132</v>
      </c>
      <c r="C11" s="163">
        <v>36</v>
      </c>
      <c r="D11" s="163">
        <v>226</v>
      </c>
      <c r="E11" s="163">
        <v>141</v>
      </c>
      <c r="F11" s="163">
        <v>-119</v>
      </c>
      <c r="G11" s="163">
        <v>-314</v>
      </c>
      <c r="H11" s="163">
        <v>509</v>
      </c>
      <c r="I11" s="163">
        <v>181</v>
      </c>
      <c r="J11" s="163">
        <v>24</v>
      </c>
      <c r="K11" s="163">
        <v>-154</v>
      </c>
      <c r="L11" s="163">
        <v>-145</v>
      </c>
      <c r="M11" s="163">
        <v>-134</v>
      </c>
      <c r="N11" s="163">
        <v>-58</v>
      </c>
      <c r="O11" s="163">
        <v>-5</v>
      </c>
      <c r="P11" s="163">
        <v>-27</v>
      </c>
      <c r="Q11" s="163">
        <v>-27</v>
      </c>
      <c r="R11" s="163">
        <v>-11</v>
      </c>
      <c r="S11" s="163">
        <v>3</v>
      </c>
      <c r="T11" s="163">
        <v>3</v>
      </c>
      <c r="U11" s="163">
        <v>1</v>
      </c>
      <c r="V11" s="163" t="s">
        <v>763</v>
      </c>
      <c r="W11" s="163" t="s">
        <v>763</v>
      </c>
      <c r="X11" s="163" t="s">
        <v>763</v>
      </c>
    </row>
    <row r="12" spans="1:24">
      <c r="A12" s="8">
        <v>1976</v>
      </c>
      <c r="B12" s="101">
        <v>-4149</v>
      </c>
      <c r="C12" s="163">
        <v>-22</v>
      </c>
      <c r="D12" s="163">
        <v>-352</v>
      </c>
      <c r="E12" s="163">
        <v>-240</v>
      </c>
      <c r="F12" s="163">
        <v>-370</v>
      </c>
      <c r="G12" s="163">
        <v>-1426</v>
      </c>
      <c r="H12" s="163">
        <v>-705</v>
      </c>
      <c r="I12" s="163">
        <v>-463</v>
      </c>
      <c r="J12" s="163">
        <v>-214</v>
      </c>
      <c r="K12" s="163">
        <v>-58</v>
      </c>
      <c r="L12" s="163">
        <v>-22</v>
      </c>
      <c r="M12" s="163">
        <v>-111</v>
      </c>
      <c r="N12" s="163">
        <v>-58</v>
      </c>
      <c r="O12" s="163">
        <v>-18</v>
      </c>
      <c r="P12" s="163">
        <v>13</v>
      </c>
      <c r="Q12" s="163">
        <v>-50</v>
      </c>
      <c r="R12" s="163">
        <v>-24</v>
      </c>
      <c r="S12" s="163">
        <v>-17</v>
      </c>
      <c r="T12" s="163">
        <v>-7</v>
      </c>
      <c r="U12" s="163">
        <v>-3</v>
      </c>
      <c r="V12" s="163" t="s">
        <v>763</v>
      </c>
      <c r="W12" s="163" t="s">
        <v>763</v>
      </c>
      <c r="X12" s="163" t="s">
        <v>763</v>
      </c>
    </row>
    <row r="13" spans="1:24">
      <c r="A13" s="8">
        <v>1977</v>
      </c>
      <c r="B13" s="101">
        <v>-4311</v>
      </c>
      <c r="C13" s="163">
        <v>-32</v>
      </c>
      <c r="D13" s="163">
        <v>-458</v>
      </c>
      <c r="E13" s="163">
        <v>-362</v>
      </c>
      <c r="F13" s="163">
        <v>-488</v>
      </c>
      <c r="G13" s="163">
        <v>-1276</v>
      </c>
      <c r="H13" s="163">
        <v>-525</v>
      </c>
      <c r="I13" s="163">
        <v>-531</v>
      </c>
      <c r="J13" s="163">
        <v>-285</v>
      </c>
      <c r="K13" s="163">
        <v>-98</v>
      </c>
      <c r="L13" s="163">
        <v>-60</v>
      </c>
      <c r="M13" s="163">
        <v>-96</v>
      </c>
      <c r="N13" s="163">
        <v>-47</v>
      </c>
      <c r="O13" s="163">
        <v>-1</v>
      </c>
      <c r="P13" s="163">
        <v>19</v>
      </c>
      <c r="Q13" s="163">
        <v>-45</v>
      </c>
      <c r="R13" s="163">
        <v>-17</v>
      </c>
      <c r="S13" s="163">
        <v>-3</v>
      </c>
      <c r="T13" s="163">
        <v>-3</v>
      </c>
      <c r="U13" s="163">
        <v>-2</v>
      </c>
      <c r="V13" s="163" t="s">
        <v>763</v>
      </c>
      <c r="W13" s="163" t="s">
        <v>763</v>
      </c>
      <c r="X13" s="163" t="s">
        <v>763</v>
      </c>
    </row>
    <row r="14" spans="1:24">
      <c r="A14" s="8">
        <v>1978</v>
      </c>
      <c r="B14" s="101">
        <v>-3374</v>
      </c>
      <c r="C14" s="163">
        <v>-13</v>
      </c>
      <c r="D14" s="163">
        <v>-261</v>
      </c>
      <c r="E14" s="163">
        <v>-144</v>
      </c>
      <c r="F14" s="163">
        <v>-317</v>
      </c>
      <c r="G14" s="163">
        <v>-1254</v>
      </c>
      <c r="H14" s="163">
        <v>-488</v>
      </c>
      <c r="I14" s="163">
        <v>-381</v>
      </c>
      <c r="J14" s="163">
        <v>-182</v>
      </c>
      <c r="K14" s="163">
        <v>-42</v>
      </c>
      <c r="L14" s="163">
        <v>-27</v>
      </c>
      <c r="M14" s="163">
        <v>-101</v>
      </c>
      <c r="N14" s="163">
        <v>-53</v>
      </c>
      <c r="O14" s="163">
        <v>-10</v>
      </c>
      <c r="P14" s="163">
        <v>18</v>
      </c>
      <c r="Q14" s="163">
        <v>-61</v>
      </c>
      <c r="R14" s="163">
        <v>-32</v>
      </c>
      <c r="S14" s="163">
        <v>-17</v>
      </c>
      <c r="T14" s="163">
        <v>-8</v>
      </c>
      <c r="U14" s="163">
        <v>0</v>
      </c>
      <c r="V14" s="163" t="s">
        <v>763</v>
      </c>
      <c r="W14" s="163" t="s">
        <v>763</v>
      </c>
      <c r="X14" s="163" t="s">
        <v>763</v>
      </c>
    </row>
    <row r="15" spans="1:24">
      <c r="A15" s="8">
        <v>1979</v>
      </c>
      <c r="B15" s="101">
        <v>-3597</v>
      </c>
      <c r="C15" s="163">
        <v>-14</v>
      </c>
      <c r="D15" s="163">
        <v>-326</v>
      </c>
      <c r="E15" s="163">
        <v>-213</v>
      </c>
      <c r="F15" s="163">
        <v>-347</v>
      </c>
      <c r="G15" s="163">
        <v>-1428</v>
      </c>
      <c r="H15" s="163">
        <v>-624</v>
      </c>
      <c r="I15" s="163">
        <v>-293</v>
      </c>
      <c r="J15" s="163">
        <v>-116</v>
      </c>
      <c r="K15" s="163">
        <v>-1</v>
      </c>
      <c r="L15" s="163">
        <v>-6</v>
      </c>
      <c r="M15" s="163">
        <v>-95</v>
      </c>
      <c r="N15" s="163">
        <v>-44</v>
      </c>
      <c r="O15" s="163">
        <v>13</v>
      </c>
      <c r="P15" s="163">
        <v>23</v>
      </c>
      <c r="Q15" s="163">
        <v>-67</v>
      </c>
      <c r="R15" s="163">
        <v>-26</v>
      </c>
      <c r="S15" s="163">
        <v>-21</v>
      </c>
      <c r="T15" s="163">
        <v>-7</v>
      </c>
      <c r="U15" s="163">
        <v>-4</v>
      </c>
      <c r="V15" s="163" t="s">
        <v>763</v>
      </c>
      <c r="W15" s="163" t="s">
        <v>763</v>
      </c>
      <c r="X15" s="163" t="s">
        <v>763</v>
      </c>
    </row>
    <row r="16" spans="1:24">
      <c r="A16" s="8">
        <v>1980</v>
      </c>
      <c r="B16" s="101">
        <v>-3552</v>
      </c>
      <c r="C16" s="163">
        <v>-14</v>
      </c>
      <c r="D16" s="163">
        <v>-234</v>
      </c>
      <c r="E16" s="163">
        <v>-132</v>
      </c>
      <c r="F16" s="163">
        <v>-263</v>
      </c>
      <c r="G16" s="163">
        <v>-1432</v>
      </c>
      <c r="H16" s="163">
        <v>-594</v>
      </c>
      <c r="I16" s="163">
        <v>-369</v>
      </c>
      <c r="J16" s="163">
        <v>-171</v>
      </c>
      <c r="K16" s="163">
        <v>-27</v>
      </c>
      <c r="L16" s="163">
        <v>-6</v>
      </c>
      <c r="M16" s="163">
        <v>-134</v>
      </c>
      <c r="N16" s="163">
        <v>-80</v>
      </c>
      <c r="O16" s="163">
        <v>-24</v>
      </c>
      <c r="P16" s="163">
        <v>11</v>
      </c>
      <c r="Q16" s="163">
        <v>-38</v>
      </c>
      <c r="R16" s="163">
        <v>-21</v>
      </c>
      <c r="S16" s="163">
        <v>-20</v>
      </c>
      <c r="T16" s="163">
        <v>-3</v>
      </c>
      <c r="U16" s="163">
        <v>1</v>
      </c>
      <c r="V16" s="163" t="s">
        <v>763</v>
      </c>
      <c r="W16" s="163" t="s">
        <v>763</v>
      </c>
      <c r="X16" s="163" t="s">
        <v>763</v>
      </c>
    </row>
    <row r="17" spans="1:24">
      <c r="A17" s="8">
        <v>1981</v>
      </c>
      <c r="B17" s="101">
        <v>-5693</v>
      </c>
      <c r="C17" s="163">
        <v>-9</v>
      </c>
      <c r="D17" s="163">
        <v>-324</v>
      </c>
      <c r="E17" s="163">
        <v>-247</v>
      </c>
      <c r="F17" s="163">
        <v>-349</v>
      </c>
      <c r="G17" s="163">
        <v>-2019</v>
      </c>
      <c r="H17" s="163">
        <v>-1076</v>
      </c>
      <c r="I17" s="163">
        <v>-743</v>
      </c>
      <c r="J17" s="163">
        <v>-418</v>
      </c>
      <c r="K17" s="163">
        <v>-156</v>
      </c>
      <c r="L17" s="163">
        <v>-82</v>
      </c>
      <c r="M17" s="163">
        <v>-134</v>
      </c>
      <c r="N17" s="163">
        <v>-65</v>
      </c>
      <c r="O17" s="163">
        <v>-21</v>
      </c>
      <c r="P17" s="163">
        <v>-8</v>
      </c>
      <c r="Q17" s="163">
        <v>-31</v>
      </c>
      <c r="R17" s="163">
        <v>-12</v>
      </c>
      <c r="S17" s="163">
        <v>-2</v>
      </c>
      <c r="T17" s="163">
        <v>1</v>
      </c>
      <c r="U17" s="163">
        <v>1</v>
      </c>
      <c r="V17" s="163" t="s">
        <v>763</v>
      </c>
      <c r="W17" s="163" t="s">
        <v>763</v>
      </c>
      <c r="X17" s="163" t="s">
        <v>763</v>
      </c>
    </row>
    <row r="18" spans="1:24">
      <c r="A18" s="8">
        <v>1982</v>
      </c>
      <c r="B18" s="101">
        <v>1829</v>
      </c>
      <c r="C18" s="163">
        <v>21</v>
      </c>
      <c r="D18" s="163">
        <v>293</v>
      </c>
      <c r="E18" s="163">
        <v>379</v>
      </c>
      <c r="F18" s="163">
        <v>229</v>
      </c>
      <c r="G18" s="163">
        <v>-557</v>
      </c>
      <c r="H18" s="163">
        <v>719</v>
      </c>
      <c r="I18" s="163">
        <v>232</v>
      </c>
      <c r="J18" s="163">
        <v>257</v>
      </c>
      <c r="K18" s="163">
        <v>242</v>
      </c>
      <c r="L18" s="163">
        <v>140</v>
      </c>
      <c r="M18" s="163">
        <v>-40</v>
      </c>
      <c r="N18" s="163">
        <v>-25</v>
      </c>
      <c r="O18" s="163">
        <v>22</v>
      </c>
      <c r="P18" s="163">
        <v>17</v>
      </c>
      <c r="Q18" s="163">
        <v>-56</v>
      </c>
      <c r="R18" s="163">
        <v>-26</v>
      </c>
      <c r="S18" s="163">
        <v>-13</v>
      </c>
      <c r="T18" s="163">
        <v>-2</v>
      </c>
      <c r="U18" s="163">
        <v>-1</v>
      </c>
      <c r="V18" s="163" t="s">
        <v>763</v>
      </c>
      <c r="W18" s="163" t="s">
        <v>763</v>
      </c>
      <c r="X18" s="163" t="s">
        <v>763</v>
      </c>
    </row>
    <row r="19" spans="1:24">
      <c r="A19" s="8">
        <v>1983</v>
      </c>
      <c r="B19" s="101">
        <v>-2026</v>
      </c>
      <c r="C19" s="163">
        <v>3</v>
      </c>
      <c r="D19" s="163">
        <v>-11</v>
      </c>
      <c r="E19" s="163">
        <v>41</v>
      </c>
      <c r="F19" s="163">
        <v>-72</v>
      </c>
      <c r="G19" s="163">
        <v>-1030</v>
      </c>
      <c r="H19" s="163">
        <v>-360</v>
      </c>
      <c r="I19" s="163">
        <v>-273</v>
      </c>
      <c r="J19" s="163">
        <v>-124</v>
      </c>
      <c r="K19" s="163">
        <v>-3</v>
      </c>
      <c r="L19" s="163">
        <v>-9</v>
      </c>
      <c r="M19" s="163">
        <v>-80</v>
      </c>
      <c r="N19" s="163">
        <v>-39</v>
      </c>
      <c r="O19" s="163">
        <v>-15</v>
      </c>
      <c r="P19" s="163">
        <v>13</v>
      </c>
      <c r="Q19" s="163">
        <v>-47</v>
      </c>
      <c r="R19" s="163">
        <v>-15</v>
      </c>
      <c r="S19" s="163">
        <v>-7</v>
      </c>
      <c r="T19" s="163">
        <v>0</v>
      </c>
      <c r="U19" s="163">
        <v>1</v>
      </c>
      <c r="V19" s="163" t="s">
        <v>763</v>
      </c>
      <c r="W19" s="163" t="s">
        <v>763</v>
      </c>
      <c r="X19" s="163" t="s">
        <v>763</v>
      </c>
    </row>
    <row r="20" spans="1:24">
      <c r="A20" s="8">
        <v>1984</v>
      </c>
      <c r="B20" s="101">
        <v>-3445</v>
      </c>
      <c r="C20" s="163">
        <v>-3</v>
      </c>
      <c r="D20" s="163">
        <v>-102</v>
      </c>
      <c r="E20" s="163">
        <v>-50</v>
      </c>
      <c r="F20" s="163">
        <v>-136</v>
      </c>
      <c r="G20" s="163">
        <v>-1226</v>
      </c>
      <c r="H20" s="163">
        <v>-865</v>
      </c>
      <c r="I20" s="163">
        <v>-405</v>
      </c>
      <c r="J20" s="163">
        <v>-202</v>
      </c>
      <c r="K20" s="163">
        <v>-47</v>
      </c>
      <c r="L20" s="163">
        <v>-32</v>
      </c>
      <c r="M20" s="163">
        <v>-146</v>
      </c>
      <c r="N20" s="163">
        <v>-84</v>
      </c>
      <c r="O20" s="163">
        <v>-44</v>
      </c>
      <c r="P20" s="163">
        <v>-14</v>
      </c>
      <c r="Q20" s="163">
        <v>-53</v>
      </c>
      <c r="R20" s="163">
        <v>-31</v>
      </c>
      <c r="S20" s="163">
        <v>-5</v>
      </c>
      <c r="T20" s="163">
        <v>1</v>
      </c>
      <c r="U20" s="163">
        <v>0</v>
      </c>
      <c r="V20" s="163" t="s">
        <v>763</v>
      </c>
      <c r="W20" s="163" t="s">
        <v>763</v>
      </c>
      <c r="X20" s="163" t="s">
        <v>763</v>
      </c>
    </row>
    <row r="21" spans="1:24">
      <c r="A21" s="8">
        <v>1985</v>
      </c>
      <c r="B21" s="101">
        <v>-5716</v>
      </c>
      <c r="C21" s="163">
        <v>-2</v>
      </c>
      <c r="D21" s="163">
        <v>-157</v>
      </c>
      <c r="E21" s="163">
        <v>-84</v>
      </c>
      <c r="F21" s="163">
        <v>-164</v>
      </c>
      <c r="G21" s="163">
        <v>-1750</v>
      </c>
      <c r="H21" s="163">
        <v>-1756</v>
      </c>
      <c r="I21" s="163">
        <v>-703</v>
      </c>
      <c r="J21" s="163">
        <v>-421</v>
      </c>
      <c r="K21" s="163">
        <v>-195</v>
      </c>
      <c r="L21" s="163">
        <v>-112</v>
      </c>
      <c r="M21" s="163">
        <v>-136</v>
      </c>
      <c r="N21" s="163">
        <v>-70</v>
      </c>
      <c r="O21" s="163">
        <v>-22</v>
      </c>
      <c r="P21" s="163">
        <v>-9</v>
      </c>
      <c r="Q21" s="163">
        <v>-84</v>
      </c>
      <c r="R21" s="163">
        <v>-40</v>
      </c>
      <c r="S21" s="163">
        <v>-13</v>
      </c>
      <c r="T21" s="163">
        <v>1</v>
      </c>
      <c r="U21" s="163">
        <v>2</v>
      </c>
      <c r="V21" s="163" t="s">
        <v>763</v>
      </c>
      <c r="W21" s="163" t="s">
        <v>763</v>
      </c>
      <c r="X21" s="163" t="s">
        <v>763</v>
      </c>
    </row>
    <row r="22" spans="1:24">
      <c r="A22" s="8">
        <v>1986</v>
      </c>
      <c r="B22" s="101">
        <v>-4423</v>
      </c>
      <c r="C22" s="163">
        <v>1</v>
      </c>
      <c r="D22" s="163">
        <v>9</v>
      </c>
      <c r="E22" s="163">
        <v>62</v>
      </c>
      <c r="F22" s="163">
        <v>-197</v>
      </c>
      <c r="G22" s="163">
        <v>-1719</v>
      </c>
      <c r="H22" s="163">
        <v>-1161</v>
      </c>
      <c r="I22" s="163">
        <v>-429</v>
      </c>
      <c r="J22" s="163">
        <v>-266</v>
      </c>
      <c r="K22" s="163">
        <v>-216</v>
      </c>
      <c r="L22" s="163">
        <v>-113</v>
      </c>
      <c r="M22" s="163">
        <v>-129</v>
      </c>
      <c r="N22" s="163">
        <v>-70</v>
      </c>
      <c r="O22" s="163">
        <v>-51</v>
      </c>
      <c r="P22" s="163">
        <v>-19</v>
      </c>
      <c r="Q22" s="163">
        <v>-74</v>
      </c>
      <c r="R22" s="163">
        <v>-33</v>
      </c>
      <c r="S22" s="163">
        <v>-13</v>
      </c>
      <c r="T22" s="163">
        <v>-4</v>
      </c>
      <c r="U22" s="163">
        <v>1</v>
      </c>
      <c r="V22" s="163" t="s">
        <v>763</v>
      </c>
      <c r="W22" s="163" t="s">
        <v>763</v>
      </c>
      <c r="X22" s="163" t="s">
        <v>763</v>
      </c>
    </row>
    <row r="23" spans="1:24">
      <c r="A23" s="8">
        <v>1987</v>
      </c>
      <c r="B23" s="101">
        <v>-3504</v>
      </c>
      <c r="C23" s="163">
        <v>7</v>
      </c>
      <c r="D23" s="163">
        <v>87</v>
      </c>
      <c r="E23" s="163">
        <v>167</v>
      </c>
      <c r="F23" s="163">
        <v>-80</v>
      </c>
      <c r="G23" s="163">
        <v>-1594</v>
      </c>
      <c r="H23" s="163">
        <v>-1128</v>
      </c>
      <c r="I23" s="163">
        <v>-342</v>
      </c>
      <c r="J23" s="163">
        <v>-188</v>
      </c>
      <c r="K23" s="163">
        <v>-169</v>
      </c>
      <c r="L23" s="163">
        <v>-67</v>
      </c>
      <c r="M23" s="163">
        <v>-64</v>
      </c>
      <c r="N23" s="163">
        <v>-47</v>
      </c>
      <c r="O23" s="163">
        <v>-14</v>
      </c>
      <c r="P23" s="163">
        <v>9</v>
      </c>
      <c r="Q23" s="163">
        <v>-52</v>
      </c>
      <c r="R23" s="163">
        <v>-15</v>
      </c>
      <c r="S23" s="163">
        <v>-5</v>
      </c>
      <c r="T23" s="163">
        <v>-5</v>
      </c>
      <c r="U23" s="163">
        <v>-2</v>
      </c>
      <c r="V23" s="163" t="s">
        <v>763</v>
      </c>
      <c r="W23" s="163" t="s">
        <v>763</v>
      </c>
      <c r="X23" s="163" t="s">
        <v>763</v>
      </c>
    </row>
    <row r="24" spans="1:24">
      <c r="A24" s="8">
        <v>1988</v>
      </c>
      <c r="B24" s="101">
        <v>-1655</v>
      </c>
      <c r="C24" s="163">
        <v>16</v>
      </c>
      <c r="D24" s="163">
        <v>274</v>
      </c>
      <c r="E24" s="163">
        <v>345</v>
      </c>
      <c r="F24" s="163">
        <v>62</v>
      </c>
      <c r="G24" s="163">
        <v>-1256</v>
      </c>
      <c r="H24" s="163">
        <v>-782</v>
      </c>
      <c r="I24" s="163">
        <v>-169</v>
      </c>
      <c r="J24" s="163">
        <v>-36</v>
      </c>
      <c r="K24" s="163">
        <v>-19</v>
      </c>
      <c r="L24" s="163">
        <v>-10</v>
      </c>
      <c r="M24" s="163">
        <v>-62</v>
      </c>
      <c r="N24" s="163">
        <v>-33</v>
      </c>
      <c r="O24" s="163">
        <v>-1</v>
      </c>
      <c r="P24" s="163">
        <v>21</v>
      </c>
      <c r="Q24" s="163">
        <v>-4</v>
      </c>
      <c r="R24" s="163">
        <v>-4</v>
      </c>
      <c r="S24" s="163">
        <v>-2</v>
      </c>
      <c r="T24" s="163">
        <v>1</v>
      </c>
      <c r="U24" s="163">
        <v>2</v>
      </c>
      <c r="V24" s="163" t="s">
        <v>763</v>
      </c>
      <c r="W24" s="163" t="s">
        <v>763</v>
      </c>
      <c r="X24" s="163" t="s">
        <v>763</v>
      </c>
    </row>
    <row r="25" spans="1:24">
      <c r="A25" s="8">
        <v>1989</v>
      </c>
      <c r="B25" s="101">
        <v>-2889</v>
      </c>
      <c r="C25" s="163">
        <v>16</v>
      </c>
      <c r="D25" s="163">
        <v>144</v>
      </c>
      <c r="E25" s="163">
        <v>227</v>
      </c>
      <c r="F25" s="163">
        <v>-29</v>
      </c>
      <c r="G25" s="163">
        <v>-1570</v>
      </c>
      <c r="H25" s="163">
        <v>-1209</v>
      </c>
      <c r="I25" s="163">
        <v>-232</v>
      </c>
      <c r="J25" s="163">
        <v>-75</v>
      </c>
      <c r="K25" s="163">
        <v>-48</v>
      </c>
      <c r="L25" s="163">
        <v>-13</v>
      </c>
      <c r="M25" s="163">
        <v>-69</v>
      </c>
      <c r="N25" s="163">
        <v>-54</v>
      </c>
      <c r="O25" s="163">
        <v>-9</v>
      </c>
      <c r="P25" s="163">
        <v>36</v>
      </c>
      <c r="Q25" s="163">
        <v>-6</v>
      </c>
      <c r="R25" s="163">
        <v>-2</v>
      </c>
      <c r="S25" s="163">
        <v>0</v>
      </c>
      <c r="T25" s="163">
        <v>0</v>
      </c>
      <c r="U25" s="163">
        <v>2</v>
      </c>
      <c r="V25" s="163" t="s">
        <v>763</v>
      </c>
      <c r="W25" s="163" t="s">
        <v>763</v>
      </c>
      <c r="X25" s="163" t="s">
        <v>763</v>
      </c>
    </row>
    <row r="26" spans="1:24">
      <c r="A26" s="8">
        <v>1990</v>
      </c>
      <c r="B26" s="101">
        <v>-930</v>
      </c>
      <c r="C26" s="163">
        <v>15</v>
      </c>
      <c r="D26" s="163">
        <v>216</v>
      </c>
      <c r="E26" s="163">
        <v>284</v>
      </c>
      <c r="F26" s="163">
        <v>76</v>
      </c>
      <c r="G26" s="163">
        <v>-1109</v>
      </c>
      <c r="H26" s="163">
        <v>-382</v>
      </c>
      <c r="I26" s="163">
        <v>-69</v>
      </c>
      <c r="J26" s="163">
        <v>15</v>
      </c>
      <c r="K26" s="163">
        <v>46</v>
      </c>
      <c r="L26" s="163">
        <v>52</v>
      </c>
      <c r="M26" s="163">
        <v>-54</v>
      </c>
      <c r="N26" s="163">
        <v>-31</v>
      </c>
      <c r="O26" s="163">
        <v>11</v>
      </c>
      <c r="P26" s="163">
        <v>39</v>
      </c>
      <c r="Q26" s="163">
        <v>-24</v>
      </c>
      <c r="R26" s="163">
        <v>-17</v>
      </c>
      <c r="S26" s="163">
        <v>-1</v>
      </c>
      <c r="T26" s="163">
        <v>-1</v>
      </c>
      <c r="U26" s="163">
        <v>1</v>
      </c>
      <c r="V26" s="163" t="s">
        <v>763</v>
      </c>
      <c r="W26" s="163" t="s">
        <v>763</v>
      </c>
      <c r="X26" s="163" t="s">
        <v>763</v>
      </c>
    </row>
    <row r="27" spans="1:24">
      <c r="A27" s="8">
        <v>1991</v>
      </c>
      <c r="B27" s="101">
        <v>-1669</v>
      </c>
      <c r="C27" s="163">
        <v>69</v>
      </c>
      <c r="D27" s="163">
        <v>16</v>
      </c>
      <c r="E27" s="163">
        <v>-26</v>
      </c>
      <c r="F27" s="163">
        <v>-106</v>
      </c>
      <c r="G27" s="163">
        <v>-716</v>
      </c>
      <c r="H27" s="163">
        <v>-692</v>
      </c>
      <c r="I27" s="163">
        <v>-259</v>
      </c>
      <c r="J27" s="163">
        <v>-32</v>
      </c>
      <c r="K27" s="163">
        <v>39</v>
      </c>
      <c r="L27" s="163">
        <v>31</v>
      </c>
      <c r="M27" s="163">
        <v>-46</v>
      </c>
      <c r="N27" s="163">
        <v>26</v>
      </c>
      <c r="O27" s="163">
        <v>20</v>
      </c>
      <c r="P27" s="163">
        <v>12</v>
      </c>
      <c r="Q27" s="163">
        <v>-1</v>
      </c>
      <c r="R27" s="163">
        <v>-7</v>
      </c>
      <c r="S27" s="163">
        <v>-4</v>
      </c>
      <c r="T27" s="163">
        <v>2</v>
      </c>
      <c r="U27" s="163">
        <v>2</v>
      </c>
      <c r="V27" s="163" t="s">
        <v>763</v>
      </c>
      <c r="W27" s="163" t="s">
        <v>763</v>
      </c>
      <c r="X27" s="163" t="s">
        <v>763</v>
      </c>
    </row>
    <row r="28" spans="1:24">
      <c r="A28" s="8">
        <v>1992</v>
      </c>
      <c r="B28" s="101">
        <v>-3078</v>
      </c>
      <c r="C28" s="163">
        <v>52</v>
      </c>
      <c r="D28" s="163">
        <v>-125</v>
      </c>
      <c r="E28" s="163">
        <v>-120</v>
      </c>
      <c r="F28" s="163">
        <v>-163</v>
      </c>
      <c r="G28" s="163">
        <v>-887</v>
      </c>
      <c r="H28" s="163">
        <v>-1136</v>
      </c>
      <c r="I28" s="163">
        <v>-407</v>
      </c>
      <c r="J28" s="163">
        <v>-130</v>
      </c>
      <c r="K28" s="163">
        <v>-22</v>
      </c>
      <c r="L28" s="163">
        <v>-42</v>
      </c>
      <c r="M28" s="163">
        <v>-100</v>
      </c>
      <c r="N28" s="163">
        <v>6</v>
      </c>
      <c r="O28" s="163">
        <v>-9</v>
      </c>
      <c r="P28" s="163">
        <v>1</v>
      </c>
      <c r="Q28" s="163">
        <v>1</v>
      </c>
      <c r="R28" s="163">
        <v>3</v>
      </c>
      <c r="S28" s="163">
        <v>-2</v>
      </c>
      <c r="T28" s="163">
        <v>-2</v>
      </c>
      <c r="U28" s="163">
        <v>1</v>
      </c>
      <c r="V28" s="163" t="s">
        <v>763</v>
      </c>
      <c r="W28" s="163" t="s">
        <v>763</v>
      </c>
      <c r="X28" s="163" t="s">
        <v>763</v>
      </c>
    </row>
    <row r="29" spans="1:24">
      <c r="A29" s="8">
        <v>1993</v>
      </c>
      <c r="B29" s="101">
        <v>-4952</v>
      </c>
      <c r="C29" s="163">
        <v>51</v>
      </c>
      <c r="D29" s="163">
        <v>-261</v>
      </c>
      <c r="E29" s="163">
        <v>-190</v>
      </c>
      <c r="F29" s="163">
        <v>-258</v>
      </c>
      <c r="G29" s="163">
        <v>-1094</v>
      </c>
      <c r="H29" s="163">
        <v>-1624</v>
      </c>
      <c r="I29" s="163">
        <v>-724</v>
      </c>
      <c r="J29" s="163">
        <v>-393</v>
      </c>
      <c r="K29" s="163">
        <v>-188</v>
      </c>
      <c r="L29" s="163">
        <v>-153</v>
      </c>
      <c r="M29" s="163">
        <v>-100</v>
      </c>
      <c r="N29" s="163">
        <v>-3</v>
      </c>
      <c r="O29" s="163">
        <v>-7</v>
      </c>
      <c r="P29" s="163">
        <v>-11</v>
      </c>
      <c r="Q29" s="163">
        <v>8</v>
      </c>
      <c r="R29" s="163">
        <v>-11</v>
      </c>
      <c r="S29" s="163">
        <v>-2</v>
      </c>
      <c r="T29" s="163">
        <v>2</v>
      </c>
      <c r="U29" s="163">
        <v>2</v>
      </c>
      <c r="V29" s="163" t="s">
        <v>763</v>
      </c>
      <c r="W29" s="163" t="s">
        <v>763</v>
      </c>
      <c r="X29" s="163" t="s">
        <v>763</v>
      </c>
    </row>
    <row r="30" spans="1:24">
      <c r="A30" s="8">
        <v>1994</v>
      </c>
      <c r="B30" s="101">
        <v>-6974</v>
      </c>
      <c r="C30" s="163">
        <v>68</v>
      </c>
      <c r="D30" s="163">
        <v>-339</v>
      </c>
      <c r="E30" s="163">
        <v>-247</v>
      </c>
      <c r="F30" s="163">
        <v>-327</v>
      </c>
      <c r="G30" s="163">
        <v>-1431</v>
      </c>
      <c r="H30" s="163">
        <v>-2261</v>
      </c>
      <c r="I30" s="163">
        <v>-986</v>
      </c>
      <c r="J30" s="163">
        <v>-538</v>
      </c>
      <c r="K30" s="163">
        <v>-281</v>
      </c>
      <c r="L30" s="163">
        <v>-243</v>
      </c>
      <c r="M30" s="163">
        <v>-195</v>
      </c>
      <c r="N30" s="163">
        <v>-53</v>
      </c>
      <c r="O30" s="163">
        <v>-44</v>
      </c>
      <c r="P30" s="163">
        <v>-41</v>
      </c>
      <c r="Q30" s="163">
        <v>-23</v>
      </c>
      <c r="R30" s="163">
        <v>-16</v>
      </c>
      <c r="S30" s="163">
        <v>-15</v>
      </c>
      <c r="T30" s="163">
        <v>-3</v>
      </c>
      <c r="U30" s="163">
        <v>0</v>
      </c>
      <c r="V30" s="163" t="s">
        <v>763</v>
      </c>
      <c r="W30" s="163" t="s">
        <v>763</v>
      </c>
      <c r="X30" s="163" t="s">
        <v>763</v>
      </c>
    </row>
    <row r="31" spans="1:24">
      <c r="A31" s="8">
        <v>1995</v>
      </c>
      <c r="B31" s="101">
        <v>-7436</v>
      </c>
      <c r="C31" s="163">
        <v>18</v>
      </c>
      <c r="D31" s="163">
        <v>-397</v>
      </c>
      <c r="E31" s="163">
        <v>-320</v>
      </c>
      <c r="F31" s="163">
        <v>-361</v>
      </c>
      <c r="G31" s="163">
        <v>-1481</v>
      </c>
      <c r="H31" s="163">
        <v>-2255</v>
      </c>
      <c r="I31" s="163">
        <v>-1154</v>
      </c>
      <c r="J31" s="163">
        <v>-616</v>
      </c>
      <c r="K31" s="163">
        <v>-314</v>
      </c>
      <c r="L31" s="163">
        <v>-241</v>
      </c>
      <c r="M31" s="163">
        <v>-202</v>
      </c>
      <c r="N31" s="163">
        <v>-49</v>
      </c>
      <c r="O31" s="163">
        <v>-31</v>
      </c>
      <c r="P31" s="163">
        <v>-33</v>
      </c>
      <c r="Q31" s="163">
        <v>6</v>
      </c>
      <c r="R31" s="163">
        <v>-11</v>
      </c>
      <c r="S31" s="163">
        <v>-8</v>
      </c>
      <c r="T31" s="163">
        <v>1</v>
      </c>
      <c r="U31" s="163">
        <v>5</v>
      </c>
      <c r="V31" s="163" t="s">
        <v>763</v>
      </c>
      <c r="W31" s="163" t="s">
        <v>763</v>
      </c>
      <c r="X31" s="163" t="s">
        <v>763</v>
      </c>
    </row>
    <row r="32" spans="1:24">
      <c r="A32" s="8">
        <v>1996</v>
      </c>
      <c r="B32" s="101">
        <v>-8134</v>
      </c>
      <c r="C32" s="163">
        <v>42</v>
      </c>
      <c r="D32" s="163">
        <v>-454</v>
      </c>
      <c r="E32" s="163">
        <v>-586</v>
      </c>
      <c r="F32" s="163">
        <v>-446</v>
      </c>
      <c r="G32" s="163">
        <v>-1239</v>
      </c>
      <c r="H32" s="163">
        <v>-2250</v>
      </c>
      <c r="I32" s="163">
        <v>-1314</v>
      </c>
      <c r="J32" s="163">
        <v>-729</v>
      </c>
      <c r="K32" s="163">
        <v>-418</v>
      </c>
      <c r="L32" s="163">
        <v>-333</v>
      </c>
      <c r="M32" s="163">
        <v>-115</v>
      </c>
      <c r="N32" s="163">
        <v>-199</v>
      </c>
      <c r="O32" s="163">
        <v>-29</v>
      </c>
      <c r="P32" s="163">
        <v>-14</v>
      </c>
      <c r="Q32" s="163">
        <v>-44</v>
      </c>
      <c r="R32" s="163">
        <v>8</v>
      </c>
      <c r="S32" s="163">
        <v>-6</v>
      </c>
      <c r="T32" s="163">
        <v>-5</v>
      </c>
      <c r="U32" s="163">
        <v>-5</v>
      </c>
      <c r="V32" s="163" t="s">
        <v>763</v>
      </c>
      <c r="W32" s="163" t="s">
        <v>763</v>
      </c>
      <c r="X32" s="163" t="s">
        <v>763</v>
      </c>
    </row>
    <row r="33" spans="1:24">
      <c r="A33" s="8">
        <v>1997</v>
      </c>
      <c r="B33" s="101">
        <v>-9490</v>
      </c>
      <c r="C33" s="163">
        <v>39</v>
      </c>
      <c r="D33" s="163">
        <v>-462</v>
      </c>
      <c r="E33" s="163">
        <v>-574</v>
      </c>
      <c r="F33" s="163">
        <v>-470</v>
      </c>
      <c r="G33" s="163">
        <v>-1486</v>
      </c>
      <c r="H33" s="163">
        <v>-2894</v>
      </c>
      <c r="I33" s="163">
        <v>-1493</v>
      </c>
      <c r="J33" s="163">
        <v>-851</v>
      </c>
      <c r="K33" s="163">
        <v>-467</v>
      </c>
      <c r="L33" s="163">
        <v>-371</v>
      </c>
      <c r="M33" s="163">
        <v>-152</v>
      </c>
      <c r="N33" s="163">
        <v>-250</v>
      </c>
      <c r="O33" s="163">
        <v>-28</v>
      </c>
      <c r="P33" s="163">
        <v>-12</v>
      </c>
      <c r="Q33" s="163">
        <v>-19</v>
      </c>
      <c r="R33" s="163">
        <v>11</v>
      </c>
      <c r="S33" s="163">
        <v>-6</v>
      </c>
      <c r="T33" s="163">
        <v>-1</v>
      </c>
      <c r="U33" s="163">
        <v>-7</v>
      </c>
      <c r="V33" s="163" t="s">
        <v>763</v>
      </c>
      <c r="W33" s="163" t="s">
        <v>763</v>
      </c>
      <c r="X33" s="163" t="s">
        <v>763</v>
      </c>
    </row>
    <row r="34" spans="1:24">
      <c r="A34" s="8">
        <v>1998</v>
      </c>
      <c r="B34" s="101">
        <v>-5695</v>
      </c>
      <c r="C34" s="163">
        <v>88</v>
      </c>
      <c r="D34" s="163">
        <v>-145</v>
      </c>
      <c r="E34" s="163">
        <v>-245</v>
      </c>
      <c r="F34" s="163">
        <v>-194</v>
      </c>
      <c r="G34" s="163">
        <v>-1001</v>
      </c>
      <c r="H34" s="163">
        <v>-1981</v>
      </c>
      <c r="I34" s="163">
        <v>-972</v>
      </c>
      <c r="J34" s="163">
        <v>-485</v>
      </c>
      <c r="K34" s="163">
        <v>-238</v>
      </c>
      <c r="L34" s="163">
        <v>-209</v>
      </c>
      <c r="M34" s="163">
        <v>-100</v>
      </c>
      <c r="N34" s="163">
        <v>-183</v>
      </c>
      <c r="O34" s="163">
        <v>-6</v>
      </c>
      <c r="P34" s="163">
        <v>4</v>
      </c>
      <c r="Q34" s="163">
        <v>-28</v>
      </c>
      <c r="R34" s="163">
        <v>17</v>
      </c>
      <c r="S34" s="163">
        <v>-2</v>
      </c>
      <c r="T34" s="163">
        <v>-4</v>
      </c>
      <c r="U34" s="163">
        <v>-13</v>
      </c>
      <c r="V34" s="163" t="s">
        <v>763</v>
      </c>
      <c r="W34" s="163" t="s">
        <v>763</v>
      </c>
      <c r="X34" s="163" t="s">
        <v>763</v>
      </c>
    </row>
    <row r="35" spans="1:24">
      <c r="A35" s="8">
        <v>1999</v>
      </c>
      <c r="B35" s="101">
        <v>-4263</v>
      </c>
      <c r="C35" s="163">
        <v>109</v>
      </c>
      <c r="D35" s="163">
        <v>-68</v>
      </c>
      <c r="E35" s="163">
        <v>-196</v>
      </c>
      <c r="F35" s="163">
        <v>-126</v>
      </c>
      <c r="G35" s="163">
        <v>-986</v>
      </c>
      <c r="H35" s="163">
        <v>-1882</v>
      </c>
      <c r="I35" s="163">
        <v>-526</v>
      </c>
      <c r="J35" s="163">
        <v>-202</v>
      </c>
      <c r="K35" s="163">
        <v>-44</v>
      </c>
      <c r="L35" s="163">
        <v>-89</v>
      </c>
      <c r="M35" s="163">
        <v>-73</v>
      </c>
      <c r="N35" s="163">
        <v>-159</v>
      </c>
      <c r="O35" s="163">
        <v>-2</v>
      </c>
      <c r="P35" s="163">
        <v>10</v>
      </c>
      <c r="Q35" s="163">
        <v>-37</v>
      </c>
      <c r="R35" s="163">
        <v>15</v>
      </c>
      <c r="S35" s="163">
        <v>0</v>
      </c>
      <c r="T35" s="163">
        <v>-2</v>
      </c>
      <c r="U35" s="163">
        <v>-6</v>
      </c>
      <c r="V35" s="163" t="s">
        <v>763</v>
      </c>
      <c r="W35" s="163" t="s">
        <v>763</v>
      </c>
      <c r="X35" s="163" t="s">
        <v>763</v>
      </c>
    </row>
    <row r="36" spans="1:24">
      <c r="A36" s="8">
        <v>2000</v>
      </c>
      <c r="B36" s="101">
        <v>-4493</v>
      </c>
      <c r="C36" s="163">
        <v>87</v>
      </c>
      <c r="D36" s="163">
        <v>-88</v>
      </c>
      <c r="E36" s="163">
        <v>-190</v>
      </c>
      <c r="F36" s="163">
        <v>-150</v>
      </c>
      <c r="G36" s="163">
        <v>-887</v>
      </c>
      <c r="H36" s="163">
        <v>-1739</v>
      </c>
      <c r="I36" s="163">
        <v>-592</v>
      </c>
      <c r="J36" s="163">
        <v>-275</v>
      </c>
      <c r="K36" s="163">
        <v>-95</v>
      </c>
      <c r="L36" s="163">
        <v>-124</v>
      </c>
      <c r="M36" s="163">
        <v>-134</v>
      </c>
      <c r="N36" s="163">
        <v>-208</v>
      </c>
      <c r="O36" s="163">
        <v>-35</v>
      </c>
      <c r="P36" s="163">
        <v>-15</v>
      </c>
      <c r="Q36" s="163">
        <v>-57</v>
      </c>
      <c r="R36" s="163">
        <v>17</v>
      </c>
      <c r="S36" s="163">
        <v>4</v>
      </c>
      <c r="T36" s="163">
        <v>-6</v>
      </c>
      <c r="U36" s="163">
        <v>-8</v>
      </c>
      <c r="V36" s="163" t="s">
        <v>763</v>
      </c>
      <c r="W36" s="163" t="s">
        <v>763</v>
      </c>
      <c r="X36" s="163" t="s">
        <v>763</v>
      </c>
    </row>
    <row r="37" spans="1:24">
      <c r="A37" s="8">
        <v>2001</v>
      </c>
      <c r="B37" s="101">
        <v>-3352</v>
      </c>
      <c r="C37" s="163">
        <v>9</v>
      </c>
      <c r="D37" s="163">
        <v>73</v>
      </c>
      <c r="E37" s="163">
        <v>32</v>
      </c>
      <c r="F37" s="163">
        <v>-43</v>
      </c>
      <c r="G37" s="163">
        <v>-884</v>
      </c>
      <c r="H37" s="163">
        <v>-1457</v>
      </c>
      <c r="I37" s="163">
        <v>-431</v>
      </c>
      <c r="J37" s="163">
        <v>-182</v>
      </c>
      <c r="K37" s="163">
        <v>-124</v>
      </c>
      <c r="L37" s="163">
        <v>-133</v>
      </c>
      <c r="M37" s="163">
        <v>-122</v>
      </c>
      <c r="N37" s="163">
        <v>-119</v>
      </c>
      <c r="O37" s="163">
        <v>21</v>
      </c>
      <c r="P37" s="163">
        <v>23</v>
      </c>
      <c r="Q37" s="163">
        <v>-3</v>
      </c>
      <c r="R37" s="163">
        <v>18</v>
      </c>
      <c r="S37" s="163">
        <v>-24</v>
      </c>
      <c r="T37" s="163">
        <v>-2</v>
      </c>
      <c r="U37" s="163">
        <v>-1</v>
      </c>
      <c r="V37" s="163">
        <v>0</v>
      </c>
      <c r="W37" s="163">
        <v>-3</v>
      </c>
      <c r="X37" s="163">
        <v>0</v>
      </c>
    </row>
    <row r="38" spans="1:24">
      <c r="A38" s="8">
        <v>2002</v>
      </c>
      <c r="B38" s="101">
        <v>-1683</v>
      </c>
      <c r="C38" s="163">
        <v>25</v>
      </c>
      <c r="D38" s="163">
        <v>165</v>
      </c>
      <c r="E38" s="163">
        <v>126</v>
      </c>
      <c r="F38" s="163">
        <v>60</v>
      </c>
      <c r="G38" s="163">
        <v>-724</v>
      </c>
      <c r="H38" s="163">
        <v>-1369</v>
      </c>
      <c r="I38" s="163">
        <v>-114</v>
      </c>
      <c r="J38" s="163">
        <v>16</v>
      </c>
      <c r="K38" s="163">
        <v>49</v>
      </c>
      <c r="L38" s="163">
        <v>3</v>
      </c>
      <c r="M38" s="163">
        <v>-13</v>
      </c>
      <c r="N38" s="163">
        <v>-28</v>
      </c>
      <c r="O38" s="163">
        <v>83</v>
      </c>
      <c r="P38" s="163">
        <v>44</v>
      </c>
      <c r="Q38" s="163">
        <v>-2</v>
      </c>
      <c r="R38" s="163">
        <v>25</v>
      </c>
      <c r="S38" s="163">
        <v>-21</v>
      </c>
      <c r="T38" s="163">
        <v>-4</v>
      </c>
      <c r="U38" s="163">
        <v>-1</v>
      </c>
      <c r="V38" s="163">
        <v>0</v>
      </c>
      <c r="W38" s="163">
        <v>-3</v>
      </c>
      <c r="X38" s="163">
        <v>0</v>
      </c>
    </row>
    <row r="39" spans="1:24">
      <c r="A39" s="8">
        <v>2003</v>
      </c>
      <c r="B39" s="101">
        <v>-2027</v>
      </c>
      <c r="C39" s="163">
        <v>19</v>
      </c>
      <c r="D39" s="163">
        <v>132</v>
      </c>
      <c r="E39" s="163">
        <v>78</v>
      </c>
      <c r="F39" s="163">
        <v>26</v>
      </c>
      <c r="G39" s="163">
        <v>-677</v>
      </c>
      <c r="H39" s="163">
        <v>-1236</v>
      </c>
      <c r="I39" s="163">
        <v>-211</v>
      </c>
      <c r="J39" s="163">
        <v>-55</v>
      </c>
      <c r="K39" s="163">
        <v>-10</v>
      </c>
      <c r="L39" s="163">
        <v>-41</v>
      </c>
      <c r="M39" s="163">
        <v>-59</v>
      </c>
      <c r="N39" s="163">
        <v>-79</v>
      </c>
      <c r="O39" s="163">
        <v>62</v>
      </c>
      <c r="P39" s="163">
        <v>35</v>
      </c>
      <c r="Q39" s="163">
        <v>-4</v>
      </c>
      <c r="R39" s="163">
        <v>23</v>
      </c>
      <c r="S39" s="163">
        <v>-25</v>
      </c>
      <c r="T39" s="163">
        <v>-4</v>
      </c>
      <c r="U39" s="163">
        <v>1</v>
      </c>
      <c r="V39" s="163">
        <v>1</v>
      </c>
      <c r="W39" s="163">
        <v>-3</v>
      </c>
      <c r="X39" s="163">
        <v>0</v>
      </c>
    </row>
    <row r="40" spans="1:24">
      <c r="A40" s="8">
        <v>2004</v>
      </c>
      <c r="B40" s="101">
        <v>-3710</v>
      </c>
      <c r="C40" s="163">
        <v>12</v>
      </c>
      <c r="D40" s="163">
        <v>81</v>
      </c>
      <c r="E40" s="163">
        <v>23</v>
      </c>
      <c r="F40" s="163">
        <v>-33</v>
      </c>
      <c r="G40" s="163">
        <v>-899</v>
      </c>
      <c r="H40" s="163">
        <v>-1761</v>
      </c>
      <c r="I40" s="163">
        <v>-438</v>
      </c>
      <c r="J40" s="163">
        <v>-185</v>
      </c>
      <c r="K40" s="163">
        <v>-130</v>
      </c>
      <c r="L40" s="163">
        <v>-135</v>
      </c>
      <c r="M40" s="163">
        <v>-129</v>
      </c>
      <c r="N40" s="163">
        <v>-129</v>
      </c>
      <c r="O40" s="163">
        <v>33</v>
      </c>
      <c r="P40" s="163">
        <v>23</v>
      </c>
      <c r="Q40" s="163">
        <v>-14</v>
      </c>
      <c r="R40" s="163">
        <v>11</v>
      </c>
      <c r="S40" s="163">
        <v>-22</v>
      </c>
      <c r="T40" s="163">
        <v>-9</v>
      </c>
      <c r="U40" s="163">
        <v>-5</v>
      </c>
      <c r="V40" s="163">
        <v>0</v>
      </c>
      <c r="W40" s="163">
        <v>-4</v>
      </c>
      <c r="X40" s="163">
        <v>0</v>
      </c>
    </row>
    <row r="41" spans="1:24">
      <c r="A41" s="8">
        <v>2005</v>
      </c>
      <c r="B41" s="101">
        <v>-4342</v>
      </c>
      <c r="C41" s="163">
        <v>11</v>
      </c>
      <c r="D41" s="163">
        <v>25</v>
      </c>
      <c r="E41" s="163">
        <v>-10</v>
      </c>
      <c r="F41" s="163">
        <v>-55</v>
      </c>
      <c r="G41" s="163">
        <v>-991</v>
      </c>
      <c r="H41" s="163">
        <v>-1940</v>
      </c>
      <c r="I41" s="163">
        <v>-514</v>
      </c>
      <c r="J41" s="163">
        <v>-239</v>
      </c>
      <c r="K41" s="163">
        <v>-170</v>
      </c>
      <c r="L41" s="163">
        <v>-167</v>
      </c>
      <c r="M41" s="163">
        <v>-157</v>
      </c>
      <c r="N41" s="163">
        <v>-164</v>
      </c>
      <c r="O41" s="163">
        <v>26</v>
      </c>
      <c r="P41" s="163">
        <v>18</v>
      </c>
      <c r="Q41" s="163">
        <v>-9</v>
      </c>
      <c r="R41" s="163">
        <v>26</v>
      </c>
      <c r="S41" s="163">
        <v>-17</v>
      </c>
      <c r="T41" s="163">
        <v>-7</v>
      </c>
      <c r="U41" s="163">
        <v>-5</v>
      </c>
      <c r="V41" s="163">
        <v>0</v>
      </c>
      <c r="W41" s="163">
        <v>-3</v>
      </c>
      <c r="X41" s="163">
        <v>0</v>
      </c>
    </row>
    <row r="42" spans="1:24">
      <c r="A42" s="8">
        <v>2006</v>
      </c>
      <c r="B42" s="101">
        <v>-4067</v>
      </c>
      <c r="C42" s="163">
        <v>30</v>
      </c>
      <c r="D42" s="163">
        <v>177</v>
      </c>
      <c r="E42" s="163">
        <v>106</v>
      </c>
      <c r="F42" s="163">
        <v>44</v>
      </c>
      <c r="G42" s="163">
        <v>-604</v>
      </c>
      <c r="H42" s="163">
        <v>-2063</v>
      </c>
      <c r="I42" s="163">
        <v>-578</v>
      </c>
      <c r="J42" s="163">
        <v>-274</v>
      </c>
      <c r="K42" s="163">
        <v>-379</v>
      </c>
      <c r="L42" s="163">
        <v>-303</v>
      </c>
      <c r="M42" s="163">
        <v>-124</v>
      </c>
      <c r="N42" s="163">
        <v>-213</v>
      </c>
      <c r="O42" s="163">
        <v>23</v>
      </c>
      <c r="P42" s="163">
        <v>6</v>
      </c>
      <c r="Q42" s="163">
        <v>45</v>
      </c>
      <c r="R42" s="163">
        <v>-14</v>
      </c>
      <c r="S42" s="163">
        <v>22</v>
      </c>
      <c r="T42" s="163">
        <v>19</v>
      </c>
      <c r="U42" s="163">
        <v>11</v>
      </c>
      <c r="V42" s="163">
        <v>2</v>
      </c>
      <c r="W42" s="163">
        <v>0</v>
      </c>
      <c r="X42" s="163">
        <v>0</v>
      </c>
    </row>
    <row r="43" spans="1:24">
      <c r="A43" s="8">
        <v>2007</v>
      </c>
      <c r="B43" s="101">
        <v>-528</v>
      </c>
      <c r="C43" s="163">
        <v>51</v>
      </c>
      <c r="D43" s="163">
        <v>371</v>
      </c>
      <c r="E43" s="163">
        <v>277</v>
      </c>
      <c r="F43" s="163">
        <v>198</v>
      </c>
      <c r="G43" s="163">
        <v>-314</v>
      </c>
      <c r="H43" s="163">
        <v>-1339</v>
      </c>
      <c r="I43" s="163">
        <v>44</v>
      </c>
      <c r="J43" s="163">
        <v>109</v>
      </c>
      <c r="K43" s="163">
        <v>-38</v>
      </c>
      <c r="L43" s="163">
        <v>7</v>
      </c>
      <c r="M43" s="163">
        <v>-5</v>
      </c>
      <c r="N43" s="163">
        <v>-83</v>
      </c>
      <c r="O43" s="163">
        <v>136</v>
      </c>
      <c r="P43" s="163">
        <v>72</v>
      </c>
      <c r="Q43" s="163">
        <v>10</v>
      </c>
      <c r="R43" s="163">
        <v>-46</v>
      </c>
      <c r="S43" s="163">
        <v>5</v>
      </c>
      <c r="T43" s="163">
        <v>6</v>
      </c>
      <c r="U43" s="163">
        <v>9</v>
      </c>
      <c r="V43" s="163">
        <v>2</v>
      </c>
      <c r="W43" s="163">
        <v>0</v>
      </c>
      <c r="X43" s="163">
        <v>0</v>
      </c>
    </row>
    <row r="44" spans="1:24">
      <c r="A44" s="8">
        <v>2008</v>
      </c>
      <c r="B44" s="101">
        <v>1877</v>
      </c>
      <c r="C44" s="163">
        <v>57</v>
      </c>
      <c r="D44" s="163">
        <v>465</v>
      </c>
      <c r="E44" s="163">
        <v>336</v>
      </c>
      <c r="F44" s="163">
        <v>259</v>
      </c>
      <c r="G44" s="163">
        <v>-103</v>
      </c>
      <c r="H44" s="163">
        <v>-750</v>
      </c>
      <c r="I44" s="163">
        <v>296</v>
      </c>
      <c r="J44" s="163">
        <v>258</v>
      </c>
      <c r="K44" s="163">
        <v>93</v>
      </c>
      <c r="L44" s="163">
        <v>123</v>
      </c>
      <c r="M44" s="163">
        <v>231</v>
      </c>
      <c r="N44" s="163">
        <v>133</v>
      </c>
      <c r="O44" s="163">
        <v>274</v>
      </c>
      <c r="P44" s="163">
        <v>172</v>
      </c>
      <c r="Q44" s="163">
        <v>19</v>
      </c>
      <c r="R44" s="163">
        <v>-28</v>
      </c>
      <c r="S44" s="163">
        <v>11</v>
      </c>
      <c r="T44" s="163">
        <v>18</v>
      </c>
      <c r="U44" s="163">
        <v>11</v>
      </c>
      <c r="V44" s="163">
        <v>2</v>
      </c>
      <c r="W44" s="163">
        <v>0</v>
      </c>
      <c r="X44" s="163">
        <v>0</v>
      </c>
    </row>
    <row r="45" spans="1:24">
      <c r="A45" s="8">
        <v>2009</v>
      </c>
      <c r="B45" s="101">
        <v>1558</v>
      </c>
      <c r="C45" s="163">
        <v>40</v>
      </c>
      <c r="D45" s="163">
        <v>289</v>
      </c>
      <c r="E45" s="163">
        <v>209</v>
      </c>
      <c r="F45" s="163">
        <v>144</v>
      </c>
      <c r="G45" s="163">
        <v>-118</v>
      </c>
      <c r="H45" s="163">
        <v>-516</v>
      </c>
      <c r="I45" s="163">
        <v>218</v>
      </c>
      <c r="J45" s="163">
        <v>218</v>
      </c>
      <c r="K45" s="163">
        <v>60</v>
      </c>
      <c r="L45" s="163">
        <v>89</v>
      </c>
      <c r="M45" s="163">
        <v>247</v>
      </c>
      <c r="N45" s="163">
        <v>161</v>
      </c>
      <c r="O45" s="163">
        <v>279</v>
      </c>
      <c r="P45" s="163">
        <v>183</v>
      </c>
      <c r="Q45" s="163">
        <v>36</v>
      </c>
      <c r="R45" s="163">
        <v>-27</v>
      </c>
      <c r="S45" s="163">
        <v>8</v>
      </c>
      <c r="T45" s="163">
        <v>25</v>
      </c>
      <c r="U45" s="163">
        <v>11</v>
      </c>
      <c r="V45" s="163">
        <v>2</v>
      </c>
      <c r="W45" s="163">
        <v>0</v>
      </c>
      <c r="X45" s="163">
        <v>0</v>
      </c>
    </row>
    <row r="46" spans="1:24">
      <c r="A46" s="8">
        <v>2010</v>
      </c>
      <c r="B46" s="101">
        <v>30</v>
      </c>
      <c r="C46" s="163">
        <v>32</v>
      </c>
      <c r="D46" s="163">
        <v>222</v>
      </c>
      <c r="E46" s="163">
        <v>160</v>
      </c>
      <c r="F46" s="163">
        <v>113</v>
      </c>
      <c r="G46" s="163">
        <v>-204</v>
      </c>
      <c r="H46" s="163">
        <v>-717</v>
      </c>
      <c r="I46" s="163">
        <v>-12</v>
      </c>
      <c r="J46" s="163">
        <v>58</v>
      </c>
      <c r="K46" s="163">
        <v>-52</v>
      </c>
      <c r="L46" s="163">
        <v>-19</v>
      </c>
      <c r="M46" s="163">
        <v>112</v>
      </c>
      <c r="N46" s="163">
        <v>29</v>
      </c>
      <c r="O46" s="163">
        <v>169</v>
      </c>
      <c r="P46" s="163">
        <v>126</v>
      </c>
      <c r="Q46" s="163">
        <v>20</v>
      </c>
      <c r="R46" s="163">
        <v>-29</v>
      </c>
      <c r="S46" s="163">
        <v>8</v>
      </c>
      <c r="T46" s="163">
        <v>6</v>
      </c>
      <c r="U46" s="163">
        <v>6</v>
      </c>
      <c r="V46" s="163">
        <v>2</v>
      </c>
      <c r="W46" s="163">
        <v>0</v>
      </c>
      <c r="X46" s="163">
        <v>0</v>
      </c>
    </row>
    <row r="47" spans="1:24">
      <c r="A47" s="8">
        <v>2011</v>
      </c>
      <c r="B47" s="101">
        <v>545</v>
      </c>
      <c r="C47" s="163">
        <v>36</v>
      </c>
      <c r="D47" s="163">
        <v>328</v>
      </c>
      <c r="E47" s="163">
        <v>260</v>
      </c>
      <c r="F47" s="163">
        <v>57</v>
      </c>
      <c r="G47" s="163">
        <v>-234</v>
      </c>
      <c r="H47" s="163">
        <v>-634</v>
      </c>
      <c r="I47" s="163">
        <v>-47</v>
      </c>
      <c r="J47" s="163">
        <v>176</v>
      </c>
      <c r="K47" s="163">
        <v>25</v>
      </c>
      <c r="L47" s="163">
        <v>28</v>
      </c>
      <c r="M47" s="163">
        <v>286</v>
      </c>
      <c r="N47" s="163">
        <v>75</v>
      </c>
      <c r="O47" s="163">
        <v>53</v>
      </c>
      <c r="P47" s="163">
        <v>83</v>
      </c>
      <c r="Q47" s="163">
        <v>28</v>
      </c>
      <c r="R47" s="163">
        <v>-9</v>
      </c>
      <c r="S47" s="163">
        <v>23</v>
      </c>
      <c r="T47" s="163">
        <v>10</v>
      </c>
      <c r="U47" s="163">
        <v>9</v>
      </c>
      <c r="V47" s="163">
        <v>-3</v>
      </c>
      <c r="W47" s="163">
        <v>-5</v>
      </c>
      <c r="X47" s="163">
        <v>0</v>
      </c>
    </row>
    <row r="48" spans="1:24">
      <c r="A48" s="8">
        <v>2012</v>
      </c>
      <c r="B48" s="101">
        <v>495</v>
      </c>
      <c r="C48" s="163">
        <v>31</v>
      </c>
      <c r="D48" s="163">
        <v>288</v>
      </c>
      <c r="E48" s="163">
        <v>217</v>
      </c>
      <c r="F48" s="163">
        <v>50</v>
      </c>
      <c r="G48" s="163">
        <v>-208</v>
      </c>
      <c r="H48" s="163">
        <v>-548</v>
      </c>
      <c r="I48" s="163">
        <v>-25</v>
      </c>
      <c r="J48" s="163">
        <v>165</v>
      </c>
      <c r="K48" s="163">
        <v>27</v>
      </c>
      <c r="L48" s="163">
        <v>42</v>
      </c>
      <c r="M48" s="163">
        <v>280</v>
      </c>
      <c r="N48" s="163">
        <v>71</v>
      </c>
      <c r="O48" s="163">
        <v>73</v>
      </c>
      <c r="P48" s="163">
        <v>85</v>
      </c>
      <c r="Q48" s="163">
        <v>-19</v>
      </c>
      <c r="R48" s="163">
        <v>-41</v>
      </c>
      <c r="S48" s="163">
        <v>10</v>
      </c>
      <c r="T48" s="163">
        <v>-2</v>
      </c>
      <c r="U48" s="163">
        <v>7</v>
      </c>
      <c r="V48" s="163">
        <v>-3</v>
      </c>
      <c r="W48" s="163">
        <v>-5</v>
      </c>
      <c r="X48" s="163">
        <v>0</v>
      </c>
    </row>
    <row r="49" spans="1:24">
      <c r="A49" s="8">
        <v>2013</v>
      </c>
      <c r="B49" s="101">
        <v>234</v>
      </c>
      <c r="C49" s="163">
        <v>31</v>
      </c>
      <c r="D49" s="163">
        <v>273</v>
      </c>
      <c r="E49" s="163">
        <v>212</v>
      </c>
      <c r="F49" s="163">
        <v>34</v>
      </c>
      <c r="G49" s="163">
        <v>-197</v>
      </c>
      <c r="H49" s="163">
        <v>-516</v>
      </c>
      <c r="I49" s="163">
        <v>-157</v>
      </c>
      <c r="J49" s="163">
        <v>89</v>
      </c>
      <c r="K49" s="163">
        <v>-18</v>
      </c>
      <c r="L49" s="163">
        <v>-6</v>
      </c>
      <c r="M49" s="163">
        <v>274</v>
      </c>
      <c r="N49" s="163">
        <v>73</v>
      </c>
      <c r="O49" s="163">
        <v>74</v>
      </c>
      <c r="P49" s="163">
        <v>93</v>
      </c>
      <c r="Q49" s="163">
        <v>0</v>
      </c>
      <c r="R49" s="163">
        <v>-27</v>
      </c>
      <c r="S49" s="163">
        <v>7</v>
      </c>
      <c r="T49" s="163">
        <v>-8</v>
      </c>
      <c r="U49" s="163">
        <v>7</v>
      </c>
      <c r="V49" s="163">
        <v>-1</v>
      </c>
      <c r="W49" s="163">
        <v>-3</v>
      </c>
      <c r="X49" s="163">
        <v>0</v>
      </c>
    </row>
    <row r="50" spans="1:24">
      <c r="A50" s="8">
        <v>2014</v>
      </c>
      <c r="B50" s="101">
        <v>161</v>
      </c>
      <c r="C50" s="163">
        <v>27</v>
      </c>
      <c r="D50" s="163">
        <v>238</v>
      </c>
      <c r="E50" s="163">
        <v>188</v>
      </c>
      <c r="F50" s="163">
        <v>15</v>
      </c>
      <c r="G50" s="163">
        <v>-223</v>
      </c>
      <c r="H50" s="163">
        <v>-467</v>
      </c>
      <c r="I50" s="163">
        <v>-128</v>
      </c>
      <c r="J50" s="163">
        <v>117</v>
      </c>
      <c r="K50" s="163">
        <v>-21</v>
      </c>
      <c r="L50" s="163">
        <v>5</v>
      </c>
      <c r="M50" s="163">
        <v>254</v>
      </c>
      <c r="N50" s="163">
        <v>69</v>
      </c>
      <c r="O50" s="163">
        <v>57</v>
      </c>
      <c r="P50" s="163">
        <v>85</v>
      </c>
      <c r="Q50" s="163">
        <v>-20</v>
      </c>
      <c r="R50" s="163">
        <v>-34</v>
      </c>
      <c r="S50" s="163">
        <v>5</v>
      </c>
      <c r="T50" s="163">
        <v>-7</v>
      </c>
      <c r="U50" s="163">
        <v>10</v>
      </c>
      <c r="V50" s="163">
        <v>-4</v>
      </c>
      <c r="W50" s="163">
        <v>-5</v>
      </c>
      <c r="X50" s="163">
        <v>0</v>
      </c>
    </row>
    <row r="51" spans="1:24">
      <c r="A51" s="8">
        <v>2015</v>
      </c>
      <c r="B51" s="101">
        <v>232</v>
      </c>
      <c r="C51" s="163">
        <v>22</v>
      </c>
      <c r="D51" s="163">
        <v>186</v>
      </c>
      <c r="E51" s="163">
        <v>145</v>
      </c>
      <c r="F51" s="163">
        <v>-4</v>
      </c>
      <c r="G51" s="163">
        <v>-139</v>
      </c>
      <c r="H51" s="163">
        <v>-188</v>
      </c>
      <c r="I51" s="163">
        <v>-206</v>
      </c>
      <c r="J51" s="163">
        <v>62</v>
      </c>
      <c r="K51" s="163">
        <v>-41</v>
      </c>
      <c r="L51" s="163">
        <v>-43</v>
      </c>
      <c r="M51" s="163">
        <v>244</v>
      </c>
      <c r="N51" s="163">
        <v>56</v>
      </c>
      <c r="O51" s="163">
        <v>63</v>
      </c>
      <c r="P51" s="163">
        <v>81</v>
      </c>
      <c r="Q51" s="163">
        <v>0</v>
      </c>
      <c r="R51" s="163">
        <v>-27</v>
      </c>
      <c r="S51" s="163">
        <v>14</v>
      </c>
      <c r="T51" s="163">
        <v>2</v>
      </c>
      <c r="U51" s="163">
        <v>11</v>
      </c>
      <c r="V51" s="163">
        <v>-1</v>
      </c>
      <c r="W51" s="163">
        <v>-5</v>
      </c>
      <c r="X51" s="163">
        <v>0</v>
      </c>
    </row>
    <row r="52" spans="1:24">
      <c r="A52" s="8">
        <v>2016</v>
      </c>
      <c r="B52" s="101">
        <v>-1430</v>
      </c>
      <c r="C52" s="163">
        <v>8</v>
      </c>
      <c r="D52" s="163">
        <v>6</v>
      </c>
      <c r="E52" s="163">
        <v>-46</v>
      </c>
      <c r="F52" s="163">
        <v>-21</v>
      </c>
      <c r="G52" s="163">
        <v>-47</v>
      </c>
      <c r="H52" s="163">
        <v>-487</v>
      </c>
      <c r="I52" s="163">
        <v>-322</v>
      </c>
      <c r="J52" s="163">
        <v>-286</v>
      </c>
      <c r="K52" s="163">
        <v>-148</v>
      </c>
      <c r="L52" s="163">
        <v>-186</v>
      </c>
      <c r="M52" s="163">
        <v>50</v>
      </c>
      <c r="N52" s="163">
        <v>-27</v>
      </c>
      <c r="O52" s="163">
        <v>96</v>
      </c>
      <c r="P52" s="163">
        <v>41</v>
      </c>
      <c r="Q52" s="163">
        <v>-20</v>
      </c>
      <c r="R52" s="163">
        <v>-57</v>
      </c>
      <c r="S52" s="163">
        <v>20</v>
      </c>
      <c r="T52" s="163">
        <v>-3</v>
      </c>
      <c r="U52" s="163">
        <v>1</v>
      </c>
      <c r="V52" s="163">
        <v>-2</v>
      </c>
      <c r="W52" s="163">
        <v>0</v>
      </c>
      <c r="X52" s="163">
        <v>0</v>
      </c>
    </row>
    <row r="53" spans="1:24" s="164" customFormat="1">
      <c r="A53" s="142">
        <v>2017</v>
      </c>
      <c r="B53" s="101">
        <v>-3656</v>
      </c>
      <c r="C53" s="163">
        <v>-11</v>
      </c>
      <c r="D53" s="163">
        <v>-132</v>
      </c>
      <c r="E53" s="163">
        <v>-165</v>
      </c>
      <c r="F53" s="163">
        <v>-107</v>
      </c>
      <c r="G53" s="163">
        <v>-162</v>
      </c>
      <c r="H53" s="163">
        <v>-781</v>
      </c>
      <c r="I53" s="163">
        <v>-705</v>
      </c>
      <c r="J53" s="163">
        <v>-579</v>
      </c>
      <c r="K53" s="163">
        <v>-301</v>
      </c>
      <c r="L53" s="163">
        <v>-347</v>
      </c>
      <c r="M53" s="163">
        <v>-47</v>
      </c>
      <c r="N53" s="163">
        <v>-132</v>
      </c>
      <c r="O53" s="163">
        <v>19</v>
      </c>
      <c r="P53" s="163">
        <v>-40</v>
      </c>
      <c r="Q53" s="163">
        <v>-85</v>
      </c>
      <c r="R53" s="163">
        <v>-90</v>
      </c>
      <c r="S53" s="163">
        <v>16</v>
      </c>
      <c r="T53" s="163">
        <v>-4</v>
      </c>
      <c r="U53" s="163">
        <v>-2</v>
      </c>
      <c r="V53" s="163">
        <v>-1</v>
      </c>
      <c r="W53" s="163">
        <v>0</v>
      </c>
      <c r="X53" s="163">
        <v>0</v>
      </c>
    </row>
    <row r="55" spans="1:24">
      <c r="A55" s="1" t="s">
        <v>22</v>
      </c>
    </row>
    <row r="56" spans="1:24">
      <c r="A56" s="1"/>
    </row>
    <row r="57" spans="1:24">
      <c r="A57" s="142" t="s">
        <v>656</v>
      </c>
      <c r="B57" s="9">
        <f>IFERROR(IF(B53&gt;B33,ABS(((B53/B33)^(1/(2017-1997))-1)*100),-ABS(((B53/B33)^(1/(2017-1997))-1)*100)),"N/A")</f>
        <v>4.6573983018019511</v>
      </c>
      <c r="C57" s="16" t="str">
        <f t="shared" ref="C57:X57" si="0">IFERROR(IF(C53&gt;C33,ABS(((C53/C33)^(1/(2017-1997))-1)*100),-ABS(((C53/C33)^(1/(2017-1997))-1)*100)),"N/A")</f>
        <v>N/A</v>
      </c>
      <c r="D57" s="17">
        <f t="shared" si="0"/>
        <v>6.0716706657428343</v>
      </c>
      <c r="E57" s="17">
        <f t="shared" si="0"/>
        <v>6.0431165943297449</v>
      </c>
      <c r="F57" s="17">
        <f t="shared" si="0"/>
        <v>7.1323842034397122</v>
      </c>
      <c r="G57" s="17">
        <f t="shared" si="0"/>
        <v>10.489329513616285</v>
      </c>
      <c r="H57" s="17">
        <f t="shared" si="0"/>
        <v>6.3392512447710274</v>
      </c>
      <c r="I57" s="17">
        <f t="shared" si="0"/>
        <v>3.6822196985633826</v>
      </c>
      <c r="J57" s="17">
        <f t="shared" si="0"/>
        <v>1.9071279943969954</v>
      </c>
      <c r="K57" s="17">
        <f t="shared" si="0"/>
        <v>2.1721563575431535</v>
      </c>
      <c r="L57" s="17">
        <f t="shared" si="0"/>
        <v>0.33382796456817854</v>
      </c>
      <c r="M57" s="17">
        <f t="shared" si="0"/>
        <v>5.699778357786311</v>
      </c>
      <c r="N57" s="17">
        <f t="shared" si="0"/>
        <v>3.1428477148583989</v>
      </c>
      <c r="O57" s="17" t="str">
        <f t="shared" si="0"/>
        <v>N/A</v>
      </c>
      <c r="P57" s="17">
        <f t="shared" si="0"/>
        <v>-6.204749093696349</v>
      </c>
      <c r="Q57" s="17">
        <f t="shared" si="0"/>
        <v>-7.7787807293647759</v>
      </c>
      <c r="R57" s="17" t="str">
        <f t="shared" si="0"/>
        <v>N/A</v>
      </c>
      <c r="S57" s="17" t="str">
        <f t="shared" si="0"/>
        <v>N/A</v>
      </c>
      <c r="T57" s="17">
        <f t="shared" si="0"/>
        <v>-7.1773462536293131</v>
      </c>
      <c r="U57" s="17">
        <f t="shared" si="0"/>
        <v>6.0716706657428343</v>
      </c>
      <c r="V57" s="17" t="str">
        <f t="shared" si="0"/>
        <v>N/A</v>
      </c>
      <c r="W57" s="17" t="str">
        <f t="shared" si="0"/>
        <v>N/A</v>
      </c>
      <c r="X57" s="17" t="str">
        <f t="shared" si="0"/>
        <v>N/A</v>
      </c>
    </row>
    <row r="58" spans="1:24">
      <c r="A58" s="8" t="s">
        <v>25</v>
      </c>
      <c r="B58" s="9">
        <f>IFERROR(IF(B43&gt;B33,ABS(((B43/B33)^(1/(2007-1997))-1)*100),-ABS(((B43/B33)^(1/(2007-1997))-1)*100)),"N/A")</f>
        <v>25.090521953193402</v>
      </c>
      <c r="C58" s="16">
        <f t="shared" ref="C58:X58" si="1">IFERROR(IF(C43&gt;C33,ABS(((C43/C33)^(1/(2007-1997))-1)*100),-ABS(((C43/C33)^(1/(2007-1997))-1)*100)),"N/A")</f>
        <v>2.7189465815924629</v>
      </c>
      <c r="D58" s="17" t="str">
        <f t="shared" si="1"/>
        <v>N/A</v>
      </c>
      <c r="E58" s="17" t="str">
        <f t="shared" si="1"/>
        <v>N/A</v>
      </c>
      <c r="F58" s="17" t="str">
        <f t="shared" si="1"/>
        <v>N/A</v>
      </c>
      <c r="G58" s="17">
        <f t="shared" si="1"/>
        <v>14.396586297797798</v>
      </c>
      <c r="H58" s="17">
        <f t="shared" si="1"/>
        <v>7.4176489718779877</v>
      </c>
      <c r="I58" s="17" t="str">
        <f t="shared" si="1"/>
        <v>N/A</v>
      </c>
      <c r="J58" s="17" t="str">
        <f t="shared" si="1"/>
        <v>N/A</v>
      </c>
      <c r="K58" s="17">
        <f t="shared" si="1"/>
        <v>22.187983250321718</v>
      </c>
      <c r="L58" s="17" t="str">
        <f t="shared" si="1"/>
        <v>N/A</v>
      </c>
      <c r="M58" s="17">
        <f t="shared" si="1"/>
        <v>28.925691726266656</v>
      </c>
      <c r="N58" s="17">
        <f t="shared" si="1"/>
        <v>10.440057027224746</v>
      </c>
      <c r="O58" s="17" t="str">
        <f t="shared" si="1"/>
        <v>N/A</v>
      </c>
      <c r="P58" s="17" t="str">
        <f t="shared" si="1"/>
        <v>N/A</v>
      </c>
      <c r="Q58" s="17" t="str">
        <f t="shared" si="1"/>
        <v>N/A</v>
      </c>
      <c r="R58" s="17" t="str">
        <f t="shared" si="1"/>
        <v>N/A</v>
      </c>
      <c r="S58" s="17" t="str">
        <f t="shared" si="1"/>
        <v>N/A</v>
      </c>
      <c r="T58" s="17" t="str">
        <f t="shared" si="1"/>
        <v>N/A</v>
      </c>
      <c r="U58" s="17" t="str">
        <f t="shared" si="1"/>
        <v>N/A</v>
      </c>
      <c r="V58" s="17" t="str">
        <f t="shared" si="1"/>
        <v>N/A</v>
      </c>
      <c r="W58" s="17" t="str">
        <f t="shared" si="1"/>
        <v>N/A</v>
      </c>
      <c r="X58" s="17" t="str">
        <f t="shared" si="1"/>
        <v>N/A</v>
      </c>
    </row>
    <row r="59" spans="1:24">
      <c r="A59" s="142" t="s">
        <v>657</v>
      </c>
      <c r="B59" s="9">
        <f>IFERROR(IF(B53&gt;B43,ABS(((B53/B43)^(1/(2017-2007))-1)*100),-ABS(((B53/B43)^(1/(2017-2007))-1)*100)),"N/A")</f>
        <v>-21.349286306617831</v>
      </c>
      <c r="C59" s="16" t="str">
        <f t="shared" ref="C59:X59" si="2">IFERROR(IF(C53&gt;C43,ABS(((C53/C43)^(1/(2017-2007))-1)*100),-ABS(((C53/C43)^(1/(2017-2007))-1)*100)),"N/A")</f>
        <v>N/A</v>
      </c>
      <c r="D59" s="17" t="str">
        <f t="shared" si="2"/>
        <v>N/A</v>
      </c>
      <c r="E59" s="17" t="str">
        <f t="shared" si="2"/>
        <v>N/A</v>
      </c>
      <c r="F59" s="17" t="str">
        <f t="shared" si="2"/>
        <v>N/A</v>
      </c>
      <c r="G59" s="17">
        <f t="shared" si="2"/>
        <v>6.4037310615353888</v>
      </c>
      <c r="H59" s="17">
        <f t="shared" si="2"/>
        <v>5.248292358383555</v>
      </c>
      <c r="I59" s="17" t="str">
        <f t="shared" si="2"/>
        <v>N/A</v>
      </c>
      <c r="J59" s="17" t="str">
        <f t="shared" si="2"/>
        <v>N/A</v>
      </c>
      <c r="K59" s="17">
        <f t="shared" si="2"/>
        <v>-22.992403892070492</v>
      </c>
      <c r="L59" s="17" t="str">
        <f t="shared" si="2"/>
        <v>N/A</v>
      </c>
      <c r="M59" s="17">
        <f t="shared" si="2"/>
        <v>-25.115980974759687</v>
      </c>
      <c r="N59" s="17">
        <f t="shared" si="2"/>
        <v>-4.7489272256333814</v>
      </c>
      <c r="O59" s="17">
        <f t="shared" si="2"/>
        <v>-17.866284553596056</v>
      </c>
      <c r="P59" s="17" t="str">
        <f t="shared" si="2"/>
        <v>N/A</v>
      </c>
      <c r="Q59" s="17" t="str">
        <f t="shared" si="2"/>
        <v>N/A</v>
      </c>
      <c r="R59" s="17">
        <f t="shared" si="2"/>
        <v>-6.9420408465660888</v>
      </c>
      <c r="S59" s="17">
        <f t="shared" si="2"/>
        <v>12.334976252295826</v>
      </c>
      <c r="T59" s="17" t="str">
        <f t="shared" si="2"/>
        <v>N/A</v>
      </c>
      <c r="U59" s="17" t="str">
        <f t="shared" si="2"/>
        <v>N/A</v>
      </c>
      <c r="V59" s="17" t="str">
        <f t="shared" si="2"/>
        <v>N/A</v>
      </c>
      <c r="W59" s="17" t="str">
        <f t="shared" si="2"/>
        <v>N/A</v>
      </c>
      <c r="X59" s="17" t="str">
        <f t="shared" si="2"/>
        <v>N/A</v>
      </c>
    </row>
    <row r="61" spans="1:24">
      <c r="A61" s="25" t="s">
        <v>594</v>
      </c>
      <c r="B61" s="66" t="s">
        <v>615</v>
      </c>
    </row>
    <row r="62" spans="1:24">
      <c r="A62" s="25" t="s">
        <v>595</v>
      </c>
      <c r="B62" s="3" t="s">
        <v>631</v>
      </c>
    </row>
    <row r="63" spans="1:24">
      <c r="A63" s="1" t="s">
        <v>1</v>
      </c>
      <c r="B63" s="66" t="s">
        <v>765</v>
      </c>
    </row>
  </sheetData>
  <mergeCells count="1">
    <mergeCell ref="B6:X6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92"/>
  <dimension ref="A1:L22"/>
  <sheetViews>
    <sheetView workbookViewId="0">
      <selection activeCell="B20" sqref="B20"/>
    </sheetView>
  </sheetViews>
  <sheetFormatPr defaultRowHeight="15"/>
  <cols>
    <col min="3" max="3" width="10.7109375" customWidth="1"/>
  </cols>
  <sheetData>
    <row r="1" spans="1:12" ht="15.75">
      <c r="A1" s="227" t="s">
        <v>873</v>
      </c>
      <c r="B1" s="227" t="s">
        <v>988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 s="41" customFormat="1">
      <c r="A6" s="67"/>
      <c r="B6" s="246" t="s">
        <v>628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8">
        <v>2011</v>
      </c>
      <c r="B7" s="76">
        <v>1.7</v>
      </c>
      <c r="C7" s="78">
        <v>1.4</v>
      </c>
      <c r="D7" s="78">
        <v>1.2</v>
      </c>
      <c r="E7" s="78">
        <v>1.3</v>
      </c>
      <c r="F7" s="78">
        <v>1.2</v>
      </c>
      <c r="G7" s="78">
        <v>1.8</v>
      </c>
      <c r="H7" s="78">
        <v>1.4</v>
      </c>
      <c r="I7" s="78">
        <v>1.9</v>
      </c>
      <c r="J7" s="78">
        <v>2.4</v>
      </c>
      <c r="K7" s="78">
        <v>2.5</v>
      </c>
      <c r="L7" s="78">
        <v>1.4</v>
      </c>
    </row>
    <row r="8" spans="1:12">
      <c r="A8" s="8">
        <v>2012</v>
      </c>
      <c r="B8" s="76">
        <v>1.7</v>
      </c>
      <c r="C8" s="78">
        <v>1.3</v>
      </c>
      <c r="D8" s="78">
        <v>2</v>
      </c>
      <c r="E8" s="78">
        <v>1.2</v>
      </c>
      <c r="F8" s="78">
        <v>1.3</v>
      </c>
      <c r="G8" s="78">
        <v>1.4</v>
      </c>
      <c r="H8" s="78">
        <v>1.4</v>
      </c>
      <c r="I8" s="78">
        <v>1.9</v>
      </c>
      <c r="J8" s="78">
        <v>2.9</v>
      </c>
      <c r="K8" s="78">
        <v>3.2</v>
      </c>
      <c r="L8" s="78">
        <v>1.6</v>
      </c>
    </row>
    <row r="9" spans="1:12">
      <c r="A9" s="8">
        <v>2013</v>
      </c>
      <c r="B9" s="76">
        <v>1.5</v>
      </c>
      <c r="C9" s="78">
        <v>0.9</v>
      </c>
      <c r="D9" s="78">
        <v>1.3</v>
      </c>
      <c r="E9" s="78">
        <v>1.2</v>
      </c>
      <c r="F9" s="78">
        <v>1.2</v>
      </c>
      <c r="G9" s="78">
        <v>1.3</v>
      </c>
      <c r="H9" s="78">
        <v>1.2</v>
      </c>
      <c r="I9" s="78">
        <v>1.7</v>
      </c>
      <c r="J9" s="78">
        <v>2.2000000000000002</v>
      </c>
      <c r="K9" s="78">
        <v>2.5</v>
      </c>
      <c r="L9" s="78">
        <v>1.6</v>
      </c>
    </row>
    <row r="10" spans="1:12">
      <c r="A10" s="8">
        <v>2014</v>
      </c>
      <c r="B10" s="76">
        <v>1.5</v>
      </c>
      <c r="C10" s="78">
        <v>1.1000000000000001</v>
      </c>
      <c r="D10" s="78">
        <v>1.7</v>
      </c>
      <c r="E10" s="78">
        <v>1.4</v>
      </c>
      <c r="F10" s="78">
        <v>1.3</v>
      </c>
      <c r="G10" s="78">
        <v>1.3</v>
      </c>
      <c r="H10" s="78">
        <v>1.3</v>
      </c>
      <c r="I10" s="78">
        <v>1.7</v>
      </c>
      <c r="J10" s="78">
        <v>1.9</v>
      </c>
      <c r="K10" s="78">
        <v>2.4</v>
      </c>
      <c r="L10" s="78">
        <v>1.7</v>
      </c>
    </row>
    <row r="11" spans="1:12">
      <c r="A11" s="8">
        <v>2015</v>
      </c>
      <c r="B11" s="76">
        <v>1.5</v>
      </c>
      <c r="C11" s="78">
        <v>1.2</v>
      </c>
      <c r="D11" s="78">
        <v>1.8</v>
      </c>
      <c r="E11" s="78">
        <v>1.3</v>
      </c>
      <c r="F11" s="78">
        <v>1.2</v>
      </c>
      <c r="G11" s="78">
        <v>1.5</v>
      </c>
      <c r="H11" s="78">
        <v>1.4</v>
      </c>
      <c r="I11" s="78">
        <v>1.4</v>
      </c>
      <c r="J11" s="78">
        <v>1.4</v>
      </c>
      <c r="K11" s="78">
        <v>1.7</v>
      </c>
      <c r="L11" s="78">
        <v>2</v>
      </c>
    </row>
    <row r="12" spans="1:12">
      <c r="A12" s="8">
        <v>2016</v>
      </c>
      <c r="B12" s="76">
        <v>1.4</v>
      </c>
      <c r="C12" s="78">
        <v>0.9</v>
      </c>
      <c r="D12" s="78">
        <v>1.4</v>
      </c>
      <c r="E12" s="78">
        <v>1.2</v>
      </c>
      <c r="F12" s="78">
        <v>1.2</v>
      </c>
      <c r="G12" s="78">
        <v>1.2</v>
      </c>
      <c r="H12" s="78">
        <v>1.3</v>
      </c>
      <c r="I12" s="78">
        <v>1.4</v>
      </c>
      <c r="J12" s="78">
        <v>1.3</v>
      </c>
      <c r="K12" s="78">
        <v>1.4</v>
      </c>
      <c r="L12" s="78">
        <v>1.9</v>
      </c>
    </row>
    <row r="13" spans="1:12" s="164" customFormat="1">
      <c r="A13" s="142">
        <v>2017</v>
      </c>
      <c r="B13" s="76">
        <v>1.7</v>
      </c>
      <c r="C13" s="78">
        <v>1.1000000000000001</v>
      </c>
      <c r="D13" s="78">
        <v>1.7</v>
      </c>
      <c r="E13" s="78">
        <v>1.4</v>
      </c>
      <c r="F13" s="78">
        <v>1.3</v>
      </c>
      <c r="G13" s="78">
        <v>1.8</v>
      </c>
      <c r="H13" s="78">
        <v>1.7</v>
      </c>
      <c r="I13" s="78">
        <v>1.4</v>
      </c>
      <c r="J13" s="78">
        <v>1.4</v>
      </c>
      <c r="K13" s="78">
        <v>1.7</v>
      </c>
      <c r="L13" s="78">
        <v>2.2000000000000002</v>
      </c>
    </row>
    <row r="14" spans="1:12" s="239" customFormat="1">
      <c r="A14" s="241">
        <v>2018</v>
      </c>
      <c r="B14" s="76">
        <v>2.1</v>
      </c>
      <c r="C14" s="78">
        <v>1.2</v>
      </c>
      <c r="D14" s="78">
        <v>1.9</v>
      </c>
      <c r="E14" s="78">
        <v>1.5</v>
      </c>
      <c r="F14" s="78">
        <v>2.1</v>
      </c>
      <c r="G14" s="78">
        <v>2.2000000000000002</v>
      </c>
      <c r="H14" s="78">
        <v>2.2000000000000002</v>
      </c>
      <c r="I14" s="78">
        <v>1.6</v>
      </c>
      <c r="J14" s="78">
        <v>1.5</v>
      </c>
      <c r="K14" s="78">
        <v>1.9</v>
      </c>
      <c r="L14" s="78">
        <v>2.5</v>
      </c>
    </row>
    <row r="16" spans="1:12">
      <c r="A16" s="1" t="s">
        <v>22</v>
      </c>
    </row>
    <row r="17" spans="1:12">
      <c r="A17" s="1"/>
    </row>
    <row r="18" spans="1:12">
      <c r="A18" s="241" t="s">
        <v>987</v>
      </c>
      <c r="B18" s="9">
        <f>((B14/B7)^(1/(2018-2011))-1)*100</f>
        <v>3.0647260760592987</v>
      </c>
      <c r="C18" s="16">
        <f t="shared" ref="C18:L18" si="0">((C14/C7)^(1/(2018-2011))-1)*100</f>
        <v>-2.1780822017817281</v>
      </c>
      <c r="D18" s="17">
        <f t="shared" si="0"/>
        <v>6.7850207578993516</v>
      </c>
      <c r="E18" s="17">
        <f t="shared" si="0"/>
        <v>2.0653366543536</v>
      </c>
      <c r="F18" s="17">
        <f t="shared" si="0"/>
        <v>8.3227610455157688</v>
      </c>
      <c r="G18" s="17">
        <f t="shared" si="0"/>
        <v>2.9082102407559596</v>
      </c>
      <c r="H18" s="17">
        <f t="shared" si="0"/>
        <v>6.6699501576610754</v>
      </c>
      <c r="I18" s="17">
        <f t="shared" si="0"/>
        <v>-2.4251135560011905</v>
      </c>
      <c r="J18" s="17">
        <f t="shared" si="0"/>
        <v>-6.4938873230701581</v>
      </c>
      <c r="K18" s="17">
        <f t="shared" si="0"/>
        <v>-3.8446683076014287</v>
      </c>
      <c r="L18" s="17">
        <f t="shared" si="0"/>
        <v>8.6358430552431855</v>
      </c>
    </row>
    <row r="20" spans="1:12">
      <c r="A20" s="25" t="s">
        <v>594</v>
      </c>
      <c r="B20" s="66" t="s">
        <v>951</v>
      </c>
    </row>
    <row r="21" spans="1:12">
      <c r="A21" s="25" t="s">
        <v>595</v>
      </c>
      <c r="B21" s="3" t="s">
        <v>634</v>
      </c>
    </row>
    <row r="22" spans="1:12">
      <c r="A22" s="1" t="s">
        <v>1</v>
      </c>
      <c r="B22" s="66" t="s">
        <v>633</v>
      </c>
    </row>
  </sheetData>
  <mergeCells count="1">
    <mergeCell ref="B6:L6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94"/>
  <dimension ref="A1:L22"/>
  <sheetViews>
    <sheetView workbookViewId="0">
      <selection activeCell="B20" sqref="B20"/>
    </sheetView>
  </sheetViews>
  <sheetFormatPr defaultRowHeight="15"/>
  <sheetData>
    <row r="1" spans="1:12" ht="15.75">
      <c r="A1" s="227" t="s">
        <v>882</v>
      </c>
      <c r="B1" s="227" t="s">
        <v>989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 s="41" customFormat="1">
      <c r="A6" s="67"/>
      <c r="B6" s="246" t="s">
        <v>636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8">
        <v>2011</v>
      </c>
      <c r="B7" s="76">
        <v>5.9</v>
      </c>
      <c r="C7" s="78">
        <v>12.6</v>
      </c>
      <c r="D7" s="78">
        <v>13.3</v>
      </c>
      <c r="E7" s="78">
        <v>9.1</v>
      </c>
      <c r="F7" s="78">
        <v>10.1</v>
      </c>
      <c r="G7" s="78">
        <v>5.8</v>
      </c>
      <c r="H7" s="78">
        <v>7.7</v>
      </c>
      <c r="I7" s="78">
        <v>3.5</v>
      </c>
      <c r="J7" s="78">
        <v>2.6</v>
      </c>
      <c r="K7" s="78">
        <v>2.7</v>
      </c>
      <c r="L7" s="78">
        <v>7</v>
      </c>
    </row>
    <row r="8" spans="1:12">
      <c r="A8" s="8">
        <v>2012</v>
      </c>
      <c r="B8" s="76">
        <v>5.4</v>
      </c>
      <c r="C8" s="78">
        <v>13.5</v>
      </c>
      <c r="D8" s="78">
        <v>8.1999999999999993</v>
      </c>
      <c r="E8" s="78">
        <v>9.9</v>
      </c>
      <c r="F8" s="78">
        <v>10.199999999999999</v>
      </c>
      <c r="G8" s="78">
        <v>7.1</v>
      </c>
      <c r="H8" s="78">
        <v>7.3</v>
      </c>
      <c r="I8" s="78">
        <v>3.5</v>
      </c>
      <c r="J8" s="78">
        <v>2</v>
      </c>
      <c r="K8" s="78">
        <v>1.7</v>
      </c>
      <c r="L8" s="78">
        <v>5.4</v>
      </c>
    </row>
    <row r="9" spans="1:12">
      <c r="A9" s="8">
        <v>2013</v>
      </c>
      <c r="B9" s="76">
        <v>6.1</v>
      </c>
      <c r="C9" s="78">
        <v>17.5</v>
      </c>
      <c r="D9" s="78">
        <v>13.2</v>
      </c>
      <c r="E9" s="78">
        <v>10.4</v>
      </c>
      <c r="F9" s="78">
        <v>11.2</v>
      </c>
      <c r="G9" s="78">
        <v>7.6</v>
      </c>
      <c r="H9" s="78">
        <v>8.4</v>
      </c>
      <c r="I9" s="78">
        <v>3.7</v>
      </c>
      <c r="J9" s="78">
        <v>2.4</v>
      </c>
      <c r="K9" s="78">
        <v>2.2000000000000002</v>
      </c>
      <c r="L9" s="78">
        <v>5.3</v>
      </c>
    </row>
    <row r="10" spans="1:12">
      <c r="A10" s="8">
        <v>2014</v>
      </c>
      <c r="B10" s="76">
        <v>5.8</v>
      </c>
      <c r="C10" s="78" t="s">
        <v>133</v>
      </c>
      <c r="D10" s="78">
        <v>9.3000000000000007</v>
      </c>
      <c r="E10" s="78">
        <v>8.4</v>
      </c>
      <c r="F10" s="78">
        <v>10.199999999999999</v>
      </c>
      <c r="G10" s="78">
        <v>8.1</v>
      </c>
      <c r="H10" s="78">
        <v>7.1</v>
      </c>
      <c r="I10" s="78">
        <v>3.7</v>
      </c>
      <c r="J10" s="78">
        <v>2.5</v>
      </c>
      <c r="K10" s="78">
        <v>2.2999999999999998</v>
      </c>
      <c r="L10" s="78">
        <v>4.5</v>
      </c>
    </row>
    <row r="11" spans="1:12">
      <c r="A11" s="8">
        <v>2015</v>
      </c>
      <c r="B11" s="76">
        <v>5.8</v>
      </c>
      <c r="C11" s="78">
        <v>13.6</v>
      </c>
      <c r="D11" s="78">
        <v>8.4</v>
      </c>
      <c r="E11" s="78">
        <v>8.5</v>
      </c>
      <c r="F11" s="78">
        <v>11.6</v>
      </c>
      <c r="G11" s="78">
        <v>6.6</v>
      </c>
      <c r="H11" s="78">
        <v>6.3</v>
      </c>
      <c r="I11" s="78">
        <v>4.7</v>
      </c>
      <c r="J11" s="78">
        <v>4.7</v>
      </c>
      <c r="K11" s="78">
        <v>4.4000000000000004</v>
      </c>
      <c r="L11" s="78">
        <v>3.9</v>
      </c>
    </row>
    <row r="12" spans="1:12">
      <c r="A12" s="8">
        <v>2016</v>
      </c>
      <c r="B12" s="76">
        <v>6.5</v>
      </c>
      <c r="C12" s="78">
        <v>20.399999999999999</v>
      </c>
      <c r="D12" s="78">
        <v>11.2</v>
      </c>
      <c r="E12" s="78">
        <v>8.9</v>
      </c>
      <c r="F12" s="78">
        <v>10.6</v>
      </c>
      <c r="G12" s="78">
        <v>7.6</v>
      </c>
      <c r="H12" s="78">
        <v>6.2</v>
      </c>
      <c r="I12" s="78">
        <v>5.3</v>
      </c>
      <c r="J12" s="78">
        <v>6.4</v>
      </c>
      <c r="K12" s="78">
        <v>7.7</v>
      </c>
      <c r="L12" s="78">
        <v>3.9</v>
      </c>
    </row>
    <row r="13" spans="1:12" s="164" customFormat="1">
      <c r="A13" s="142">
        <v>2017</v>
      </c>
      <c r="B13" s="76">
        <v>4.5999999999999996</v>
      </c>
      <c r="C13" s="78">
        <v>17.5</v>
      </c>
      <c r="D13" s="78">
        <v>8.1</v>
      </c>
      <c r="E13" s="78">
        <v>7.8</v>
      </c>
      <c r="F13" s="78">
        <v>7.9</v>
      </c>
      <c r="G13" s="78">
        <v>4.5</v>
      </c>
      <c r="H13" s="78">
        <v>4.3</v>
      </c>
      <c r="I13" s="78">
        <v>4.7</v>
      </c>
      <c r="J13" s="78">
        <v>5.9</v>
      </c>
      <c r="K13" s="78">
        <v>5.9</v>
      </c>
      <c r="L13" s="78">
        <v>2.9</v>
      </c>
    </row>
    <row r="14" spans="1:12" s="239" customFormat="1">
      <c r="A14" s="241">
        <v>2018</v>
      </c>
      <c r="B14" s="76">
        <v>3.4</v>
      </c>
      <c r="C14" s="78">
        <v>15.3</v>
      </c>
      <c r="D14" s="78">
        <v>7</v>
      </c>
      <c r="E14" s="78">
        <v>6.6</v>
      </c>
      <c r="F14" s="78">
        <v>4.9000000000000004</v>
      </c>
      <c r="G14" s="78">
        <v>3.2</v>
      </c>
      <c r="H14" s="78">
        <v>3.2</v>
      </c>
      <c r="I14" s="78">
        <v>4.3</v>
      </c>
      <c r="J14" s="78">
        <v>5.4</v>
      </c>
      <c r="K14" s="78">
        <v>4.3</v>
      </c>
      <c r="L14" s="78">
        <v>2.2000000000000002</v>
      </c>
    </row>
    <row r="16" spans="1:12">
      <c r="A16" s="1" t="s">
        <v>22</v>
      </c>
    </row>
    <row r="17" spans="1:12">
      <c r="A17" s="1"/>
    </row>
    <row r="18" spans="1:12">
      <c r="A18" s="241" t="s">
        <v>987</v>
      </c>
      <c r="B18" s="9">
        <f>((B14/B7)^(1/(2018-2011))-1)*100</f>
        <v>-7.5719387162114131</v>
      </c>
      <c r="C18" s="16">
        <f t="shared" ref="C18:L18" si="0">((C14/C7)^(1/(2018-2011))-1)*100</f>
        <v>2.8124813415856709</v>
      </c>
      <c r="D18" s="17">
        <f t="shared" si="0"/>
        <v>-8.7615167372881331</v>
      </c>
      <c r="E18" s="17">
        <f t="shared" si="0"/>
        <v>-4.4849534034474008</v>
      </c>
      <c r="F18" s="17">
        <f t="shared" si="0"/>
        <v>-9.8169419155511246</v>
      </c>
      <c r="G18" s="17">
        <f t="shared" si="0"/>
        <v>-8.1449282632687137</v>
      </c>
      <c r="H18" s="17">
        <f t="shared" si="0"/>
        <v>-11.788998987644106</v>
      </c>
      <c r="I18" s="17">
        <f t="shared" si="0"/>
        <v>2.9844104894435119</v>
      </c>
      <c r="J18" s="17">
        <f t="shared" si="0"/>
        <v>11.005826087365712</v>
      </c>
      <c r="K18" s="17">
        <f t="shared" si="0"/>
        <v>6.8740085222834368</v>
      </c>
      <c r="L18" s="17">
        <f t="shared" si="0"/>
        <v>-15.240334445046566</v>
      </c>
    </row>
    <row r="20" spans="1:12">
      <c r="A20" s="25" t="s">
        <v>594</v>
      </c>
      <c r="B20" s="66" t="s">
        <v>951</v>
      </c>
    </row>
    <row r="21" spans="1:12">
      <c r="A21" s="25" t="s">
        <v>595</v>
      </c>
      <c r="B21" s="3" t="s">
        <v>634</v>
      </c>
    </row>
    <row r="22" spans="1:12">
      <c r="A22" s="1" t="s">
        <v>1</v>
      </c>
      <c r="B22" s="66" t="s">
        <v>635</v>
      </c>
    </row>
  </sheetData>
  <mergeCells count="1">
    <mergeCell ref="B6:L6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96"/>
  <dimension ref="A1:Y37"/>
  <sheetViews>
    <sheetView workbookViewId="0">
      <selection activeCell="C7" sqref="C7:C27"/>
    </sheetView>
  </sheetViews>
  <sheetFormatPr defaultRowHeight="15"/>
  <sheetData>
    <row r="1" spans="1:25" ht="15.75">
      <c r="A1" s="227" t="s">
        <v>892</v>
      </c>
      <c r="B1" s="2" t="s">
        <v>768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s="164" customFormat="1" ht="67.5">
      <c r="A5" s="4" t="s">
        <v>3</v>
      </c>
      <c r="B5" s="165" t="s">
        <v>67</v>
      </c>
      <c r="C5" s="165" t="s">
        <v>4</v>
      </c>
      <c r="D5" s="166" t="s">
        <v>5</v>
      </c>
      <c r="E5" s="166" t="s">
        <v>6</v>
      </c>
      <c r="F5" s="166" t="s">
        <v>7</v>
      </c>
      <c r="G5" s="166" t="s">
        <v>8</v>
      </c>
      <c r="H5" s="166" t="s">
        <v>9</v>
      </c>
      <c r="I5" s="7" t="s">
        <v>10</v>
      </c>
      <c r="J5" s="166" t="s">
        <v>11</v>
      </c>
      <c r="K5" s="166" t="s">
        <v>12</v>
      </c>
      <c r="L5" s="166" t="s">
        <v>13</v>
      </c>
      <c r="M5" s="166" t="s">
        <v>14</v>
      </c>
      <c r="N5" s="166" t="s">
        <v>653</v>
      </c>
      <c r="O5" s="166" t="s">
        <v>652</v>
      </c>
      <c r="P5" s="166" t="s">
        <v>16</v>
      </c>
      <c r="Q5" s="166" t="s">
        <v>17</v>
      </c>
      <c r="R5" s="166" t="s">
        <v>18</v>
      </c>
      <c r="S5" s="166" t="s">
        <v>19</v>
      </c>
      <c r="T5" s="166" t="s">
        <v>691</v>
      </c>
      <c r="U5" s="84" t="s">
        <v>688</v>
      </c>
      <c r="V5" s="166" t="s">
        <v>690</v>
      </c>
      <c r="W5" s="166" t="s">
        <v>689</v>
      </c>
      <c r="X5" s="7" t="s">
        <v>21</v>
      </c>
      <c r="Y5" s="7" t="s">
        <v>41</v>
      </c>
    </row>
    <row r="6" spans="1:25" s="41" customFormat="1" ht="15" customHeight="1">
      <c r="A6" s="67"/>
      <c r="B6" s="246" t="s">
        <v>767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5">
      <c r="A7" s="8">
        <v>1997</v>
      </c>
      <c r="B7" s="9">
        <f>'Table 43'!B7/'Table 28'!B7</f>
        <v>8.7444287168208881</v>
      </c>
      <c r="C7" s="11">
        <f>'Table 43'!C7/'Table 28'!C7</f>
        <v>10.642288945131112</v>
      </c>
      <c r="D7" s="17">
        <f>'Table 43'!D7/'Table 28'!D7</f>
        <v>2.3402340234023402</v>
      </c>
      <c r="E7" s="17">
        <f>'Table 43'!E7/'Table 28'!E7</f>
        <v>211.54105433463664</v>
      </c>
      <c r="F7" s="17">
        <f>'Table 43'!F7/'Table 28'!F7</f>
        <v>32.42677824267782</v>
      </c>
      <c r="G7" s="17">
        <f>'Table 43'!G7/'Table 28'!G7</f>
        <v>1.1263567479008807</v>
      </c>
      <c r="H7" s="17">
        <f>'Table 43'!H7/'Table 28'!H7</f>
        <v>6.90280646949161</v>
      </c>
      <c r="I7" s="11">
        <f>'Table 43'!I7/'Table 28'!I7</f>
        <v>24.416481251682541</v>
      </c>
      <c r="J7" s="17">
        <f>'Table 43'!J7/'Table 28'!J7</f>
        <v>2.179327521793275</v>
      </c>
      <c r="K7" s="17">
        <f>'Table 43'!K7/'Table 28'!K7</f>
        <v>2.0886930385389335</v>
      </c>
      <c r="L7" s="17">
        <f>'Table 43'!L7/'Table 28'!L7</f>
        <v>16.585365853658537</v>
      </c>
      <c r="M7" s="17">
        <f>'Table 43'!M7/'Table 28'!M7</f>
        <v>15.103734439834025</v>
      </c>
      <c r="N7" s="17">
        <f>'Table 43'!N7/'Table 28'!N7</f>
        <v>3.6146557861876336</v>
      </c>
      <c r="O7" s="17">
        <f>'Table 43'!O7/'Table 28'!O7</f>
        <v>2.0314880650076179</v>
      </c>
      <c r="P7" s="17">
        <f>'Table 43'!P7/'Table 28'!P7</f>
        <v>1.9050038100076201</v>
      </c>
      <c r="Q7" s="17">
        <f>'Table 43'!Q7/'Table 28'!Q7</f>
        <v>2.2179506136330032</v>
      </c>
      <c r="R7" s="17">
        <f>'Table 43'!R7/'Table 28'!R7</f>
        <v>0.46554934823091243</v>
      </c>
      <c r="S7" s="17">
        <f>'Table 43'!S7/'Table 28'!S7</f>
        <v>0.66690606884522652</v>
      </c>
      <c r="T7" s="17">
        <f>'Table 43'!T7/'Table 28'!T7</f>
        <v>0.18560024045686804</v>
      </c>
      <c r="U7" s="16">
        <f>'Table 43'!U7/'Table 28'!U7</f>
        <v>0.14983518130056936</v>
      </c>
      <c r="V7" s="17">
        <f>'Table 43'!V7/'Table 28'!V7</f>
        <v>1.3297872340425532</v>
      </c>
      <c r="W7" s="73">
        <f>'Table 43'!W7/'Table 28'!W7</f>
        <v>0.2176515398846447</v>
      </c>
      <c r="X7" s="11">
        <f>'Table 43'!X7/'Table 28'!X7</f>
        <v>3.755220658238215</v>
      </c>
      <c r="Y7" s="11">
        <f>'Table 43'!Y7/'Table 28'!Y7</f>
        <v>4.244049473967217</v>
      </c>
    </row>
    <row r="8" spans="1:25">
      <c r="A8" s="8">
        <v>1998</v>
      </c>
      <c r="B8" s="9">
        <f>'Table 43'!B8/'Table 28'!B8</f>
        <v>8.4755191291125946</v>
      </c>
      <c r="C8" s="11">
        <f>'Table 43'!C8/'Table 28'!C8</f>
        <v>9.7120070097114564</v>
      </c>
      <c r="D8" s="17">
        <f>'Table 43'!D8/'Table 28'!D8</f>
        <v>2.9802706085712583</v>
      </c>
      <c r="E8" s="17">
        <f>'Table 43'!E8/'Table 28'!E8</f>
        <v>188.87468030690536</v>
      </c>
      <c r="F8" s="17">
        <f>'Table 43'!F8/'Table 28'!F8</f>
        <v>27.283751010509295</v>
      </c>
      <c r="G8" s="17">
        <f>'Table 43'!G8/'Table 28'!G8</f>
        <v>1.2417218543046358</v>
      </c>
      <c r="H8" s="17">
        <f>'Table 43'!H8/'Table 28'!H8</f>
        <v>9.6386664183274355</v>
      </c>
      <c r="I8" s="11">
        <f>'Table 43'!I8/'Table 28'!I8</f>
        <v>24.301939791486781</v>
      </c>
      <c r="J8" s="17">
        <f>'Table 43'!J8/'Table 28'!J8</f>
        <v>1.2311227839789889</v>
      </c>
      <c r="K8" s="17">
        <f>'Table 43'!K8/'Table 28'!K8</f>
        <v>1.3779527559055118</v>
      </c>
      <c r="L8" s="17">
        <f>'Table 43'!L8/'Table 28'!L8</f>
        <v>8.2663872394923743</v>
      </c>
      <c r="M8" s="17">
        <f>'Table 43'!M8/'Table 28'!M8</f>
        <v>18.765849535080303</v>
      </c>
      <c r="N8" s="17">
        <f>'Table 43'!N8/'Table 28'!N8</f>
        <v>5.0995172522080479</v>
      </c>
      <c r="O8" s="17">
        <f>'Table 43'!O8/'Table 28'!O8</f>
        <v>5.4227261523293064</v>
      </c>
      <c r="P8" s="17">
        <f>'Table 43'!P8/'Table 28'!P8</f>
        <v>1.6840332596568783</v>
      </c>
      <c r="Q8" s="17">
        <f>'Table 43'!Q8/'Table 28'!Q8</f>
        <v>0.37041610075317938</v>
      </c>
      <c r="R8" s="17">
        <f>'Table 43'!R8/'Table 28'!R8</f>
        <v>1.7908309455587395</v>
      </c>
      <c r="S8" s="17">
        <f>'Table 43'!S8/'Table 28'!S8</f>
        <v>0.77553196645824241</v>
      </c>
      <c r="T8" s="17">
        <f>'Table 43'!T8/'Table 28'!T8</f>
        <v>0.39683806873091343</v>
      </c>
      <c r="U8" s="16">
        <f>'Table 43'!U8/'Table 28'!U8</f>
        <v>0.2693965517241379</v>
      </c>
      <c r="V8" s="17">
        <f>'Table 43'!V8/'Table 28'!V8</f>
        <v>5.9808612440191391</v>
      </c>
      <c r="W8" s="73">
        <f>'Table 43'!W8/'Table 28'!W8</f>
        <v>9.8183603338242512E-2</v>
      </c>
      <c r="X8" s="11">
        <f>'Table 43'!X8/'Table 28'!X8</f>
        <v>2.9825684531015448</v>
      </c>
      <c r="Y8" s="11">
        <f>'Table 43'!Y8/'Table 28'!Y8</f>
        <v>3.8976426510515516</v>
      </c>
    </row>
    <row r="9" spans="1:25">
      <c r="A9" s="8">
        <v>1999</v>
      </c>
      <c r="B9" s="9">
        <f>'Table 43'!B9/'Table 28'!B9</f>
        <v>10.623688934062844</v>
      </c>
      <c r="C9" s="11">
        <f>'Table 43'!C9/'Table 28'!C9</f>
        <v>11.814819919364039</v>
      </c>
      <c r="D9" s="17">
        <f>'Table 43'!D9/'Table 28'!D9</f>
        <v>3.5517452541334968</v>
      </c>
      <c r="E9" s="17">
        <f>'Table 43'!E9/'Table 28'!E9</f>
        <v>258.21982151244714</v>
      </c>
      <c r="F9" s="17">
        <f>'Table 43'!F9/'Table 28'!F9</f>
        <v>28.112449799196785</v>
      </c>
      <c r="G9" s="17">
        <f>'Table 43'!G9/'Table 28'!G9</f>
        <v>1.4964329215242735</v>
      </c>
      <c r="H9" s="17">
        <f>'Table 43'!H9/'Table 28'!H9</f>
        <v>5.6279392490941333</v>
      </c>
      <c r="I9" s="11">
        <f>'Table 43'!I9/'Table 28'!I9</f>
        <v>29.864155178885632</v>
      </c>
      <c r="J9" s="17">
        <f>'Table 43'!J9/'Table 28'!J9</f>
        <v>2.4010477299185098</v>
      </c>
      <c r="K9" s="17">
        <f>'Table 43'!K9/'Table 28'!K9</f>
        <v>1.0908347158148308</v>
      </c>
      <c r="L9" s="17">
        <f>'Table 43'!L9/'Table 28'!L9</f>
        <v>10.70936273990033</v>
      </c>
      <c r="M9" s="17">
        <f>'Table 43'!M9/'Table 28'!M9</f>
        <v>14.710389212381244</v>
      </c>
      <c r="N9" s="17">
        <f>'Table 43'!N9/'Table 28'!N9</f>
        <v>7.3545758726003498</v>
      </c>
      <c r="O9" s="17">
        <f>'Table 43'!O9/'Table 28'!O9</f>
        <v>9.2017975604536701</v>
      </c>
      <c r="P9" s="17">
        <f>'Table 43'!P9/'Table 28'!P9</f>
        <v>0.98293271378786518</v>
      </c>
      <c r="Q9" s="17">
        <f>'Table 43'!Q9/'Table 28'!Q9</f>
        <v>0.3137747097583935</v>
      </c>
      <c r="R9" s="17">
        <f>'Table 43'!R9/'Table 28'!R9</f>
        <v>1.6733601070950468</v>
      </c>
      <c r="S9" s="17">
        <f>'Table 43'!S9/'Table 28'!S9</f>
        <v>0.51826898160145107</v>
      </c>
      <c r="T9" s="17">
        <f>'Table 43'!T9/'Table 28'!T9</f>
        <v>0.54070392218827901</v>
      </c>
      <c r="U9" s="16">
        <f>'Table 43'!U9/'Table 28'!U9</f>
        <v>0.36677058499908305</v>
      </c>
      <c r="V9" s="17">
        <f>'Table 43'!V9/'Table 28'!V9</f>
        <v>6.2305295950155761</v>
      </c>
      <c r="W9" s="73">
        <f>'Table 43'!W9/'Table 28'!W9</f>
        <v>0.26888948642108096</v>
      </c>
      <c r="X9" s="11">
        <f>'Table 43'!X9/'Table 28'!X9</f>
        <v>3.400322631122719</v>
      </c>
      <c r="Y9" s="11">
        <f>'Table 43'!Y9/'Table 28'!Y9</f>
        <v>4.0010071070858588</v>
      </c>
    </row>
    <row r="10" spans="1:25">
      <c r="A10" s="8">
        <v>2000</v>
      </c>
      <c r="B10" s="9">
        <f>'Table 43'!B10/'Table 28'!B10</f>
        <v>9.5764486208477653</v>
      </c>
      <c r="C10" s="11">
        <f>'Table 43'!C10/'Table 28'!C10</f>
        <v>10.532817655577361</v>
      </c>
      <c r="D10" s="17">
        <f>'Table 43'!D10/'Table 28'!D10</f>
        <v>3.9435450394354503</v>
      </c>
      <c r="E10" s="17">
        <f>'Table 43'!E10/'Table 28'!E10</f>
        <v>172.06080033088617</v>
      </c>
      <c r="F10" s="17">
        <f>'Table 43'!F10/'Table 28'!F10</f>
        <v>31.274900398406377</v>
      </c>
      <c r="G10" s="17">
        <f>'Table 43'!G10/'Table 28'!G10</f>
        <v>1.7089369635297316</v>
      </c>
      <c r="H10" s="17">
        <f>'Table 43'!H10/'Table 28'!H10</f>
        <v>6.2918611731276632</v>
      </c>
      <c r="I10" s="11">
        <f>'Table 43'!I10/'Table 28'!I10</f>
        <v>25.729727928879498</v>
      </c>
      <c r="J10" s="17">
        <f>'Table 43'!J10/'Table 28'!J10</f>
        <v>3.38849487785658</v>
      </c>
      <c r="K10" s="17">
        <f>'Table 43'!K10/'Table 28'!K10</f>
        <v>1.3983449097952916</v>
      </c>
      <c r="L10" s="17">
        <f>'Table 43'!L10/'Table 28'!L10</f>
        <v>9.8400276211301652</v>
      </c>
      <c r="M10" s="17">
        <f>'Table 43'!M10/'Table 28'!M10</f>
        <v>18.89714993804213</v>
      </c>
      <c r="N10" s="17">
        <f>'Table 43'!N10/'Table 28'!N10</f>
        <v>7.1643588199879593</v>
      </c>
      <c r="O10" s="17">
        <f>'Table 43'!O10/'Table 28'!O10</f>
        <v>7.2105480016481254</v>
      </c>
      <c r="P10" s="17">
        <f>'Table 43'!P10/'Table 28'!P10</f>
        <v>1.7988692821654961</v>
      </c>
      <c r="Q10" s="17">
        <f>'Table 43'!Q10/'Table 28'!Q10</f>
        <v>0.43874081386420966</v>
      </c>
      <c r="R10" s="17">
        <f>'Table 43'!R10/'Table 28'!R10</f>
        <v>1.3413816230717639</v>
      </c>
      <c r="S10" s="17">
        <f>'Table 43'!S10/'Table 28'!S10</f>
        <v>0.753844607498241</v>
      </c>
      <c r="T10" s="17">
        <f>'Table 43'!T10/'Table 28'!T10</f>
        <v>0.65950732266265633</v>
      </c>
      <c r="U10" s="16">
        <f>'Table 43'!U10/'Table 28'!U10</f>
        <v>0.25926886180969666</v>
      </c>
      <c r="V10" s="17">
        <f>'Table 43'!V10/'Table 28'!V10</f>
        <v>7.8917700112739571</v>
      </c>
      <c r="W10" s="73">
        <f>'Table 43'!W10/'Table 28'!W10</f>
        <v>0.68894247330347913</v>
      </c>
      <c r="X10" s="11">
        <f>'Table 43'!X10/'Table 28'!X10</f>
        <v>3.571487266827936</v>
      </c>
      <c r="Y10" s="11">
        <f>'Table 43'!Y10/'Table 28'!Y10</f>
        <v>4.2726564869479358</v>
      </c>
    </row>
    <row r="11" spans="1:25">
      <c r="A11" s="8">
        <v>2001</v>
      </c>
      <c r="B11" s="9">
        <f>'Table 43'!B11/'Table 28'!B11</f>
        <v>9.0312143388230552</v>
      </c>
      <c r="C11" s="11">
        <f>'Table 43'!C11/'Table 28'!C11</f>
        <v>9.7648817505600256</v>
      </c>
      <c r="D11" s="17">
        <f>'Table 43'!D11/'Table 28'!D11</f>
        <v>3.5677122045488328</v>
      </c>
      <c r="E11" s="17">
        <f>'Table 43'!E11/'Table 28'!E11</f>
        <v>188.59257368891159</v>
      </c>
      <c r="F11" s="17">
        <f>'Table 43'!F11/'Table 28'!F11</f>
        <v>37.941397445529681</v>
      </c>
      <c r="G11" s="17">
        <f>'Table 43'!G11/'Table 28'!G11</f>
        <v>1.5374478365912585</v>
      </c>
      <c r="H11" s="17">
        <f>'Table 43'!H11/'Table 28'!H11</f>
        <v>5.6993046848284514</v>
      </c>
      <c r="I11" s="11">
        <f>'Table 43'!I11/'Table 28'!I11</f>
        <v>23.742083038428945</v>
      </c>
      <c r="J11" s="17">
        <f>'Table 43'!J11/'Table 28'!J11</f>
        <v>2.6970332634102485</v>
      </c>
      <c r="K11" s="17">
        <f>'Table 43'!K11/'Table 28'!K11</f>
        <v>2.1666027217946695</v>
      </c>
      <c r="L11" s="17">
        <f>'Table 43'!L11/'Table 28'!L11</f>
        <v>8.2108406063389978</v>
      </c>
      <c r="M11" s="17">
        <f>'Table 43'!M11/'Table 28'!M11</f>
        <v>15.550041356492969</v>
      </c>
      <c r="N11" s="17">
        <f>'Table 43'!N11/'Table 28'!N11</f>
        <v>5.9971614730716567</v>
      </c>
      <c r="O11" s="17">
        <f>'Table 43'!O11/'Table 28'!O11</f>
        <v>13.330268903700299</v>
      </c>
      <c r="P11" s="17">
        <f>'Table 43'!P11/'Table 28'!P11</f>
        <v>1.4131338320864506</v>
      </c>
      <c r="Q11" s="17">
        <f>'Table 43'!Q11/'Table 28'!Q11</f>
        <v>0.48590864917395532</v>
      </c>
      <c r="R11" s="17">
        <f>'Table 43'!R11/'Table 28'!R11</f>
        <v>3.5222542427153374</v>
      </c>
      <c r="S11" s="17">
        <f>'Table 43'!S11/'Table 28'!S11</f>
        <v>0.70891819084077701</v>
      </c>
      <c r="T11" s="17">
        <f>'Table 43'!T11/'Table 28'!T11</f>
        <v>0.76243124099764992</v>
      </c>
      <c r="U11" s="16">
        <f>'Table 43'!U11/'Table 28'!U11</f>
        <v>0.27925160569673274</v>
      </c>
      <c r="V11" s="17">
        <f>'Table 43'!V11/'Table 28'!V11</f>
        <v>7.6923076923076916</v>
      </c>
      <c r="W11" s="73">
        <f>'Table 43'!W11/'Table 28'!W11</f>
        <v>0.89702188733405097</v>
      </c>
      <c r="X11" s="11">
        <f>'Table 43'!X11/'Table 28'!X11</f>
        <v>3.3787453872861284</v>
      </c>
      <c r="Y11" s="11">
        <f>'Table 43'!Y11/'Table 28'!Y11</f>
        <v>4.1828023880741227</v>
      </c>
    </row>
    <row r="12" spans="1:25">
      <c r="A12" s="8">
        <v>2002</v>
      </c>
      <c r="B12" s="9">
        <f>'Table 43'!B12/'Table 28'!B12</f>
        <v>8.9039309850279231</v>
      </c>
      <c r="C12" s="11">
        <f>'Table 43'!C12/'Table 28'!C12</f>
        <v>9.4322282203490442</v>
      </c>
      <c r="D12" s="17">
        <f>'Table 43'!D12/'Table 28'!D12</f>
        <v>4.5913682277318646</v>
      </c>
      <c r="E12" s="17">
        <f>'Table 43'!E12/'Table 28'!E12</f>
        <v>153.42960288808663</v>
      </c>
      <c r="F12" s="17">
        <f>'Table 43'!F12/'Table 28'!F12</f>
        <v>55.373882712012211</v>
      </c>
      <c r="G12" s="17">
        <f>'Table 43'!G12/'Table 28'!G12</f>
        <v>1.2957450534057082</v>
      </c>
      <c r="H12" s="17">
        <f>'Table 43'!H12/'Table 28'!H12</f>
        <v>6.485954553587403</v>
      </c>
      <c r="I12" s="11">
        <f>'Table 43'!I12/'Table 28'!I12</f>
        <v>22.210520138361151</v>
      </c>
      <c r="J12" s="17">
        <f>'Table 43'!J12/'Table 28'!J12</f>
        <v>2.6690391459074734</v>
      </c>
      <c r="K12" s="17">
        <f>'Table 43'!K12/'Table 28'!K12</f>
        <v>1.7871199710656767</v>
      </c>
      <c r="L12" s="17">
        <f>'Table 43'!L12/'Table 28'!L12</f>
        <v>6.7800788954635109</v>
      </c>
      <c r="M12" s="17">
        <f>'Table 43'!M12/'Table 28'!M12</f>
        <v>25.31218359770503</v>
      </c>
      <c r="N12" s="17">
        <f>'Table 43'!N12/'Table 28'!N12</f>
        <v>6.0275296147779658</v>
      </c>
      <c r="O12" s="17">
        <f>'Table 43'!O12/'Table 28'!O12</f>
        <v>24.940047961630697</v>
      </c>
      <c r="P12" s="17">
        <f>'Table 43'!P12/'Table 28'!P12</f>
        <v>2.2171128264082771</v>
      </c>
      <c r="Q12" s="17">
        <f>'Table 43'!Q12/'Table 28'!Q12</f>
        <v>0.49106265959536433</v>
      </c>
      <c r="R12" s="17">
        <f>'Table 43'!R12/'Table 28'!R12</f>
        <v>1.2106537530266344</v>
      </c>
      <c r="S12" s="17">
        <f>'Table 43'!S12/'Table 28'!S12</f>
        <v>1.1500311466768891</v>
      </c>
      <c r="T12" s="17">
        <f>'Table 43'!T12/'Table 28'!T12</f>
        <v>0.36267824579911079</v>
      </c>
      <c r="U12" s="16">
        <f>'Table 43'!U12/'Table 28'!U12</f>
        <v>0.33914400054263039</v>
      </c>
      <c r="V12" s="17">
        <f>'Table 43'!V12/'Table 28'!V12</f>
        <v>2.0942408376963351</v>
      </c>
      <c r="W12" s="73">
        <f>'Table 43'!W12/'Table 28'!W12</f>
        <v>0.18443378827001108</v>
      </c>
      <c r="X12" s="11">
        <f>'Table 43'!X12/'Table 28'!X12</f>
        <v>3.7131803197822757</v>
      </c>
      <c r="Y12" s="11">
        <f>'Table 43'!Y12/'Table 28'!Y12</f>
        <v>4.6930412927564165</v>
      </c>
    </row>
    <row r="13" spans="1:25">
      <c r="A13" s="8">
        <v>2003</v>
      </c>
      <c r="B13" s="9">
        <f>'Table 43'!B13/'Table 28'!B13</f>
        <v>9.3571093128618852</v>
      </c>
      <c r="C13" s="11">
        <f>'Table 43'!C13/'Table 28'!C13</f>
        <v>11.005526534810866</v>
      </c>
      <c r="D13" s="17">
        <f>'Table 43'!D13/'Table 28'!D13</f>
        <v>4.9485811489986853</v>
      </c>
      <c r="E13" s="17">
        <f>'Table 43'!E13/'Table 28'!E13</f>
        <v>266.20594333102969</v>
      </c>
      <c r="F13" s="17">
        <f>'Table 43'!F13/'Table 28'!F13</f>
        <v>50.328227571115974</v>
      </c>
      <c r="G13" s="17">
        <f>'Table 43'!G13/'Table 28'!G13</f>
        <v>1.5705803485922236</v>
      </c>
      <c r="H13" s="17">
        <f>'Table 43'!H13/'Table 28'!H13</f>
        <v>5.4984460913220179</v>
      </c>
      <c r="I13" s="11">
        <f>'Table 43'!I13/'Table 28'!I13</f>
        <v>31.057559249944038</v>
      </c>
      <c r="J13" s="17">
        <f>'Table 43'!J13/'Table 28'!J13</f>
        <v>2.6534974570649368</v>
      </c>
      <c r="K13" s="17">
        <f>'Table 43'!K13/'Table 28'!K13</f>
        <v>2.5384935497295045</v>
      </c>
      <c r="L13" s="17">
        <f>'Table 43'!L13/'Table 28'!L13</f>
        <v>3.356099858690532</v>
      </c>
      <c r="M13" s="17">
        <f>'Table 43'!M13/'Table 28'!M13</f>
        <v>16.931933626820182</v>
      </c>
      <c r="N13" s="17">
        <f>'Table 43'!N13/'Table 28'!N13</f>
        <v>5.377016381142929</v>
      </c>
      <c r="O13" s="17">
        <f>'Table 43'!O13/'Table 28'!O13</f>
        <v>11.395348837209303</v>
      </c>
      <c r="P13" s="17">
        <f>'Table 43'!P13/'Table 28'!P13</f>
        <v>1.329267339119556</v>
      </c>
      <c r="Q13" s="17">
        <f>'Table 43'!Q13/'Table 28'!Q13</f>
        <v>0.36609921288669228</v>
      </c>
      <c r="R13" s="17">
        <f>'Table 43'!R13/'Table 28'!R13</f>
        <v>1.784121320249777</v>
      </c>
      <c r="S13" s="17">
        <f>'Table 43'!S13/'Table 28'!S13</f>
        <v>1.2446985063617924</v>
      </c>
      <c r="T13" s="17">
        <f>'Table 43'!T13/'Table 28'!T13</f>
        <v>0.68147619925518965</v>
      </c>
      <c r="U13" s="16">
        <f>'Table 43'!U13/'Table 28'!U13</f>
        <v>0.39700919737973933</v>
      </c>
      <c r="V13" s="17">
        <f>'Table 43'!V13/'Table 28'!V13</f>
        <v>6.2056737588652489</v>
      </c>
      <c r="W13" s="73">
        <f>'Table 43'!W13/'Table 28'!W13</f>
        <v>0.45955882352941174</v>
      </c>
      <c r="X13" s="11">
        <f>'Table 43'!X13/'Table 28'!X13</f>
        <v>2.841372657745902</v>
      </c>
      <c r="Y13" s="11">
        <f>'Table 43'!Y13/'Table 28'!Y13</f>
        <v>3.9265735759335065</v>
      </c>
    </row>
    <row r="14" spans="1:25">
      <c r="A14" s="8">
        <v>2004</v>
      </c>
      <c r="B14" s="9">
        <f>'Table 43'!B14/'Table 28'!B14</f>
        <v>10.354589793792067</v>
      </c>
      <c r="C14" s="11">
        <f>'Table 43'!C14/'Table 28'!C14</f>
        <v>12.727782532731188</v>
      </c>
      <c r="D14" s="17">
        <f>'Table 43'!D14/'Table 28'!D14</f>
        <v>4.5672527974423387</v>
      </c>
      <c r="E14" s="17">
        <f>'Table 43'!E14/'Table 28'!E14</f>
        <v>296.05347731070833</v>
      </c>
      <c r="F14" s="17">
        <f>'Table 43'!F14/'Table 28'!F14</f>
        <v>29.132362254591513</v>
      </c>
      <c r="G14" s="17">
        <f>'Table 43'!G14/'Table 28'!G14</f>
        <v>1.8822661007565973</v>
      </c>
      <c r="H14" s="17">
        <f>'Table 43'!H14/'Table 28'!H14</f>
        <v>6.5839729365974318</v>
      </c>
      <c r="I14" s="11">
        <f>'Table 43'!I14/'Table 28'!I14</f>
        <v>33.260685913333916</v>
      </c>
      <c r="J14" s="17">
        <f>'Table 43'!J14/'Table 28'!J14</f>
        <v>2.2903583302548949</v>
      </c>
      <c r="K14" s="17">
        <f>'Table 43'!K14/'Table 28'!K14</f>
        <v>2.3485301085680148</v>
      </c>
      <c r="L14" s="17">
        <f>'Table 43'!L14/'Table 28'!L14</f>
        <v>5.957037126180877</v>
      </c>
      <c r="M14" s="17">
        <f>'Table 43'!M14/'Table 28'!M14</f>
        <v>26.36336245857186</v>
      </c>
      <c r="N14" s="17">
        <f>'Table 43'!N14/'Table 28'!N14</f>
        <v>6.0757384665367127</v>
      </c>
      <c r="O14" s="17">
        <f>'Table 43'!O14/'Table 28'!O14</f>
        <v>16.125316747293251</v>
      </c>
      <c r="P14" s="17">
        <f>'Table 43'!P14/'Table 28'!P14</f>
        <v>2.9327902240325865</v>
      </c>
      <c r="Q14" s="17">
        <f>'Table 43'!Q14/'Table 28'!Q14</f>
        <v>0.97216084843128592</v>
      </c>
      <c r="R14" s="17">
        <f>'Table 43'!R14/'Table 28'!R14</f>
        <v>5.6315366049879323</v>
      </c>
      <c r="S14" s="17">
        <f>'Table 43'!S14/'Table 28'!S14</f>
        <v>1.5461573442473853</v>
      </c>
      <c r="T14" s="17">
        <f>'Table 43'!T14/'Table 28'!T14</f>
        <v>0.63225438661161892</v>
      </c>
      <c r="U14" s="16">
        <f>'Table 43'!U14/'Table 28'!U14</f>
        <v>0.33460483169376964</v>
      </c>
      <c r="V14" s="17">
        <f>'Table 43'!V14/'Table 28'!V14</f>
        <v>5.0547598989048019</v>
      </c>
      <c r="W14" s="73">
        <f>'Table 43'!W14/'Table 28'!W14</f>
        <v>0.54555373704309873</v>
      </c>
      <c r="X14" s="11">
        <f>'Table 43'!X14/'Table 28'!X14</f>
        <v>3.8734599868881112</v>
      </c>
      <c r="Y14" s="11">
        <f>'Table 43'!Y14/'Table 28'!Y14</f>
        <v>4.4934395738585211</v>
      </c>
    </row>
    <row r="15" spans="1:25">
      <c r="A15" s="8">
        <v>2005</v>
      </c>
      <c r="B15" s="9">
        <f>'Table 43'!B15/'Table 28'!B15</f>
        <v>11.487493347525279</v>
      </c>
      <c r="C15" s="11">
        <f>'Table 43'!C15/'Table 28'!C15</f>
        <v>14.052758414434035</v>
      </c>
      <c r="D15" s="17">
        <f>'Table 43'!D15/'Table 28'!D15</f>
        <v>4.8515747060274652</v>
      </c>
      <c r="E15" s="17">
        <f>'Table 43'!E15/'Table 28'!E15</f>
        <v>256.33678642274629</v>
      </c>
      <c r="F15" s="17">
        <f>'Table 43'!F15/'Table 28'!F15</f>
        <v>34.706251306711266</v>
      </c>
      <c r="G15" s="17">
        <f>'Table 43'!G15/'Table 28'!G15</f>
        <v>1.7694978632478631</v>
      </c>
      <c r="H15" s="17">
        <f>'Table 43'!H15/'Table 28'!H15</f>
        <v>9.9892116514164702</v>
      </c>
      <c r="I15" s="11">
        <f>'Table 43'!I15/'Table 28'!I15</f>
        <v>34.562395644283121</v>
      </c>
      <c r="J15" s="17">
        <f>'Table 43'!J15/'Table 28'!J15</f>
        <v>2.236302646291465</v>
      </c>
      <c r="K15" s="17">
        <f>'Table 43'!K15/'Table 28'!K15</f>
        <v>2.1422183398847778</v>
      </c>
      <c r="L15" s="17">
        <f>'Table 43'!L15/'Table 28'!L15</f>
        <v>13.166676779321643</v>
      </c>
      <c r="M15" s="17">
        <f>'Table 43'!M15/'Table 28'!M15</f>
        <v>36.926461345065995</v>
      </c>
      <c r="N15" s="17">
        <f>'Table 43'!N15/'Table 28'!N15</f>
        <v>7.7194844001463059</v>
      </c>
      <c r="O15" s="17">
        <f>'Table 43'!O15/'Table 28'!O15</f>
        <v>18.708354689902613</v>
      </c>
      <c r="P15" s="17">
        <f>'Table 43'!P15/'Table 28'!P15</f>
        <v>3.112426933879906</v>
      </c>
      <c r="Q15" s="17">
        <f>'Table 43'!Q15/'Table 28'!Q15</f>
        <v>0.40293335482311221</v>
      </c>
      <c r="R15" s="17">
        <f>'Table 43'!R15/'Table 28'!R15</f>
        <v>2.5210084033613445</v>
      </c>
      <c r="S15" s="17">
        <f>'Table 43'!S15/'Table 28'!S15</f>
        <v>1.9970276797324911</v>
      </c>
      <c r="T15" s="17">
        <f>'Table 43'!T15/'Table 28'!T15</f>
        <v>1.2118657977911149</v>
      </c>
      <c r="U15" s="16">
        <f>'Table 43'!U15/'Table 28'!U15</f>
        <v>0.3246331645240878</v>
      </c>
      <c r="V15" s="17">
        <f>'Table 43'!V15/'Table 28'!V15</f>
        <v>2.3492560689115116</v>
      </c>
      <c r="W15" s="73">
        <f>'Table 43'!W15/'Table 28'!W15</f>
        <v>2.4390243902439024</v>
      </c>
      <c r="X15" s="11">
        <f>'Table 43'!X15/'Table 28'!X15</f>
        <v>5.0022877595509287</v>
      </c>
      <c r="Y15" s="11">
        <f>'Table 43'!Y15/'Table 28'!Y15</f>
        <v>5.712924811676821</v>
      </c>
    </row>
    <row r="16" spans="1:25">
      <c r="A16" s="8">
        <v>2006</v>
      </c>
      <c r="B16" s="9">
        <f>'Table 43'!B16/'Table 28'!B16</f>
        <v>10.188071433784051</v>
      </c>
      <c r="C16" s="11">
        <f>'Table 43'!C16/'Table 28'!C16</f>
        <v>12.022684767634686</v>
      </c>
      <c r="D16" s="17">
        <f>'Table 43'!D16/'Table 28'!D16</f>
        <v>3.7519311410284706</v>
      </c>
      <c r="E16" s="17">
        <f>'Table 43'!E16/'Table 28'!E16</f>
        <v>202.04578665367754</v>
      </c>
      <c r="F16" s="17">
        <f>'Table 43'!F16/'Table 28'!F16</f>
        <v>31.674208144796378</v>
      </c>
      <c r="G16" s="17">
        <f>'Table 43'!G16/'Table 28'!G16</f>
        <v>1.799703578234173</v>
      </c>
      <c r="H16" s="17">
        <f>'Table 43'!H16/'Table 28'!H16</f>
        <v>7.7116367732432192</v>
      </c>
      <c r="I16" s="11">
        <f>'Table 43'!I16/'Table 28'!I16</f>
        <v>30.680563053783725</v>
      </c>
      <c r="J16" s="17">
        <f>'Table 43'!J16/'Table 28'!J16</f>
        <v>2.3623907394283017</v>
      </c>
      <c r="K16" s="17">
        <f>'Table 43'!K16/'Table 28'!K16</f>
        <v>2.5376217173207434</v>
      </c>
      <c r="L16" s="17">
        <f>'Table 43'!L16/'Table 28'!L16</f>
        <v>7.4547983310152981</v>
      </c>
      <c r="M16" s="17">
        <f>'Table 43'!M16/'Table 28'!M16</f>
        <v>26.606503812042945</v>
      </c>
      <c r="N16" s="17">
        <f>'Table 43'!N16/'Table 28'!N16</f>
        <v>7.1413157115922985</v>
      </c>
      <c r="O16" s="17">
        <f>'Table 43'!O16/'Table 28'!O16</f>
        <v>25.980641874681609</v>
      </c>
      <c r="P16" s="17">
        <f>'Table 43'!P16/'Table 28'!P16</f>
        <v>3.0984876429361861</v>
      </c>
      <c r="Q16" s="17">
        <f>'Table 43'!Q16/'Table 28'!Q16</f>
        <v>0.55595266460169968</v>
      </c>
      <c r="R16" s="17">
        <f>'Table 43'!R16/'Table 28'!R16</f>
        <v>0.61785603954278656</v>
      </c>
      <c r="S16" s="17">
        <f>'Table 43'!S16/'Table 28'!S16</f>
        <v>1.0528725108720531</v>
      </c>
      <c r="T16" s="17">
        <f>'Table 43'!T16/'Table 28'!T16</f>
        <v>0.7534513370068624</v>
      </c>
      <c r="U16" s="16">
        <f>'Table 43'!U16/'Table 28'!U16</f>
        <v>0.44585987261146498</v>
      </c>
      <c r="V16" s="17">
        <f>'Table 43'!V16/'Table 28'!V16</f>
        <v>0.73909830007390986</v>
      </c>
      <c r="W16" s="73">
        <f>'Table 43'!W16/'Table 28'!W16</f>
        <v>1.1174968071519795</v>
      </c>
      <c r="X16" s="11">
        <f>'Table 43'!X16/'Table 28'!X16</f>
        <v>4.1357896242388543</v>
      </c>
      <c r="Y16" s="11">
        <f>'Table 43'!Y16/'Table 28'!Y16</f>
        <v>4.7867456601687559</v>
      </c>
    </row>
    <row r="17" spans="1:25">
      <c r="A17" s="8">
        <v>2007</v>
      </c>
      <c r="B17" s="9">
        <f>'Table 43'!B17/'Table 28'!B17</f>
        <v>9.0174209557021765</v>
      </c>
      <c r="C17" s="11">
        <f>'Table 43'!C17/'Table 28'!C17</f>
        <v>9.9562249252410329</v>
      </c>
      <c r="D17" s="17">
        <f>'Table 43'!D17/'Table 28'!D17</f>
        <v>4.1648590021691971</v>
      </c>
      <c r="E17" s="17">
        <f>'Table 43'!E17/'Table 28'!E17</f>
        <v>128.20042213453243</v>
      </c>
      <c r="F17" s="17">
        <f>'Table 43'!F17/'Table 28'!F17</f>
        <v>28.207109737248839</v>
      </c>
      <c r="G17" s="17">
        <f>'Table 43'!G17/'Table 28'!G17</f>
        <v>3.1273627053405733</v>
      </c>
      <c r="H17" s="17">
        <f>'Table 43'!H17/'Table 28'!H17</f>
        <v>6.5046791724369468</v>
      </c>
      <c r="I17" s="11">
        <f>'Table 43'!I17/'Table 28'!I17</f>
        <v>22.530820987271035</v>
      </c>
      <c r="J17" s="17">
        <f>'Table 43'!J17/'Table 28'!J17</f>
        <v>1.8527095877721167</v>
      </c>
      <c r="K17" s="17">
        <f>'Table 43'!K17/'Table 28'!K17</f>
        <v>2.5357129031009253</v>
      </c>
      <c r="L17" s="17">
        <f>'Table 43'!L17/'Table 28'!L17</f>
        <v>13.974351601587211</v>
      </c>
      <c r="M17" s="17">
        <f>'Table 43'!M17/'Table 28'!M17</f>
        <v>19.490254872563717</v>
      </c>
      <c r="N17" s="17">
        <f>'Table 43'!N17/'Table 28'!N17</f>
        <v>6.894193859649123</v>
      </c>
      <c r="O17" s="17">
        <f>'Table 43'!O17/'Table 28'!O17</f>
        <v>21.807608432275263</v>
      </c>
      <c r="P17" s="17">
        <f>'Table 43'!P17/'Table 28'!P17</f>
        <v>5.2898057885589056</v>
      </c>
      <c r="Q17" s="17">
        <f>'Table 43'!Q17/'Table 28'!Q17</f>
        <v>0.85483369599005288</v>
      </c>
      <c r="R17" s="17">
        <f>'Table 43'!R17/'Table 28'!R17</f>
        <v>0.88028169014084512</v>
      </c>
      <c r="S17" s="17">
        <f>'Table 43'!S17/'Table 28'!S17</f>
        <v>0.87776032523329939</v>
      </c>
      <c r="T17" s="17">
        <f>'Table 43'!T17/'Table 28'!T17</f>
        <v>0.45204022580536118</v>
      </c>
      <c r="U17" s="16">
        <f>'Table 43'!U17/'Table 28'!U17</f>
        <v>0.26439288783131737</v>
      </c>
      <c r="V17" s="17">
        <f>'Table 43'!V17/'Table 28'!V17</f>
        <v>1.5290519877675841</v>
      </c>
      <c r="W17" s="73">
        <f>'Table 43'!W17/'Table 28'!W17</f>
        <v>0.53248136315228967</v>
      </c>
      <c r="X17" s="11">
        <f>'Table 43'!X17/'Table 28'!X17</f>
        <v>4.5950405254965832</v>
      </c>
      <c r="Y17" s="11">
        <f>'Table 43'!Y17/'Table 28'!Y17</f>
        <v>5.119031579506319</v>
      </c>
    </row>
    <row r="18" spans="1:25">
      <c r="A18" s="8">
        <v>2008</v>
      </c>
      <c r="B18" s="9">
        <f>'Table 43'!B18/'Table 28'!B18</f>
        <v>10.441289865881252</v>
      </c>
      <c r="C18" s="11">
        <f>'Table 43'!C18/'Table 28'!C18</f>
        <v>11.887922464268041</v>
      </c>
      <c r="D18" s="17">
        <f>'Table 43'!D18/'Table 28'!D18</f>
        <v>4.6415168872210151</v>
      </c>
      <c r="E18" s="17">
        <f>'Table 43'!E18/'Table 28'!E18</f>
        <v>147.86669832977125</v>
      </c>
      <c r="F18" s="17">
        <f>'Table 43'!F18/'Table 28'!F18</f>
        <v>26.820603907637658</v>
      </c>
      <c r="G18" s="17">
        <f>'Table 43'!G18/'Table 28'!G18</f>
        <v>2.5045394778035188</v>
      </c>
      <c r="H18" s="17">
        <f>'Table 43'!H18/'Table 28'!H18</f>
        <v>9.089304624073419</v>
      </c>
      <c r="I18" s="11">
        <f>'Table 43'!I18/'Table 28'!I18</f>
        <v>27.908902355563587</v>
      </c>
      <c r="J18" s="17">
        <f>'Table 43'!J18/'Table 28'!J18</f>
        <v>2.8191072826938135</v>
      </c>
      <c r="K18" s="17">
        <f>'Table 43'!K18/'Table 28'!K18</f>
        <v>2.3730240747119837</v>
      </c>
      <c r="L18" s="17">
        <f>'Table 43'!L18/'Table 28'!L18</f>
        <v>15.888535810315325</v>
      </c>
      <c r="M18" s="17">
        <f>'Table 43'!M18/'Table 28'!M18</f>
        <v>27.123287671232877</v>
      </c>
      <c r="N18" s="17">
        <f>'Table 43'!N18/'Table 28'!N18</f>
        <v>8.0733392431450106</v>
      </c>
      <c r="O18" s="17">
        <f>'Table 43'!O18/'Table 28'!O18</f>
        <v>18.632129061576915</v>
      </c>
      <c r="P18" s="17">
        <f>'Table 43'!P18/'Table 28'!P18</f>
        <v>2.9925187032418954</v>
      </c>
      <c r="Q18" s="17">
        <f>'Table 43'!Q18/'Table 28'!Q18</f>
        <v>0.64438179621425695</v>
      </c>
      <c r="R18" s="17">
        <f>'Table 43'!R18/'Table 28'!R18</f>
        <v>0.98103335513407464</v>
      </c>
      <c r="S18" s="17">
        <f>'Table 43'!S18/'Table 28'!S18</f>
        <v>0.66910518333482027</v>
      </c>
      <c r="T18" s="17">
        <f>'Table 43'!T18/'Table 28'!T18</f>
        <v>1.0618894272250614</v>
      </c>
      <c r="U18" s="16">
        <f>'Table 43'!U18/'Table 28'!U18</f>
        <v>0.64412238325281801</v>
      </c>
      <c r="V18" s="17">
        <f>'Table 43'!V18/'Table 28'!V18</f>
        <v>0.76277650648360029</v>
      </c>
      <c r="W18" s="73">
        <f>'Table 43'!W18/'Table 28'!W18</f>
        <v>1.5039855617386073</v>
      </c>
      <c r="X18" s="11">
        <f>'Table 43'!X18/'Table 28'!X18</f>
        <v>4.9128199713192133</v>
      </c>
      <c r="Y18" s="11">
        <f>'Table 43'!Y18/'Table 28'!Y18</f>
        <v>5.5061123722655356</v>
      </c>
    </row>
    <row r="19" spans="1:25">
      <c r="A19" s="8">
        <v>2009</v>
      </c>
      <c r="B19" s="9">
        <f>'Table 43'!B19/'Table 28'!B19</f>
        <v>10.418371819175507</v>
      </c>
      <c r="C19" s="11">
        <f>'Table 43'!C19/'Table 28'!C19</f>
        <v>10.802849782100131</v>
      </c>
      <c r="D19" s="17">
        <f>'Table 43'!D19/'Table 28'!D19</f>
        <v>5.0167224080267561</v>
      </c>
      <c r="E19" s="17">
        <f>'Table 43'!E19/'Table 28'!E19</f>
        <v>168.72561768530559</v>
      </c>
      <c r="F19" s="17">
        <f>'Table 43'!F19/'Table 28'!F19</f>
        <v>33.034953111679457</v>
      </c>
      <c r="G19" s="17">
        <f>'Table 43'!G19/'Table 28'!G19</f>
        <v>2.3420494310197557</v>
      </c>
      <c r="H19" s="17">
        <f>'Table 43'!H19/'Table 28'!H19</f>
        <v>12.878991145693586</v>
      </c>
      <c r="I19" s="11">
        <f>'Table 43'!I19/'Table 28'!I19</f>
        <v>26.579937632737632</v>
      </c>
      <c r="J19" s="17">
        <f>'Table 43'!J19/'Table 28'!J19</f>
        <v>3.1260019236934915</v>
      </c>
      <c r="K19" s="17">
        <f>'Table 43'!K19/'Table 28'!K19</f>
        <v>1.7967617453090228</v>
      </c>
      <c r="L19" s="17">
        <f>'Table 43'!L19/'Table 28'!L19</f>
        <v>16.767676767676768</v>
      </c>
      <c r="M19" s="17">
        <f>'Table 43'!M19/'Table 28'!M19</f>
        <v>10.481794777491725</v>
      </c>
      <c r="N19" s="17">
        <f>'Table 43'!N19/'Table 28'!N19</f>
        <v>5.2924056558051999</v>
      </c>
      <c r="O19" s="17">
        <f>'Table 43'!O19/'Table 28'!O19</f>
        <v>14.838129496402876</v>
      </c>
      <c r="P19" s="17">
        <f>'Table 43'!P19/'Table 28'!P19</f>
        <v>2.6173857868020303</v>
      </c>
      <c r="Q19" s="17">
        <f>'Table 43'!Q19/'Table 28'!Q19</f>
        <v>0.46707146193367582</v>
      </c>
      <c r="R19" s="17">
        <f>'Table 43'!R19/'Table 28'!R19</f>
        <v>1.5552099533437014</v>
      </c>
      <c r="S19" s="17">
        <f>'Table 43'!S19/'Table 28'!S19</f>
        <v>1.6699559738879612</v>
      </c>
      <c r="T19" s="17">
        <f>'Table 43'!T19/'Table 28'!T19</f>
        <v>1.1364810242186443</v>
      </c>
      <c r="U19" s="16">
        <f>'Table 43'!U19/'Table 28'!U19</f>
        <v>1.325519743267755</v>
      </c>
      <c r="V19" s="17">
        <f>'Table 43'!V19/'Table 28'!V19</f>
        <v>2.347417840375587</v>
      </c>
      <c r="W19" s="73">
        <f>'Table 43'!W19/'Table 28'!W19</f>
        <v>0.71674311926605505</v>
      </c>
      <c r="X19" s="11">
        <f>'Table 43'!X19/'Table 28'!X19</f>
        <v>3.9002829020016709</v>
      </c>
      <c r="Y19" s="11">
        <f>'Table 43'!Y19/'Table 28'!Y19</f>
        <v>4.9934755188843889</v>
      </c>
    </row>
    <row r="20" spans="1:25">
      <c r="A20" s="8">
        <v>2010</v>
      </c>
      <c r="B20" s="9">
        <f>'Table 43'!B20/'Table 28'!B20</f>
        <v>12.009546636437346</v>
      </c>
      <c r="C20" s="11">
        <f>'Table 43'!C20/'Table 28'!C20</f>
        <v>12.275542826181507</v>
      </c>
      <c r="D20" s="17">
        <f>'Table 43'!D20/'Table 28'!D20</f>
        <v>4.8674959437533802</v>
      </c>
      <c r="E20" s="17">
        <f>'Table 43'!E20/'Table 28'!E20</f>
        <v>131.6687623495599</v>
      </c>
      <c r="F20" s="17">
        <f>'Table 43'!F20/'Table 28'!F20</f>
        <v>37.193973634651599</v>
      </c>
      <c r="G20" s="17">
        <f>'Table 43'!G20/'Table 28'!G20</f>
        <v>2.8457314028956562</v>
      </c>
      <c r="H20" s="17">
        <f>'Table 43'!H20/'Table 28'!H20</f>
        <v>44.431118137709205</v>
      </c>
      <c r="I20" s="11">
        <f>'Table 43'!I20/'Table 28'!I20</f>
        <v>31.3372403829941</v>
      </c>
      <c r="J20" s="17">
        <f>'Table 43'!J20/'Table 28'!J20</f>
        <v>2.7720576587993033</v>
      </c>
      <c r="K20" s="17">
        <f>'Table 43'!K20/'Table 28'!K20</f>
        <v>2.2369169789847536</v>
      </c>
      <c r="L20" s="17">
        <f>'Table 43'!L20/'Table 28'!L20</f>
        <v>12.83496118206862</v>
      </c>
      <c r="M20" s="17">
        <f>'Table 43'!M20/'Table 28'!M20</f>
        <v>14.705882352941178</v>
      </c>
      <c r="N20" s="17">
        <f>'Table 43'!N20/'Table 28'!N20</f>
        <v>3.9685089469329213</v>
      </c>
      <c r="O20" s="17">
        <f>'Table 43'!O20/'Table 28'!O20</f>
        <v>22.428294155704123</v>
      </c>
      <c r="P20" s="17">
        <f>'Table 43'!P20/'Table 28'!P20</f>
        <v>3.871522798967594</v>
      </c>
      <c r="Q20" s="17">
        <f>'Table 43'!Q20/'Table 28'!Q20</f>
        <v>0.80609046126287509</v>
      </c>
      <c r="R20" s="17">
        <f>'Table 43'!R20/'Table 28'!R20</f>
        <v>1.1005135730007336</v>
      </c>
      <c r="S20" s="17">
        <f>'Table 43'!S20/'Table 28'!S20</f>
        <v>1.6320820704126835</v>
      </c>
      <c r="T20" s="17">
        <f>'Table 43'!T20/'Table 28'!T20</f>
        <v>0.59322177866489245</v>
      </c>
      <c r="U20" s="16">
        <f>'Table 43'!U20/'Table 28'!U20</f>
        <v>0.59311981020166071</v>
      </c>
      <c r="V20" s="17">
        <f>'Table 43'!V20/'Table 28'!V20</f>
        <v>3.1104199066874028</v>
      </c>
      <c r="W20" s="73">
        <f>'Table 43'!W20/'Table 28'!W20</f>
        <v>0.33106005429384888</v>
      </c>
      <c r="X20" s="11">
        <f>'Table 43'!X20/'Table 28'!X20</f>
        <v>3.8414682030880694</v>
      </c>
      <c r="Y20" s="11">
        <f>'Table 43'!Y20/'Table 28'!Y20</f>
        <v>7.1326092623341486</v>
      </c>
    </row>
    <row r="21" spans="1:25">
      <c r="A21" s="8">
        <v>2011</v>
      </c>
      <c r="B21" s="9">
        <f>'Table 43'!B21/'Table 28'!B21</f>
        <v>14.964055042742432</v>
      </c>
      <c r="C21" s="11">
        <f>'Table 43'!C21/'Table 28'!C21</f>
        <v>16.865661124031273</v>
      </c>
      <c r="D21" s="17">
        <f>'Table 43'!D21/'Table 28'!D21</f>
        <v>5.364327223960661</v>
      </c>
      <c r="E21" s="17">
        <f>'Table 43'!E21/'Table 28'!E21</f>
        <v>167.53219036778827</v>
      </c>
      <c r="F21" s="17">
        <f>'Table 43'!F21/'Table 28'!F21</f>
        <v>70.489573889392574</v>
      </c>
      <c r="G21" s="17">
        <f>'Table 43'!G21/'Table 28'!G21</f>
        <v>2.5512985455417692</v>
      </c>
      <c r="H21" s="17">
        <f>'Table 43'!H21/'Table 28'!H21</f>
        <v>56.04632901452689</v>
      </c>
      <c r="I21" s="11">
        <f>'Table 43'!I21/'Table 28'!I21</f>
        <v>42.433690684662359</v>
      </c>
      <c r="J21" s="17">
        <f>'Table 43'!J21/'Table 28'!J21</f>
        <v>4.1032527603700384</v>
      </c>
      <c r="K21" s="17">
        <f>'Table 43'!K21/'Table 28'!K21</f>
        <v>2.6370387605917824</v>
      </c>
      <c r="L21" s="17">
        <f>'Table 43'!L21/'Table 28'!L21</f>
        <v>16.371706923387329</v>
      </c>
      <c r="M21" s="17">
        <f>'Table 43'!M21/'Table 28'!M21</f>
        <v>15.615493814642059</v>
      </c>
      <c r="N21" s="17">
        <f>'Table 43'!N21/'Table 28'!N21</f>
        <v>4.615963431026775</v>
      </c>
      <c r="O21" s="17">
        <f>'Table 43'!O21/'Table 28'!O21</f>
        <v>16.888325944690731</v>
      </c>
      <c r="P21" s="17">
        <f>'Table 43'!P21/'Table 28'!P21</f>
        <v>3.9054178797131294</v>
      </c>
      <c r="Q21" s="17">
        <f>'Table 43'!Q21/'Table 28'!Q21</f>
        <v>0.75175409288339456</v>
      </c>
      <c r="R21" s="17">
        <f>'Table 43'!R21/'Table 28'!R21</f>
        <v>3.3771106941838647</v>
      </c>
      <c r="S21" s="17">
        <f>'Table 43'!S21/'Table 28'!S21</f>
        <v>1.4768404564779594</v>
      </c>
      <c r="T21" s="17">
        <f>'Table 43'!T21/'Table 28'!T21</f>
        <v>2.4639479286710739</v>
      </c>
      <c r="U21" s="16">
        <f>'Table 43'!U21/'Table 28'!U21</f>
        <v>0.83290620194771914</v>
      </c>
      <c r="V21" s="17">
        <f>'Table 43'!V21/'Table 28'!V21</f>
        <v>14.913007456503728</v>
      </c>
      <c r="W21" s="73">
        <f>'Table 43'!W21/'Table 28'!W21</f>
        <v>3.0942508818615013</v>
      </c>
      <c r="X21" s="11">
        <f>'Table 43'!X21/'Table 28'!X21</f>
        <v>4.6475212732333482</v>
      </c>
      <c r="Y21" s="11">
        <f>'Table 43'!Y21/'Table 28'!Y21</f>
        <v>9.1697644447829063</v>
      </c>
    </row>
    <row r="22" spans="1:25">
      <c r="A22" s="8">
        <v>2012</v>
      </c>
      <c r="B22" s="9">
        <f>'Table 43'!B22/'Table 28'!B22</f>
        <v>17.943900424053659</v>
      </c>
      <c r="C22" s="11">
        <f>'Table 43'!C22/'Table 28'!C22</f>
        <v>20.884174501472973</v>
      </c>
      <c r="D22" s="17">
        <f>'Table 43'!D22/'Table 28'!D22</f>
        <v>4.2634832658281816</v>
      </c>
      <c r="E22" s="17">
        <f>'Table 43'!E22/'Table 28'!E22</f>
        <v>223.44600582352197</v>
      </c>
      <c r="F22" s="17">
        <f>'Table 43'!F22/'Table 28'!F22</f>
        <v>114.02960183447989</v>
      </c>
      <c r="G22" s="17">
        <f>'Table 43'!G22/'Table 28'!G22</f>
        <v>1.6136247443762781</v>
      </c>
      <c r="H22" s="17">
        <f>'Table 43'!H22/'Table 28'!H22</f>
        <v>78.010896024110352</v>
      </c>
      <c r="I22" s="11">
        <f>'Table 43'!I22/'Table 28'!I22</f>
        <v>50.663340101800166</v>
      </c>
      <c r="J22" s="17">
        <f>'Table 43'!J22/'Table 28'!J22</f>
        <v>2.6921006076455658</v>
      </c>
      <c r="K22" s="17">
        <f>'Table 43'!K22/'Table 28'!K22</f>
        <v>3.6234722657474148</v>
      </c>
      <c r="L22" s="17">
        <f>'Table 43'!L22/'Table 28'!L22</f>
        <v>14.425468413198475</v>
      </c>
      <c r="M22" s="17">
        <f>'Table 43'!M22/'Table 28'!M22</f>
        <v>9.609224855861628</v>
      </c>
      <c r="N22" s="17">
        <f>'Table 43'!N22/'Table 28'!N22</f>
        <v>3.1840796019900495</v>
      </c>
      <c r="O22" s="17">
        <f>'Table 43'!O22/'Table 28'!O22</f>
        <v>12.058042100960556</v>
      </c>
      <c r="P22" s="17">
        <f>'Table 43'!P22/'Table 28'!P22</f>
        <v>4.7640801409645626</v>
      </c>
      <c r="Q22" s="17">
        <f>'Table 43'!Q22/'Table 28'!Q22</f>
        <v>1.201510470305527</v>
      </c>
      <c r="R22" s="17">
        <f>'Table 43'!R22/'Table 28'!R22</f>
        <v>8.1799591002044991</v>
      </c>
      <c r="S22" s="17">
        <f>'Table 43'!S22/'Table 28'!S22</f>
        <v>2.4035366324734966</v>
      </c>
      <c r="T22" s="17">
        <f>'Table 43'!T22/'Table 28'!T22</f>
        <v>1.9888274692170453</v>
      </c>
      <c r="U22" s="16">
        <f>'Table 43'!U22/'Table 28'!U22</f>
        <v>0.55497317629647902</v>
      </c>
      <c r="V22" s="17">
        <f>'Table 43'!V22/'Table 28'!V22</f>
        <v>10.273972602739727</v>
      </c>
      <c r="W22" s="73">
        <f>'Table 43'!W22/'Table 28'!W22</f>
        <v>2.7966202546709509</v>
      </c>
      <c r="X22" s="11">
        <f>'Table 43'!X22/'Table 28'!X22</f>
        <v>4.4279848643426458</v>
      </c>
      <c r="Y22" s="11">
        <f>'Table 43'!Y22/'Table 28'!Y22</f>
        <v>9.9535115674560473</v>
      </c>
    </row>
    <row r="23" spans="1:25">
      <c r="A23" s="8">
        <v>2013</v>
      </c>
      <c r="B23" s="9">
        <f>'Table 43'!B23/'Table 28'!B23</f>
        <v>21.864010859653678</v>
      </c>
      <c r="C23" s="11">
        <f>'Table 43'!C23/'Table 28'!C23</f>
        <v>26.46553786216084</v>
      </c>
      <c r="D23" s="17">
        <f>'Table 43'!D23/'Table 28'!D23</f>
        <v>3.4628286981928365</v>
      </c>
      <c r="E23" s="17">
        <f>'Table 43'!E23/'Table 28'!E23</f>
        <v>278.1844802342606</v>
      </c>
      <c r="F23" s="17">
        <f>'Table 43'!F23/'Table 28'!F23</f>
        <v>230.40715462461756</v>
      </c>
      <c r="G23" s="17">
        <f>'Table 43'!G23/'Table 28'!G23</f>
        <v>1.5680703353258101</v>
      </c>
      <c r="H23" s="17">
        <f>'Table 43'!H23/'Table 28'!H23</f>
        <v>80.790365953466619</v>
      </c>
      <c r="I23" s="11">
        <f>'Table 43'!I23/'Table 28'!I23</f>
        <v>58.140491110343575</v>
      </c>
      <c r="J23" s="17">
        <f>'Table 43'!J23/'Table 28'!J23</f>
        <v>4.9593495934959346</v>
      </c>
      <c r="K23" s="17">
        <f>'Table 43'!K23/'Table 28'!K23</f>
        <v>4.6767929400760488</v>
      </c>
      <c r="L23" s="17">
        <f>'Table 43'!L23/'Table 28'!L23</f>
        <v>24.710974741110075</v>
      </c>
      <c r="M23" s="17">
        <f>'Table 43'!M23/'Table 28'!M23</f>
        <v>39.772727272727273</v>
      </c>
      <c r="N23" s="17">
        <f>'Table 43'!N23/'Table 28'!N23</f>
        <v>2.9905892071352502</v>
      </c>
      <c r="O23" s="17">
        <f>'Table 43'!O23/'Table 28'!O23</f>
        <v>10.716199321307377</v>
      </c>
      <c r="P23" s="17">
        <f>'Table 43'!P23/'Table 28'!P23</f>
        <v>4.3958885512961405</v>
      </c>
      <c r="Q23" s="17">
        <f>'Table 43'!Q23/'Table 28'!Q23</f>
        <v>2.6002971768202077</v>
      </c>
      <c r="R23" s="17">
        <f>'Table 43'!R23/'Table 28'!R23</f>
        <v>12.836438923395445</v>
      </c>
      <c r="S23" s="17">
        <f>'Table 43'!S23/'Table 28'!S23</f>
        <v>2.2793021828701674</v>
      </c>
      <c r="T23" s="17">
        <f>'Table 43'!T23/'Table 28'!T23</f>
        <v>0.93330014932802396</v>
      </c>
      <c r="U23" s="16">
        <f>'Table 43'!U23/'Table 28'!U23</f>
        <v>1.124859392575928</v>
      </c>
      <c r="V23" s="17">
        <f>'Table 43'!V23/'Table 28'!V23</f>
        <v>3.3783783783783785</v>
      </c>
      <c r="W23" s="73">
        <f>'Table 43'!W23/'Table 28'!W23</f>
        <v>0.56793083864453842</v>
      </c>
      <c r="X23" s="11">
        <f>'Table 43'!X23/'Table 28'!X23</f>
        <v>6.343093618577436</v>
      </c>
      <c r="Y23" s="11">
        <f>'Table 43'!Y23/'Table 28'!Y23</f>
        <v>12.555122680151706</v>
      </c>
    </row>
    <row r="24" spans="1:25">
      <c r="A24" s="8">
        <v>2014</v>
      </c>
      <c r="B24" s="9">
        <f>'Table 43'!B24/'Table 28'!B24</f>
        <v>22.735095210188003</v>
      </c>
      <c r="C24" s="11">
        <f>'Table 43'!C24/'Table 28'!C24</f>
        <v>27.435139025758769</v>
      </c>
      <c r="D24" s="17">
        <f>'Table 43'!D24/'Table 28'!D24</f>
        <v>3.3832769453842437</v>
      </c>
      <c r="E24" s="17">
        <f>'Table 43'!E24/'Table 28'!E24</f>
        <v>295.88953114964676</v>
      </c>
      <c r="F24" s="17">
        <f>'Table 43'!F24/'Table 28'!F24</f>
        <v>526.77393827486151</v>
      </c>
      <c r="G24" s="17">
        <f>'Table 43'!G24/'Table 28'!G24</f>
        <v>1.6505572281202134</v>
      </c>
      <c r="H24" s="17">
        <f>'Table 43'!H24/'Table 28'!H24</f>
        <v>35.83713803239727</v>
      </c>
      <c r="I24" s="11">
        <f>'Table 43'!I24/'Table 28'!I24</f>
        <v>61.450557256321318</v>
      </c>
      <c r="J24" s="17">
        <f>'Table 43'!J24/'Table 28'!J24</f>
        <v>4.4199751861042182</v>
      </c>
      <c r="K24" s="17">
        <f>'Table 43'!K24/'Table 28'!K24</f>
        <v>3.2261487848880397</v>
      </c>
      <c r="L24" s="17">
        <f>'Table 43'!L24/'Table 28'!L24</f>
        <v>23.653666318279335</v>
      </c>
      <c r="M24" s="17">
        <f>'Table 43'!M24/'Table 28'!M24</f>
        <v>33.693077125559356</v>
      </c>
      <c r="N24" s="17">
        <f>'Table 43'!N24/'Table 28'!N24</f>
        <v>1.8129235382275062</v>
      </c>
      <c r="O24" s="17">
        <f>'Table 43'!O24/'Table 28'!O24</f>
        <v>21.361549211419444</v>
      </c>
      <c r="P24" s="17">
        <f>'Table 43'!P24/'Table 28'!P24</f>
        <v>4.2058882435409579</v>
      </c>
      <c r="Q24" s="17">
        <f>'Table 43'!Q24/'Table 28'!Q24</f>
        <v>1.4422210203713719</v>
      </c>
      <c r="R24" s="17">
        <f>'Table 43'!R24/'Table 28'!R24</f>
        <v>14.559068219633945</v>
      </c>
      <c r="S24" s="17">
        <f>'Table 43'!S24/'Table 28'!S24</f>
        <v>4.3522063268184565</v>
      </c>
      <c r="T24" s="17">
        <f>'Table 43'!T24/'Table 28'!T24</f>
        <v>1.3145826964231122</v>
      </c>
      <c r="U24" s="16">
        <f>'Table 43'!U24/'Table 28'!U24</f>
        <v>0.52562417871222078</v>
      </c>
      <c r="V24" s="17">
        <f>'Table 43'!V24/'Table 28'!V24</f>
        <v>3.7565740045078888</v>
      </c>
      <c r="W24" s="73">
        <f>'Table 43'!W24/'Table 28'!W24</f>
        <v>1.8565505291169009</v>
      </c>
      <c r="X24" s="11">
        <f>'Table 43'!X24/'Table 28'!X24</f>
        <v>6.1475055491771906</v>
      </c>
      <c r="Y24" s="11">
        <f>'Table 43'!Y24/'Table 28'!Y24</f>
        <v>13.245978162410283</v>
      </c>
    </row>
    <row r="25" spans="1:25">
      <c r="A25" s="8">
        <v>2015</v>
      </c>
      <c r="B25" s="9">
        <f>'Table 43'!B25/'Table 28'!B25</f>
        <v>22.853919483774732</v>
      </c>
      <c r="C25" s="11">
        <f>'Table 43'!C25/'Table 28'!C25</f>
        <v>28.164588572614328</v>
      </c>
      <c r="D25" s="17">
        <f>'Table 43'!D25/'Table 28'!D25</f>
        <v>4.1629872587359662</v>
      </c>
      <c r="E25" s="17">
        <f>'Table 43'!E25/'Table 28'!E25</f>
        <v>250.68641849179491</v>
      </c>
      <c r="F25" s="17">
        <f>'Table 43'!F25/'Table 28'!F25</f>
        <v>554.27558706247225</v>
      </c>
      <c r="G25" s="17">
        <f>'Table 43'!G25/'Table 28'!G25</f>
        <v>1.2535296756656902</v>
      </c>
      <c r="H25" s="17">
        <f>'Table 43'!H25/'Table 28'!H25</f>
        <v>44.307058217413704</v>
      </c>
      <c r="I25" s="11">
        <f>'Table 43'!I25/'Table 28'!I25</f>
        <v>60.307571248465273</v>
      </c>
      <c r="J25" s="17">
        <f>'Table 43'!J25/'Table 28'!J25</f>
        <v>4.1937692571037317</v>
      </c>
      <c r="K25" s="17">
        <f>'Table 43'!K25/'Table 28'!K25</f>
        <v>2.9639350196841487</v>
      </c>
      <c r="L25" s="17">
        <f>'Table 43'!L25/'Table 28'!L25</f>
        <v>26.023484608060933</v>
      </c>
      <c r="M25" s="17">
        <f>'Table 43'!M25/'Table 28'!M25</f>
        <v>27.475247524752476</v>
      </c>
      <c r="N25" s="17">
        <f>'Table 43'!N25/'Table 28'!N25</f>
        <v>2.5416176319588279</v>
      </c>
      <c r="O25" s="17">
        <f>'Table 43'!O25/'Table 28'!O25</f>
        <v>29.049111807732498</v>
      </c>
      <c r="P25" s="17">
        <f>'Table 43'!P25/'Table 28'!P25</f>
        <v>3.5961815090885314</v>
      </c>
      <c r="Q25" s="17">
        <f>'Table 43'!Q25/'Table 28'!Q25</f>
        <v>0.86630089517759179</v>
      </c>
      <c r="R25" s="17">
        <f>'Table 43'!R25/'Table 28'!R25</f>
        <v>28.661170003926188</v>
      </c>
      <c r="S25" s="17">
        <f>'Table 43'!S25/'Table 28'!S25</f>
        <v>3.5631020982712354</v>
      </c>
      <c r="T25" s="17">
        <f>'Table 43'!T25/'Table 28'!T25</f>
        <v>1.6134945806288992</v>
      </c>
      <c r="U25" s="16">
        <f>'Table 43'!U25/'Table 28'!U25</f>
        <v>0.51053898329808178</v>
      </c>
      <c r="V25" s="17">
        <f>'Table 43'!V25/'Table 28'!V25</f>
        <v>1.4461315979754157</v>
      </c>
      <c r="W25" s="73">
        <f>'Table 43'!W25/'Table 28'!W25</f>
        <v>2.5234318673395819</v>
      </c>
      <c r="X25" s="11">
        <f>'Table 43'!X25/'Table 28'!X25</f>
        <v>6.7636469187421469</v>
      </c>
      <c r="Y25" s="11">
        <f>'Table 43'!Y25/'Table 28'!Y25</f>
        <v>16.127612072528244</v>
      </c>
    </row>
    <row r="26" spans="1:25">
      <c r="A26" s="8">
        <v>2016</v>
      </c>
      <c r="B26" s="9">
        <f>'Table 43'!B26/'Table 28'!B26</f>
        <v>27.26989602798141</v>
      </c>
      <c r="C26" s="11">
        <f>'Table 43'!C26/'Table 28'!C26</f>
        <v>35.623790891944694</v>
      </c>
      <c r="D26" s="17">
        <f>'Table 43'!D26/'Table 28'!D26</f>
        <v>4.133370074400661</v>
      </c>
      <c r="E26" s="17">
        <f>'Table 43'!E26/'Table 28'!E26</f>
        <v>434.31309447185868</v>
      </c>
      <c r="F26" s="17">
        <f>'Table 43'!F26/'Table 28'!F26</f>
        <v>709.73406924234814</v>
      </c>
      <c r="G26" s="17">
        <f>'Table 43'!G26/'Table 28'!G26</f>
        <v>1.0040160642570282</v>
      </c>
      <c r="H26" s="17">
        <f>'Table 43'!H26/'Table 28'!H26</f>
        <v>37.687847592000942</v>
      </c>
      <c r="I26" s="11">
        <f>'Table 43'!I26/'Table 28'!I26</f>
        <v>85.312590269839163</v>
      </c>
      <c r="J26" s="17">
        <f>'Table 43'!J26/'Table 28'!J26</f>
        <v>3.6000360003600034</v>
      </c>
      <c r="K26" s="17">
        <f>'Table 43'!K26/'Table 28'!K26</f>
        <v>2.5243499240461085</v>
      </c>
      <c r="L26" s="17">
        <f>'Table 43'!L26/'Table 28'!L26</f>
        <v>14.149688813234746</v>
      </c>
      <c r="M26" s="17">
        <f>'Table 43'!M26/'Table 28'!M26</f>
        <v>28.239641066244392</v>
      </c>
      <c r="N26" s="17">
        <f>'Table 43'!N26/'Table 28'!N26</f>
        <v>2.5102803957750064</v>
      </c>
      <c r="O26" s="17">
        <f>'Table 43'!O26/'Table 28'!O26</f>
        <v>28.558875219683657</v>
      </c>
      <c r="P26" s="17">
        <f>'Table 43'!P26/'Table 28'!P26</f>
        <v>3.5482359242150365</v>
      </c>
      <c r="Q26" s="17">
        <f>'Table 43'!Q26/'Table 28'!Q26</f>
        <v>0.75450344242195611</v>
      </c>
      <c r="R26" s="17">
        <f>'Table 43'!R26/'Table 28'!R26</f>
        <v>23.451172558627931</v>
      </c>
      <c r="S26" s="17">
        <f>'Table 43'!S26/'Table 28'!S26</f>
        <v>1.8218886912766235</v>
      </c>
      <c r="T26" s="17">
        <f>'Table 43'!T26/'Table 28'!T26</f>
        <v>1.5666922314766081</v>
      </c>
      <c r="U26" s="16">
        <f>'Table 43'!U26/'Table 28'!U26</f>
        <v>0.83975876021070306</v>
      </c>
      <c r="V26" s="17">
        <f>'Table 43'!V26/'Table 28'!V26</f>
        <v>2.9239766081871341</v>
      </c>
      <c r="W26" s="73">
        <f>'Table 43'!W26/'Table 28'!W26</f>
        <v>1.9629837352776223</v>
      </c>
      <c r="X26" s="11">
        <f>'Table 43'!X26/'Table 28'!X26</f>
        <v>4.977873053189974</v>
      </c>
      <c r="Y26" s="11">
        <f>'Table 43'!Y26/'Table 28'!Y26</f>
        <v>15.903180181845324</v>
      </c>
    </row>
    <row r="27" spans="1:25" s="164" customFormat="1">
      <c r="A27" s="142">
        <v>2017</v>
      </c>
      <c r="B27" s="9">
        <f>'Table 43'!B27/'Table 28'!B27</f>
        <v>21.940976989711011</v>
      </c>
      <c r="C27" s="11">
        <f>'Table 43'!C27/'Table 28'!C27</f>
        <v>28.140154131245176</v>
      </c>
      <c r="D27" s="17">
        <f>'Table 43'!D27/'Table 28'!D27</f>
        <v>4.8961674826945805</v>
      </c>
      <c r="E27" s="17">
        <f>'Table 43'!E27/'Table 28'!E27</f>
        <v>220.86234789336709</v>
      </c>
      <c r="F27" s="17">
        <f>'Table 43'!F27/'Table 28'!F27</f>
        <v>713.43283582089555</v>
      </c>
      <c r="G27" s="17">
        <f>'Table 43'!G27/'Table 28'!G27</f>
        <v>1.2237867891460688</v>
      </c>
      <c r="H27" s="17">
        <f>'Table 43'!H27/'Table 28'!H27</f>
        <v>44.808527437820764</v>
      </c>
      <c r="I27" s="11">
        <f>'Table 43'!I27/'Table 28'!I27</f>
        <v>64.328213215091054</v>
      </c>
      <c r="J27" s="17">
        <f>'Table 43'!J27/'Table 28'!J27</f>
        <v>4.9394673123486683</v>
      </c>
      <c r="K27" s="17">
        <f>'Table 43'!K27/'Table 28'!K27</f>
        <v>1.9803847604677483</v>
      </c>
      <c r="L27" s="17">
        <f>'Table 43'!L27/'Table 28'!L27</f>
        <v>15.94187748275141</v>
      </c>
      <c r="M27" s="17">
        <f>'Table 43'!M27/'Table 28'!M27</f>
        <v>39.20367534456355</v>
      </c>
      <c r="N27" s="17">
        <f>'Table 43'!N27/'Table 28'!N27</f>
        <v>2.8652456024402646</v>
      </c>
      <c r="O27" s="17">
        <f>'Table 43'!O27/'Table 28'!O27</f>
        <v>42.519326966803092</v>
      </c>
      <c r="P27" s="17">
        <f>'Table 43'!P27/'Table 28'!P27</f>
        <v>4.3230780315584694</v>
      </c>
      <c r="Q27" s="17">
        <f>'Table 43'!Q27/'Table 28'!Q27</f>
        <v>0.80645161290322587</v>
      </c>
      <c r="R27" s="17">
        <f>'Table 43'!R27/'Table 28'!R27</f>
        <v>30.821917808219176</v>
      </c>
      <c r="S27" s="17">
        <f>'Table 43'!S27/'Table 28'!S27</f>
        <v>3.1919961886612676</v>
      </c>
      <c r="T27" s="17">
        <f>'Table 43'!T27/'Table 28'!T27</f>
        <v>0.39420247548625625</v>
      </c>
      <c r="U27" s="16">
        <f>'Table 43'!U27/'Table 28'!U27</f>
        <v>0.88396014143362256</v>
      </c>
      <c r="V27" s="17">
        <f>'Table 43'!V27/'Table 28'!V27</f>
        <v>0</v>
      </c>
      <c r="W27" s="73">
        <f>'Table 43'!W27/'Table 28'!W27</f>
        <v>5.7856977551492716E-2</v>
      </c>
      <c r="X27" s="11">
        <f>'Table 43'!X27/'Table 28'!X27</f>
        <v>5.8981282976482161</v>
      </c>
      <c r="Y27" s="11">
        <f>'Table 43'!Y27/'Table 28'!Y27</f>
        <v>17.762706806203141</v>
      </c>
    </row>
    <row r="28" spans="1:25"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</row>
    <row r="29" spans="1:25">
      <c r="A29" s="1" t="s">
        <v>22</v>
      </c>
    </row>
    <row r="30" spans="1:25">
      <c r="A30" s="1"/>
    </row>
    <row r="31" spans="1:25">
      <c r="A31" s="142" t="s">
        <v>656</v>
      </c>
      <c r="B31" s="9">
        <f>((B27/B7)^(1/(2017-1997))-1)*100</f>
        <v>4.7071228087160133</v>
      </c>
      <c r="C31" s="11">
        <f t="shared" ref="C31:Y31" si="0">((C27/C7)^(1/(2017-1997))-1)*100</f>
        <v>4.9819345107996238</v>
      </c>
      <c r="D31" s="17">
        <f t="shared" si="0"/>
        <v>3.7599727003313044</v>
      </c>
      <c r="E31" s="17">
        <f t="shared" si="0"/>
        <v>0.21583537628480087</v>
      </c>
      <c r="F31" s="17">
        <f t="shared" si="0"/>
        <v>16.713868650190733</v>
      </c>
      <c r="G31" s="17">
        <f t="shared" si="0"/>
        <v>0.4156698700614081</v>
      </c>
      <c r="H31" s="17">
        <f t="shared" si="0"/>
        <v>9.8036428979788148</v>
      </c>
      <c r="I31" s="11">
        <f t="shared" si="0"/>
        <v>4.9629240173169276</v>
      </c>
      <c r="J31" s="17">
        <f t="shared" si="0"/>
        <v>4.1760486021684695</v>
      </c>
      <c r="K31" s="17">
        <f t="shared" si="0"/>
        <v>-0.26588280717723123</v>
      </c>
      <c r="L31" s="17">
        <f t="shared" si="0"/>
        <v>-0.19766079662871805</v>
      </c>
      <c r="M31" s="17">
        <f t="shared" si="0"/>
        <v>4.884695607378875</v>
      </c>
      <c r="N31" s="17">
        <f t="shared" si="0"/>
        <v>-1.1549909777515133</v>
      </c>
      <c r="O31" s="17">
        <f t="shared" si="0"/>
        <v>16.422951553048403</v>
      </c>
      <c r="P31" s="17">
        <f t="shared" si="0"/>
        <v>4.1825207733634295</v>
      </c>
      <c r="Q31" s="17">
        <f t="shared" si="0"/>
        <v>-4.9326644409873115</v>
      </c>
      <c r="R31" s="17">
        <f t="shared" si="0"/>
        <v>23.32317485322104</v>
      </c>
      <c r="S31" s="17">
        <f t="shared" si="0"/>
        <v>8.143366426512566</v>
      </c>
      <c r="T31" s="17">
        <f t="shared" si="0"/>
        <v>3.83817357015519</v>
      </c>
      <c r="U31" s="16">
        <f t="shared" si="0"/>
        <v>9.2800648981568692</v>
      </c>
      <c r="V31" s="17">
        <f t="shared" si="0"/>
        <v>-100</v>
      </c>
      <c r="W31" s="17">
        <f t="shared" si="0"/>
        <v>-6.4099455574287418</v>
      </c>
      <c r="X31" s="11">
        <f t="shared" si="0"/>
        <v>2.2831130765467833</v>
      </c>
      <c r="Y31" s="11">
        <f t="shared" si="0"/>
        <v>7.4203184382039433</v>
      </c>
    </row>
    <row r="32" spans="1:25">
      <c r="A32" s="142" t="s">
        <v>25</v>
      </c>
      <c r="B32" s="9">
        <f>((B17/B7)^(1/(2007-1997))-1)*100</f>
        <v>0.30788889321882174</v>
      </c>
      <c r="C32" s="11">
        <f>((C17/C7)^(1/(2007-1997))-1)*100</f>
        <v>-0.6641607482160139</v>
      </c>
      <c r="D32" s="17">
        <f t="shared" ref="D32:Y32" si="1">((D17/D7)^(1/(2007-1997))-1)*100</f>
        <v>5.9336902571389016</v>
      </c>
      <c r="E32" s="17">
        <f t="shared" si="1"/>
        <v>-4.884897761179019</v>
      </c>
      <c r="F32" s="17">
        <f t="shared" si="1"/>
        <v>-1.3844324155912968</v>
      </c>
      <c r="G32" s="17">
        <f t="shared" si="1"/>
        <v>10.751656020508292</v>
      </c>
      <c r="H32" s="17">
        <f t="shared" si="1"/>
        <v>-0.59230166654161698</v>
      </c>
      <c r="I32" s="11">
        <f t="shared" si="1"/>
        <v>-0.80052035146904732</v>
      </c>
      <c r="J32" s="17">
        <f t="shared" si="1"/>
        <v>-1.6105609422180311</v>
      </c>
      <c r="K32" s="17">
        <f t="shared" si="1"/>
        <v>1.9582907207314593</v>
      </c>
      <c r="L32" s="17">
        <f t="shared" si="1"/>
        <v>-1.6983831696887886</v>
      </c>
      <c r="M32" s="17">
        <f t="shared" si="1"/>
        <v>2.5825091750072859</v>
      </c>
      <c r="N32" s="17">
        <f t="shared" si="1"/>
        <v>6.6698426446711201</v>
      </c>
      <c r="O32" s="17">
        <f t="shared" si="1"/>
        <v>26.788357732468459</v>
      </c>
      <c r="P32" s="17">
        <f t="shared" si="1"/>
        <v>10.752716667760698</v>
      </c>
      <c r="Q32" s="17">
        <f t="shared" si="1"/>
        <v>-9.0939105054028353</v>
      </c>
      <c r="R32" s="17">
        <f t="shared" si="1"/>
        <v>6.5775161558482953</v>
      </c>
      <c r="S32" s="17">
        <f t="shared" si="1"/>
        <v>2.7853283852427468</v>
      </c>
      <c r="T32" s="17">
        <f t="shared" si="1"/>
        <v>9.3099900738238048</v>
      </c>
      <c r="U32" s="16">
        <f t="shared" si="1"/>
        <v>5.8433548795288059</v>
      </c>
      <c r="V32" s="17">
        <f t="shared" si="1"/>
        <v>1.406083379415124</v>
      </c>
      <c r="W32" s="17">
        <f t="shared" si="1"/>
        <v>9.3589336456453296</v>
      </c>
      <c r="X32" s="11">
        <f t="shared" si="1"/>
        <v>2.0388107823200885</v>
      </c>
      <c r="Y32" s="11">
        <f t="shared" si="1"/>
        <v>1.8921525353680302</v>
      </c>
    </row>
    <row r="33" spans="1:25">
      <c r="A33" s="142" t="s">
        <v>657</v>
      </c>
      <c r="B33" s="9">
        <f>((B27/B17)^(1/(2017-2007))-1)*100</f>
        <v>9.2992952782671168</v>
      </c>
      <c r="C33" s="11">
        <f t="shared" ref="C33:Y33" si="2">((C27/C17)^(1/(2017-2007))-1)*100</f>
        <v>10.948945080079842</v>
      </c>
      <c r="D33" s="17">
        <f t="shared" si="2"/>
        <v>1.6308589707415111</v>
      </c>
      <c r="E33" s="17">
        <f t="shared" si="2"/>
        <v>5.5901052910555027</v>
      </c>
      <c r="F33" s="17">
        <f t="shared" si="2"/>
        <v>38.133638217255061</v>
      </c>
      <c r="G33" s="17">
        <f t="shared" si="2"/>
        <v>-8.9557021740063636</v>
      </c>
      <c r="H33" s="17">
        <f t="shared" si="2"/>
        <v>21.286783577090375</v>
      </c>
      <c r="I33" s="11">
        <f t="shared" si="2"/>
        <v>11.061221866280224</v>
      </c>
      <c r="J33" s="17">
        <f t="shared" si="2"/>
        <v>10.302987864254876</v>
      </c>
      <c r="K33" s="17">
        <f t="shared" si="2"/>
        <v>-2.4415370057868424</v>
      </c>
      <c r="L33" s="17">
        <f t="shared" si="2"/>
        <v>1.3259723658326283</v>
      </c>
      <c r="M33" s="17">
        <f t="shared" si="2"/>
        <v>7.2385483755811997</v>
      </c>
      <c r="N33" s="17">
        <f t="shared" si="2"/>
        <v>-8.405828991850683</v>
      </c>
      <c r="O33" s="17">
        <f t="shared" si="2"/>
        <v>6.9049547666190536</v>
      </c>
      <c r="P33" s="17">
        <f t="shared" si="2"/>
        <v>-1.9979106494295129</v>
      </c>
      <c r="Q33" s="17">
        <f t="shared" si="2"/>
        <v>-0.58093643080903146</v>
      </c>
      <c r="R33" s="17">
        <f t="shared" si="2"/>
        <v>42.699942768778598</v>
      </c>
      <c r="S33" s="17">
        <f t="shared" si="2"/>
        <v>13.780710591552236</v>
      </c>
      <c r="T33" s="17">
        <f t="shared" si="2"/>
        <v>-1.3597358932730841</v>
      </c>
      <c r="U33" s="16">
        <f t="shared" si="2"/>
        <v>12.828364121091429</v>
      </c>
      <c r="V33" s="17">
        <f t="shared" si="2"/>
        <v>-100</v>
      </c>
      <c r="W33" s="17">
        <f t="shared" si="2"/>
        <v>-19.905050291131477</v>
      </c>
      <c r="X33" s="11">
        <f t="shared" si="2"/>
        <v>2.5280002816569613</v>
      </c>
      <c r="Y33" s="11">
        <f t="shared" si="2"/>
        <v>13.248415370945899</v>
      </c>
    </row>
    <row r="35" spans="1:25">
      <c r="A35" s="25" t="s">
        <v>594</v>
      </c>
      <c r="B35" s="66" t="s">
        <v>939</v>
      </c>
    </row>
    <row r="36" spans="1:25">
      <c r="A36" s="25" t="s">
        <v>595</v>
      </c>
      <c r="B36" s="3" t="s">
        <v>638</v>
      </c>
    </row>
    <row r="37" spans="1:25">
      <c r="A37" s="1" t="s">
        <v>1</v>
      </c>
      <c r="B37" s="66" t="s">
        <v>639</v>
      </c>
    </row>
  </sheetData>
  <mergeCells count="1">
    <mergeCell ref="B6:Y6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97"/>
  <dimension ref="A1:Y37"/>
  <sheetViews>
    <sheetView workbookViewId="0">
      <selection activeCell="C7" sqref="C7:C27"/>
    </sheetView>
  </sheetViews>
  <sheetFormatPr defaultRowHeight="15"/>
  <sheetData>
    <row r="1" spans="1:25" ht="15.75">
      <c r="A1" s="227" t="s">
        <v>893</v>
      </c>
      <c r="B1" s="2" t="s">
        <v>770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ht="67.5">
      <c r="A5" s="4" t="s">
        <v>3</v>
      </c>
      <c r="B5" s="165" t="s">
        <v>67</v>
      </c>
      <c r="C5" s="165" t="s">
        <v>4</v>
      </c>
      <c r="D5" s="166" t="s">
        <v>5</v>
      </c>
      <c r="E5" s="166" t="s">
        <v>6</v>
      </c>
      <c r="F5" s="166" t="s">
        <v>7</v>
      </c>
      <c r="G5" s="166" t="s">
        <v>8</v>
      </c>
      <c r="H5" s="166" t="s">
        <v>9</v>
      </c>
      <c r="I5" s="7" t="s">
        <v>10</v>
      </c>
      <c r="J5" s="166" t="s">
        <v>11</v>
      </c>
      <c r="K5" s="166" t="s">
        <v>12</v>
      </c>
      <c r="L5" s="166" t="s">
        <v>13</v>
      </c>
      <c r="M5" s="166" t="s">
        <v>14</v>
      </c>
      <c r="N5" s="166" t="s">
        <v>653</v>
      </c>
      <c r="O5" s="166" t="s">
        <v>652</v>
      </c>
      <c r="P5" s="166" t="s">
        <v>16</v>
      </c>
      <c r="Q5" s="166" t="s">
        <v>17</v>
      </c>
      <c r="R5" s="166" t="s">
        <v>18</v>
      </c>
      <c r="S5" s="166" t="s">
        <v>19</v>
      </c>
      <c r="T5" s="166" t="s">
        <v>691</v>
      </c>
      <c r="U5" s="84" t="s">
        <v>688</v>
      </c>
      <c r="V5" s="166" t="s">
        <v>690</v>
      </c>
      <c r="W5" s="166" t="s">
        <v>689</v>
      </c>
      <c r="X5" s="7" t="s">
        <v>21</v>
      </c>
      <c r="Y5" s="7" t="s">
        <v>41</v>
      </c>
    </row>
    <row r="6" spans="1:25" s="41" customFormat="1" ht="15" customHeight="1">
      <c r="A6" s="67"/>
      <c r="B6" s="246" t="s">
        <v>767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5">
      <c r="A7" s="8">
        <v>1997</v>
      </c>
      <c r="B7" s="9">
        <f>'Table 44'!B7/'Table 29'!B7</f>
        <v>6.7461692939494924</v>
      </c>
      <c r="C7" s="11">
        <f>'Table 44'!C7/'Table 29'!C7</f>
        <v>6.6859487134050797</v>
      </c>
      <c r="D7" s="17">
        <f>'Table 44'!D7/'Table 29'!D7</f>
        <v>5.0151367527315749</v>
      </c>
      <c r="E7" s="17">
        <f>'Table 44'!E7/'Table 29'!E7</f>
        <v>119.93097497842969</v>
      </c>
      <c r="F7" s="17">
        <f>'Table 44'!F7/'Table 29'!F7</f>
        <v>55.470939441939812</v>
      </c>
      <c r="G7" s="17">
        <f>'Table 44'!G7/'Table 29'!G7</f>
        <v>1.6588843178438555</v>
      </c>
      <c r="H7" s="17">
        <f>'Table 44'!H7/'Table 29'!H7</f>
        <v>6.7826749317083426</v>
      </c>
      <c r="I7" s="11">
        <f>'Table 44'!I7/'Table 29'!I7</f>
        <v>11.683736371175602</v>
      </c>
      <c r="J7" s="17">
        <f>'Table 44'!J7/'Table 29'!J7</f>
        <v>2.9910234637645998</v>
      </c>
      <c r="K7" s="17">
        <f>'Table 44'!K7/'Table 29'!K7</f>
        <v>2.045959492098822</v>
      </c>
      <c r="L7" s="17">
        <f>'Table 44'!L7/'Table 29'!L7</f>
        <v>8.3914831313666252</v>
      </c>
      <c r="M7" s="17">
        <f>'Table 44'!M7/'Table 29'!M7</f>
        <v>19.456389641955688</v>
      </c>
      <c r="N7" s="17">
        <f>'Table 44'!N7/'Table 29'!N7</f>
        <v>7.0119456550117487</v>
      </c>
      <c r="O7" s="17">
        <f>'Table 44'!O7/'Table 29'!O7</f>
        <v>19.009900990099009</v>
      </c>
      <c r="P7" s="17">
        <f>'Table 44'!P7/'Table 29'!P7</f>
        <v>1.9746133154001346</v>
      </c>
      <c r="Q7" s="17">
        <f>'Table 44'!Q7/'Table 29'!Q7</f>
        <v>0.86887196848028281</v>
      </c>
      <c r="R7" s="17">
        <f>'Table 44'!R7/'Table 29'!R7</f>
        <v>3.1696261204457925</v>
      </c>
      <c r="S7" s="17">
        <f>'Table 44'!S7/'Table 29'!S7</f>
        <v>1.1043843176070995</v>
      </c>
      <c r="T7" s="17">
        <f>'Table 44'!T7/'Table 29'!T7</f>
        <v>0.81319878443284188</v>
      </c>
      <c r="U7" s="16">
        <f>'Table 44'!U7/'Table 29'!U7</f>
        <v>0.78110222202441226</v>
      </c>
      <c r="V7" s="17">
        <f>'Table 44'!V7/'Table 29'!V7</f>
        <v>1.6270033997085964</v>
      </c>
      <c r="W7" s="73">
        <f>'Table 44'!W7/'Table 29'!W7</f>
        <v>0.59670059670059672</v>
      </c>
      <c r="X7" s="11">
        <f>'Table 44'!X7/'Table 29'!X7</f>
        <v>4.0837871377699866</v>
      </c>
      <c r="Y7" s="11">
        <f>'Table 44'!Y7/'Table 29'!Y7</f>
        <v>4.8742132381316079</v>
      </c>
    </row>
    <row r="8" spans="1:25">
      <c r="A8" s="8">
        <v>1998</v>
      </c>
      <c r="B8" s="9">
        <f>'Table 44'!B8/'Table 29'!B8</f>
        <v>6.9682406216960127</v>
      </c>
      <c r="C8" s="11">
        <f>'Table 44'!C8/'Table 29'!C8</f>
        <v>6.9649972467573189</v>
      </c>
      <c r="D8" s="17">
        <f>'Table 44'!D8/'Table 29'!D8</f>
        <v>5.2986870509962136</v>
      </c>
      <c r="E8" s="17">
        <f>'Table 44'!E8/'Table 29'!E8</f>
        <v>114.56166419019316</v>
      </c>
      <c r="F8" s="17">
        <f>'Table 44'!F8/'Table 29'!F8</f>
        <v>62.351557907113467</v>
      </c>
      <c r="G8" s="17">
        <f>'Table 44'!G8/'Table 29'!G8</f>
        <v>1.733688430764629</v>
      </c>
      <c r="H8" s="17">
        <f>'Table 44'!H8/'Table 29'!H8</f>
        <v>6.9815606975568834</v>
      </c>
      <c r="I8" s="11">
        <f>'Table 44'!I8/'Table 29'!I8</f>
        <v>11.67637675050663</v>
      </c>
      <c r="J8" s="17">
        <f>'Table 44'!J8/'Table 29'!J8</f>
        <v>2.7017941930333205</v>
      </c>
      <c r="K8" s="17">
        <f>'Table 44'!K8/'Table 29'!K8</f>
        <v>1.8583703703703705</v>
      </c>
      <c r="L8" s="17">
        <f>'Table 44'!L8/'Table 29'!L8</f>
        <v>11.47576760987357</v>
      </c>
      <c r="M8" s="17">
        <f>'Table 44'!M8/'Table 29'!M8</f>
        <v>18.484384105674387</v>
      </c>
      <c r="N8" s="17">
        <f>'Table 44'!N8/'Table 29'!N8</f>
        <v>8.4605389234208452</v>
      </c>
      <c r="O8" s="17">
        <f>'Table 44'!O8/'Table 29'!O8</f>
        <v>20.524267970269864</v>
      </c>
      <c r="P8" s="17">
        <f>'Table 44'!P8/'Table 29'!P8</f>
        <v>2.2904611772850059</v>
      </c>
      <c r="Q8" s="17">
        <f>'Table 44'!Q8/'Table 29'!Q8</f>
        <v>0.53910626289853847</v>
      </c>
      <c r="R8" s="17">
        <f>'Table 44'!R8/'Table 29'!R8</f>
        <v>2.8137026055138477</v>
      </c>
      <c r="S8" s="17">
        <f>'Table 44'!S8/'Table 29'!S8</f>
        <v>1.2795243365004942</v>
      </c>
      <c r="T8" s="17">
        <f>'Table 44'!T8/'Table 29'!T8</f>
        <v>0.84235661204106271</v>
      </c>
      <c r="U8" s="16">
        <f>'Table 44'!U8/'Table 29'!U8</f>
        <v>0.73740134914686306</v>
      </c>
      <c r="V8" s="17">
        <f>'Table 44'!V8/'Table 29'!V8</f>
        <v>2.2107813446396123</v>
      </c>
      <c r="W8" s="73">
        <f>'Table 44'!W8/'Table 29'!W8</f>
        <v>0.63998522095984589</v>
      </c>
      <c r="X8" s="11">
        <f>'Table 44'!X8/'Table 29'!X8</f>
        <v>4.4859470202058711</v>
      </c>
      <c r="Y8" s="11">
        <f>'Table 44'!Y8/'Table 29'!Y8</f>
        <v>5.2651784645514006</v>
      </c>
    </row>
    <row r="9" spans="1:25">
      <c r="A9" s="8">
        <v>1999</v>
      </c>
      <c r="B9" s="9">
        <f>'Table 44'!B9/'Table 29'!B9</f>
        <v>7.1463300480299541</v>
      </c>
      <c r="C9" s="11">
        <f>'Table 44'!C9/'Table 29'!C9</f>
        <v>7.0370999122824367</v>
      </c>
      <c r="D9" s="17">
        <f>'Table 44'!D9/'Table 29'!D9</f>
        <v>4.7476814720578204</v>
      </c>
      <c r="E9" s="17">
        <f>'Table 44'!E9/'Table 29'!E9</f>
        <v>113.92839249238831</v>
      </c>
      <c r="F9" s="17">
        <f>'Table 44'!F9/'Table 29'!F9</f>
        <v>64.071155976855835</v>
      </c>
      <c r="G9" s="17">
        <f>'Table 44'!G9/'Table 29'!G9</f>
        <v>1.8635943150281724</v>
      </c>
      <c r="H9" s="17">
        <f>'Table 44'!H9/'Table 29'!H9</f>
        <v>6.6153052328167536</v>
      </c>
      <c r="I9" s="11">
        <f>'Table 44'!I9/'Table 29'!I9</f>
        <v>10.994565854110924</v>
      </c>
      <c r="J9" s="17">
        <f>'Table 44'!J9/'Table 29'!J9</f>
        <v>2.7630022642019534</v>
      </c>
      <c r="K9" s="17">
        <f>'Table 44'!K9/'Table 29'!K9</f>
        <v>1.9483787475735137</v>
      </c>
      <c r="L9" s="17">
        <f>'Table 44'!L9/'Table 29'!L9</f>
        <v>11.930773468409493</v>
      </c>
      <c r="M9" s="17">
        <f>'Table 44'!M9/'Table 29'!M9</f>
        <v>18.897091420751337</v>
      </c>
      <c r="N9" s="17">
        <f>'Table 44'!N9/'Table 29'!N9</f>
        <v>9.9239781351777854</v>
      </c>
      <c r="O9" s="17">
        <f>'Table 44'!O9/'Table 29'!O9</f>
        <v>21.588594704684319</v>
      </c>
      <c r="P9" s="17">
        <f>'Table 44'!P9/'Table 29'!P9</f>
        <v>2.4103055466837007</v>
      </c>
      <c r="Q9" s="17">
        <f>'Table 44'!Q9/'Table 29'!Q9</f>
        <v>0.5030332717886884</v>
      </c>
      <c r="R9" s="17">
        <f>'Table 44'!R9/'Table 29'!R9</f>
        <v>3.2622519298453163</v>
      </c>
      <c r="S9" s="17">
        <f>'Table 44'!S9/'Table 29'!S9</f>
        <v>1.1242486293678577</v>
      </c>
      <c r="T9" s="17">
        <f>'Table 44'!T9/'Table 29'!T9</f>
        <v>1.1476362742370416</v>
      </c>
      <c r="U9" s="16">
        <f>'Table 44'!U9/'Table 29'!U9</f>
        <v>0.66566215323645972</v>
      </c>
      <c r="V9" s="17">
        <f>'Table 44'!V9/'Table 29'!V9</f>
        <v>1.7064519221551144</v>
      </c>
      <c r="W9" s="73">
        <f>'Table 44'!W9/'Table 29'!W9</f>
        <v>1.7429659323673927</v>
      </c>
      <c r="X9" s="11">
        <f>'Table 44'!X9/'Table 29'!X9</f>
        <v>4.8695894328799909</v>
      </c>
      <c r="Y9" s="11">
        <f>'Table 44'!Y9/'Table 29'!Y9</f>
        <v>5.4389986288466812</v>
      </c>
    </row>
    <row r="10" spans="1:25">
      <c r="A10" s="8">
        <v>2000</v>
      </c>
      <c r="B10" s="9">
        <f>'Table 44'!B10/'Table 29'!B10</f>
        <v>7.3702086893801564</v>
      </c>
      <c r="C10" s="11">
        <f>'Table 44'!C10/'Table 29'!C10</f>
        <v>7.2711309864908822</v>
      </c>
      <c r="D10" s="17">
        <f>'Table 44'!D10/'Table 29'!D10</f>
        <v>5.1491271820448876</v>
      </c>
      <c r="E10" s="17">
        <f>'Table 44'!E10/'Table 29'!E10</f>
        <v>133.21606667122072</v>
      </c>
      <c r="F10" s="17">
        <f>'Table 44'!F10/'Table 29'!F10</f>
        <v>61.588503163995505</v>
      </c>
      <c r="G10" s="17">
        <f>'Table 44'!G10/'Table 29'!G10</f>
        <v>1.9154466340343579</v>
      </c>
      <c r="H10" s="17">
        <f>'Table 44'!H10/'Table 29'!H10</f>
        <v>6.7184064606163663</v>
      </c>
      <c r="I10" s="11">
        <f>'Table 44'!I10/'Table 29'!I10</f>
        <v>12.193570134199271</v>
      </c>
      <c r="J10" s="17">
        <f>'Table 44'!J10/'Table 29'!J10</f>
        <v>2.6423160384100624</v>
      </c>
      <c r="K10" s="17">
        <f>'Table 44'!K10/'Table 29'!K10</f>
        <v>2.1919407751026663</v>
      </c>
      <c r="L10" s="17">
        <f>'Table 44'!L10/'Table 29'!L10</f>
        <v>9.6663329285871527</v>
      </c>
      <c r="M10" s="17">
        <f>'Table 44'!M10/'Table 29'!M10</f>
        <v>19.118543841818351</v>
      </c>
      <c r="N10" s="17">
        <f>'Table 44'!N10/'Table 29'!N10</f>
        <v>8.9006957500156716</v>
      </c>
      <c r="O10" s="17">
        <f>'Table 44'!O10/'Table 29'!O10</f>
        <v>20.409528907922912</v>
      </c>
      <c r="P10" s="17">
        <f>'Table 44'!P10/'Table 29'!P10</f>
        <v>3.4369500678389597</v>
      </c>
      <c r="Q10" s="17">
        <f>'Table 44'!Q10/'Table 29'!Q10</f>
        <v>0.56130177404815673</v>
      </c>
      <c r="R10" s="17">
        <f>'Table 44'!R10/'Table 29'!R10</f>
        <v>3.1538770590598637</v>
      </c>
      <c r="S10" s="17">
        <f>'Table 44'!S10/'Table 29'!S10</f>
        <v>0.93379568310848138</v>
      </c>
      <c r="T10" s="17">
        <f>'Table 44'!T10/'Table 29'!T10</f>
        <v>0.99702645284984659</v>
      </c>
      <c r="U10" s="16">
        <f>'Table 44'!U10/'Table 29'!U10</f>
        <v>0.71525491474792524</v>
      </c>
      <c r="V10" s="17">
        <f>'Table 44'!V10/'Table 29'!V10</f>
        <v>1.9361277445109779</v>
      </c>
      <c r="W10" s="73">
        <f>'Table 44'!W10/'Table 29'!W10</f>
        <v>1.1872472630436928</v>
      </c>
      <c r="X10" s="11">
        <f>'Table 44'!X10/'Table 29'!X10</f>
        <v>4.7266989380895392</v>
      </c>
      <c r="Y10" s="11">
        <f>'Table 44'!Y10/'Table 29'!Y10</f>
        <v>5.3773526581635664</v>
      </c>
    </row>
    <row r="11" spans="1:25">
      <c r="A11" s="8">
        <v>2001</v>
      </c>
      <c r="B11" s="9">
        <f>'Table 44'!B11/'Table 29'!B11</f>
        <v>7.5449160263056747</v>
      </c>
      <c r="C11" s="11">
        <f>'Table 44'!C11/'Table 29'!C11</f>
        <v>7.3383675647321214</v>
      </c>
      <c r="D11" s="17">
        <f>'Table 44'!D11/'Table 29'!D11</f>
        <v>5.2147876165185938</v>
      </c>
      <c r="E11" s="17">
        <f>'Table 44'!E11/'Table 29'!E11</f>
        <v>138.63300995259175</v>
      </c>
      <c r="F11" s="17">
        <f>'Table 44'!F11/'Table 29'!F11</f>
        <v>70.562070359886775</v>
      </c>
      <c r="G11" s="17">
        <f>'Table 44'!G11/'Table 29'!G11</f>
        <v>1.8581331808711237</v>
      </c>
      <c r="H11" s="17">
        <f>'Table 44'!H11/'Table 29'!H11</f>
        <v>5.8669001751313488</v>
      </c>
      <c r="I11" s="11">
        <f>'Table 44'!I11/'Table 29'!I11</f>
        <v>12.535998886352091</v>
      </c>
      <c r="J11" s="17">
        <f>'Table 44'!J11/'Table 29'!J11</f>
        <v>2.7081127153446807</v>
      </c>
      <c r="K11" s="17">
        <f>'Table 44'!K11/'Table 29'!K11</f>
        <v>2.1852658733591825</v>
      </c>
      <c r="L11" s="17">
        <f>'Table 44'!L11/'Table 29'!L11</f>
        <v>9.7099648549824273</v>
      </c>
      <c r="M11" s="17">
        <f>'Table 44'!M11/'Table 29'!M11</f>
        <v>22.644628099173556</v>
      </c>
      <c r="N11" s="17">
        <f>'Table 44'!N11/'Table 29'!N11</f>
        <v>7.3990598880444294</v>
      </c>
      <c r="O11" s="17">
        <f>'Table 44'!O11/'Table 29'!O11</f>
        <v>20.810244775077447</v>
      </c>
      <c r="P11" s="17">
        <f>'Table 44'!P11/'Table 29'!P11</f>
        <v>3.174364963884666</v>
      </c>
      <c r="Q11" s="17">
        <f>'Table 44'!Q11/'Table 29'!Q11</f>
        <v>0.50518627005682193</v>
      </c>
      <c r="R11" s="17">
        <f>'Table 44'!R11/'Table 29'!R11</f>
        <v>2.9732408325074329</v>
      </c>
      <c r="S11" s="17">
        <f>'Table 44'!S11/'Table 29'!S11</f>
        <v>0.98439066691959565</v>
      </c>
      <c r="T11" s="17">
        <f>'Table 44'!T11/'Table 29'!T11</f>
        <v>1.3063375312729355</v>
      </c>
      <c r="U11" s="16">
        <f>'Table 44'!U11/'Table 29'!U11</f>
        <v>0.79568762046112773</v>
      </c>
      <c r="V11" s="17">
        <f>'Table 44'!V11/'Table 29'!V11</f>
        <v>2.4277570277177118</v>
      </c>
      <c r="W11" s="73">
        <f>'Table 44'!W11/'Table 29'!W11</f>
        <v>1.8271965368836987</v>
      </c>
      <c r="X11" s="11">
        <f>'Table 44'!X11/'Table 29'!X11</f>
        <v>4.7235358709738291</v>
      </c>
      <c r="Y11" s="11">
        <f>'Table 44'!Y11/'Table 29'!Y11</f>
        <v>5.2779227837253853</v>
      </c>
    </row>
    <row r="12" spans="1:25">
      <c r="A12" s="8">
        <v>2002</v>
      </c>
      <c r="B12" s="9">
        <f>'Table 44'!B12/'Table 29'!B12</f>
        <v>7.246117403088701</v>
      </c>
      <c r="C12" s="11">
        <f>'Table 44'!C12/'Table 29'!C12</f>
        <v>6.9676778331270892</v>
      </c>
      <c r="D12" s="17">
        <f>'Table 44'!D12/'Table 29'!D12</f>
        <v>5.5331157570469944</v>
      </c>
      <c r="E12" s="17">
        <f>'Table 44'!E12/'Table 29'!E12</f>
        <v>123.13128740608684</v>
      </c>
      <c r="F12" s="17">
        <f>'Table 44'!F12/'Table 29'!F12</f>
        <v>78.247391952309982</v>
      </c>
      <c r="G12" s="17">
        <f>'Table 44'!G12/'Table 29'!G12</f>
        <v>1.6503700502403977</v>
      </c>
      <c r="H12" s="17">
        <f>'Table 44'!H12/'Table 29'!H12</f>
        <v>5.661172528280165</v>
      </c>
      <c r="I12" s="11">
        <f>'Table 44'!I12/'Table 29'!I12</f>
        <v>11.840410270104016</v>
      </c>
      <c r="J12" s="17">
        <f>'Table 44'!J12/'Table 29'!J12</f>
        <v>2.6162142888978028</v>
      </c>
      <c r="K12" s="17">
        <f>'Table 44'!K12/'Table 29'!K12</f>
        <v>2.2854200349098286</v>
      </c>
      <c r="L12" s="17">
        <f>'Table 44'!L12/'Table 29'!L12</f>
        <v>9.5197365607492621</v>
      </c>
      <c r="M12" s="17">
        <f>'Table 44'!M12/'Table 29'!M12</f>
        <v>21.683640343554639</v>
      </c>
      <c r="N12" s="17">
        <f>'Table 44'!N12/'Table 29'!N12</f>
        <v>6.0893659157563933</v>
      </c>
      <c r="O12" s="17">
        <f>'Table 44'!O12/'Table 29'!O12</f>
        <v>21.996161228406912</v>
      </c>
      <c r="P12" s="17">
        <f>'Table 44'!P12/'Table 29'!P12</f>
        <v>3.1695595709755886</v>
      </c>
      <c r="Q12" s="17">
        <f>'Table 44'!Q12/'Table 29'!Q12</f>
        <v>0.65356692457138965</v>
      </c>
      <c r="R12" s="17">
        <f>'Table 44'!R12/'Table 29'!R12</f>
        <v>3.3928206177132338</v>
      </c>
      <c r="S12" s="17">
        <f>'Table 44'!S12/'Table 29'!S12</f>
        <v>1.3730747893165669</v>
      </c>
      <c r="T12" s="17">
        <f>'Table 44'!T12/'Table 29'!T12</f>
        <v>1.3684260051051289</v>
      </c>
      <c r="U12" s="16">
        <f>'Table 44'!U12/'Table 29'!U12</f>
        <v>0.72888979758740535</v>
      </c>
      <c r="V12" s="17">
        <f>'Table 44'!V12/'Table 29'!V12</f>
        <v>2.4057586664140937</v>
      </c>
      <c r="W12" s="73">
        <f>'Table 44'!W12/'Table 29'!W12</f>
        <v>2.10714591985495</v>
      </c>
      <c r="X12" s="11">
        <f>'Table 44'!X12/'Table 29'!X12</f>
        <v>4.5395778746218598</v>
      </c>
      <c r="Y12" s="11">
        <f>'Table 44'!Y12/'Table 29'!Y12</f>
        <v>5.1283723698811414</v>
      </c>
    </row>
    <row r="13" spans="1:25">
      <c r="A13" s="8">
        <v>2003</v>
      </c>
      <c r="B13" s="9">
        <f>'Table 44'!B13/'Table 29'!B13</f>
        <v>7.5440376133507785</v>
      </c>
      <c r="C13" s="11">
        <f>'Table 44'!C13/'Table 29'!C13</f>
        <v>7.3300953558081163</v>
      </c>
      <c r="D13" s="17">
        <f>'Table 44'!D13/'Table 29'!D13</f>
        <v>5.2185548617305972</v>
      </c>
      <c r="E13" s="17">
        <f>'Table 44'!E13/'Table 29'!E13</f>
        <v>133.58374902337883</v>
      </c>
      <c r="F13" s="17">
        <f>'Table 44'!F13/'Table 29'!F13</f>
        <v>87.021228799281147</v>
      </c>
      <c r="G13" s="17">
        <f>'Table 44'!G13/'Table 29'!G13</f>
        <v>1.786695842908969</v>
      </c>
      <c r="H13" s="17">
        <f>'Table 44'!H13/'Table 29'!H13</f>
        <v>6.3021866732804233</v>
      </c>
      <c r="I13" s="11">
        <f>'Table 44'!I13/'Table 29'!I13</f>
        <v>13.191328815242247</v>
      </c>
      <c r="J13" s="17">
        <f>'Table 44'!J13/'Table 29'!J13</f>
        <v>2.9042669896448299</v>
      </c>
      <c r="K13" s="17">
        <f>'Table 44'!K13/'Table 29'!K13</f>
        <v>2.6483769709505922</v>
      </c>
      <c r="L13" s="17">
        <f>'Table 44'!L13/'Table 29'!L13</f>
        <v>7.8255104368655184</v>
      </c>
      <c r="M13" s="17">
        <f>'Table 44'!M13/'Table 29'!M13</f>
        <v>18.574035453597499</v>
      </c>
      <c r="N13" s="17">
        <f>'Table 44'!N13/'Table 29'!N13</f>
        <v>7.4528560509310111</v>
      </c>
      <c r="O13" s="17">
        <f>'Table 44'!O13/'Table 29'!O13</f>
        <v>21.01358945540002</v>
      </c>
      <c r="P13" s="17">
        <f>'Table 44'!P13/'Table 29'!P13</f>
        <v>2.9905642210668204</v>
      </c>
      <c r="Q13" s="17">
        <f>'Table 44'!Q13/'Table 29'!Q13</f>
        <v>0.81935452622741733</v>
      </c>
      <c r="R13" s="17">
        <f>'Table 44'!R13/'Table 29'!R13</f>
        <v>3.9247056470764696</v>
      </c>
      <c r="S13" s="17">
        <f>'Table 44'!S13/'Table 29'!S13</f>
        <v>1.6229075824044745</v>
      </c>
      <c r="T13" s="17">
        <f>'Table 44'!T13/'Table 29'!T13</f>
        <v>1.5711458857404212</v>
      </c>
      <c r="U13" s="16">
        <f>'Table 44'!U13/'Table 29'!U13</f>
        <v>0.92901697753003998</v>
      </c>
      <c r="V13" s="17">
        <f>'Table 44'!V13/'Table 29'!V13</f>
        <v>2.9080502215657313</v>
      </c>
      <c r="W13" s="73">
        <f>'Table 44'!W13/'Table 29'!W13</f>
        <v>2.2267666439445577</v>
      </c>
      <c r="X13" s="11">
        <f>'Table 44'!X13/'Table 29'!X13</f>
        <v>4.5160119457986454</v>
      </c>
      <c r="Y13" s="11">
        <f>'Table 44'!Y13/'Table 29'!Y13</f>
        <v>5.2983677149924189</v>
      </c>
    </row>
    <row r="14" spans="1:25">
      <c r="A14" s="8">
        <v>2004</v>
      </c>
      <c r="B14" s="9">
        <f>'Table 44'!B14/'Table 29'!B14</f>
        <v>8.045943000300829</v>
      </c>
      <c r="C14" s="11">
        <f>'Table 44'!C14/'Table 29'!C14</f>
        <v>7.8336871893829558</v>
      </c>
      <c r="D14" s="17">
        <f>'Table 44'!D14/'Table 29'!D14</f>
        <v>5.2415793433577944</v>
      </c>
      <c r="E14" s="17">
        <f>'Table 44'!E14/'Table 29'!E14</f>
        <v>140.98968625646299</v>
      </c>
      <c r="F14" s="17">
        <f>'Table 44'!F14/'Table 29'!F14</f>
        <v>87.682879699663232</v>
      </c>
      <c r="G14" s="17">
        <f>'Table 44'!G14/'Table 29'!G14</f>
        <v>1.9221882466300253</v>
      </c>
      <c r="H14" s="17">
        <f>'Table 44'!H14/'Table 29'!H14</f>
        <v>6.0848988883875466</v>
      </c>
      <c r="I14" s="11">
        <f>'Table 44'!I14/'Table 29'!I14</f>
        <v>13.774585601175833</v>
      </c>
      <c r="J14" s="17">
        <f>'Table 44'!J14/'Table 29'!J14</f>
        <v>2.9474217004308483</v>
      </c>
      <c r="K14" s="17">
        <f>'Table 44'!K14/'Table 29'!K14</f>
        <v>3.1799860818205263</v>
      </c>
      <c r="L14" s="17">
        <f>'Table 44'!L14/'Table 29'!L14</f>
        <v>7.5772476256627863</v>
      </c>
      <c r="M14" s="17">
        <f>'Table 44'!M14/'Table 29'!M14</f>
        <v>22.016664567099181</v>
      </c>
      <c r="N14" s="17">
        <f>'Table 44'!N14/'Table 29'!N14</f>
        <v>8.4025994781117141</v>
      </c>
      <c r="O14" s="17">
        <f>'Table 44'!O14/'Table 29'!O14</f>
        <v>23.305713212173945</v>
      </c>
      <c r="P14" s="17">
        <f>'Table 44'!P14/'Table 29'!P14</f>
        <v>3.0030495363712997</v>
      </c>
      <c r="Q14" s="17">
        <f>'Table 44'!Q14/'Table 29'!Q14</f>
        <v>0.86962036354411909</v>
      </c>
      <c r="R14" s="17">
        <f>'Table 44'!R14/'Table 29'!R14</f>
        <v>4.2619838633127669</v>
      </c>
      <c r="S14" s="17">
        <f>'Table 44'!S14/'Table 29'!S14</f>
        <v>1.7993424329979077</v>
      </c>
      <c r="T14" s="17">
        <f>'Table 44'!T14/'Table 29'!T14</f>
        <v>1.3298884658194972</v>
      </c>
      <c r="U14" s="16">
        <f>'Table 44'!U14/'Table 29'!U14</f>
        <v>0.96869124499305159</v>
      </c>
      <c r="V14" s="17">
        <f>'Table 44'!V14/'Table 29'!V14</f>
        <v>2.6862691714311646</v>
      </c>
      <c r="W14" s="73">
        <f>'Table 44'!W14/'Table 29'!W14</f>
        <v>1.5579688875843851</v>
      </c>
      <c r="X14" s="11">
        <f>'Table 44'!X14/'Table 29'!X14</f>
        <v>4.9484084712080154</v>
      </c>
      <c r="Y14" s="11">
        <f>'Table 44'!Y14/'Table 29'!Y14</f>
        <v>5.5650145449997099</v>
      </c>
    </row>
    <row r="15" spans="1:25">
      <c r="A15" s="8">
        <v>2005</v>
      </c>
      <c r="B15" s="9">
        <f>'Table 44'!B15/'Table 29'!B15</f>
        <v>8.8991280965912338</v>
      </c>
      <c r="C15" s="11">
        <f>'Table 44'!C15/'Table 29'!C15</f>
        <v>8.7266648017746107</v>
      </c>
      <c r="D15" s="17">
        <f>'Table 44'!D15/'Table 29'!D15</f>
        <v>5.0559961652431591</v>
      </c>
      <c r="E15" s="17">
        <f>'Table 44'!E15/'Table 29'!E15</f>
        <v>159.08791610779173</v>
      </c>
      <c r="F15" s="17">
        <f>'Table 44'!F15/'Table 29'!F15</f>
        <v>89.966698893543878</v>
      </c>
      <c r="G15" s="17">
        <f>'Table 44'!G15/'Table 29'!G15</f>
        <v>1.9276615104640582</v>
      </c>
      <c r="H15" s="17">
        <f>'Table 44'!H15/'Table 29'!H15</f>
        <v>6.4859412629406057</v>
      </c>
      <c r="I15" s="11">
        <f>'Table 44'!I15/'Table 29'!I15</f>
        <v>15.387660536421814</v>
      </c>
      <c r="J15" s="17">
        <f>'Table 44'!J15/'Table 29'!J15</f>
        <v>3.3990886014007402</v>
      </c>
      <c r="K15" s="17">
        <f>'Table 44'!K15/'Table 29'!K15</f>
        <v>2.9453346730833645</v>
      </c>
      <c r="L15" s="17">
        <f>'Table 44'!L15/'Table 29'!L15</f>
        <v>9.8044994596718738</v>
      </c>
      <c r="M15" s="17">
        <f>'Table 44'!M15/'Table 29'!M15</f>
        <v>23.391278942370903</v>
      </c>
      <c r="N15" s="17">
        <f>'Table 44'!N15/'Table 29'!N15</f>
        <v>9.3180737331296903</v>
      </c>
      <c r="O15" s="17">
        <f>'Table 44'!O15/'Table 29'!O15</f>
        <v>25.966933214039404</v>
      </c>
      <c r="P15" s="17">
        <f>'Table 44'!P15/'Table 29'!P15</f>
        <v>2.8701380175658722</v>
      </c>
      <c r="Q15" s="17">
        <f>'Table 44'!Q15/'Table 29'!Q15</f>
        <v>0.93001806233426854</v>
      </c>
      <c r="R15" s="17">
        <f>'Table 44'!R15/'Table 29'!R15</f>
        <v>3.8440880840942224</v>
      </c>
      <c r="S15" s="17">
        <f>'Table 44'!S15/'Table 29'!S15</f>
        <v>2.0630051085223124</v>
      </c>
      <c r="T15" s="17">
        <f>'Table 44'!T15/'Table 29'!T15</f>
        <v>1.5335129986273668</v>
      </c>
      <c r="U15" s="16">
        <f>'Table 44'!U15/'Table 29'!U15</f>
        <v>1.073962130890433</v>
      </c>
      <c r="V15" s="17">
        <f>'Table 44'!V15/'Table 29'!V15</f>
        <v>2.4136384028712428</v>
      </c>
      <c r="W15" s="73">
        <f>'Table 44'!W15/'Table 29'!W15</f>
        <v>1.9580587177950868</v>
      </c>
      <c r="X15" s="11">
        <f>'Table 44'!X15/'Table 29'!X15</f>
        <v>5.4574092757198986</v>
      </c>
      <c r="Y15" s="11">
        <f>'Table 44'!Y15/'Table 29'!Y15</f>
        <v>5.9875845262316361</v>
      </c>
    </row>
    <row r="16" spans="1:25">
      <c r="A16" s="8">
        <v>2006</v>
      </c>
      <c r="B16" s="9">
        <f>'Table 44'!B16/'Table 29'!B16</f>
        <v>9.443007663180774</v>
      </c>
      <c r="C16" s="11">
        <f>'Table 44'!C16/'Table 29'!C16</f>
        <v>9.3831003158301129</v>
      </c>
      <c r="D16" s="17">
        <f>'Table 44'!D16/'Table 29'!D16</f>
        <v>4.8335489141534476</v>
      </c>
      <c r="E16" s="17">
        <f>'Table 44'!E16/'Table 29'!E16</f>
        <v>151.79699968081712</v>
      </c>
      <c r="F16" s="17">
        <f>'Table 44'!F16/'Table 29'!F16</f>
        <v>100.99047007174215</v>
      </c>
      <c r="G16" s="17">
        <f>'Table 44'!G16/'Table 29'!G16</f>
        <v>2.061833233948648</v>
      </c>
      <c r="H16" s="17">
        <f>'Table 44'!H16/'Table 29'!H16</f>
        <v>6.6818978971248377</v>
      </c>
      <c r="I16" s="11">
        <f>'Table 44'!I16/'Table 29'!I16</f>
        <v>16.405811768313963</v>
      </c>
      <c r="J16" s="17">
        <f>'Table 44'!J16/'Table 29'!J16</f>
        <v>3.5720066235884409</v>
      </c>
      <c r="K16" s="17">
        <f>'Table 44'!K16/'Table 29'!K16</f>
        <v>3.0050381358897211</v>
      </c>
      <c r="L16" s="17">
        <f>'Table 44'!L16/'Table 29'!L16</f>
        <v>10.770050159106844</v>
      </c>
      <c r="M16" s="17">
        <f>'Table 44'!M16/'Table 29'!M16</f>
        <v>23.699794026776519</v>
      </c>
      <c r="N16" s="17">
        <f>'Table 44'!N16/'Table 29'!N16</f>
        <v>10.63450330743745</v>
      </c>
      <c r="O16" s="17">
        <f>'Table 44'!O16/'Table 29'!O16</f>
        <v>31.03448275862069</v>
      </c>
      <c r="P16" s="17">
        <f>'Table 44'!P16/'Table 29'!P16</f>
        <v>3.0130524946122881</v>
      </c>
      <c r="Q16" s="17">
        <f>'Table 44'!Q16/'Table 29'!Q16</f>
        <v>1.3924209253812756</v>
      </c>
      <c r="R16" s="17">
        <f>'Table 44'!R16/'Table 29'!R16</f>
        <v>4.1001106052421745</v>
      </c>
      <c r="S16" s="17">
        <f>'Table 44'!S16/'Table 29'!S16</f>
        <v>1.9457571121010657</v>
      </c>
      <c r="T16" s="17">
        <f>'Table 44'!T16/'Table 29'!T16</f>
        <v>1.456850856239482</v>
      </c>
      <c r="U16" s="16">
        <f>'Table 44'!U16/'Table 29'!U16</f>
        <v>0.95155271966104094</v>
      </c>
      <c r="V16" s="17">
        <f>'Table 44'!V16/'Table 29'!V16</f>
        <v>2.6336173508907823</v>
      </c>
      <c r="W16" s="73">
        <f>'Table 44'!W16/'Table 29'!W16</f>
        <v>1.9011451273662072</v>
      </c>
      <c r="X16" s="11">
        <f>'Table 44'!X16/'Table 29'!X16</f>
        <v>5.9705184531504765</v>
      </c>
      <c r="Y16" s="11">
        <f>'Table 44'!Y16/'Table 29'!Y16</f>
        <v>6.4444919455939802</v>
      </c>
    </row>
    <row r="17" spans="1:25">
      <c r="A17" s="8">
        <v>2007</v>
      </c>
      <c r="B17" s="9">
        <f>'Table 44'!B17/'Table 29'!B17</f>
        <v>9.537743929218669</v>
      </c>
      <c r="C17" s="11">
        <f>'Table 44'!C17/'Table 29'!C17</f>
        <v>9.2946867616935904</v>
      </c>
      <c r="D17" s="17">
        <f>'Table 44'!D17/'Table 29'!D17</f>
        <v>6.2646058446516575</v>
      </c>
      <c r="E17" s="17">
        <f>'Table 44'!E17/'Table 29'!E17</f>
        <v>148.20054974324009</v>
      </c>
      <c r="F17" s="17">
        <f>'Table 44'!F17/'Table 29'!F17</f>
        <v>110.39781549499384</v>
      </c>
      <c r="G17" s="17">
        <f>'Table 44'!G17/'Table 29'!G17</f>
        <v>2.2113846418211498</v>
      </c>
      <c r="H17" s="17">
        <f>'Table 44'!H17/'Table 29'!H17</f>
        <v>6.8417134364603847</v>
      </c>
      <c r="I17" s="11">
        <f>'Table 44'!I17/'Table 29'!I17</f>
        <v>16.587914027982325</v>
      </c>
      <c r="J17" s="17">
        <f>'Table 44'!J17/'Table 29'!J17</f>
        <v>3.6779505946935043</v>
      </c>
      <c r="K17" s="17">
        <f>'Table 44'!K17/'Table 29'!K17</f>
        <v>3.4977135947294533</v>
      </c>
      <c r="L17" s="17">
        <f>'Table 44'!L17/'Table 29'!L17</f>
        <v>11.985610072948937</v>
      </c>
      <c r="M17" s="17">
        <f>'Table 44'!M17/'Table 29'!M17</f>
        <v>19.087876595068742</v>
      </c>
      <c r="N17" s="17">
        <f>'Table 44'!N17/'Table 29'!N17</f>
        <v>10.099920051575996</v>
      </c>
      <c r="O17" s="17">
        <f>'Table 44'!O17/'Table 29'!O17</f>
        <v>26.744388074223366</v>
      </c>
      <c r="P17" s="17">
        <f>'Table 44'!P17/'Table 29'!P17</f>
        <v>3.1816408718058597</v>
      </c>
      <c r="Q17" s="17">
        <f>'Table 44'!Q17/'Table 29'!Q17</f>
        <v>1.2293955050000724</v>
      </c>
      <c r="R17" s="17">
        <f>'Table 44'!R17/'Table 29'!R17</f>
        <v>4.9310362249280049</v>
      </c>
      <c r="S17" s="17">
        <f>'Table 44'!S17/'Table 29'!S17</f>
        <v>1.9941302345918657</v>
      </c>
      <c r="T17" s="17">
        <f>'Table 44'!T17/'Table 29'!T17</f>
        <v>1.3495246160140384</v>
      </c>
      <c r="U17" s="16">
        <f>'Table 44'!U17/'Table 29'!U17</f>
        <v>1.0117558282695898</v>
      </c>
      <c r="V17" s="17">
        <f>'Table 44'!V17/'Table 29'!V17</f>
        <v>2.266576454668471</v>
      </c>
      <c r="W17" s="73">
        <f>'Table 44'!W17/'Table 29'!W17</f>
        <v>1.610724881548067</v>
      </c>
      <c r="X17" s="11">
        <f>'Table 44'!X17/'Table 29'!X17</f>
        <v>5.8232173757770926</v>
      </c>
      <c r="Y17" s="11">
        <f>'Table 44'!Y17/'Table 29'!Y17</f>
        <v>6.4698607000373585</v>
      </c>
    </row>
    <row r="18" spans="1:25">
      <c r="A18" s="8">
        <v>2008</v>
      </c>
      <c r="B18" s="9">
        <f>'Table 44'!B18/'Table 29'!B18</f>
        <v>9.7691715377184281</v>
      </c>
      <c r="C18" s="11">
        <f>'Table 44'!C18/'Table 29'!C18</f>
        <v>9.5238402045890211</v>
      </c>
      <c r="D18" s="17">
        <f>'Table 44'!D18/'Table 29'!D18</f>
        <v>6.3997867545496403</v>
      </c>
      <c r="E18" s="17">
        <f>'Table 44'!E18/'Table 29'!E18</f>
        <v>142.97422261028316</v>
      </c>
      <c r="F18" s="17">
        <f>'Table 44'!F18/'Table 29'!F18</f>
        <v>108.70253164556962</v>
      </c>
      <c r="G18" s="17">
        <f>'Table 44'!G18/'Table 29'!G18</f>
        <v>2.179930142546965</v>
      </c>
      <c r="H18" s="17">
        <f>'Table 44'!H18/'Table 29'!H18</f>
        <v>6.9734496558725958</v>
      </c>
      <c r="I18" s="11">
        <f>'Table 44'!I18/'Table 29'!I18</f>
        <v>16.941512684944694</v>
      </c>
      <c r="J18" s="17">
        <f>'Table 44'!J18/'Table 29'!J18</f>
        <v>4.4768387887061287</v>
      </c>
      <c r="K18" s="17">
        <f>'Table 44'!K18/'Table 29'!K18</f>
        <v>3.5232251804945083</v>
      </c>
      <c r="L18" s="17">
        <f>'Table 44'!L18/'Table 29'!L18</f>
        <v>14.813360060678296</v>
      </c>
      <c r="M18" s="17">
        <f>'Table 44'!M18/'Table 29'!M18</f>
        <v>19.794956856240404</v>
      </c>
      <c r="N18" s="17">
        <f>'Table 44'!N18/'Table 29'!N18</f>
        <v>8.8095944919586486</v>
      </c>
      <c r="O18" s="17">
        <f>'Table 44'!O18/'Table 29'!O18</f>
        <v>26.981992210015196</v>
      </c>
      <c r="P18" s="17">
        <f>'Table 44'!P18/'Table 29'!P18</f>
        <v>3.4055412922550281</v>
      </c>
      <c r="Q18" s="17">
        <f>'Table 44'!Q18/'Table 29'!Q18</f>
        <v>1.4816165896160565</v>
      </c>
      <c r="R18" s="17">
        <f>'Table 44'!R18/'Table 29'!R18</f>
        <v>5.6136218656460084</v>
      </c>
      <c r="S18" s="17">
        <f>'Table 44'!S18/'Table 29'!S18</f>
        <v>2.0976200080677692</v>
      </c>
      <c r="T18" s="17">
        <f>'Table 44'!T18/'Table 29'!T18</f>
        <v>1.259676850717117</v>
      </c>
      <c r="U18" s="16">
        <f>'Table 44'!U18/'Table 29'!U18</f>
        <v>1.007170826511953</v>
      </c>
      <c r="V18" s="17">
        <f>'Table 44'!V18/'Table 29'!V18</f>
        <v>1.8954623779437105</v>
      </c>
      <c r="W18" s="73">
        <f>'Table 44'!W18/'Table 29'!W18</f>
        <v>1.4622672187655821</v>
      </c>
      <c r="X18" s="11">
        <f>'Table 44'!X18/'Table 29'!X18</f>
        <v>6.0563354749817817</v>
      </c>
      <c r="Y18" s="11">
        <f>'Table 44'!Y18/'Table 29'!Y18</f>
        <v>6.6327127224497149</v>
      </c>
    </row>
    <row r="19" spans="1:25">
      <c r="A19" s="8">
        <v>2009</v>
      </c>
      <c r="B19" s="9">
        <f>'Table 44'!B19/'Table 29'!B19</f>
        <v>8.7660018017062491</v>
      </c>
      <c r="C19" s="11">
        <f>'Table 44'!C19/'Table 29'!C19</f>
        <v>7.9027413809113281</v>
      </c>
      <c r="D19" s="17">
        <f>'Table 44'!D19/'Table 29'!D19</f>
        <v>6.7682850332455144</v>
      </c>
      <c r="E19" s="17">
        <f>'Table 44'!E19/'Table 29'!E19</f>
        <v>98.549901725267532</v>
      </c>
      <c r="F19" s="17">
        <f>'Table 44'!F19/'Table 29'!F19</f>
        <v>113.22686103220965</v>
      </c>
      <c r="G19" s="17">
        <f>'Table 44'!G19/'Table 29'!G19</f>
        <v>2.1684781937173856</v>
      </c>
      <c r="H19" s="17">
        <f>'Table 44'!H19/'Table 29'!H19</f>
        <v>6.1475858001106776</v>
      </c>
      <c r="I19" s="11">
        <f>'Table 44'!I19/'Table 29'!I19</f>
        <v>13.940299939163653</v>
      </c>
      <c r="J19" s="17">
        <f>'Table 44'!J19/'Table 29'!J19</f>
        <v>4.4594442866672397</v>
      </c>
      <c r="K19" s="17">
        <f>'Table 44'!K19/'Table 29'!K19</f>
        <v>2.6816509642458137</v>
      </c>
      <c r="L19" s="17">
        <f>'Table 44'!L19/'Table 29'!L19</f>
        <v>13.577632310785949</v>
      </c>
      <c r="M19" s="17">
        <f>'Table 44'!M19/'Table 29'!M19</f>
        <v>17.804328306243242</v>
      </c>
      <c r="N19" s="17">
        <f>'Table 44'!N19/'Table 29'!N19</f>
        <v>5.9716377533630256</v>
      </c>
      <c r="O19" s="17">
        <f>'Table 44'!O19/'Table 29'!O19</f>
        <v>22.765158290109103</v>
      </c>
      <c r="P19" s="17">
        <f>'Table 44'!P19/'Table 29'!P19</f>
        <v>3.2120357626416913</v>
      </c>
      <c r="Q19" s="17">
        <f>'Table 44'!Q19/'Table 29'!Q19</f>
        <v>1.5244761466937551</v>
      </c>
      <c r="R19" s="17">
        <f>'Table 44'!R19/'Table 29'!R19</f>
        <v>3.480040941658137</v>
      </c>
      <c r="S19" s="17">
        <f>'Table 44'!S19/'Table 29'!S19</f>
        <v>2.6295811518324608</v>
      </c>
      <c r="T19" s="17">
        <f>'Table 44'!T19/'Table 29'!T19</f>
        <v>1.5597827457002456</v>
      </c>
      <c r="U19" s="16">
        <f>'Table 44'!U19/'Table 29'!U19</f>
        <v>1.1975412288066083</v>
      </c>
      <c r="V19" s="17">
        <f>'Table 44'!V19/'Table 29'!V19</f>
        <v>3.2203245815277426</v>
      </c>
      <c r="W19" s="73">
        <f>'Table 44'!W19/'Table 29'!W19</f>
        <v>1.7476777290579997</v>
      </c>
      <c r="X19" s="11">
        <f>'Table 44'!X19/'Table 29'!X19</f>
        <v>5.2293501553442203</v>
      </c>
      <c r="Y19" s="11">
        <f>'Table 44'!Y19/'Table 29'!Y19</f>
        <v>5.9821811381972152</v>
      </c>
    </row>
    <row r="20" spans="1:25">
      <c r="A20" s="8">
        <v>2010</v>
      </c>
      <c r="B20" s="9">
        <f>'Table 44'!B20/'Table 29'!B20</f>
        <v>9.6947604877803499</v>
      </c>
      <c r="C20" s="11">
        <f>'Table 44'!C20/'Table 29'!C20</f>
        <v>8.6988236614432939</v>
      </c>
      <c r="D20" s="17">
        <f>'Table 44'!D20/'Table 29'!D20</f>
        <v>7.3686519405450044</v>
      </c>
      <c r="E20" s="17">
        <f>'Table 44'!E20/'Table 29'!E20</f>
        <v>131.87602994023865</v>
      </c>
      <c r="F20" s="17">
        <f>'Table 44'!F20/'Table 29'!F20</f>
        <v>110.65620029757324</v>
      </c>
      <c r="G20" s="17">
        <f>'Table 44'!G20/'Table 29'!G20</f>
        <v>2.3398766806347564</v>
      </c>
      <c r="H20" s="17">
        <f>'Table 44'!H20/'Table 29'!H20</f>
        <v>6.7772422081145338</v>
      </c>
      <c r="I20" s="11">
        <f>'Table 44'!I20/'Table 29'!I20</f>
        <v>16.843089340496679</v>
      </c>
      <c r="J20" s="17">
        <f>'Table 44'!J20/'Table 29'!J20</f>
        <v>4.0650949189651033</v>
      </c>
      <c r="K20" s="17">
        <f>'Table 44'!K20/'Table 29'!K20</f>
        <v>2.7528671429010667</v>
      </c>
      <c r="L20" s="17">
        <f>'Table 44'!L20/'Table 29'!L20</f>
        <v>11.081729625374727</v>
      </c>
      <c r="M20" s="17">
        <f>'Table 44'!M20/'Table 29'!M20</f>
        <v>19.696942718256441</v>
      </c>
      <c r="N20" s="17">
        <f>'Table 44'!N20/'Table 29'!N20</f>
        <v>6.2828486676862285</v>
      </c>
      <c r="O20" s="17">
        <f>'Table 44'!O20/'Table 29'!O20</f>
        <v>21.341238795235672</v>
      </c>
      <c r="P20" s="17">
        <f>'Table 44'!P20/'Table 29'!P20</f>
        <v>3.6583067234344511</v>
      </c>
      <c r="Q20" s="17">
        <f>'Table 44'!Q20/'Table 29'!Q20</f>
        <v>1.6523938993006586</v>
      </c>
      <c r="R20" s="17">
        <f>'Table 44'!R20/'Table 29'!R20</f>
        <v>3.3481181092383729</v>
      </c>
      <c r="S20" s="17">
        <f>'Table 44'!S20/'Table 29'!S20</f>
        <v>2.0365802108504045</v>
      </c>
      <c r="T20" s="17">
        <f>'Table 44'!T20/'Table 29'!T20</f>
        <v>1.5601453900709219</v>
      </c>
      <c r="U20" s="16">
        <f>'Table 44'!U20/'Table 29'!U20</f>
        <v>1.1661558606685707</v>
      </c>
      <c r="V20" s="17">
        <f>'Table 44'!V20/'Table 29'!V20</f>
        <v>3.2723693922742556</v>
      </c>
      <c r="W20" s="73">
        <f>'Table 44'!W20/'Table 29'!W20</f>
        <v>1.7738540453272844</v>
      </c>
      <c r="X20" s="11">
        <f>'Table 44'!X20/'Table 29'!X20</f>
        <v>5.06863948669442</v>
      </c>
      <c r="Y20" s="11">
        <f>'Table 44'!Y20/'Table 29'!Y20</f>
        <v>5.9673275151157847</v>
      </c>
    </row>
    <row r="21" spans="1:25">
      <c r="A21" s="8">
        <v>2011</v>
      </c>
      <c r="B21" s="9">
        <f>'Table 44'!B21/'Table 29'!B21</f>
        <v>10.109561316372348</v>
      </c>
      <c r="C21" s="11">
        <f>'Table 44'!C21/'Table 29'!C21</f>
        <v>9.5197959472134404</v>
      </c>
      <c r="D21" s="17">
        <f>'Table 44'!D21/'Table 29'!D21</f>
        <v>7.2358918480602084</v>
      </c>
      <c r="E21" s="17">
        <f>'Table 44'!E21/'Table 29'!E21</f>
        <v>148.92354728930462</v>
      </c>
      <c r="F21" s="17">
        <f>'Table 44'!F21/'Table 29'!F21</f>
        <v>127.08394410241377</v>
      </c>
      <c r="G21" s="17">
        <f>'Table 44'!G21/'Table 29'!G21</f>
        <v>2.4768275702452192</v>
      </c>
      <c r="H21" s="17">
        <f>'Table 44'!H21/'Table 29'!H21</f>
        <v>7.3799722988104026</v>
      </c>
      <c r="I21" s="11">
        <f>'Table 44'!I21/'Table 29'!I21</f>
        <v>19.559759092823658</v>
      </c>
      <c r="J21" s="17">
        <f>'Table 44'!J21/'Table 29'!J21</f>
        <v>3.9136924075275794</v>
      </c>
      <c r="K21" s="17">
        <f>'Table 44'!K21/'Table 29'!K21</f>
        <v>2.6610577738575842</v>
      </c>
      <c r="L21" s="17">
        <f>'Table 44'!L21/'Table 29'!L21</f>
        <v>11.634202751300116</v>
      </c>
      <c r="M21" s="17">
        <f>'Table 44'!M21/'Table 29'!M21</f>
        <v>17.644081404684609</v>
      </c>
      <c r="N21" s="17">
        <f>'Table 44'!N21/'Table 29'!N21</f>
        <v>6.3445700005471357</v>
      </c>
      <c r="O21" s="17">
        <f>'Table 44'!O21/'Table 29'!O21</f>
        <v>18.533683969007569</v>
      </c>
      <c r="P21" s="17">
        <f>'Table 44'!P21/'Table 29'!P21</f>
        <v>4.2152246628459427</v>
      </c>
      <c r="Q21" s="17">
        <f>'Table 44'!Q21/'Table 29'!Q21</f>
        <v>1.9909193768313558</v>
      </c>
      <c r="R21" s="17">
        <f>'Table 44'!R21/'Table 29'!R21</f>
        <v>4.5815360269532146</v>
      </c>
      <c r="S21" s="17">
        <f>'Table 44'!S21/'Table 29'!S21</f>
        <v>2.1587262019755085</v>
      </c>
      <c r="T21" s="17">
        <f>'Table 44'!T21/'Table 29'!T21</f>
        <v>1.4357972808367219</v>
      </c>
      <c r="U21" s="16">
        <f>'Table 44'!U21/'Table 29'!U21</f>
        <v>1.2050431567113564</v>
      </c>
      <c r="V21" s="17">
        <f>'Table 44'!V21/'Table 29'!V21</f>
        <v>2.4045374660488896</v>
      </c>
      <c r="W21" s="73">
        <f>'Table 44'!W21/'Table 29'!W21</f>
        <v>1.5637248414387084</v>
      </c>
      <c r="X21" s="11">
        <f>'Table 44'!X21/'Table 29'!X21</f>
        <v>5.0395250369316331</v>
      </c>
      <c r="Y21" s="11">
        <f>'Table 44'!Y21/'Table 29'!Y21</f>
        <v>6.2095799404265177</v>
      </c>
    </row>
    <row r="22" spans="1:25">
      <c r="A22" s="8">
        <v>2012</v>
      </c>
      <c r="B22" s="9">
        <f>'Table 44'!B22/'Table 29'!B22</f>
        <v>10.396778250798675</v>
      </c>
      <c r="C22" s="11">
        <f>'Table 44'!C22/'Table 29'!C22</f>
        <v>9.9846096724520592</v>
      </c>
      <c r="D22" s="17">
        <f>'Table 44'!D22/'Table 29'!D22</f>
        <v>8.8493617685711694</v>
      </c>
      <c r="E22" s="17">
        <f>'Table 44'!E22/'Table 29'!E22</f>
        <v>151.50510631173617</v>
      </c>
      <c r="F22" s="17">
        <f>'Table 44'!F22/'Table 29'!F22</f>
        <v>147.53399525145696</v>
      </c>
      <c r="G22" s="17">
        <f>'Table 44'!G22/'Table 29'!G22</f>
        <v>2.2753561954104993</v>
      </c>
      <c r="H22" s="17">
        <f>'Table 44'!H22/'Table 29'!H22</f>
        <v>7.2992040520984087</v>
      </c>
      <c r="I22" s="11">
        <f>'Table 44'!I22/'Table 29'!I22</f>
        <v>20.413602343419225</v>
      </c>
      <c r="J22" s="17">
        <f>'Table 44'!J22/'Table 29'!J22</f>
        <v>4.1058324170906957</v>
      </c>
      <c r="K22" s="17">
        <f>'Table 44'!K22/'Table 29'!K22</f>
        <v>3.0713252881795698</v>
      </c>
      <c r="L22" s="17">
        <f>'Table 44'!L22/'Table 29'!L22</f>
        <v>14.211742213016811</v>
      </c>
      <c r="M22" s="17">
        <f>'Table 44'!M22/'Table 29'!M22</f>
        <v>15.93626193343456</v>
      </c>
      <c r="N22" s="17">
        <f>'Table 44'!N22/'Table 29'!N22</f>
        <v>6.5111663075244408</v>
      </c>
      <c r="O22" s="17">
        <f>'Table 44'!O22/'Table 29'!O22</f>
        <v>17.020354410122192</v>
      </c>
      <c r="P22" s="17">
        <f>'Table 44'!P22/'Table 29'!P22</f>
        <v>3.8996161298961818</v>
      </c>
      <c r="Q22" s="17">
        <f>'Table 44'!Q22/'Table 29'!Q22</f>
        <v>2.0297536161868766</v>
      </c>
      <c r="R22" s="17">
        <f>'Table 44'!R22/'Table 29'!R22</f>
        <v>4.8642711438882786</v>
      </c>
      <c r="S22" s="17">
        <f>'Table 44'!S22/'Table 29'!S22</f>
        <v>2.0909041764023955</v>
      </c>
      <c r="T22" s="17">
        <f>'Table 44'!T22/'Table 29'!T22</f>
        <v>1.5307114529775392</v>
      </c>
      <c r="U22" s="16">
        <f>'Table 44'!U22/'Table 29'!U22</f>
        <v>1.0135915512478171</v>
      </c>
      <c r="V22" s="17">
        <f>'Table 44'!V22/'Table 29'!V22</f>
        <v>3.0533758060756737</v>
      </c>
      <c r="W22" s="73">
        <f>'Table 44'!W22/'Table 29'!W22</f>
        <v>1.8942612381171344</v>
      </c>
      <c r="X22" s="11">
        <f>'Table 44'!X22/'Table 29'!X22</f>
        <v>5.2505277820621581</v>
      </c>
      <c r="Y22" s="11">
        <f>'Table 44'!Y22/'Table 29'!Y22</f>
        <v>6.3928898300979737</v>
      </c>
    </row>
    <row r="23" spans="1:25">
      <c r="A23" s="8">
        <v>2013</v>
      </c>
      <c r="B23" s="9">
        <f>'Table 44'!B23/'Table 29'!B23</f>
        <v>10.475360175422891</v>
      </c>
      <c r="C23" s="11">
        <f>'Table 44'!C23/'Table 29'!C23</f>
        <v>10.26885503173528</v>
      </c>
      <c r="D23" s="17">
        <f>'Table 44'!D23/'Table 29'!D23</f>
        <v>7.5867140580953549</v>
      </c>
      <c r="E23" s="17">
        <f>'Table 44'!E23/'Table 29'!E23</f>
        <v>148.08653045538975</v>
      </c>
      <c r="F23" s="17">
        <f>'Table 44'!F23/'Table 29'!F23</f>
        <v>159.67089146874002</v>
      </c>
      <c r="G23" s="17">
        <f>'Table 44'!G23/'Table 29'!G23</f>
        <v>2.3074324211315052</v>
      </c>
      <c r="H23" s="17">
        <f>'Table 44'!H23/'Table 29'!H23</f>
        <v>7.479401568331113</v>
      </c>
      <c r="I23" s="11">
        <f>'Table 44'!I23/'Table 29'!I23</f>
        <v>20.710318026847801</v>
      </c>
      <c r="J23" s="17">
        <f>'Table 44'!J23/'Table 29'!J23</f>
        <v>4.544428609199775</v>
      </c>
      <c r="K23" s="17">
        <f>'Table 44'!K23/'Table 29'!K23</f>
        <v>3.3045498728379115</v>
      </c>
      <c r="L23" s="17">
        <f>'Table 44'!L23/'Table 29'!L23</f>
        <v>17.4415332037794</v>
      </c>
      <c r="M23" s="17">
        <f>'Table 44'!M23/'Table 29'!M23</f>
        <v>18.888908472425403</v>
      </c>
      <c r="N23" s="17">
        <f>'Table 44'!N23/'Table 29'!N23</f>
        <v>5.0040489303852116</v>
      </c>
      <c r="O23" s="17">
        <f>'Table 44'!O23/'Table 29'!O23</f>
        <v>16.458199519962136</v>
      </c>
      <c r="P23" s="17">
        <f>'Table 44'!P23/'Table 29'!P23</f>
        <v>3.88452120118572</v>
      </c>
      <c r="Q23" s="17">
        <f>'Table 44'!Q23/'Table 29'!Q23</f>
        <v>2.1805549742602439</v>
      </c>
      <c r="R23" s="17">
        <f>'Table 44'!R23/'Table 29'!R23</f>
        <v>5.8883858218475629</v>
      </c>
      <c r="S23" s="17">
        <f>'Table 44'!S23/'Table 29'!S23</f>
        <v>2.3366056425223314</v>
      </c>
      <c r="T23" s="17">
        <f>'Table 44'!T23/'Table 29'!T23</f>
        <v>1.2729169639035525</v>
      </c>
      <c r="U23" s="16">
        <f>'Table 44'!U23/'Table 29'!U23</f>
        <v>0.79288427752789348</v>
      </c>
      <c r="V23" s="17">
        <f>'Table 44'!V23/'Table 29'!V23</f>
        <v>1.4296891670815848</v>
      </c>
      <c r="W23" s="73">
        <f>'Table 44'!W23/'Table 29'!W23</f>
        <v>1.7653085349515327</v>
      </c>
      <c r="X23" s="11">
        <f>'Table 44'!X23/'Table 29'!X23</f>
        <v>5.5187651122522299</v>
      </c>
      <c r="Y23" s="11">
        <f>'Table 44'!Y23/'Table 29'!Y23</f>
        <v>6.6514241523803124</v>
      </c>
    </row>
    <row r="24" spans="1:25">
      <c r="A24" s="8">
        <v>2014</v>
      </c>
      <c r="B24" s="9">
        <f>'Table 44'!B24/'Table 29'!B24</f>
        <v>10.713881664842877</v>
      </c>
      <c r="C24" s="11">
        <f>'Table 44'!C24/'Table 29'!C24</f>
        <v>10.687444143401263</v>
      </c>
      <c r="D24" s="17">
        <f>'Table 44'!D24/'Table 29'!D24</f>
        <v>9.3036409554877402</v>
      </c>
      <c r="E24" s="17">
        <f>'Table 44'!E24/'Table 29'!E24</f>
        <v>150.26514230114327</v>
      </c>
      <c r="F24" s="17">
        <f>'Table 44'!F24/'Table 29'!F24</f>
        <v>183.82175139616558</v>
      </c>
      <c r="G24" s="17">
        <f>'Table 44'!G24/'Table 29'!G24</f>
        <v>2.1603694429946549</v>
      </c>
      <c r="H24" s="17">
        <f>'Table 44'!H24/'Table 29'!H24</f>
        <v>8.0292889801868661</v>
      </c>
      <c r="I24" s="11">
        <f>'Table 44'!I24/'Table 29'!I24</f>
        <v>21.383783234422147</v>
      </c>
      <c r="J24" s="17">
        <f>'Table 44'!J24/'Table 29'!J24</f>
        <v>4.5641639514265409</v>
      </c>
      <c r="K24" s="17">
        <f>'Table 44'!K24/'Table 29'!K24</f>
        <v>2.7659517942655234</v>
      </c>
      <c r="L24" s="17">
        <f>'Table 44'!L24/'Table 29'!L24</f>
        <v>17.855058176488139</v>
      </c>
      <c r="M24" s="17">
        <f>'Table 44'!M24/'Table 29'!M24</f>
        <v>25.97148749215458</v>
      </c>
      <c r="N24" s="17">
        <f>'Table 44'!N24/'Table 29'!N24</f>
        <v>4.102470005060594</v>
      </c>
      <c r="O24" s="17">
        <f>'Table 44'!O24/'Table 29'!O24</f>
        <v>21.440058100326816</v>
      </c>
      <c r="P24" s="17">
        <f>'Table 44'!P24/'Table 29'!P24</f>
        <v>4.011254266473971</v>
      </c>
      <c r="Q24" s="17">
        <f>'Table 44'!Q24/'Table 29'!Q24</f>
        <v>2.4213720424816501</v>
      </c>
      <c r="R24" s="17">
        <f>'Table 44'!R24/'Table 29'!R24</f>
        <v>5.3174643714563006</v>
      </c>
      <c r="S24" s="17">
        <f>'Table 44'!S24/'Table 29'!S24</f>
        <v>2.6415249604711719</v>
      </c>
      <c r="T24" s="17">
        <f>'Table 44'!T24/'Table 29'!T24</f>
        <v>1.5388707049014654</v>
      </c>
      <c r="U24" s="16">
        <f>'Table 44'!U24/'Table 29'!U24</f>
        <v>1.029598624710367</v>
      </c>
      <c r="V24" s="17">
        <f>'Table 44'!V24/'Table 29'!V24</f>
        <v>1.7768147345612135</v>
      </c>
      <c r="W24" s="73">
        <f>'Table 44'!W24/'Table 29'!W24</f>
        <v>2.0472159649105395</v>
      </c>
      <c r="X24" s="11">
        <f>'Table 44'!X24/'Table 29'!X24</f>
        <v>5.867643717263352</v>
      </c>
      <c r="Y24" s="11">
        <f>'Table 44'!Y24/'Table 29'!Y24</f>
        <v>7.0771209487207578</v>
      </c>
    </row>
    <row r="25" spans="1:25">
      <c r="A25" s="8">
        <v>2015</v>
      </c>
      <c r="B25" s="9">
        <f>'Table 44'!B25/'Table 29'!B25</f>
        <v>9.6458100104394795</v>
      </c>
      <c r="C25" s="11">
        <f>'Table 44'!C25/'Table 29'!C25</f>
        <v>9.2958039903109118</v>
      </c>
      <c r="D25" s="17">
        <f>'Table 44'!D25/'Table 29'!D25</f>
        <v>8.057563498905763</v>
      </c>
      <c r="E25" s="17">
        <f>'Table 44'!E25/'Table 29'!E25</f>
        <v>123.89837696133236</v>
      </c>
      <c r="F25" s="17">
        <f>'Table 44'!F25/'Table 29'!F25</f>
        <v>167.00113901393937</v>
      </c>
      <c r="G25" s="17">
        <f>'Table 44'!G25/'Table 29'!G25</f>
        <v>1.9184039739328291</v>
      </c>
      <c r="H25" s="17">
        <f>'Table 44'!H25/'Table 29'!H25</f>
        <v>7.695490141353778</v>
      </c>
      <c r="I25" s="11">
        <f>'Table 44'!I25/'Table 29'!I25</f>
        <v>17.405296575038378</v>
      </c>
      <c r="J25" s="17">
        <f>'Table 44'!J25/'Table 29'!J25</f>
        <v>3.8253400694582642</v>
      </c>
      <c r="K25" s="17">
        <f>'Table 44'!K25/'Table 29'!K25</f>
        <v>2.4588272524690464</v>
      </c>
      <c r="L25" s="17">
        <f>'Table 44'!L25/'Table 29'!L25</f>
        <v>18.578329795743556</v>
      </c>
      <c r="M25" s="17">
        <f>'Table 44'!M25/'Table 29'!M25</f>
        <v>26.741411376636133</v>
      </c>
      <c r="N25" s="17">
        <f>'Table 44'!N25/'Table 29'!N25</f>
        <v>5.3016056804549931</v>
      </c>
      <c r="O25" s="17">
        <f>'Table 44'!O25/'Table 29'!O25</f>
        <v>18.04640409545042</v>
      </c>
      <c r="P25" s="17">
        <f>'Table 44'!P25/'Table 29'!P25</f>
        <v>3.5716745884135839</v>
      </c>
      <c r="Q25" s="17">
        <f>'Table 44'!Q25/'Table 29'!Q25</f>
        <v>1.7694870086608927</v>
      </c>
      <c r="R25" s="17">
        <f>'Table 44'!R25/'Table 29'!R25</f>
        <v>5.9697506736908545</v>
      </c>
      <c r="S25" s="17">
        <f>'Table 44'!S25/'Table 29'!S25</f>
        <v>2.6000297146253102</v>
      </c>
      <c r="T25" s="17">
        <f>'Table 44'!T25/'Table 29'!T25</f>
        <v>1.6730988086234626</v>
      </c>
      <c r="U25" s="16">
        <f>'Table 44'!U25/'Table 29'!U25</f>
        <v>0.95246809094652085</v>
      </c>
      <c r="V25" s="17">
        <f>'Table 44'!V25/'Table 29'!V25</f>
        <v>1.2383048981838194</v>
      </c>
      <c r="W25" s="73">
        <f>'Table 44'!W25/'Table 29'!W25</f>
        <v>2.4736678620845449</v>
      </c>
      <c r="X25" s="11">
        <f>'Table 44'!X25/'Table 29'!X25</f>
        <v>5.79266184548763</v>
      </c>
      <c r="Y25" s="11">
        <f>'Table 44'!Y25/'Table 29'!Y25</f>
        <v>6.8534250677502291</v>
      </c>
    </row>
    <row r="26" spans="1:25">
      <c r="A26" s="8">
        <v>2016</v>
      </c>
      <c r="B26" s="9">
        <f>'Table 44'!B26/'Table 29'!B26</f>
        <v>8.8300368146597794</v>
      </c>
      <c r="C26" s="11">
        <f>'Table 44'!C26/'Table 29'!C26</f>
        <v>8.4135271295139304</v>
      </c>
      <c r="D26" s="17">
        <f>'Table 44'!D26/'Table 29'!D26</f>
        <v>7.6348547717842328</v>
      </c>
      <c r="E26" s="17">
        <f>'Table 44'!E26/'Table 29'!E26</f>
        <v>113.4656455614281</v>
      </c>
      <c r="F26" s="17">
        <f>'Table 44'!F26/'Table 29'!F26</f>
        <v>140.29938519112537</v>
      </c>
      <c r="G26" s="17">
        <f>'Table 44'!G26/'Table 29'!G26</f>
        <v>2.0246013604881834</v>
      </c>
      <c r="H26" s="17">
        <f>'Table 44'!H26/'Table 29'!H26</f>
        <v>7.1625764329626991</v>
      </c>
      <c r="I26" s="11">
        <f>'Table 44'!I26/'Table 29'!I26</f>
        <v>15.277922912613953</v>
      </c>
      <c r="J26" s="17">
        <f>'Table 44'!J26/'Table 29'!J26</f>
        <v>3.55105487407904</v>
      </c>
      <c r="K26" s="17">
        <f>'Table 44'!K26/'Table 29'!K26</f>
        <v>2.3791669507123867</v>
      </c>
      <c r="L26" s="17">
        <f>'Table 44'!L26/'Table 29'!L26</f>
        <v>17.812458214742794</v>
      </c>
      <c r="M26" s="17">
        <f>'Table 44'!M26/'Table 29'!M26</f>
        <v>24.503233980129359</v>
      </c>
      <c r="N26" s="17">
        <f>'Table 44'!N26/'Table 29'!N26</f>
        <v>4.4397419706821264</v>
      </c>
      <c r="O26" s="17">
        <f>'Table 44'!O26/'Table 29'!O26</f>
        <v>21.276966452307789</v>
      </c>
      <c r="P26" s="17">
        <f>'Table 44'!P26/'Table 29'!P26</f>
        <v>3.3380341001459195</v>
      </c>
      <c r="Q26" s="17">
        <f>'Table 44'!Q26/'Table 29'!Q26</f>
        <v>1.5305986281993114</v>
      </c>
      <c r="R26" s="17">
        <f>'Table 44'!R26/'Table 29'!R26</f>
        <v>6.2530566617760082</v>
      </c>
      <c r="S26" s="17">
        <f>'Table 44'!S26/'Table 29'!S26</f>
        <v>2.248026573095292</v>
      </c>
      <c r="T26" s="17">
        <f>'Table 44'!T26/'Table 29'!T26</f>
        <v>1.553897799031591</v>
      </c>
      <c r="U26" s="16">
        <f>'Table 44'!U26/'Table 29'!U26</f>
        <v>0.89710542605578503</v>
      </c>
      <c r="V26" s="17">
        <f>'Table 44'!V26/'Table 29'!V26</f>
        <v>2.353268815707025</v>
      </c>
      <c r="W26" s="73">
        <f>'Table 44'!W26/'Table 29'!W26</f>
        <v>2.0895845159895114</v>
      </c>
      <c r="X26" s="11">
        <f>'Table 44'!X26/'Table 29'!X26</f>
        <v>5.5456420750040172</v>
      </c>
      <c r="Y26" s="11">
        <f>'Table 44'!Y26/'Table 29'!Y26</f>
        <v>6.4235204808768342</v>
      </c>
    </row>
    <row r="27" spans="1:25" s="164" customFormat="1">
      <c r="A27" s="142">
        <v>2017</v>
      </c>
      <c r="B27" s="9">
        <f>'Table 44'!B27/'Table 29'!B27</f>
        <v>8.9855998625166471</v>
      </c>
      <c r="C27" s="11">
        <f>'Table 44'!C27/'Table 29'!C27</f>
        <v>8.459148867824041</v>
      </c>
      <c r="D27" s="17">
        <f>'Table 44'!D27/'Table 29'!D27</f>
        <v>8.2294983163659712</v>
      </c>
      <c r="E27" s="17">
        <f>'Table 44'!E27/'Table 29'!E27</f>
        <v>100.15457788347206</v>
      </c>
      <c r="F27" s="17">
        <f>'Table 44'!F27/'Table 29'!F27</f>
        <v>143.75490966221525</v>
      </c>
      <c r="G27" s="17">
        <f>'Table 44'!G27/'Table 29'!G27</f>
        <v>2.2870153260611006</v>
      </c>
      <c r="H27" s="17">
        <f>'Table 44'!H27/'Table 29'!H27</f>
        <v>6.9994775528443798</v>
      </c>
      <c r="I27" s="11">
        <f>'Table 44'!I27/'Table 29'!I27</f>
        <v>15.092848707495786</v>
      </c>
      <c r="J27" s="17">
        <f>'Table 44'!J27/'Table 29'!J27</f>
        <v>3.7035123633381337</v>
      </c>
      <c r="K27" s="17">
        <f>'Table 44'!K27/'Table 29'!K27</f>
        <v>2.4272762524956977</v>
      </c>
      <c r="L27" s="17">
        <f>'Table 44'!L27/'Table 29'!L27</f>
        <v>19.530715130391485</v>
      </c>
      <c r="M27" s="17">
        <f>'Table 44'!M27/'Table 29'!M27</f>
        <v>25.372487583747208</v>
      </c>
      <c r="N27" s="17">
        <f>'Table 44'!N27/'Table 29'!N27</f>
        <v>4.8944552308015448</v>
      </c>
      <c r="O27" s="17">
        <f>'Table 44'!O27/'Table 29'!O27</f>
        <v>22.229747410223652</v>
      </c>
      <c r="P27" s="17">
        <f>'Table 44'!P27/'Table 29'!P27</f>
        <v>3.2612916362809821</v>
      </c>
      <c r="Q27" s="17">
        <f>'Table 44'!Q27/'Table 29'!Q27</f>
        <v>1.6308739947801434</v>
      </c>
      <c r="R27" s="17">
        <f>'Table 44'!R27/'Table 29'!R27</f>
        <v>5.9338454874962956</v>
      </c>
      <c r="S27" s="17">
        <f>'Table 44'!S27/'Table 29'!S27</f>
        <v>1.9906498965269512</v>
      </c>
      <c r="T27" s="17">
        <f>'Table 44'!T27/'Table 29'!T27</f>
        <v>0.69138741688605376</v>
      </c>
      <c r="U27" s="16">
        <f>'Table 44'!U27/'Table 29'!U27</f>
        <v>0.77340092882121114</v>
      </c>
      <c r="V27" s="17">
        <f>'Table 44'!V27/'Table 29'!V27</f>
        <v>1.4908034849951599</v>
      </c>
      <c r="W27" s="73">
        <f>'Table 44'!W27/'Table 29'!W27</f>
        <v>0.49720104024331119</v>
      </c>
      <c r="X27" s="11">
        <f>'Table 44'!X27/'Table 29'!X27</f>
        <v>5.6901828645000414</v>
      </c>
      <c r="Y27" s="11">
        <f>'Table 44'!Y27/'Table 29'!Y27</f>
        <v>6.5906457964190164</v>
      </c>
    </row>
    <row r="29" spans="1:25">
      <c r="A29" s="1" t="s">
        <v>22</v>
      </c>
    </row>
    <row r="30" spans="1:25">
      <c r="A30" s="1"/>
    </row>
    <row r="31" spans="1:25">
      <c r="A31" s="60" t="s">
        <v>656</v>
      </c>
      <c r="B31" s="9">
        <f>((B27/B7)^(1/(2017-1997))-1)*100</f>
        <v>1.4435624064586206</v>
      </c>
      <c r="C31" s="11">
        <f t="shared" ref="C31:Y31" si="0">((C27/C7)^(1/(2017-1997))-1)*100</f>
        <v>1.1831466820650727</v>
      </c>
      <c r="D31" s="17">
        <f t="shared" si="0"/>
        <v>2.5072373362969191</v>
      </c>
      <c r="E31" s="17">
        <f t="shared" si="0"/>
        <v>-0.8969610736766942</v>
      </c>
      <c r="F31" s="17">
        <f t="shared" si="0"/>
        <v>4.8764209993883201</v>
      </c>
      <c r="G31" s="17">
        <f t="shared" si="0"/>
        <v>1.6184692796199052</v>
      </c>
      <c r="H31" s="17">
        <f t="shared" si="0"/>
        <v>0.1574435830543619</v>
      </c>
      <c r="I31" s="11">
        <f t="shared" si="0"/>
        <v>1.2883446354104766</v>
      </c>
      <c r="J31" s="17">
        <f t="shared" si="0"/>
        <v>1.074057184728594</v>
      </c>
      <c r="K31" s="17">
        <f t="shared" si="0"/>
        <v>0.85817577673470424</v>
      </c>
      <c r="L31" s="17">
        <f t="shared" si="0"/>
        <v>4.3143295216831579</v>
      </c>
      <c r="M31" s="17">
        <f t="shared" si="0"/>
        <v>1.3362991681606706</v>
      </c>
      <c r="N31" s="17">
        <f t="shared" si="0"/>
        <v>-1.7815014303515952</v>
      </c>
      <c r="O31" s="17">
        <f t="shared" si="0"/>
        <v>0.7854254956426665</v>
      </c>
      <c r="P31" s="17">
        <f t="shared" si="0"/>
        <v>2.5404877198272446</v>
      </c>
      <c r="Q31" s="17">
        <f t="shared" si="0"/>
        <v>3.1984634647419297</v>
      </c>
      <c r="R31" s="17">
        <f t="shared" si="0"/>
        <v>3.1849622962380808</v>
      </c>
      <c r="S31" s="17">
        <f t="shared" si="0"/>
        <v>2.9896856881072242</v>
      </c>
      <c r="T31" s="17">
        <f t="shared" si="0"/>
        <v>-0.80809352261672629</v>
      </c>
      <c r="U31" s="16">
        <f t="shared" si="0"/>
        <v>-4.9529965954531185E-2</v>
      </c>
      <c r="V31" s="17">
        <f t="shared" si="0"/>
        <v>-0.43616946348098429</v>
      </c>
      <c r="W31" s="17">
        <f t="shared" si="0"/>
        <v>-0.90795805286107978</v>
      </c>
      <c r="X31" s="11">
        <f t="shared" si="0"/>
        <v>1.6724189694877545</v>
      </c>
      <c r="Y31" s="11">
        <f t="shared" si="0"/>
        <v>1.5198979084854791</v>
      </c>
    </row>
    <row r="32" spans="1:25">
      <c r="A32" s="60" t="s">
        <v>25</v>
      </c>
      <c r="B32" s="9">
        <f>((B17/B7)^(1/(2007-1997))-1)*100</f>
        <v>3.523475148747246</v>
      </c>
      <c r="C32" s="11">
        <f>((C17/C7)^(1/(2007-1997))-1)*100</f>
        <v>3.3492125000589068</v>
      </c>
      <c r="D32" s="17">
        <f t="shared" ref="D32:Y32" si="1">((D17/D7)^(1/(2007-1997))-1)*100</f>
        <v>2.2494774361049297</v>
      </c>
      <c r="E32" s="17">
        <f t="shared" si="1"/>
        <v>2.1390572647804973</v>
      </c>
      <c r="F32" s="17">
        <f t="shared" si="1"/>
        <v>7.1246697041984497</v>
      </c>
      <c r="G32" s="17">
        <f t="shared" si="1"/>
        <v>2.9164550960949942</v>
      </c>
      <c r="H32" s="17">
        <f t="shared" si="1"/>
        <v>8.670402448029968E-2</v>
      </c>
      <c r="I32" s="11">
        <f t="shared" si="1"/>
        <v>3.5669061246950795</v>
      </c>
      <c r="J32" s="17">
        <f t="shared" si="1"/>
        <v>2.0889194555719692</v>
      </c>
      <c r="K32" s="17">
        <f t="shared" si="1"/>
        <v>5.5088091783488169</v>
      </c>
      <c r="L32" s="17">
        <f t="shared" si="1"/>
        <v>3.6291991400127843</v>
      </c>
      <c r="M32" s="17">
        <f t="shared" si="1"/>
        <v>-0.1910386098013972</v>
      </c>
      <c r="N32" s="17">
        <f t="shared" si="1"/>
        <v>3.7165207145464896</v>
      </c>
      <c r="O32" s="17">
        <f t="shared" si="1"/>
        <v>3.472580731740238</v>
      </c>
      <c r="P32" s="17">
        <f t="shared" si="1"/>
        <v>4.8858518059552214</v>
      </c>
      <c r="Q32" s="17">
        <f t="shared" si="1"/>
        <v>3.5317567938832228</v>
      </c>
      <c r="R32" s="17">
        <f t="shared" si="1"/>
        <v>4.5184632441313877</v>
      </c>
      <c r="S32" s="17">
        <f t="shared" si="1"/>
        <v>6.0872834598638237</v>
      </c>
      <c r="T32" s="17">
        <f t="shared" si="1"/>
        <v>5.1958020043183506</v>
      </c>
      <c r="U32" s="16">
        <f t="shared" si="1"/>
        <v>2.6211280228411793</v>
      </c>
      <c r="V32" s="17">
        <f t="shared" si="1"/>
        <v>3.370874716471195</v>
      </c>
      <c r="W32" s="17">
        <f t="shared" si="1"/>
        <v>10.440023284856936</v>
      </c>
      <c r="X32" s="11">
        <f t="shared" si="1"/>
        <v>3.6119841714479461</v>
      </c>
      <c r="Y32" s="11">
        <f t="shared" si="1"/>
        <v>2.8724399224697494</v>
      </c>
    </row>
    <row r="33" spans="1:25">
      <c r="A33" s="60" t="s">
        <v>657</v>
      </c>
      <c r="B33" s="9">
        <f>((B27/B17)^(1/(2017-2007))-1)*100</f>
        <v>-0.59456235480136455</v>
      </c>
      <c r="C33" s="11">
        <f t="shared" ref="C33:Y33" si="2">((C27/C17)^(1/(2017-2007))-1)*100</f>
        <v>-0.93752119805982082</v>
      </c>
      <c r="D33" s="17">
        <f t="shared" si="2"/>
        <v>2.7656470213857309</v>
      </c>
      <c r="E33" s="17">
        <f t="shared" si="2"/>
        <v>-3.8427357032307041</v>
      </c>
      <c r="F33" s="17">
        <f t="shared" si="2"/>
        <v>2.6753567783449617</v>
      </c>
      <c r="G33" s="17">
        <f t="shared" si="2"/>
        <v>0.33685370421268068</v>
      </c>
      <c r="H33" s="17">
        <f t="shared" si="2"/>
        <v>0.22823313913007404</v>
      </c>
      <c r="I33" s="11">
        <f t="shared" si="2"/>
        <v>-0.94008653083252902</v>
      </c>
      <c r="J33" s="17">
        <f t="shared" si="2"/>
        <v>6.9283623162141872E-2</v>
      </c>
      <c r="K33" s="17">
        <f t="shared" si="2"/>
        <v>-3.5874662956753234</v>
      </c>
      <c r="L33" s="17">
        <f t="shared" si="2"/>
        <v>5.0039895498603659</v>
      </c>
      <c r="M33" s="17">
        <f t="shared" si="2"/>
        <v>2.8870092030373273</v>
      </c>
      <c r="N33" s="17">
        <f t="shared" si="2"/>
        <v>-6.9880729240175077</v>
      </c>
      <c r="O33" s="17">
        <f t="shared" si="2"/>
        <v>-1.8319450379586488</v>
      </c>
      <c r="P33" s="17">
        <f t="shared" si="2"/>
        <v>0.24756857838708068</v>
      </c>
      <c r="Q33" s="17">
        <f t="shared" si="2"/>
        <v>2.8662430860333377</v>
      </c>
      <c r="R33" s="17">
        <f t="shared" si="2"/>
        <v>1.8684748474227186</v>
      </c>
      <c r="S33" s="17">
        <f t="shared" si="2"/>
        <v>-1.7466634933360758E-2</v>
      </c>
      <c r="T33" s="17">
        <f t="shared" si="2"/>
        <v>-6.4693255514697174</v>
      </c>
      <c r="U33" s="16">
        <f t="shared" si="2"/>
        <v>-2.6506855605499813</v>
      </c>
      <c r="V33" s="17">
        <f t="shared" si="2"/>
        <v>-4.1030040783321393</v>
      </c>
      <c r="W33" s="17">
        <f t="shared" si="2"/>
        <v>-11.089906673354433</v>
      </c>
      <c r="X33" s="11">
        <f t="shared" si="2"/>
        <v>-0.23083852923968529</v>
      </c>
      <c r="Y33" s="11">
        <f t="shared" si="2"/>
        <v>0.18513879049326665</v>
      </c>
    </row>
    <row r="35" spans="1:25">
      <c r="A35" s="25" t="s">
        <v>594</v>
      </c>
      <c r="B35" s="66" t="s">
        <v>939</v>
      </c>
    </row>
    <row r="36" spans="1:25">
      <c r="A36" s="25" t="s">
        <v>595</v>
      </c>
      <c r="B36" s="3" t="s">
        <v>638</v>
      </c>
    </row>
    <row r="37" spans="1:25">
      <c r="A37" s="1" t="s">
        <v>1</v>
      </c>
      <c r="B37" s="66" t="s">
        <v>639</v>
      </c>
    </row>
  </sheetData>
  <mergeCells count="1">
    <mergeCell ref="B6:Y6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98"/>
  <dimension ref="A1:F37"/>
  <sheetViews>
    <sheetView workbookViewId="0">
      <selection activeCell="L26" sqref="L26"/>
    </sheetView>
  </sheetViews>
  <sheetFormatPr defaultRowHeight="15"/>
  <cols>
    <col min="1" max="1" width="10.7109375" customWidth="1"/>
  </cols>
  <sheetData>
    <row r="1" spans="1:6" ht="15.75">
      <c r="A1" s="227" t="s">
        <v>894</v>
      </c>
      <c r="B1" s="2" t="s">
        <v>771</v>
      </c>
    </row>
    <row r="3" spans="1:6">
      <c r="A3" s="1" t="s">
        <v>2</v>
      </c>
    </row>
    <row r="4" spans="1:6">
      <c r="A4" s="1"/>
    </row>
    <row r="5" spans="1:6" ht="33.75">
      <c r="A5" s="4" t="s">
        <v>3</v>
      </c>
      <c r="B5" s="18" t="s">
        <v>167</v>
      </c>
      <c r="C5" s="6" t="s">
        <v>168</v>
      </c>
      <c r="D5" s="6" t="s">
        <v>169</v>
      </c>
      <c r="E5" s="6" t="s">
        <v>170</v>
      </c>
      <c r="F5" s="6" t="s">
        <v>171</v>
      </c>
    </row>
    <row r="6" spans="1:6" s="41" customFormat="1">
      <c r="A6" s="67"/>
      <c r="B6" s="246" t="s">
        <v>767</v>
      </c>
      <c r="C6" s="247"/>
      <c r="D6" s="247"/>
      <c r="E6" s="247"/>
      <c r="F6" s="247"/>
    </row>
    <row r="7" spans="1:6">
      <c r="A7" s="8">
        <v>1997</v>
      </c>
      <c r="B7" s="9">
        <f>'Table 47'!B7 / 'Table 28'!$B7</f>
        <v>8.7444287168208881</v>
      </c>
      <c r="C7" s="17">
        <f>'Table 47'!C7 / 'Table 28'!$B7</f>
        <v>1.0616145900354457</v>
      </c>
      <c r="D7" s="17">
        <f>'Table 47'!D7 / 'Table 28'!$B7</f>
        <v>5.811096943251874</v>
      </c>
      <c r="E7" s="17">
        <f>'Table 47'!E7 / 'Table 28'!$B7</f>
        <v>1.666998116584584</v>
      </c>
      <c r="F7" s="17">
        <f>'Table 47'!F7 / 'Table 28'!$B7</f>
        <v>0.85397096498719038</v>
      </c>
    </row>
    <row r="8" spans="1:6">
      <c r="A8" s="8">
        <v>1998</v>
      </c>
      <c r="B8" s="9">
        <f>'Table 47'!B8 / 'Table 28'!$B8</f>
        <v>8.4755191291125946</v>
      </c>
      <c r="C8" s="17">
        <f>'Table 47'!C8 / 'Table 28'!$B8</f>
        <v>1.1895965926758507</v>
      </c>
      <c r="D8" s="17">
        <f>'Table 47'!D8 / 'Table 28'!$B8</f>
        <v>5.0351030841076172</v>
      </c>
      <c r="E8" s="17">
        <f>'Table 47'!E8 / 'Table 28'!$B8</f>
        <v>1.6745640285389072</v>
      </c>
      <c r="F8" s="17">
        <f>'Table 47'!F8 / 'Table 28'!$B8</f>
        <v>1.1353943498440973</v>
      </c>
    </row>
    <row r="9" spans="1:6">
      <c r="A9" s="8">
        <v>1999</v>
      </c>
      <c r="B9" s="9">
        <f>'Table 47'!B9 / 'Table 28'!$B9</f>
        <v>10.623688934062844</v>
      </c>
      <c r="C9" s="17">
        <f>'Table 47'!C9 / 'Table 28'!$B9</f>
        <v>1.5759823533228088</v>
      </c>
      <c r="D9" s="17">
        <f>'Table 47'!D9 / 'Table 28'!$B9</f>
        <v>6.6904911225968293</v>
      </c>
      <c r="E9" s="17">
        <f>'Table 47'!E9 / 'Table 28'!$B9</f>
        <v>1.5246210073311564</v>
      </c>
      <c r="F9" s="17">
        <f>'Table 47'!F9 / 'Table 28'!$B9</f>
        <v>1.97876343504682</v>
      </c>
    </row>
    <row r="10" spans="1:6">
      <c r="A10" s="8">
        <v>2000</v>
      </c>
      <c r="B10" s="9">
        <f>'Table 47'!B10 / 'Table 28'!$B10</f>
        <v>9.5764486208477653</v>
      </c>
      <c r="C10" s="17">
        <f>'Table 47'!C10 / 'Table 28'!$B10</f>
        <v>1.4860482717092871</v>
      </c>
      <c r="D10" s="17">
        <f>'Table 47'!D10 / 'Table 28'!$B10</f>
        <v>4.065916460884889</v>
      </c>
      <c r="E10" s="17">
        <f>'Table 47'!E10 / 'Table 28'!$B10</f>
        <v>2.8726583691034544</v>
      </c>
      <c r="F10" s="17">
        <f>'Table 47'!F10 / 'Table 28'!$B10</f>
        <v>1.0081926006949624</v>
      </c>
    </row>
    <row r="11" spans="1:6">
      <c r="A11" s="8">
        <v>2001</v>
      </c>
      <c r="B11" s="9">
        <f>'Table 47'!B11 / 'Table 28'!$B11</f>
        <v>9.0312143388230552</v>
      </c>
      <c r="C11" s="17">
        <f>'Table 47'!C11 / 'Table 28'!$B11</f>
        <v>1.6477336173063777</v>
      </c>
      <c r="D11" s="17">
        <f>'Table 47'!D11 / 'Table 28'!$B11</f>
        <v>5.171977089693903</v>
      </c>
      <c r="E11" s="17">
        <f>'Table 47'!E11 / 'Table 28'!$B11</f>
        <v>1.7512276296330593</v>
      </c>
      <c r="F11" s="17">
        <f>'Table 47'!F11 / 'Table 28'!$B11</f>
        <v>1.0158754367855849</v>
      </c>
    </row>
    <row r="12" spans="1:6">
      <c r="A12" s="8">
        <v>2002</v>
      </c>
      <c r="B12" s="9">
        <f>'Table 47'!B12 / 'Table 28'!$B12</f>
        <v>8.9039309850279231</v>
      </c>
      <c r="C12" s="17">
        <f>'Table 47'!C12 / 'Table 28'!$B12</f>
        <v>1.2467676394532694</v>
      </c>
      <c r="D12" s="17">
        <f>'Table 47'!D12 / 'Table 28'!$B12</f>
        <v>3.8761163867098372</v>
      </c>
      <c r="E12" s="17">
        <f>'Table 47'!E12 / 'Table 28'!$B12</f>
        <v>2.3903170429605165</v>
      </c>
      <c r="F12" s="17">
        <f>'Table 47'!F12 / 'Table 28'!$B12</f>
        <v>1.4233251483083076</v>
      </c>
    </row>
    <row r="13" spans="1:6">
      <c r="A13" s="8">
        <v>2003</v>
      </c>
      <c r="B13" s="9">
        <f>'Table 47'!B13 / 'Table 28'!$B13</f>
        <v>9.3571093128618852</v>
      </c>
      <c r="C13" s="17">
        <f>'Table 47'!C13 / 'Table 28'!$B13</f>
        <v>1.104828398704609</v>
      </c>
      <c r="D13" s="17">
        <f>'Table 47'!D13 / 'Table 28'!$B13</f>
        <v>4.4844631809828357</v>
      </c>
      <c r="E13" s="17">
        <f>'Table 47'!E13 / 'Table 28'!$B13</f>
        <v>2.3535288001889341</v>
      </c>
      <c r="F13" s="17">
        <f>'Table 47'!F13 / 'Table 28'!$B13</f>
        <v>1.5418735392241227</v>
      </c>
    </row>
    <row r="14" spans="1:6">
      <c r="A14" s="8">
        <v>2004</v>
      </c>
      <c r="B14" s="9">
        <f>'Table 47'!B14 / 'Table 28'!$B14</f>
        <v>10.354589793792067</v>
      </c>
      <c r="C14" s="17">
        <f>'Table 47'!C14 / 'Table 28'!$B14</f>
        <v>1.0659924309180659</v>
      </c>
      <c r="D14" s="17">
        <f>'Table 47'!D14 / 'Table 28'!$B14</f>
        <v>5.1746165239540289</v>
      </c>
      <c r="E14" s="17">
        <f>'Table 47'!E14 / 'Table 28'!$B14</f>
        <v>2.9837074573937823</v>
      </c>
      <c r="F14" s="17">
        <f>'Table 47'!F14 / 'Table 28'!$B14</f>
        <v>1.1463436191782217</v>
      </c>
    </row>
    <row r="15" spans="1:6">
      <c r="A15" s="8">
        <v>2005</v>
      </c>
      <c r="B15" s="9">
        <f>'Table 47'!B15 / 'Table 28'!$B15</f>
        <v>11.487493347525279</v>
      </c>
      <c r="C15" s="17">
        <f>'Table 47'!C15 / 'Table 28'!$B15</f>
        <v>1.0963278339542308</v>
      </c>
      <c r="D15" s="17">
        <f>'Table 47'!D15 / 'Table 28'!$B15</f>
        <v>5.8195848855774344</v>
      </c>
      <c r="E15" s="17">
        <f>'Table 47'!E15 / 'Table 28'!$B15</f>
        <v>3.0255455029270886</v>
      </c>
      <c r="F15" s="17">
        <f>'Table 47'!F15 / 'Table 28'!$B15</f>
        <v>1.6471527408195847</v>
      </c>
    </row>
    <row r="16" spans="1:6">
      <c r="A16" s="8">
        <v>2006</v>
      </c>
      <c r="B16" s="9">
        <f>'Table 47'!B16 / 'Table 28'!$B16</f>
        <v>10.188071433784051</v>
      </c>
      <c r="C16" s="17">
        <f>'Table 47'!C16 / 'Table 28'!$B16</f>
        <v>1.16241490393136</v>
      </c>
      <c r="D16" s="17">
        <f>'Table 47'!D16 / 'Table 28'!$B16</f>
        <v>4.0762710980911372</v>
      </c>
      <c r="E16" s="17">
        <f>'Table 47'!E16 / 'Table 28'!$B16</f>
        <v>2.6219493124550408</v>
      </c>
      <c r="F16" s="17">
        <f>'Table 47'!F16 / 'Table 28'!$B16</f>
        <v>2.366530790963397</v>
      </c>
    </row>
    <row r="17" spans="1:6">
      <c r="A17" s="8">
        <v>2007</v>
      </c>
      <c r="B17" s="9">
        <f>'Table 47'!B17 / 'Table 28'!$B17</f>
        <v>9.0174209557021765</v>
      </c>
      <c r="C17" s="17">
        <f>'Table 47'!C17 / 'Table 28'!$B17</f>
        <v>1.0291621742920962</v>
      </c>
      <c r="D17" s="17">
        <f>'Table 47'!D17 / 'Table 28'!$B17</f>
        <v>3.2551445211945502</v>
      </c>
      <c r="E17" s="17">
        <f>'Table 47'!E17 / 'Table 28'!$B17</f>
        <v>2.819233725567071</v>
      </c>
      <c r="F17" s="17">
        <f>'Table 47'!F17 / 'Table 28'!$B17</f>
        <v>1.8545553967819981</v>
      </c>
    </row>
    <row r="18" spans="1:6">
      <c r="A18" s="8">
        <v>2008</v>
      </c>
      <c r="B18" s="9">
        <f>'Table 47'!B18 / 'Table 28'!$B18</f>
        <v>10.441289865881252</v>
      </c>
      <c r="C18" s="17">
        <f>'Table 47'!C18 / 'Table 28'!$B18</f>
        <v>1.2362689453791604</v>
      </c>
      <c r="D18" s="17">
        <f>'Table 47'!D18 / 'Table 28'!$B18</f>
        <v>4.5658521786395987</v>
      </c>
      <c r="E18" s="17">
        <f>'Table 47'!E18 / 'Table 28'!$B18</f>
        <v>3.0969927568291848</v>
      </c>
      <c r="F18" s="17">
        <f>'Table 47'!F18 / 'Table 28'!$B18</f>
        <v>1.524478883565713</v>
      </c>
    </row>
    <row r="19" spans="1:6">
      <c r="A19" s="8">
        <v>2009</v>
      </c>
      <c r="B19" s="9">
        <f>'Table 47'!B19 / 'Table 28'!$B19</f>
        <v>10.418371819175507</v>
      </c>
      <c r="C19" s="17">
        <f>'Table 47'!C19 / 'Table 28'!$B19</f>
        <v>1.3306790159311848</v>
      </c>
      <c r="D19" s="17">
        <f>'Table 47'!D19 / 'Table 28'!$B19</f>
        <v>5.2619906324421652</v>
      </c>
      <c r="E19" s="17">
        <f>'Table 47'!E19 / 'Table 28'!$B19</f>
        <v>2.5874314198661925</v>
      </c>
      <c r="F19" s="17">
        <f>'Table 47'!F19 / 'Table 28'!$B19</f>
        <v>1.3174778352175818</v>
      </c>
    </row>
    <row r="20" spans="1:6">
      <c r="A20" s="8">
        <v>2010</v>
      </c>
      <c r="B20" s="9">
        <f>'Table 47'!B20 / 'Table 28'!$B20</f>
        <v>12.009546636437346</v>
      </c>
      <c r="C20" s="17">
        <f>'Table 47'!C20 / 'Table 28'!$B20</f>
        <v>2.1960313849485433</v>
      </c>
      <c r="D20" s="17">
        <f>'Table 47'!D20 / 'Table 28'!$B20</f>
        <v>4.3386870070684758</v>
      </c>
      <c r="E20" s="17">
        <f>'Table 47'!E20 / 'Table 28'!$B20</f>
        <v>3.2660883445125903</v>
      </c>
      <c r="F20" s="17">
        <f>'Table 47'!F20 / 'Table 28'!$B20</f>
        <v>2.1833228699893503</v>
      </c>
    </row>
    <row r="21" spans="1:6">
      <c r="A21" s="8">
        <v>2011</v>
      </c>
      <c r="B21" s="9">
        <f>'Table 47'!B21 / 'Table 28'!$B21</f>
        <v>14.964055042742432</v>
      </c>
      <c r="C21" s="17">
        <f>'Table 47'!C21 / 'Table 28'!$B21</f>
        <v>3.0432516435240227</v>
      </c>
      <c r="D21" s="17">
        <f>'Table 47'!D21 / 'Table 28'!$B21</f>
        <v>5.9303775121237665</v>
      </c>
      <c r="E21" s="17">
        <f>'Table 47'!E21 / 'Table 28'!$B21</f>
        <v>4.0520643430347487</v>
      </c>
      <c r="F21" s="17">
        <f>'Table 47'!F21 / 'Table 28'!$B21</f>
        <v>1.9359596090610596</v>
      </c>
    </row>
    <row r="22" spans="1:6">
      <c r="A22" s="8">
        <v>2012</v>
      </c>
      <c r="B22" s="9">
        <f>'Table 47'!B22 / 'Table 28'!$B22</f>
        <v>17.943900424053659</v>
      </c>
      <c r="C22" s="17">
        <f>'Table 47'!C22 / 'Table 28'!$B22</f>
        <v>4.4350566282127266</v>
      </c>
      <c r="D22" s="17">
        <f>'Table 47'!D22 / 'Table 28'!$B22</f>
        <v>7.5771271909248394</v>
      </c>
      <c r="E22" s="17">
        <f>'Table 47'!E22 / 'Table 28'!$B22</f>
        <v>3.2748018756307595</v>
      </c>
      <c r="F22" s="17">
        <f>'Table 47'!F22 / 'Table 28'!$B22</f>
        <v>2.6569147292853335</v>
      </c>
    </row>
    <row r="23" spans="1:6">
      <c r="A23" s="8">
        <v>2013</v>
      </c>
      <c r="B23" s="9">
        <f>'Table 47'!B23 / 'Table 28'!$B23</f>
        <v>21.864010859653678</v>
      </c>
      <c r="C23" s="17">
        <f>'Table 47'!C23 / 'Table 28'!$B23</f>
        <v>3.897807167647052</v>
      </c>
      <c r="D23" s="17">
        <f>'Table 47'!D23 / 'Table 28'!$B23</f>
        <v>11.351186224226124</v>
      </c>
      <c r="E23" s="17">
        <f>'Table 47'!E23 / 'Table 28'!$B23</f>
        <v>3.7829631143869742</v>
      </c>
      <c r="F23" s="17">
        <f>'Table 47'!F23 / 'Table 28'!$B23</f>
        <v>2.8182730670023175</v>
      </c>
    </row>
    <row r="24" spans="1:6">
      <c r="A24" s="8">
        <v>2014</v>
      </c>
      <c r="B24" s="9">
        <f>'Table 47'!B24 / 'Table 28'!$B24</f>
        <v>22.735095210188003</v>
      </c>
      <c r="C24" s="17">
        <f>'Table 47'!C24 / 'Table 28'!$B24</f>
        <v>3.4023572312300581</v>
      </c>
      <c r="D24" s="17">
        <f>'Table 47'!D24 / 'Table 28'!$B24</f>
        <v>14.074549530693309</v>
      </c>
      <c r="E24" s="17">
        <f>'Table 47'!E24 / 'Table 28'!$B24</f>
        <v>3.4232876584898464</v>
      </c>
      <c r="F24" s="17">
        <f>'Table 47'!F24 / 'Table 28'!$B24</f>
        <v>1.8000167443418078</v>
      </c>
    </row>
    <row r="25" spans="1:6">
      <c r="A25" s="8">
        <v>2015</v>
      </c>
      <c r="B25" s="9">
        <f>'Table 47'!B25 / 'Table 28'!$B25</f>
        <v>22.853919483774732</v>
      </c>
      <c r="C25" s="17">
        <f>'Table 47'!C25 / 'Table 28'!$B25</f>
        <v>3.2995744540242775</v>
      </c>
      <c r="D25" s="17">
        <f>'Table 47'!D25 / 'Table 28'!$B25</f>
        <v>14.534177029958155</v>
      </c>
      <c r="E25" s="17">
        <f>'Table 47'!E25 / 'Table 28'!$B25</f>
        <v>2.6788390595976788</v>
      </c>
      <c r="F25" s="17">
        <f>'Table 47'!F25 / 'Table 28'!$B25</f>
        <v>2.3318880976938385</v>
      </c>
    </row>
    <row r="26" spans="1:6">
      <c r="A26" s="8">
        <v>2016</v>
      </c>
      <c r="B26" s="9">
        <f>'Table 47'!B26 / 'Table 28'!$B26</f>
        <v>27.26989602798141</v>
      </c>
      <c r="C26" s="17">
        <f>'Table 47'!C26 / 'Table 28'!$B26</f>
        <v>2.5657611039241051</v>
      </c>
      <c r="D26" s="17">
        <f>'Table 47'!D26 / 'Table 28'!$B26</f>
        <v>20.310478654592497</v>
      </c>
      <c r="E26" s="17">
        <f>'Table 47'!E26 / 'Table 28'!$B26</f>
        <v>2.2710938622969672</v>
      </c>
      <c r="F26" s="17">
        <f>'Table 47'!F26 / 'Table 28'!$B26</f>
        <v>2.1728714484212541</v>
      </c>
    </row>
    <row r="27" spans="1:6" s="164" customFormat="1">
      <c r="A27" s="142">
        <v>2017</v>
      </c>
      <c r="B27" s="9">
        <f>'Table 47'!B27 / 'Table 28'!$B27</f>
        <v>21.940976989711011</v>
      </c>
      <c r="C27" s="17">
        <f>'Table 47'!C27 / 'Table 28'!$B27</f>
        <v>3.0824298985659673</v>
      </c>
      <c r="D27" s="17">
        <f>'Table 47'!D27 / 'Table 28'!$B27</f>
        <v>14.634011651986636</v>
      </c>
      <c r="E27" s="17">
        <f>'Table 47'!E27 / 'Table 28'!$B27</f>
        <v>2.5352232879084911</v>
      </c>
      <c r="F27" s="17">
        <f>'Table 47'!F27 / 'Table 28'!$B27</f>
        <v>1.6817817850482069</v>
      </c>
    </row>
    <row r="29" spans="1:6">
      <c r="A29" s="1" t="s">
        <v>22</v>
      </c>
    </row>
    <row r="30" spans="1:6">
      <c r="A30" s="1"/>
    </row>
    <row r="31" spans="1:6">
      <c r="A31" s="142" t="s">
        <v>656</v>
      </c>
      <c r="B31" s="73">
        <f>((B27/B7)^(1/(2017-1997))-1)*100</f>
        <v>4.7071228087160133</v>
      </c>
      <c r="C31" s="16">
        <f t="shared" ref="C31:F31" si="0">((C27/C7)^(1/(2017-1997))-1)*100</f>
        <v>5.4742185714430347</v>
      </c>
      <c r="D31" s="17">
        <f t="shared" si="0"/>
        <v>4.7261803208672681</v>
      </c>
      <c r="E31" s="17">
        <f t="shared" si="0"/>
        <v>2.1184126260254788</v>
      </c>
      <c r="F31" s="17">
        <f t="shared" si="0"/>
        <v>3.4466251967781192</v>
      </c>
    </row>
    <row r="32" spans="1:6">
      <c r="A32" s="44" t="s">
        <v>25</v>
      </c>
      <c r="B32" s="73">
        <f>((B17/B7)^(1/(2007-1997))-1)*100</f>
        <v>0.30788889321882174</v>
      </c>
      <c r="C32" s="16">
        <f>((C17/C7)^(1/(2007-1997))-1)*100</f>
        <v>-0.30997756605948279</v>
      </c>
      <c r="D32" s="17">
        <f>((D17/D7)^(1/(2007-1997))-1)*100</f>
        <v>-5.6305953000499116</v>
      </c>
      <c r="E32" s="17">
        <f>((E17/E7)^(1/(2007-1997))-1)*100</f>
        <v>5.3949002849989602</v>
      </c>
      <c r="F32" s="17">
        <f>((F17/F7)^(1/(2007-1997))-1)*100</f>
        <v>8.0636595072144388</v>
      </c>
    </row>
    <row r="33" spans="1:6">
      <c r="A33" s="142" t="s">
        <v>657</v>
      </c>
      <c r="B33" s="73">
        <f>((B27/B17)^(1/(2017-2007))-1)*100</f>
        <v>9.2992952782671168</v>
      </c>
      <c r="C33" s="16">
        <f t="shared" ref="C33:F33" si="1">((C27/C17)^(1/(2017-2007))-1)*100</f>
        <v>11.594024272874259</v>
      </c>
      <c r="D33" s="17">
        <f t="shared" si="1"/>
        <v>16.219582813629941</v>
      </c>
      <c r="E33" s="17">
        <f t="shared" si="1"/>
        <v>-1.0562164861836587</v>
      </c>
      <c r="F33" s="17">
        <f t="shared" si="1"/>
        <v>-0.97314570502523567</v>
      </c>
    </row>
    <row r="34" spans="1:6">
      <c r="B34" s="54"/>
    </row>
    <row r="35" spans="1:6">
      <c r="A35" s="25" t="s">
        <v>594</v>
      </c>
      <c r="B35" s="66" t="s">
        <v>939</v>
      </c>
    </row>
    <row r="36" spans="1:6">
      <c r="A36" s="25" t="s">
        <v>595</v>
      </c>
      <c r="B36" s="3" t="s">
        <v>638</v>
      </c>
    </row>
    <row r="37" spans="1:6">
      <c r="A37" s="1" t="s">
        <v>1</v>
      </c>
      <c r="B37" s="66" t="s">
        <v>640</v>
      </c>
    </row>
  </sheetData>
  <mergeCells count="1">
    <mergeCell ref="B6:F6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99"/>
  <dimension ref="A1:F36"/>
  <sheetViews>
    <sheetView workbookViewId="0">
      <selection activeCell="I15" sqref="I15"/>
    </sheetView>
  </sheetViews>
  <sheetFormatPr defaultRowHeight="15"/>
  <sheetData>
    <row r="1" spans="1:6" ht="15.75">
      <c r="A1" s="227" t="s">
        <v>895</v>
      </c>
      <c r="B1" s="2" t="s">
        <v>773</v>
      </c>
    </row>
    <row r="2" spans="1:6">
      <c r="A2" s="3"/>
      <c r="B2" s="3"/>
    </row>
    <row r="3" spans="1:6">
      <c r="A3" s="1" t="s">
        <v>2</v>
      </c>
    </row>
    <row r="4" spans="1:6">
      <c r="A4" s="1"/>
    </row>
    <row r="5" spans="1:6" ht="33.75">
      <c r="A5" s="4" t="s">
        <v>3</v>
      </c>
      <c r="B5" s="6" t="s">
        <v>167</v>
      </c>
      <c r="C5" s="6" t="s">
        <v>168</v>
      </c>
      <c r="D5" s="6" t="s">
        <v>169</v>
      </c>
      <c r="E5" s="6" t="s">
        <v>170</v>
      </c>
      <c r="F5" s="6" t="s">
        <v>171</v>
      </c>
    </row>
    <row r="6" spans="1:6">
      <c r="A6" s="8">
        <v>1997</v>
      </c>
      <c r="B6" s="26">
        <f>'Table 48'!B7 / 'Table 29'!$B7</f>
        <v>6.7461692939494924</v>
      </c>
      <c r="C6" s="14">
        <f>'Table 48'!C7 / 'Table 29'!$B7</f>
        <v>1.5805335820202202</v>
      </c>
      <c r="D6" s="14">
        <f>'Table 48'!D7 / 'Table 29'!$B7</f>
        <v>2.0993355887519285</v>
      </c>
      <c r="E6" s="14">
        <f>'Table 48'!E7 / 'Table 29'!$B7</f>
        <v>1.9193891424307816</v>
      </c>
      <c r="F6" s="14">
        <f>'Table 48'!F7 / 'Table 29'!$B7</f>
        <v>1.2520976419052248</v>
      </c>
    </row>
    <row r="7" spans="1:6">
      <c r="A7" s="8">
        <v>1998</v>
      </c>
      <c r="B7" s="24">
        <f>'Table 48'!B8 / 'Table 29'!$B8</f>
        <v>6.9682406216960127</v>
      </c>
      <c r="C7" s="17">
        <f>'Table 48'!C8 / 'Table 29'!$B8</f>
        <v>1.5135074411364353</v>
      </c>
      <c r="D7" s="17">
        <f>'Table 48'!D8 / 'Table 29'!$B8</f>
        <v>2.0066802069057084</v>
      </c>
      <c r="E7" s="17">
        <f>'Table 48'!E8 / 'Table 29'!$B8</f>
        <v>2.0566733818856275</v>
      </c>
      <c r="F7" s="17">
        <f>'Table 48'!F8 / 'Table 29'!$B8</f>
        <v>1.386679378735941</v>
      </c>
    </row>
    <row r="8" spans="1:6">
      <c r="A8" s="8">
        <v>1999</v>
      </c>
      <c r="B8" s="24">
        <f>'Table 48'!B9 / 'Table 29'!$B9</f>
        <v>7.1463300480299541</v>
      </c>
      <c r="C8" s="17">
        <f>'Table 48'!C9 / 'Table 29'!$B9</f>
        <v>1.6097456426941001</v>
      </c>
      <c r="D8" s="17">
        <f>'Table 48'!D9 / 'Table 29'!$B9</f>
        <v>2.022188293777917</v>
      </c>
      <c r="E8" s="17">
        <f>'Table 48'!E9 / 'Table 29'!$B9</f>
        <v>2.119656838020457</v>
      </c>
      <c r="F8" s="17">
        <f>'Table 48'!F9 / 'Table 29'!$B9</f>
        <v>1.3867115612688632</v>
      </c>
    </row>
    <row r="9" spans="1:6">
      <c r="A9" s="8">
        <v>2000</v>
      </c>
      <c r="B9" s="24">
        <f>'Table 48'!B10 / 'Table 29'!$B10</f>
        <v>7.3702086893801564</v>
      </c>
      <c r="C9" s="17">
        <f>'Table 48'!C10 / 'Table 29'!$B10</f>
        <v>1.4282662124221317</v>
      </c>
      <c r="D9" s="17">
        <f>'Table 48'!D10 / 'Table 29'!$B10</f>
        <v>2.1359188471163182</v>
      </c>
      <c r="E9" s="17">
        <f>'Table 48'!E10 / 'Table 29'!$B10</f>
        <v>2.2167297698712147</v>
      </c>
      <c r="F9" s="17">
        <f>'Table 48'!F10 / 'Table 29'!$B10</f>
        <v>1.5227065509173989</v>
      </c>
    </row>
    <row r="10" spans="1:6">
      <c r="A10" s="8">
        <v>2001</v>
      </c>
      <c r="B10" s="24">
        <f>'Table 48'!B11 / 'Table 29'!$B11</f>
        <v>7.5449160263056747</v>
      </c>
      <c r="C10" s="17">
        <f>'Table 48'!C11 / 'Table 29'!$B11</f>
        <v>1.5217497111689244</v>
      </c>
      <c r="D10" s="17">
        <f>'Table 48'!D11 / 'Table 29'!$B11</f>
        <v>2.2490031356896085</v>
      </c>
      <c r="E10" s="17">
        <f>'Table 48'!E11 / 'Table 29'!$B11</f>
        <v>2.1427267929554836</v>
      </c>
      <c r="F10" s="17">
        <f>'Table 48'!F11 / 'Table 29'!$B11</f>
        <v>1.6683940124790742</v>
      </c>
    </row>
    <row r="11" spans="1:6">
      <c r="A11" s="8">
        <v>2002</v>
      </c>
      <c r="B11" s="24">
        <f>'Table 48'!B12 / 'Table 29'!$B12</f>
        <v>7.246117403088701</v>
      </c>
      <c r="C11" s="17">
        <f>'Table 48'!C12 / 'Table 29'!$B12</f>
        <v>1.523972240207746</v>
      </c>
      <c r="D11" s="17">
        <f>'Table 48'!D12 / 'Table 29'!$B12</f>
        <v>2.1609931485422984</v>
      </c>
      <c r="E11" s="17">
        <f>'Table 48'!E12 / 'Table 29'!$B12</f>
        <v>2.0377648343762091</v>
      </c>
      <c r="F11" s="17">
        <f>'Table 48'!F12 / 'Table 29'!$B12</f>
        <v>1.5836849514935691</v>
      </c>
    </row>
    <row r="12" spans="1:6">
      <c r="A12" s="8">
        <v>2003</v>
      </c>
      <c r="B12" s="24">
        <f>'Table 48'!B13 / 'Table 29'!$B13</f>
        <v>7.5440376133507785</v>
      </c>
      <c r="C12" s="17">
        <f>'Table 48'!C13 / 'Table 29'!$B13</f>
        <v>1.4476146388040878</v>
      </c>
      <c r="D12" s="17">
        <f>'Table 48'!D13 / 'Table 29'!$B13</f>
        <v>2.3096586777317496</v>
      </c>
      <c r="E12" s="17">
        <f>'Table 48'!E13 / 'Table 29'!$B13</f>
        <v>2.168649301940575</v>
      </c>
      <c r="F12" s="17">
        <f>'Table 48'!F13 / 'Table 29'!$B13</f>
        <v>1.6427448245580143</v>
      </c>
    </row>
    <row r="13" spans="1:6">
      <c r="A13" s="8">
        <v>2004</v>
      </c>
      <c r="B13" s="24">
        <f>'Table 48'!B14 / 'Table 29'!$B14</f>
        <v>8.045943000300829</v>
      </c>
      <c r="C13" s="17">
        <f>'Table 48'!C14 / 'Table 29'!$B14</f>
        <v>1.4823754360083161</v>
      </c>
      <c r="D13" s="17">
        <f>'Table 48'!D14 / 'Table 29'!$B14</f>
        <v>2.4496780706927028</v>
      </c>
      <c r="E13" s="17">
        <f>'Table 48'!E14 / 'Table 29'!$B14</f>
        <v>2.3746117227497883</v>
      </c>
      <c r="F13" s="17">
        <f>'Table 48'!F14 / 'Table 29'!$B14</f>
        <v>1.728216844874388</v>
      </c>
    </row>
    <row r="14" spans="1:6">
      <c r="A14" s="8">
        <v>2005</v>
      </c>
      <c r="B14" s="24">
        <f>'Table 48'!B15 / 'Table 29'!$B15</f>
        <v>8.8991280965912338</v>
      </c>
      <c r="C14" s="17">
        <f>'Table 48'!C15 / 'Table 29'!$B15</f>
        <v>1.4457062266893042</v>
      </c>
      <c r="D14" s="17">
        <f>'Table 48'!D15 / 'Table 29'!$B15</f>
        <v>2.8051333979559852</v>
      </c>
      <c r="E14" s="17">
        <f>'Table 48'!E15 / 'Table 29'!$B15</f>
        <v>2.7116673286162332</v>
      </c>
      <c r="F14" s="17">
        <f>'Table 48'!F15 / 'Table 29'!$B15</f>
        <v>1.8888589003561689</v>
      </c>
    </row>
    <row r="15" spans="1:6">
      <c r="A15" s="8">
        <v>2006</v>
      </c>
      <c r="B15" s="24">
        <f>'Table 48'!B16 / 'Table 29'!$B16</f>
        <v>9.443007663180774</v>
      </c>
      <c r="C15" s="17">
        <f>'Table 48'!C16 / 'Table 29'!$B16</f>
        <v>1.5762738119740536</v>
      </c>
      <c r="D15" s="17">
        <f>'Table 48'!D16 / 'Table 29'!$B16</f>
        <v>2.9831433659200339</v>
      </c>
      <c r="E15" s="17">
        <f>'Table 48'!E16 / 'Table 29'!$B16</f>
        <v>2.9715657477988699</v>
      </c>
      <c r="F15" s="17">
        <f>'Table 48'!F16 / 'Table 29'!$B16</f>
        <v>1.8468877524500491</v>
      </c>
    </row>
    <row r="16" spans="1:6">
      <c r="A16" s="8">
        <v>2007</v>
      </c>
      <c r="B16" s="24">
        <f>'Table 48'!B17 / 'Table 29'!$B17</f>
        <v>9.537743929218669</v>
      </c>
      <c r="C16" s="17">
        <f>'Table 48'!C17 / 'Table 29'!$B17</f>
        <v>1.474454004082244</v>
      </c>
      <c r="D16" s="17">
        <f>'Table 48'!D17 / 'Table 29'!$B17</f>
        <v>3.1130727719715083</v>
      </c>
      <c r="E16" s="17">
        <f>'Table 48'!E17 / 'Table 29'!$B17</f>
        <v>3.0076344355616285</v>
      </c>
      <c r="F16" s="17">
        <f>'Table 48'!F17 / 'Table 29'!$B17</f>
        <v>1.8794812555003442</v>
      </c>
    </row>
    <row r="17" spans="1:6">
      <c r="A17" s="8">
        <v>2008</v>
      </c>
      <c r="B17" s="24">
        <f>'Table 48'!B18 / 'Table 29'!$B18</f>
        <v>9.7691715377184281</v>
      </c>
      <c r="C17" s="17">
        <f>'Table 48'!C18 / 'Table 29'!$B18</f>
        <v>1.5184557277671131</v>
      </c>
      <c r="D17" s="17">
        <f>'Table 48'!D18 / 'Table 29'!$B18</f>
        <v>3.305675560956606</v>
      </c>
      <c r="E17" s="17">
        <f>'Table 48'!E18 / 'Table 29'!$B18</f>
        <v>3.0093339790228435</v>
      </c>
      <c r="F17" s="17">
        <f>'Table 48'!F18 / 'Table 29'!$B18</f>
        <v>1.8871632661367692</v>
      </c>
    </row>
    <row r="18" spans="1:6">
      <c r="A18" s="8">
        <v>2009</v>
      </c>
      <c r="B18" s="24">
        <f>'Table 48'!B19 / 'Table 29'!$B19</f>
        <v>8.7660018017062491</v>
      </c>
      <c r="C18" s="17">
        <f>'Table 48'!C19 / 'Table 29'!$B19</f>
        <v>1.6104202644561407</v>
      </c>
      <c r="D18" s="17">
        <f>'Table 48'!D19 / 'Table 29'!$B19</f>
        <v>2.9286496399442004</v>
      </c>
      <c r="E18" s="17">
        <f>'Table 48'!E19 / 'Table 29'!$B19</f>
        <v>2.5146437640734653</v>
      </c>
      <c r="F18" s="17">
        <f>'Table 48'!F19 / 'Table 29'!$B19</f>
        <v>1.6871822776596197</v>
      </c>
    </row>
    <row r="19" spans="1:6">
      <c r="A19" s="8">
        <v>2010</v>
      </c>
      <c r="B19" s="24">
        <f>'Table 48'!B20 / 'Table 29'!$B20</f>
        <v>9.6947604877803499</v>
      </c>
      <c r="C19" s="17">
        <f>'Table 48'!C20 / 'Table 29'!$B20</f>
        <v>1.6446820755402478</v>
      </c>
      <c r="D19" s="17">
        <f>'Table 48'!D20 / 'Table 29'!$B20</f>
        <v>3.6069765256684319</v>
      </c>
      <c r="E19" s="17">
        <f>'Table 48'!E20 / 'Table 29'!$B20</f>
        <v>2.6520498468086497</v>
      </c>
      <c r="F19" s="17">
        <f>'Table 48'!F20 / 'Table 29'!$B20</f>
        <v>1.7890298896701429</v>
      </c>
    </row>
    <row r="20" spans="1:6">
      <c r="A20" s="8">
        <v>2011</v>
      </c>
      <c r="B20" s="24">
        <f>'Table 48'!B21 / 'Table 29'!$B21</f>
        <v>10.109561316372348</v>
      </c>
      <c r="C20" s="17">
        <f>'Table 48'!C21 / 'Table 29'!$B21</f>
        <v>1.6551824636006642</v>
      </c>
      <c r="D20" s="17">
        <f>'Table 48'!D21 / 'Table 29'!$B21</f>
        <v>3.8229497735261666</v>
      </c>
      <c r="E20" s="17">
        <f>'Table 48'!E21 / 'Table 29'!$B21</f>
        <v>2.8112630382854884</v>
      </c>
      <c r="F20" s="17">
        <f>'Table 48'!F21 / 'Table 29'!$B21</f>
        <v>1.8184723689702289</v>
      </c>
    </row>
    <row r="21" spans="1:6">
      <c r="A21" s="8">
        <v>2012</v>
      </c>
      <c r="B21" s="24">
        <f>'Table 48'!B22 / 'Table 29'!$B22</f>
        <v>10.396778250798675</v>
      </c>
      <c r="C21" s="17">
        <f>'Table 48'!C22 / 'Table 29'!$B22</f>
        <v>1.6588112227953291</v>
      </c>
      <c r="D21" s="17">
        <f>'Table 48'!D22 / 'Table 29'!$B22</f>
        <v>4.0947936236181013</v>
      </c>
      <c r="E21" s="17">
        <f>'Table 48'!E22 / 'Table 29'!$B22</f>
        <v>2.8043381858042573</v>
      </c>
      <c r="F21" s="17">
        <f>'Table 48'!F22 / 'Table 29'!$B22</f>
        <v>1.8388352185809882</v>
      </c>
    </row>
    <row r="22" spans="1:6">
      <c r="A22" s="8">
        <v>2013</v>
      </c>
      <c r="B22" s="24">
        <f>'Table 48'!B23 / 'Table 29'!$B23</f>
        <v>10.475360175422891</v>
      </c>
      <c r="C22" s="17">
        <f>'Table 48'!C23 / 'Table 29'!$B23</f>
        <v>1.6138535476406302</v>
      </c>
      <c r="D22" s="17">
        <f>'Table 48'!D23 / 'Table 29'!$B23</f>
        <v>4.3631275094906083</v>
      </c>
      <c r="E22" s="17">
        <f>'Table 48'!E23 / 'Table 29'!$B23</f>
        <v>2.696643726145548</v>
      </c>
      <c r="F22" s="17">
        <f>'Table 48'!F23 / 'Table 29'!$B23</f>
        <v>1.8007961448627643</v>
      </c>
    </row>
    <row r="23" spans="1:6">
      <c r="A23" s="8">
        <v>2014</v>
      </c>
      <c r="B23" s="24">
        <f>'Table 48'!B24 / 'Table 29'!$B24</f>
        <v>10.713881664842877</v>
      </c>
      <c r="C23" s="17">
        <f>'Table 48'!C24 / 'Table 29'!$B24</f>
        <v>1.6270462853790066</v>
      </c>
      <c r="D23" s="17">
        <f>'Table 48'!D24 / 'Table 29'!$B24</f>
        <v>4.5498160048164449</v>
      </c>
      <c r="E23" s="17">
        <f>'Table 48'!E24 / 'Table 29'!$B24</f>
        <v>2.7119484688751214</v>
      </c>
      <c r="F23" s="17">
        <f>'Table 48'!F24 / 'Table 29'!$B24</f>
        <v>1.8230997076907134</v>
      </c>
    </row>
    <row r="24" spans="1:6">
      <c r="A24" s="8">
        <v>2015</v>
      </c>
      <c r="B24" s="24">
        <f>'Table 48'!B25 / 'Table 29'!$B25</f>
        <v>9.6458100104394795</v>
      </c>
      <c r="C24" s="17">
        <f>'Table 48'!C25 / 'Table 29'!$B25</f>
        <v>1.6586959326367066</v>
      </c>
      <c r="D24" s="17">
        <f>'Table 48'!D25 / 'Table 29'!$B25</f>
        <v>3.870546614468203</v>
      </c>
      <c r="E24" s="17">
        <f>'Table 48'!E25 / 'Table 29'!$B25</f>
        <v>2.4545101528018365</v>
      </c>
      <c r="F24" s="17">
        <f>'Table 48'!F25 / 'Table 29'!$B25</f>
        <v>1.6657708327797731</v>
      </c>
    </row>
    <row r="25" spans="1:6">
      <c r="A25" s="8">
        <v>2016</v>
      </c>
      <c r="B25" s="24">
        <f>'Table 48'!B26 / 'Table 29'!$B26</f>
        <v>8.8300368146597794</v>
      </c>
      <c r="C25" s="17">
        <f>'Table 48'!C26 / 'Table 29'!$B26</f>
        <v>1.5581351826065755</v>
      </c>
      <c r="D25" s="17">
        <f>'Table 48'!D26 / 'Table 29'!$B26</f>
        <v>3.4122858442472745</v>
      </c>
      <c r="E25" s="17">
        <f>'Table 48'!E26 / 'Table 29'!$B26</f>
        <v>2.2948353597516498</v>
      </c>
      <c r="F25" s="17">
        <f>'Table 48'!F26 / 'Table 29'!$B26</f>
        <v>1.563572201609243</v>
      </c>
    </row>
    <row r="26" spans="1:6" s="164" customFormat="1">
      <c r="A26" s="142">
        <v>2017</v>
      </c>
      <c r="B26" s="24">
        <f>'Table 48'!B27 / 'Table 29'!$B27</f>
        <v>8.9855998625166471</v>
      </c>
      <c r="C26" s="17">
        <f>'Table 48'!C27 / 'Table 29'!$B27</f>
        <v>1.541725550490868</v>
      </c>
      <c r="D26" s="17">
        <f>'Table 48'!D27 / 'Table 29'!$B27</f>
        <v>3.4794192358480807</v>
      </c>
      <c r="E26" s="17">
        <f>'Table 48'!E27 / 'Table 29'!$B27</f>
        <v>2.3970079280935939</v>
      </c>
      <c r="F26" s="17">
        <f>'Table 48'!F27 / 'Table 29'!$B27</f>
        <v>1.5609774910582117</v>
      </c>
    </row>
    <row r="28" spans="1:6">
      <c r="A28" s="1" t="s">
        <v>22</v>
      </c>
    </row>
    <row r="29" spans="1:6">
      <c r="A29" s="219"/>
      <c r="B29" s="54"/>
      <c r="C29" s="54"/>
      <c r="D29" s="54"/>
      <c r="E29" s="54"/>
      <c r="F29" s="54"/>
    </row>
    <row r="30" spans="1:6">
      <c r="A30" s="142" t="s">
        <v>656</v>
      </c>
      <c r="B30" s="17">
        <f>((B26/B6)^(1/(2017-1997))-1)*100</f>
        <v>1.4435624064586206</v>
      </c>
      <c r="C30" s="17">
        <f t="shared" ref="C30:F30" si="0">((C26/C6)^(1/(2017-1997))-1)*100</f>
        <v>-0.12422389659473287</v>
      </c>
      <c r="D30" s="17">
        <f t="shared" si="0"/>
        <v>2.5584018279889209</v>
      </c>
      <c r="E30" s="17">
        <f t="shared" si="0"/>
        <v>1.1172667345754617</v>
      </c>
      <c r="F30" s="17">
        <f t="shared" si="0"/>
        <v>1.1085592998414828</v>
      </c>
    </row>
    <row r="31" spans="1:6">
      <c r="A31" s="142" t="s">
        <v>25</v>
      </c>
      <c r="B31" s="17">
        <f>((B16/B6)^(1/(2007-1997))-1)*100</f>
        <v>3.523475148747246</v>
      </c>
      <c r="C31" s="17">
        <f>((C16/C6)^(1/(2007-1997))-1)*100</f>
        <v>-0.69233966538628788</v>
      </c>
      <c r="D31" s="17">
        <f>((D16/D6)^(1/(2007-1997))-1)*100</f>
        <v>4.0185368239412878</v>
      </c>
      <c r="E31" s="17">
        <f>((E16/E6)^(1/(2007-1997))-1)*100</f>
        <v>4.5938625774778696</v>
      </c>
      <c r="F31" s="17">
        <f>((F16/F6)^(1/(2007-1997))-1)*100</f>
        <v>4.1453730856515714</v>
      </c>
    </row>
    <row r="32" spans="1:6">
      <c r="A32" s="142" t="s">
        <v>657</v>
      </c>
      <c r="B32" s="17">
        <f>((B26/B16)^(1/(2017-2007))-1)*100</f>
        <v>-0.59456235480136455</v>
      </c>
      <c r="C32" s="17">
        <f t="shared" ref="C32:F32" si="1">((C26/C16)^(1/(2017-2007))-1)*100</f>
        <v>0.4471419288959888</v>
      </c>
      <c r="D32" s="17">
        <f t="shared" si="1"/>
        <v>1.1187631230967998</v>
      </c>
      <c r="E32" s="17">
        <f t="shared" si="1"/>
        <v>-2.2437705243236739</v>
      </c>
      <c r="F32" s="17">
        <f t="shared" si="1"/>
        <v>-1.8397028998880738</v>
      </c>
    </row>
    <row r="34" spans="1:2">
      <c r="A34" s="25" t="s">
        <v>594</v>
      </c>
      <c r="B34" s="66" t="s">
        <v>939</v>
      </c>
    </row>
    <row r="35" spans="1:2">
      <c r="A35" s="25" t="s">
        <v>595</v>
      </c>
      <c r="B35" s="3" t="s">
        <v>638</v>
      </c>
    </row>
    <row r="36" spans="1:2">
      <c r="A36" s="1" t="s">
        <v>1</v>
      </c>
      <c r="B36" s="66" t="s">
        <v>640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100"/>
  <dimension ref="A1:Y83"/>
  <sheetViews>
    <sheetView topLeftCell="E7" workbookViewId="0">
      <selection activeCell="B81" sqref="B81"/>
    </sheetView>
  </sheetViews>
  <sheetFormatPr defaultRowHeight="15"/>
  <cols>
    <col min="1" max="1" width="11" customWidth="1"/>
  </cols>
  <sheetData>
    <row r="1" spans="1:25" ht="15.75">
      <c r="A1" s="227" t="s">
        <v>896</v>
      </c>
      <c r="B1" s="2" t="s">
        <v>774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ht="67.5">
      <c r="A5" s="4" t="s">
        <v>3</v>
      </c>
      <c r="B5" s="165" t="s">
        <v>67</v>
      </c>
      <c r="C5" s="165" t="s">
        <v>4</v>
      </c>
      <c r="D5" s="166" t="s">
        <v>5</v>
      </c>
      <c r="E5" s="166" t="s">
        <v>6</v>
      </c>
      <c r="F5" s="166" t="s">
        <v>7</v>
      </c>
      <c r="G5" s="166" t="s">
        <v>8</v>
      </c>
      <c r="H5" s="166" t="s">
        <v>9</v>
      </c>
      <c r="I5" s="7" t="s">
        <v>10</v>
      </c>
      <c r="J5" s="166" t="s">
        <v>11</v>
      </c>
      <c r="K5" s="166" t="s">
        <v>12</v>
      </c>
      <c r="L5" s="166" t="s">
        <v>13</v>
      </c>
      <c r="M5" s="166" t="s">
        <v>14</v>
      </c>
      <c r="N5" s="166" t="s">
        <v>653</v>
      </c>
      <c r="O5" s="166" t="s">
        <v>652</v>
      </c>
      <c r="P5" s="166" t="s">
        <v>16</v>
      </c>
      <c r="Q5" s="166" t="s">
        <v>17</v>
      </c>
      <c r="R5" s="166" t="s">
        <v>18</v>
      </c>
      <c r="S5" s="166" t="s">
        <v>19</v>
      </c>
      <c r="T5" s="166" t="s">
        <v>691</v>
      </c>
      <c r="U5" s="84" t="s">
        <v>688</v>
      </c>
      <c r="V5" s="166" t="s">
        <v>690</v>
      </c>
      <c r="W5" s="166" t="s">
        <v>689</v>
      </c>
      <c r="X5" s="7" t="s">
        <v>21</v>
      </c>
      <c r="Y5" s="7" t="s">
        <v>41</v>
      </c>
    </row>
    <row r="6" spans="1:25" s="41" customFormat="1" ht="15" customHeight="1">
      <c r="A6" s="67"/>
      <c r="B6" s="246" t="s">
        <v>767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5">
      <c r="A7" s="8">
        <v>1997</v>
      </c>
      <c r="B7" s="24">
        <f>'Table 51'!B7 / 'Table 28'!B7</f>
        <v>83.036978112607187</v>
      </c>
      <c r="C7" s="11">
        <f>'Table 51'!C7 / 'Table 28'!C7</f>
        <v>92.642835077506149</v>
      </c>
      <c r="D7" s="17">
        <f>'Table 51'!D7 / 'Table 28'!D7</f>
        <v>30.723072307230726</v>
      </c>
      <c r="E7" s="17">
        <f>'Table 51'!E7 / 'Table 28'!E7</f>
        <v>1737.8994202507754</v>
      </c>
      <c r="F7" s="17">
        <f>'Table 51'!F7 / 'Table 28'!F7</f>
        <v>798.11715481171541</v>
      </c>
      <c r="G7" s="17">
        <f>'Table 51'!G7 / 'Table 28'!G7</f>
        <v>8.4306095979247733</v>
      </c>
      <c r="H7" s="17">
        <f>'Table 51'!H7 / 'Table 28'!H7</f>
        <v>51.897012142893132</v>
      </c>
      <c r="I7" s="11">
        <f>'Table 51'!I7 / 'Table 28'!I7</f>
        <v>237.95988449754509</v>
      </c>
      <c r="J7" s="17">
        <f>'Table 51'!J7 / 'Table 28'!J7</f>
        <v>11.363636363636363</v>
      </c>
      <c r="K7" s="17">
        <f>'Table 51'!K7 / 'Table 28'!K7</f>
        <v>10.647240123283833</v>
      </c>
      <c r="L7" s="17">
        <f>'Table 51'!L7 / 'Table 28'!L7</f>
        <v>61.707317073170735</v>
      </c>
      <c r="M7" s="17">
        <f>'Table 51'!M7 / 'Table 28'!M7</f>
        <v>87.800829875518673</v>
      </c>
      <c r="N7" s="17">
        <f>'Table 51'!N7 / 'Table 28'!N7</f>
        <v>14.805620734980009</v>
      </c>
      <c r="O7" s="17">
        <f>'Table 51'!O7 / 'Table 28'!O7</f>
        <v>129.2534281361097</v>
      </c>
      <c r="P7" s="17">
        <f>'Table 51'!P7 / 'Table 28'!P7</f>
        <v>4.0640081280162565</v>
      </c>
      <c r="Q7" s="17">
        <f>'Table 51'!Q7 / 'Table 28'!Q7</f>
        <v>9.7589826999852143</v>
      </c>
      <c r="R7" s="17">
        <f>'Table 51'!R7 / 'Table 28'!R7</f>
        <v>17.690875232774673</v>
      </c>
      <c r="S7" s="17">
        <f>'Table 51'!S7 / 'Table 28'!S7</f>
        <v>5.6943518186015494</v>
      </c>
      <c r="T7" s="17">
        <f>'Table 51'!T7 / 'Table 28'!T7</f>
        <v>1.8557864227747005</v>
      </c>
      <c r="U7" s="16">
        <f>'Table 51'!U7 / 'Table 28'!U7</f>
        <v>1.3485166317051243</v>
      </c>
      <c r="V7" s="17">
        <f>'Table 51'!V7 / 'Table 28'!V7</f>
        <v>26.595744680851062</v>
      </c>
      <c r="W7" s="73">
        <f>'Table 51'!W7 / 'Table 28'!W7</f>
        <v>0.43530307976928939</v>
      </c>
      <c r="X7" s="11">
        <f>'Table 51'!X7 / 'Table 28'!X7</f>
        <v>20.228889933203668</v>
      </c>
      <c r="Y7" s="11">
        <f>'Table 51'!Y7 / 'Table 28'!Y7</f>
        <v>38.24288958820911</v>
      </c>
    </row>
    <row r="8" spans="1:25">
      <c r="A8" s="8">
        <v>1998</v>
      </c>
      <c r="B8" s="24">
        <f>'Table 51'!B8 / 'Table 28'!B8</f>
        <v>82.196274879542656</v>
      </c>
      <c r="C8" s="11">
        <f>'Table 51'!C8 / 'Table 28'!C8</f>
        <v>91.315760854344617</v>
      </c>
      <c r="D8" s="17">
        <f>'Table 51'!D8 / 'Table 28'!D8</f>
        <v>30.160338558741131</v>
      </c>
      <c r="E8" s="17">
        <f>'Table 51'!E8 / 'Table 28'!E8</f>
        <v>1710.613810741688</v>
      </c>
      <c r="F8" s="17">
        <f>'Table 51'!F8 / 'Table 28'!F8</f>
        <v>747.97898140662892</v>
      </c>
      <c r="G8" s="17">
        <f>'Table 51'!G8 / 'Table 28'!G8</f>
        <v>9.1059602649006628</v>
      </c>
      <c r="H8" s="17">
        <f>'Table 51'!H8 / 'Table 28'!H8</f>
        <v>51.266530080089403</v>
      </c>
      <c r="I8" s="11">
        <f>'Table 51'!I8 / 'Table 28'!I8</f>
        <v>244.68039022127144</v>
      </c>
      <c r="J8" s="17">
        <f>'Table 51'!J8 / 'Table 28'!J8</f>
        <v>10.998030203545634</v>
      </c>
      <c r="K8" s="17">
        <f>'Table 51'!K8 / 'Table 28'!K8</f>
        <v>10.088582677165354</v>
      </c>
      <c r="L8" s="17">
        <f>'Table 51'!L8 / 'Table 28'!L8</f>
        <v>60.426126440796367</v>
      </c>
      <c r="M8" s="17">
        <f>'Table 51'!M8 / 'Table 28'!M8</f>
        <v>92.307692307692307</v>
      </c>
      <c r="N8" s="17">
        <f>'Table 51'!N8 / 'Table 28'!N8</f>
        <v>17.031298059099335</v>
      </c>
      <c r="O8" s="17">
        <f>'Table 51'!O8 / 'Table 28'!O8</f>
        <v>118.06753758935173</v>
      </c>
      <c r="P8" s="17">
        <f>'Table 51'!P8 / 'Table 28'!P8</f>
        <v>4.2100831491421955</v>
      </c>
      <c r="Q8" s="17">
        <f>'Table 51'!Q8 / 'Table 28'!Q8</f>
        <v>6.0501296456352636</v>
      </c>
      <c r="R8" s="17">
        <f>'Table 51'!R8 / 'Table 28'!R8</f>
        <v>14.326647564469916</v>
      </c>
      <c r="S8" s="17">
        <f>'Table 51'!S8 / 'Table 28'!S8</f>
        <v>5.5256652610149777</v>
      </c>
      <c r="T8" s="17">
        <f>'Table 51'!T8 / 'Table 28'!T8</f>
        <v>1.9423284626386794</v>
      </c>
      <c r="U8" s="16">
        <f>'Table 51'!U8 / 'Table 28'!U8</f>
        <v>1.3469827586206895</v>
      </c>
      <c r="V8" s="17">
        <f>'Table 51'!V8 / 'Table 28'!V8</f>
        <v>29.904306220095695</v>
      </c>
      <c r="W8" s="73">
        <f>'Table 51'!W8 / 'Table 28'!W8</f>
        <v>0.39273441335297005</v>
      </c>
      <c r="X8" s="11">
        <f>'Table 51'!X8 / 'Table 28'!X8</f>
        <v>19.415614752312237</v>
      </c>
      <c r="Y8" s="11">
        <f>'Table 51'!Y8 / 'Table 28'!Y8</f>
        <v>36.93271495748683</v>
      </c>
    </row>
    <row r="9" spans="1:25">
      <c r="A9" s="8">
        <v>1999</v>
      </c>
      <c r="B9" s="24">
        <f>'Table 51'!B9 / 'Table 28'!B9</f>
        <v>81.672649812936569</v>
      </c>
      <c r="C9" s="11">
        <f>'Table 51'!C9 / 'Table 28'!C9</f>
        <v>88.997342208360266</v>
      </c>
      <c r="D9" s="17">
        <f>'Table 51'!D9 / 'Table 28'!D9</f>
        <v>31.047152480097981</v>
      </c>
      <c r="E9" s="17">
        <f>'Table 51'!E9 / 'Table 28'!E9</f>
        <v>1712.5410991075623</v>
      </c>
      <c r="F9" s="17">
        <f>'Table 51'!F9 / 'Table 28'!F9</f>
        <v>632.61742622664565</v>
      </c>
      <c r="G9" s="17">
        <f>'Table 51'!G9 / 'Table 28'!G9</f>
        <v>8.6305898729772057</v>
      </c>
      <c r="H9" s="17">
        <f>'Table 51'!H9 / 'Table 28'!H9</f>
        <v>42.132449309999231</v>
      </c>
      <c r="I9" s="11">
        <f>'Table 51'!I9 / 'Table 28'!I9</f>
        <v>235.4850670967742</v>
      </c>
      <c r="J9" s="17">
        <f>'Table 51'!J9 / 'Table 28'!J9</f>
        <v>10.259022118742724</v>
      </c>
      <c r="K9" s="17">
        <f>'Table 51'!K9 / 'Table 28'!K9</f>
        <v>8.9993864054723538</v>
      </c>
      <c r="L9" s="17">
        <f>'Table 51'!L9 / 'Table 28'!L9</f>
        <v>59.537694836178567</v>
      </c>
      <c r="M9" s="17">
        <f>'Table 51'!M9 / 'Table 28'!M9</f>
        <v>82.899172540606813</v>
      </c>
      <c r="N9" s="17">
        <f>'Table 51'!N9 / 'Table 28'!N9</f>
        <v>21.010326734293198</v>
      </c>
      <c r="O9" s="17">
        <f>'Table 51'!O9 / 'Table 28'!O9</f>
        <v>101.43376845709395</v>
      </c>
      <c r="P9" s="17">
        <f>'Table 51'!P9 / 'Table 28'!P9</f>
        <v>3.5743007774104187</v>
      </c>
      <c r="Q9" s="17">
        <f>'Table 51'!Q9 / 'Table 28'!Q9</f>
        <v>4.0790712268591154</v>
      </c>
      <c r="R9" s="17">
        <f>'Table 51'!R9 / 'Table 28'!R9</f>
        <v>14.056224899598394</v>
      </c>
      <c r="S9" s="17">
        <f>'Table 51'!S9 / 'Table 28'!S9</f>
        <v>5.7009587976159626</v>
      </c>
      <c r="T9" s="17">
        <f>'Table 51'!T9 / 'Table 28'!T9</f>
        <v>2.1253281014080549</v>
      </c>
      <c r="U9" s="16">
        <f>'Table 51'!U9 / 'Table 28'!U9</f>
        <v>1.4670823399963322</v>
      </c>
      <c r="V9" s="17">
        <f>'Table 51'!V9 / 'Table 28'!V9</f>
        <v>30.114226375908618</v>
      </c>
      <c r="W9" s="73">
        <f>'Table 51'!W9 / 'Table 28'!W9</f>
        <v>0.53777897284216192</v>
      </c>
      <c r="X9" s="11">
        <f>'Table 51'!X9 / 'Table 28'!X9</f>
        <v>18.874933597136071</v>
      </c>
      <c r="Y9" s="11">
        <f>'Table 51'!Y9 / 'Table 28'!Y9</f>
        <v>34.439101680857249</v>
      </c>
    </row>
    <row r="10" spans="1:25">
      <c r="A10" s="8">
        <v>2000</v>
      </c>
      <c r="B10" s="24">
        <f>'Table 51'!B10 / 'Table 28'!B10</f>
        <v>85.525116425529092</v>
      </c>
      <c r="C10" s="11">
        <f>'Table 51'!C10 / 'Table 28'!C10</f>
        <v>95.002074971511774</v>
      </c>
      <c r="D10" s="17">
        <f>'Table 51'!D10 / 'Table 28'!D10</f>
        <v>35.145980351459805</v>
      </c>
      <c r="E10" s="17">
        <f>'Table 51'!E10 / 'Table 28'!E10</f>
        <v>1564.0574914693414</v>
      </c>
      <c r="F10" s="17">
        <f>'Table 51'!F10 / 'Table 28'!F10</f>
        <v>706.97211155378488</v>
      </c>
      <c r="G10" s="17">
        <f>'Table 51'!G10 / 'Table 28'!G10</f>
        <v>9.8263875402959577</v>
      </c>
      <c r="H10" s="17">
        <f>'Table 51'!H10 / 'Table 28'!H10</f>
        <v>44.733103308301196</v>
      </c>
      <c r="I10" s="11">
        <f>'Table 51'!I10 / 'Table 28'!I10</f>
        <v>258.28514529656593</v>
      </c>
      <c r="J10" s="17">
        <f>'Table 51'!J10 / 'Table 28'!J10</f>
        <v>12.450748620961388</v>
      </c>
      <c r="K10" s="17">
        <f>'Table 51'!K10 / 'Table 28'!K10</f>
        <v>9.1007037571923082</v>
      </c>
      <c r="L10" s="17">
        <f>'Table 51'!L10 / 'Table 28'!L10</f>
        <v>67.211416733801357</v>
      </c>
      <c r="M10" s="17">
        <f>'Table 51'!M10 / 'Table 28'!M10</f>
        <v>87.670384138785622</v>
      </c>
      <c r="N10" s="17">
        <f>'Table 51'!N10 / 'Table 28'!N10</f>
        <v>25.497376640577965</v>
      </c>
      <c r="O10" s="17">
        <f>'Table 51'!O10 / 'Table 28'!O10</f>
        <v>94.561186650185405</v>
      </c>
      <c r="P10" s="17">
        <f>'Table 51'!P10 / 'Table 28'!P10</f>
        <v>4.3686825424019187</v>
      </c>
      <c r="Q10" s="17">
        <f>'Table 51'!Q10 / 'Table 28'!Q10</f>
        <v>3.7292969178457822</v>
      </c>
      <c r="R10" s="17">
        <f>'Table 51'!R10 / 'Table 28'!R10</f>
        <v>14.08450704225352</v>
      </c>
      <c r="S10" s="17">
        <f>'Table 51'!S10 / 'Table 28'!S10</f>
        <v>5.6287064026535329</v>
      </c>
      <c r="T10" s="17">
        <f>'Table 51'!T10 / 'Table 28'!T10</f>
        <v>2.5187540015039214</v>
      </c>
      <c r="U10" s="16">
        <f>'Table 51'!U10 / 'Table 28'!U10</f>
        <v>1.5556131708581797</v>
      </c>
      <c r="V10" s="17">
        <f>'Table 51'!V10 / 'Table 28'!V10</f>
        <v>38.331454340473506</v>
      </c>
      <c r="W10" s="73">
        <f>'Table 51'!W10 / 'Table 28'!W10</f>
        <v>1.0334137099552188</v>
      </c>
      <c r="X10" s="11">
        <f>'Table 51'!X10 / 'Table 28'!X10</f>
        <v>20.152574000196296</v>
      </c>
      <c r="Y10" s="11">
        <f>'Table 51'!Y10 / 'Table 28'!Y10</f>
        <v>36.42400697755744</v>
      </c>
    </row>
    <row r="11" spans="1:25">
      <c r="A11" s="8">
        <v>2001</v>
      </c>
      <c r="B11" s="24">
        <f>'Table 51'!B11 / 'Table 28'!B11</f>
        <v>85.496948288399679</v>
      </c>
      <c r="C11" s="11">
        <f>'Table 51'!C11 / 'Table 28'!C11</f>
        <v>94.905923594470764</v>
      </c>
      <c r="D11" s="17">
        <f>'Table 51'!D11 / 'Table 28'!D11</f>
        <v>37.089341459788912</v>
      </c>
      <c r="E11" s="17">
        <f>'Table 51'!E11 / 'Table 28'!E11</f>
        <v>1959.4232486921017</v>
      </c>
      <c r="F11" s="17">
        <f>'Table 51'!F11 / 'Table 28'!F11</f>
        <v>662.65965439519164</v>
      </c>
      <c r="G11" s="17">
        <f>'Table 51'!G11 / 'Table 28'!G11</f>
        <v>9.3345047221612116</v>
      </c>
      <c r="H11" s="17">
        <f>'Table 51'!H11 / 'Table 28'!H11</f>
        <v>42.098863938599493</v>
      </c>
      <c r="I11" s="11">
        <f>'Table 51'!I11 / 'Table 28'!I11</f>
        <v>258.45770622538998</v>
      </c>
      <c r="J11" s="17">
        <f>'Table 51'!J11 / 'Table 28'!J11</f>
        <v>12.361402457296972</v>
      </c>
      <c r="K11" s="17">
        <f>'Table 51'!K11 / 'Table 28'!K11</f>
        <v>9.8174185831320955</v>
      </c>
      <c r="L11" s="17">
        <f>'Table 51'!L11 / 'Table 28'!L11</f>
        <v>67.696371152962797</v>
      </c>
      <c r="M11" s="17">
        <f>'Table 51'!M11 / 'Table 28'!M11</f>
        <v>92.473118279569889</v>
      </c>
      <c r="N11" s="17">
        <f>'Table 51'!N11 / 'Table 28'!N11</f>
        <v>25.073842765860341</v>
      </c>
      <c r="O11" s="17">
        <f>'Table 51'!O11 / 'Table 28'!O11</f>
        <v>108.48080900942313</v>
      </c>
      <c r="P11" s="17">
        <f>'Table 51'!P11 / 'Table 28'!P11</f>
        <v>4.5719035743973402</v>
      </c>
      <c r="Q11" s="17">
        <f>'Table 51'!Q11 / 'Table 28'!Q11</f>
        <v>3.0126336248785233</v>
      </c>
      <c r="R11" s="17">
        <f>'Table 51'!R11 / 'Table 28'!R11</f>
        <v>16.010246557796989</v>
      </c>
      <c r="S11" s="17">
        <f>'Table 51'!S11 / 'Table 28'!S11</f>
        <v>5.3877782503899052</v>
      </c>
      <c r="T11" s="17">
        <f>'Table 51'!T11 / 'Table 28'!T11</f>
        <v>3.1937870138730955</v>
      </c>
      <c r="U11" s="16">
        <f>'Table 51'!U11 / 'Table 28'!U11</f>
        <v>1.7453225356045798</v>
      </c>
      <c r="V11" s="17">
        <f>'Table 51'!V11 / 'Table 28'!V11</f>
        <v>41.758241758241759</v>
      </c>
      <c r="W11" s="73">
        <f>'Table 51'!W11 / 'Table 28'!W11</f>
        <v>1.883745963401507</v>
      </c>
      <c r="X11" s="11">
        <f>'Table 51'!X11 / 'Table 28'!X11</f>
        <v>20.385092612270647</v>
      </c>
      <c r="Y11" s="11">
        <f>'Table 51'!Y11 / 'Table 28'!Y11</f>
        <v>35.975466761405954</v>
      </c>
    </row>
    <row r="12" spans="1:25">
      <c r="A12" s="8">
        <v>2002</v>
      </c>
      <c r="B12" s="24">
        <f>'Table 51'!B12 / 'Table 28'!B12</f>
        <v>86.045981007844588</v>
      </c>
      <c r="C12" s="11">
        <f>'Table 51'!C12 / 'Table 28'!C12</f>
        <v>96.613373817721325</v>
      </c>
      <c r="D12" s="17">
        <f>'Table 51'!D12 / 'Table 28'!D12</f>
        <v>38.567493112947659</v>
      </c>
      <c r="E12" s="17">
        <f>'Table 51'!E12 / 'Table 28'!E12</f>
        <v>1968.1536874677668</v>
      </c>
      <c r="F12" s="17">
        <f>'Table 51'!F12 / 'Table 28'!F12</f>
        <v>776.76040985393513</v>
      </c>
      <c r="G12" s="17">
        <f>'Table 51'!G12 / 'Table 28'!G12</f>
        <v>8.8250744177902298</v>
      </c>
      <c r="H12" s="17">
        <f>'Table 51'!H12 / 'Table 28'!H12</f>
        <v>49.516908212560381</v>
      </c>
      <c r="I12" s="11">
        <f>'Table 51'!I12 / 'Table 28'!I12</f>
        <v>271.09951573596078</v>
      </c>
      <c r="J12" s="17">
        <f>'Table 51'!J12 / 'Table 28'!J12</f>
        <v>12.603795966785292</v>
      </c>
      <c r="K12" s="17">
        <f>'Table 51'!K12 / 'Table 28'!K12</f>
        <v>9.5738569878518387</v>
      </c>
      <c r="L12" s="17">
        <f>'Table 51'!L12 / 'Table 28'!L12</f>
        <v>70.882642998027606</v>
      </c>
      <c r="M12" s="17">
        <f>'Table 51'!M12 / 'Table 28'!M12</f>
        <v>102.76746540668242</v>
      </c>
      <c r="N12" s="17">
        <f>'Table 51'!N12 / 'Table 28'!N12</f>
        <v>26.959471912157241</v>
      </c>
      <c r="O12" s="17">
        <f>'Table 51'!O12 / 'Table 28'!O12</f>
        <v>126.13908872901679</v>
      </c>
      <c r="P12" s="17">
        <f>'Table 51'!P12 / 'Table 28'!P12</f>
        <v>5.6659550008211523</v>
      </c>
      <c r="Q12" s="17">
        <f>'Table 51'!Q12 / 'Table 28'!Q12</f>
        <v>2.9463759575721862</v>
      </c>
      <c r="R12" s="17">
        <f>'Table 51'!R12 / 'Table 28'!R12</f>
        <v>14.830508474576272</v>
      </c>
      <c r="S12" s="17">
        <f>'Table 51'!S12 / 'Table 28'!S12</f>
        <v>5.8939096267190569</v>
      </c>
      <c r="T12" s="17">
        <f>'Table 51'!T12 / 'Table 28'!T12</f>
        <v>3.117981877778615</v>
      </c>
      <c r="U12" s="16">
        <f>'Table 51'!U12 / 'Table 28'!U12</f>
        <v>1.831377602930204</v>
      </c>
      <c r="V12" s="17">
        <f>'Table 51'!V12 / 'Table 28'!V12</f>
        <v>36.649214659685867</v>
      </c>
      <c r="W12" s="73">
        <f>'Table 51'!W12 / 'Table 28'!W12</f>
        <v>1.8443378827001107</v>
      </c>
      <c r="X12" s="11">
        <f>'Table 51'!X12 / 'Table 28'!X12</f>
        <v>21.04250281226966</v>
      </c>
      <c r="Y12" s="11">
        <f>'Table 51'!Y12 / 'Table 28'!Y12</f>
        <v>37.150850723051924</v>
      </c>
    </row>
    <row r="13" spans="1:25">
      <c r="A13" s="8">
        <v>2003</v>
      </c>
      <c r="B13" s="24">
        <f>'Table 51'!B13 / 'Table 28'!B13</f>
        <v>86.996414058194873</v>
      </c>
      <c r="C13" s="11">
        <f>'Table 51'!C13 / 'Table 28'!C13</f>
        <v>97.025925055719213</v>
      </c>
      <c r="D13" s="17">
        <f>'Table 51'!D13 / 'Table 28'!D13</f>
        <v>39.51132761153638</v>
      </c>
      <c r="E13" s="17">
        <f>'Table 51'!E13 / 'Table 28'!E13</f>
        <v>2194.7477539737388</v>
      </c>
      <c r="F13" s="17">
        <f>'Table 51'!F13 / 'Table 28'!F13</f>
        <v>780.08752735229757</v>
      </c>
      <c r="G13" s="17">
        <f>'Table 51'!G13 / 'Table 28'!G13</f>
        <v>9.6916299559471373</v>
      </c>
      <c r="H13" s="17">
        <f>'Table 51'!H13 / 'Table 28'!H13</f>
        <v>43.708662044784447</v>
      </c>
      <c r="I13" s="11">
        <f>'Table 51'!I13 / 'Table 28'!I13</f>
        <v>280.28944654402756</v>
      </c>
      <c r="J13" s="17">
        <f>'Table 51'!J13 / 'Table 28'!J13</f>
        <v>12.898945971843444</v>
      </c>
      <c r="K13" s="17">
        <f>'Table 51'!K13 / 'Table 28'!K13</f>
        <v>10.320432792342904</v>
      </c>
      <c r="L13" s="17">
        <f>'Table 51'!L13 / 'Table 28'!L13</f>
        <v>62.764955252001876</v>
      </c>
      <c r="M13" s="17">
        <f>'Table 51'!M13 / 'Table 28'!M13</f>
        <v>100.40636640704369</v>
      </c>
      <c r="N13" s="17">
        <f>'Table 51'!N13 / 'Table 28'!N13</f>
        <v>26.910818932099538</v>
      </c>
      <c r="O13" s="17">
        <f>'Table 51'!O13 / 'Table 28'!O13</f>
        <v>116.97674418604652</v>
      </c>
      <c r="P13" s="17">
        <f>'Table 51'!P13 / 'Table 28'!P13</f>
        <v>5.3952615528970211</v>
      </c>
      <c r="Q13" s="17">
        <f>'Table 51'!Q13 / 'Table 28'!Q13</f>
        <v>2.4711696869851729</v>
      </c>
      <c r="R13" s="17">
        <f>'Table 51'!R13 / 'Table 28'!R13</f>
        <v>14.570324115373179</v>
      </c>
      <c r="S13" s="17">
        <f>'Table 51'!S13 / 'Table 28'!S13</f>
        <v>6.1312926424488294</v>
      </c>
      <c r="T13" s="17">
        <f>'Table 51'!T13 / 'Table 28'!T13</f>
        <v>3.305303934220714</v>
      </c>
      <c r="U13" s="16">
        <f>'Table 51'!U13 / 'Table 28'!U13</f>
        <v>1.8527095877721167</v>
      </c>
      <c r="V13" s="17">
        <f>'Table 51'!V13 / 'Table 28'!V13</f>
        <v>34.574468085106389</v>
      </c>
      <c r="W13" s="73">
        <f>'Table 51'!W13 / 'Table 28'!W13</f>
        <v>2.0220588235294117</v>
      </c>
      <c r="X13" s="11">
        <f>'Table 51'!X13 / 'Table 28'!X13</f>
        <v>20.096812077342804</v>
      </c>
      <c r="Y13" s="11">
        <f>'Table 51'!Y13 / 'Table 28'!Y13</f>
        <v>36.146114963774359</v>
      </c>
    </row>
    <row r="14" spans="1:25">
      <c r="A14" s="8">
        <v>2004</v>
      </c>
      <c r="B14" s="24">
        <f>'Table 51'!B14 / 'Table 28'!B14</f>
        <v>87.660468018887883</v>
      </c>
      <c r="C14" s="11">
        <f>'Table 51'!C14 / 'Table 28'!C14</f>
        <v>98.041775441448493</v>
      </c>
      <c r="D14" s="17">
        <f>'Table 51'!D14 / 'Table 28'!D14</f>
        <v>39.126132298089367</v>
      </c>
      <c r="E14" s="17">
        <f>'Table 51'!E14 / 'Table 28'!E14</f>
        <v>2152.590307237434</v>
      </c>
      <c r="F14" s="17">
        <f>'Table 51'!F14 / 'Table 28'!F14</f>
        <v>730.63120118218285</v>
      </c>
      <c r="G14" s="17">
        <f>'Table 51'!G14 / 'Table 28'!G14</f>
        <v>9.7065879313526491</v>
      </c>
      <c r="H14" s="17">
        <f>'Table 51'!H14 / 'Table 28'!H14</f>
        <v>40.995234804117715</v>
      </c>
      <c r="I14" s="11">
        <f>'Table 51'!I14 / 'Table 28'!I14</f>
        <v>275.01670322411792</v>
      </c>
      <c r="J14" s="17">
        <f>'Table 51'!J14 / 'Table 28'!J14</f>
        <v>12.781677133357961</v>
      </c>
      <c r="K14" s="17">
        <f>'Table 51'!K14 / 'Table 28'!K14</f>
        <v>10.815599184194806</v>
      </c>
      <c r="L14" s="17">
        <f>'Table 51'!L14 / 'Table 28'!L14</f>
        <v>62.518803778807388</v>
      </c>
      <c r="M14" s="17">
        <f>'Table 51'!M14 / 'Table 28'!M14</f>
        <v>98.373003916842421</v>
      </c>
      <c r="N14" s="17">
        <f>'Table 51'!N14 / 'Table 28'!N14</f>
        <v>25.65938490164806</v>
      </c>
      <c r="O14" s="17">
        <f>'Table 51'!O14 / 'Table 28'!O14</f>
        <v>116.33264224832988</v>
      </c>
      <c r="P14" s="17">
        <f>'Table 51'!P14 / 'Table 28'!P14</f>
        <v>7.1690427698574339</v>
      </c>
      <c r="Q14" s="17">
        <f>'Table 51'!Q14 / 'Table 28'!Q14</f>
        <v>2.7397260273972606</v>
      </c>
      <c r="R14" s="17">
        <f>'Table 51'!R14 / 'Table 28'!R14</f>
        <v>17.967283454009117</v>
      </c>
      <c r="S14" s="17">
        <f>'Table 51'!S14 / 'Table 28'!S14</f>
        <v>6.7758071850841297</v>
      </c>
      <c r="T14" s="17">
        <f>'Table 51'!T14 / 'Table 28'!T14</f>
        <v>3.5209024624004717</v>
      </c>
      <c r="U14" s="16">
        <f>'Table 51'!U14 / 'Table 28'!U14</f>
        <v>1.9407080238238641</v>
      </c>
      <c r="V14" s="17">
        <f>'Table 51'!V14 / 'Table 28'!V14</f>
        <v>35.38331929233361</v>
      </c>
      <c r="W14" s="73">
        <f>'Table 51'!W14 / 'Table 28'!W14</f>
        <v>2.1822149481723949</v>
      </c>
      <c r="X14" s="11">
        <f>'Table 51'!X14 / 'Table 28'!X14</f>
        <v>20.554567427884614</v>
      </c>
      <c r="Y14" s="11">
        <f>'Table 51'!Y14 / 'Table 28'!Y14</f>
        <v>35.61076628754374</v>
      </c>
    </row>
    <row r="15" spans="1:25">
      <c r="A15" s="8">
        <v>2005</v>
      </c>
      <c r="B15" s="24">
        <f>'Table 51'!B15 / 'Table 28'!B15</f>
        <v>89.670037253858439</v>
      </c>
      <c r="C15" s="11">
        <f>'Table 51'!C15 / 'Table 28'!C15</f>
        <v>101.75878235520973</v>
      </c>
      <c r="D15" s="17">
        <f>'Table 51'!D15 / 'Table 28'!D15</f>
        <v>42.348491078036346</v>
      </c>
      <c r="E15" s="17">
        <f>'Table 51'!E15 / 'Table 28'!E15</f>
        <v>1931.7831165968703</v>
      </c>
      <c r="F15" s="17">
        <f>'Table 51'!F15 / 'Table 28'!F15</f>
        <v>709.17833995400372</v>
      </c>
      <c r="G15" s="17">
        <f>'Table 51'!G15 / 'Table 28'!G15</f>
        <v>9.1479700854700852</v>
      </c>
      <c r="H15" s="17">
        <f>'Table 51'!H15 / 'Table 28'!H15</f>
        <v>48.54756862588404</v>
      </c>
      <c r="I15" s="11">
        <f>'Table 51'!I15 / 'Table 28'!I15</f>
        <v>282.37190858920701</v>
      </c>
      <c r="J15" s="17">
        <f>'Table 51'!J15 / 'Table 28'!J15</f>
        <v>12.672381662318301</v>
      </c>
      <c r="K15" s="17">
        <f>'Table 51'!K15 / 'Table 28'!K15</f>
        <v>11.16865289823423</v>
      </c>
      <c r="L15" s="17">
        <f>'Table 51'!L15 / 'Table 28'!L15</f>
        <v>68.503124810387718</v>
      </c>
      <c r="M15" s="17">
        <f>'Table 51'!M15 / 'Table 28'!M15</f>
        <v>117.53614079195475</v>
      </c>
      <c r="N15" s="17">
        <f>'Table 51'!N15 / 'Table 28'!N15</f>
        <v>27.88367105584004</v>
      </c>
      <c r="O15" s="17">
        <f>'Table 51'!O15 / 'Table 28'!O15</f>
        <v>129.67708867247566</v>
      </c>
      <c r="P15" s="17">
        <f>'Table 51'!P15 / 'Table 28'!P15</f>
        <v>7.9708494648143935</v>
      </c>
      <c r="Q15" s="17">
        <f>'Table 51'!Q15 / 'Table 28'!Q15</f>
        <v>2.2564267870094286</v>
      </c>
      <c r="R15" s="17">
        <f>'Table 51'!R15 / 'Table 28'!R15</f>
        <v>19.327731092436977</v>
      </c>
      <c r="S15" s="17">
        <f>'Table 51'!S15 / 'Table 28'!S15</f>
        <v>7.8952257105703136</v>
      </c>
      <c r="T15" s="17">
        <f>'Table 51'!T15 / 'Table 28'!T15</f>
        <v>4.1713399268439932</v>
      </c>
      <c r="U15" s="16">
        <f>'Table 51'!U15 / 'Table 28'!U15</f>
        <v>1.8828723542397092</v>
      </c>
      <c r="V15" s="17">
        <f>'Table 51'!V15 / 'Table 28'!V15</f>
        <v>32.106499608457327</v>
      </c>
      <c r="W15" s="73">
        <f>'Table 51'!W15 / 'Table 28'!W15</f>
        <v>4.0940766550522643</v>
      </c>
      <c r="X15" s="11">
        <f>'Table 51'!X15 / 'Table 28'!X15</f>
        <v>22.042494664559374</v>
      </c>
      <c r="Y15" s="11">
        <f>'Table 51'!Y15 / 'Table 28'!Y15</f>
        <v>36.899487807933852</v>
      </c>
    </row>
    <row r="16" spans="1:25">
      <c r="A16" s="8">
        <v>2006</v>
      </c>
      <c r="B16" s="24">
        <f>'Table 51'!B16 / 'Table 28'!B16</f>
        <v>88.843944495991494</v>
      </c>
      <c r="C16" s="11">
        <f>'Table 51'!C16 / 'Table 28'!C16</f>
        <v>101.12060297164636</v>
      </c>
      <c r="D16" s="17">
        <f>'Table 51'!D16 / 'Table 28'!D16</f>
        <v>37.298609578459498</v>
      </c>
      <c r="E16" s="17">
        <f>'Table 51'!E16 / 'Table 28'!E16</f>
        <v>1753.5314174378957</v>
      </c>
      <c r="F16" s="17">
        <f>'Table 51'!F16 / 'Table 28'!F16</f>
        <v>627.07390648567116</v>
      </c>
      <c r="G16" s="17">
        <f>'Table 51'!G16 / 'Table 28'!G16</f>
        <v>9.8807255275601662</v>
      </c>
      <c r="H16" s="17">
        <f>'Table 51'!H16 / 'Table 28'!H16</f>
        <v>52.725067151893249</v>
      </c>
      <c r="I16" s="11">
        <f>'Table 51'!I16 / 'Table 28'!I16</f>
        <v>288.69621937901769</v>
      </c>
      <c r="J16" s="17">
        <f>'Table 51'!J16 / 'Table 28'!J16</f>
        <v>13.308134498779431</v>
      </c>
      <c r="K16" s="17">
        <f>'Table 51'!K16 / 'Table 28'!K16</f>
        <v>11.271761581587489</v>
      </c>
      <c r="L16" s="17">
        <f>'Table 51'!L16 / 'Table 28'!L16</f>
        <v>61.641168289290675</v>
      </c>
      <c r="M16" s="17">
        <f>'Table 51'!M16 / 'Table 28'!M16</f>
        <v>117.62875369534775</v>
      </c>
      <c r="N16" s="17">
        <f>'Table 51'!N16 / 'Table 28'!N16</f>
        <v>26.990322687539276</v>
      </c>
      <c r="O16" s="17">
        <f>'Table 51'!O16 / 'Table 28'!O16</f>
        <v>135.25216505348956</v>
      </c>
      <c r="P16" s="17">
        <f>'Table 51'!P16 / 'Table 28'!P16</f>
        <v>8.4839542604205089</v>
      </c>
      <c r="Q16" s="17">
        <f>'Table 51'!Q16 / 'Table 28'!Q16</f>
        <v>2.2238106584067987</v>
      </c>
      <c r="R16" s="17">
        <f>'Table 51'!R16 / 'Table 28'!R16</f>
        <v>19.462465245597777</v>
      </c>
      <c r="S16" s="17">
        <f>'Table 51'!S16 / 'Table 28'!S16</f>
        <v>7.7821011673151759</v>
      </c>
      <c r="T16" s="17">
        <f>'Table 51'!T16 / 'Table 28'!T16</f>
        <v>4.2095450458064292</v>
      </c>
      <c r="U16" s="16">
        <f>'Table 51'!U16 / 'Table 28'!U16</f>
        <v>1.9745222929936306</v>
      </c>
      <c r="V16" s="17">
        <f>'Table 51'!V16 / 'Table 28'!V16</f>
        <v>28.824833702882483</v>
      </c>
      <c r="W16" s="73">
        <f>'Table 51'!W16 / 'Table 28'!W16</f>
        <v>4.3103448275862064</v>
      </c>
      <c r="X16" s="11">
        <f>'Table 51'!X16 / 'Table 28'!X16</f>
        <v>21.650748598651759</v>
      </c>
      <c r="Y16" s="11">
        <f>'Table 51'!Y16 / 'Table 28'!Y16</f>
        <v>36.221810755717982</v>
      </c>
    </row>
    <row r="17" spans="1:25">
      <c r="A17" s="8">
        <v>2007</v>
      </c>
      <c r="B17" s="24">
        <f>'Table 51'!B17 / 'Table 28'!B17</f>
        <v>87.664498289888414</v>
      </c>
      <c r="C17" s="11">
        <f>'Table 51'!C17 / 'Table 28'!C17</f>
        <v>99.237466426758075</v>
      </c>
      <c r="D17" s="17">
        <f>'Table 51'!D17 / 'Table 28'!D17</f>
        <v>43.123644251626899</v>
      </c>
      <c r="E17" s="17">
        <f>'Table 51'!E17 / 'Table 28'!E17</f>
        <v>1631.9170413875379</v>
      </c>
      <c r="F17" s="17">
        <f>'Table 51'!F17 / 'Table 28'!F17</f>
        <v>625.5795981452859</v>
      </c>
      <c r="G17" s="17">
        <f>'Table 51'!G17 / 'Table 28'!G17</f>
        <v>10.997319403395423</v>
      </c>
      <c r="H17" s="17">
        <f>'Table 51'!H17 / 'Table 28'!H17</f>
        <v>50.232909480045322</v>
      </c>
      <c r="I17" s="11">
        <f>'Table 51'!I17 / 'Table 28'!I17</f>
        <v>285.25918087550446</v>
      </c>
      <c r="J17" s="17">
        <f>'Table 51'!J17 / 'Table 28'!J17</f>
        <v>12.582985950285625</v>
      </c>
      <c r="K17" s="17">
        <f>'Table 51'!K17 / 'Table 28'!K17</f>
        <v>11.749448337269174</v>
      </c>
      <c r="L17" s="17">
        <f>'Table 51'!L17 / 'Table 28'!L17</f>
        <v>68.319052274426369</v>
      </c>
      <c r="M17" s="17">
        <f>'Table 51'!M17 / 'Table 28'!M17</f>
        <v>93.453273363318345</v>
      </c>
      <c r="N17" s="17">
        <f>'Table 51'!N17 / 'Table 28'!N17</f>
        <v>25.209245718462824</v>
      </c>
      <c r="O17" s="17">
        <f>'Table 51'!O17 / 'Table 28'!O17</f>
        <v>129.6341167918585</v>
      </c>
      <c r="P17" s="17">
        <f>'Table 51'!P17 / 'Table 28'!P17</f>
        <v>11.108592155973701</v>
      </c>
      <c r="Q17" s="17">
        <f>'Table 51'!Q17 / 'Table 28'!Q17</f>
        <v>2.4867889337892444</v>
      </c>
      <c r="R17" s="17">
        <f>'Table 51'!R17 / 'Table 28'!R17</f>
        <v>17.312206572769952</v>
      </c>
      <c r="S17" s="17">
        <f>'Table 51'!S17 / 'Table 28'!S17</f>
        <v>7.8074471033909267</v>
      </c>
      <c r="T17" s="17">
        <f>'Table 51'!T17 / 'Table 28'!T17</f>
        <v>4.206222999695771</v>
      </c>
      <c r="U17" s="16">
        <f>'Table 51'!U17 / 'Table 28'!U17</f>
        <v>1.9829466587348801</v>
      </c>
      <c r="V17" s="17">
        <f>'Table 51'!V17 / 'Table 28'!V17</f>
        <v>29.051987767584098</v>
      </c>
      <c r="W17" s="73">
        <f>'Table 51'!W17 / 'Table 28'!W17</f>
        <v>4.2598509052183173</v>
      </c>
      <c r="X17" s="11">
        <f>'Table 51'!X17 / 'Table 28'!X17</f>
        <v>21.97033330584561</v>
      </c>
      <c r="Y17" s="11">
        <f>'Table 51'!Y17 / 'Table 28'!Y17</f>
        <v>36.062650971735472</v>
      </c>
    </row>
    <row r="18" spans="1:25">
      <c r="A18" s="8">
        <v>2008</v>
      </c>
      <c r="B18" s="24">
        <f>'Table 51'!B18 / 'Table 28'!B18</f>
        <v>87.117774210266845</v>
      </c>
      <c r="C18" s="11">
        <f>'Table 51'!C18 / 'Table 28'!C18</f>
        <v>99.785702593072855</v>
      </c>
      <c r="D18" s="17">
        <f>'Table 51'!D18 / 'Table 28'!D18</f>
        <v>48.094015405885841</v>
      </c>
      <c r="E18" s="17">
        <f>'Table 51'!E18 / 'Table 28'!E18</f>
        <v>1428.1643315127048</v>
      </c>
      <c r="F18" s="17">
        <f>'Table 51'!F18 / 'Table 28'!F18</f>
        <v>561.27886323268206</v>
      </c>
      <c r="G18" s="17">
        <f>'Table 51'!G18 / 'Table 28'!G18</f>
        <v>10.738213011082587</v>
      </c>
      <c r="H18" s="17">
        <f>'Table 51'!H18 / 'Table 28'!H18</f>
        <v>54.094599364631129</v>
      </c>
      <c r="I18" s="11">
        <f>'Table 51'!I18 / 'Table 28'!I18</f>
        <v>279.38490499427678</v>
      </c>
      <c r="J18" s="17">
        <f>'Table 51'!J18 / 'Table 28'!J18</f>
        <v>13.234142521534848</v>
      </c>
      <c r="K18" s="17">
        <f>'Table 51'!K18 / 'Table 28'!K18</f>
        <v>12.018218700960693</v>
      </c>
      <c r="L18" s="17">
        <f>'Table 51'!L18 / 'Table 28'!L18</f>
        <v>77.426057198728913</v>
      </c>
      <c r="M18" s="17">
        <f>'Table 51'!M18 / 'Table 28'!M18</f>
        <v>106.43835616438356</v>
      </c>
      <c r="N18" s="17">
        <f>'Table 51'!N18 / 'Table 28'!N18</f>
        <v>27.042588647175158</v>
      </c>
      <c r="O18" s="17">
        <f>'Table 51'!O18 / 'Table 28'!O18</f>
        <v>119.7455123835492</v>
      </c>
      <c r="P18" s="17">
        <f>'Table 51'!P18 / 'Table 28'!P18</f>
        <v>10.40256501603135</v>
      </c>
      <c r="Q18" s="17">
        <f>'Table 51'!Q18 / 'Table 28'!Q18</f>
        <v>2.6580749093838101</v>
      </c>
      <c r="R18" s="17">
        <f>'Table 51'!R18 / 'Table 28'!R18</f>
        <v>18.312622629169393</v>
      </c>
      <c r="S18" s="17">
        <f>'Table 51'!S18 / 'Table 28'!S18</f>
        <v>7.2709429922383801</v>
      </c>
      <c r="T18" s="17">
        <f>'Table 51'!T18 / 'Table 28'!T18</f>
        <v>4.6573381894205887</v>
      </c>
      <c r="U18" s="16">
        <f>'Table 51'!U18 / 'Table 28'!U18</f>
        <v>2.1900161030595813</v>
      </c>
      <c r="V18" s="17">
        <f>'Table 51'!V18 / 'Table 28'!V18</f>
        <v>27.459954233409611</v>
      </c>
      <c r="W18" s="73">
        <f>'Table 51'!W18 / 'Table 28'!W18</f>
        <v>5.2639494660851254</v>
      </c>
      <c r="X18" s="11">
        <f>'Table 51'!X18 / 'Table 28'!X18</f>
        <v>22.801137543975486</v>
      </c>
      <c r="Y18" s="11">
        <f>'Table 51'!Y18 / 'Table 28'!Y18</f>
        <v>36.449796207705695</v>
      </c>
    </row>
    <row r="19" spans="1:25">
      <c r="A19" s="8">
        <v>2009</v>
      </c>
      <c r="B19" s="24">
        <f>'Table 51'!B19 / 'Table 28'!B19</f>
        <v>91.597712499405944</v>
      </c>
      <c r="C19" s="11">
        <f>'Table 51'!C19 / 'Table 28'!C19</f>
        <v>107.40296652870252</v>
      </c>
      <c r="D19" s="17">
        <f>'Table 51'!D19 / 'Table 28'!D19</f>
        <v>56.61729574773053</v>
      </c>
      <c r="E19" s="17">
        <f>'Table 51'!E19 / 'Table 28'!E19</f>
        <v>1948.2011270047681</v>
      </c>
      <c r="F19" s="17">
        <f>'Table 51'!F19 / 'Table 28'!F19</f>
        <v>658.35464620630853</v>
      </c>
      <c r="G19" s="17">
        <f>'Table 51'!G19 / 'Table 28'!G19</f>
        <v>10.084589314743891</v>
      </c>
      <c r="H19" s="17">
        <f>'Table 51'!H19 / 'Table 28'!H19</f>
        <v>69.117252481888912</v>
      </c>
      <c r="I19" s="11">
        <f>'Table 51'!I19 / 'Table 28'!I19</f>
        <v>299.4782315462316</v>
      </c>
      <c r="J19" s="17">
        <f>'Table 51'!J19 / 'Table 28'!J19</f>
        <v>13.946777813401731</v>
      </c>
      <c r="K19" s="17">
        <f>'Table 51'!K19 / 'Table 28'!K19</f>
        <v>12.556914470057375</v>
      </c>
      <c r="L19" s="17">
        <f>'Table 51'!L19 / 'Table 28'!L19</f>
        <v>89.225589225589232</v>
      </c>
      <c r="M19" s="17">
        <f>'Table 51'!M19 / 'Table 28'!M19</f>
        <v>122.83927914674513</v>
      </c>
      <c r="N19" s="17">
        <f>'Table 51'!N19 / 'Table 28'!N19</f>
        <v>27.524401188095521</v>
      </c>
      <c r="O19" s="17">
        <f>'Table 51'!O19 / 'Table 28'!O19</f>
        <v>113.75899280575538</v>
      </c>
      <c r="P19" s="17">
        <f>'Table 51'!P19 / 'Table 28'!P19</f>
        <v>11.183375634517766</v>
      </c>
      <c r="Q19" s="17">
        <f>'Table 51'!Q19 / 'Table 28'!Q19</f>
        <v>2.8024287716020551</v>
      </c>
      <c r="R19" s="17">
        <f>'Table 51'!R19 / 'Table 28'!R19</f>
        <v>20.995334370139968</v>
      </c>
      <c r="S19" s="17">
        <f>'Table 51'!S19 / 'Table 28'!S19</f>
        <v>8.7546176812914336</v>
      </c>
      <c r="T19" s="17">
        <f>'Table 51'!T19 / 'Table 28'!T19</f>
        <v>5.2628741712894058</v>
      </c>
      <c r="U19" s="16">
        <f>'Table 51'!U19 / 'Table 28'!U19</f>
        <v>3.1393888656341566</v>
      </c>
      <c r="V19" s="17">
        <f>'Table 51'!V19 / 'Table 28'!V19</f>
        <v>28.951486697965571</v>
      </c>
      <c r="W19" s="73">
        <f>'Table 51'!W19 / 'Table 28'!W19</f>
        <v>5.232224770642202</v>
      </c>
      <c r="X19" s="11">
        <f>'Table 51'!X19 / 'Table 28'!X19</f>
        <v>24.182319958968844</v>
      </c>
      <c r="Y19" s="11">
        <f>'Table 51'!Y19 / 'Table 28'!Y19</f>
        <v>38.660549684651407</v>
      </c>
    </row>
    <row r="20" spans="1:25">
      <c r="A20" s="8">
        <v>2010</v>
      </c>
      <c r="B20" s="24">
        <f>'Table 51'!B20 / 'Table 28'!B20</f>
        <v>90.61425336203763</v>
      </c>
      <c r="C20" s="11">
        <f>'Table 51'!C20 / 'Table 28'!C20</f>
        <v>102.74373375450598</v>
      </c>
      <c r="D20" s="17">
        <f>'Table 51'!D20 / 'Table 28'!D20</f>
        <v>50.189291508923745</v>
      </c>
      <c r="E20" s="17">
        <f>'Table 51'!E20 / 'Table 28'!E20</f>
        <v>1601.4909286869049</v>
      </c>
      <c r="F20" s="17">
        <f>'Table 51'!F20 / 'Table 28'!F20</f>
        <v>712.09981167608282</v>
      </c>
      <c r="G20" s="17">
        <f>'Table 51'!G20 / 'Table 28'!G20</f>
        <v>10.259610584123815</v>
      </c>
      <c r="H20" s="17">
        <f>'Table 51'!H20 / 'Table 28'!H20</f>
        <v>102.92754729324538</v>
      </c>
      <c r="I20" s="11">
        <f>'Table 51'!I20 / 'Table 28'!I20</f>
        <v>284.17249030470913</v>
      </c>
      <c r="J20" s="17">
        <f>'Table 51'!J20 / 'Table 28'!J20</f>
        <v>13.781086646602249</v>
      </c>
      <c r="K20" s="17">
        <f>'Table 51'!K20 / 'Table 28'!K20</f>
        <v>12.440397935757314</v>
      </c>
      <c r="L20" s="17">
        <f>'Table 51'!L20 / 'Table 28'!L20</f>
        <v>83.521162033558724</v>
      </c>
      <c r="M20" s="17">
        <f>'Table 51'!M20 / 'Table 28'!M20</f>
        <v>118.23529411764707</v>
      </c>
      <c r="N20" s="17">
        <f>'Table 51'!N20 / 'Table 28'!N20</f>
        <v>23.491885039717562</v>
      </c>
      <c r="O20" s="17">
        <f>'Table 51'!O20 / 'Table 28'!O20</f>
        <v>113.219754151391</v>
      </c>
      <c r="P20" s="17">
        <f>'Table 51'!P20 / 'Table 28'!P20</f>
        <v>11.25609406366504</v>
      </c>
      <c r="Q20" s="17">
        <f>'Table 51'!Q20 / 'Table 28'!Q20</f>
        <v>2.8660994178235559</v>
      </c>
      <c r="R20" s="17">
        <f>'Table 51'!R20 / 'Table 28'!R20</f>
        <v>18.708730741012474</v>
      </c>
      <c r="S20" s="17">
        <f>'Table 51'!S20 / 'Table 28'!S20</f>
        <v>8.6267195150384701</v>
      </c>
      <c r="T20" s="17">
        <f>'Table 51'!T20 / 'Table 28'!T20</f>
        <v>4.8027742293191391</v>
      </c>
      <c r="U20" s="16">
        <f>'Table 51'!U20 / 'Table 28'!U20</f>
        <v>2.8996968498747857</v>
      </c>
      <c r="V20" s="17">
        <f>'Table 51'!V20 / 'Table 28'!V20</f>
        <v>28.771384136858476</v>
      </c>
      <c r="W20" s="73">
        <f>'Table 51'!W20 / 'Table 28'!W20</f>
        <v>4.6348407601138844</v>
      </c>
      <c r="X20" s="11">
        <f>'Table 51'!X20 / 'Table 28'!X20</f>
        <v>22.700644277193227</v>
      </c>
      <c r="Y20" s="11">
        <f>'Table 51'!Y20 / 'Table 28'!Y20</f>
        <v>38.666790699998465</v>
      </c>
    </row>
    <row r="21" spans="1:25">
      <c r="A21" s="8">
        <v>2011</v>
      </c>
      <c r="B21" s="24">
        <f>'Table 51'!B21 / 'Table 28'!B21</f>
        <v>91.028532585851153</v>
      </c>
      <c r="C21" s="11">
        <f>'Table 51'!C21 / 'Table 28'!C21</f>
        <v>102.44323355669498</v>
      </c>
      <c r="D21" s="17">
        <f>'Table 51'!D21 / 'Table 28'!D21</f>
        <v>51.296379079123824</v>
      </c>
      <c r="E21" s="17">
        <f>'Table 51'!E21 / 'Table 28'!E21</f>
        <v>1318.8447037063384</v>
      </c>
      <c r="F21" s="17">
        <f>'Table 51'!F21 / 'Table 28'!F21</f>
        <v>704.89573889392568</v>
      </c>
      <c r="G21" s="17">
        <f>'Table 51'!G21 / 'Table 28'!G21</f>
        <v>9.81268671362219</v>
      </c>
      <c r="H21" s="17">
        <f>'Table 51'!H21 / 'Table 28'!H21</f>
        <v>133.24499411071849</v>
      </c>
      <c r="I21" s="11">
        <f>'Table 51'!I21 / 'Table 28'!I21</f>
        <v>269.80737197283554</v>
      </c>
      <c r="J21" s="17">
        <f>'Table 51'!J21 / 'Table 28'!J21</f>
        <v>14.249477767830498</v>
      </c>
      <c r="K21" s="17">
        <f>'Table 51'!K21 / 'Table 28'!K21</f>
        <v>13.010683884978574</v>
      </c>
      <c r="L21" s="17">
        <f>'Table 51'!L21 / 'Table 28'!L21</f>
        <v>81.2244192079322</v>
      </c>
      <c r="M21" s="17">
        <f>'Table 51'!M21 / 'Table 28'!M21</f>
        <v>112.75603325897384</v>
      </c>
      <c r="N21" s="17">
        <f>'Table 51'!N21 / 'Table 28'!N21</f>
        <v>20.808194128458595</v>
      </c>
      <c r="O21" s="17">
        <f>'Table 51'!O21 / 'Table 28'!O21</f>
        <v>109.35191049187249</v>
      </c>
      <c r="P21" s="17">
        <f>'Table 51'!P21 / 'Table 28'!P21</f>
        <v>11.858268834765319</v>
      </c>
      <c r="Q21" s="17">
        <f>'Table 51'!Q21 / 'Table 28'!Q21</f>
        <v>2.8399599064483798</v>
      </c>
      <c r="R21" s="17">
        <f>'Table 51'!R21 / 'Table 28'!R21</f>
        <v>20.262664165103189</v>
      </c>
      <c r="S21" s="17">
        <f>'Table 51'!S21 / 'Table 28'!S21</f>
        <v>8.6372790333407927</v>
      </c>
      <c r="T21" s="17">
        <f>'Table 51'!T21 / 'Table 28'!T21</f>
        <v>6.2831477831018372</v>
      </c>
      <c r="U21" s="16">
        <f>'Table 51'!U21 / 'Table 28'!U21</f>
        <v>2.9472065607380831</v>
      </c>
      <c r="V21" s="17">
        <f>'Table 51'!V21 / 'Table 28'!V21</f>
        <v>42.25352112676056</v>
      </c>
      <c r="W21" s="73">
        <f>'Table 51'!W21 / 'Table 28'!W21</f>
        <v>6.8073519400953035</v>
      </c>
      <c r="X21" s="11">
        <f>'Table 51'!X21 / 'Table 28'!X21</f>
        <v>22.528612310233381</v>
      </c>
      <c r="Y21" s="11">
        <f>'Table 51'!Y21 / 'Table 28'!Y21</f>
        <v>40.444651667954034</v>
      </c>
    </row>
    <row r="22" spans="1:25">
      <c r="A22" s="8">
        <v>2012</v>
      </c>
      <c r="B22" s="24">
        <f>'Table 51'!B22 / 'Table 28'!B22</f>
        <v>94.804484487599922</v>
      </c>
      <c r="C22" s="11">
        <f>'Table 51'!C22 / 'Table 28'!C22</f>
        <v>106.28761436224514</v>
      </c>
      <c r="D22" s="17">
        <f>'Table 51'!D22 / 'Table 28'!D22</f>
        <v>47.644425495629932</v>
      </c>
      <c r="E22" s="17">
        <f>'Table 51'!E22 / 'Table 28'!E22</f>
        <v>1284.0865932396505</v>
      </c>
      <c r="F22" s="17">
        <f>'Table 51'!F22 / 'Table 28'!F22</f>
        <v>712.52866374817597</v>
      </c>
      <c r="G22" s="17">
        <f>'Table 51'!G22 / 'Table 28'!G22</f>
        <v>7.4610173824130879</v>
      </c>
      <c r="H22" s="17">
        <f>'Table 51'!H22 / 'Table 28'!H22</f>
        <v>211.25536107569258</v>
      </c>
      <c r="I22" s="11">
        <f>'Table 51'!I22 / 'Table 28'!I22</f>
        <v>257.35046392832101</v>
      </c>
      <c r="J22" s="17">
        <f>'Table 51'!J22 / 'Table 28'!J22</f>
        <v>14.460426121067611</v>
      </c>
      <c r="K22" s="17">
        <f>'Table 51'!K22 / 'Table 28'!K22</f>
        <v>14.709338765277343</v>
      </c>
      <c r="L22" s="17">
        <f>'Table 51'!L22 / 'Table 28'!L22</f>
        <v>80.307301166196865</v>
      </c>
      <c r="M22" s="17">
        <f>'Table 51'!M22 / 'Table 28'!M22</f>
        <v>105.06085842408713</v>
      </c>
      <c r="N22" s="17">
        <f>'Table 51'!N22 / 'Table 28'!N22</f>
        <v>19.452736318407958</v>
      </c>
      <c r="O22" s="17">
        <f>'Table 51'!O22 / 'Table 28'!O22</f>
        <v>100.96055589617822</v>
      </c>
      <c r="P22" s="17">
        <f>'Table 51'!P22 / 'Table 28'!P22</f>
        <v>12.399660640866671</v>
      </c>
      <c r="Q22" s="17">
        <f>'Table 51'!Q22 / 'Table 28'!Q22</f>
        <v>3.4328870580157913</v>
      </c>
      <c r="R22" s="17">
        <f>'Table 51'!R22 / 'Table 28'!R22</f>
        <v>26.584867075664622</v>
      </c>
      <c r="S22" s="17">
        <f>'Table 51'!S22 / 'Table 28'!S22</f>
        <v>9.5283059358770767</v>
      </c>
      <c r="T22" s="17">
        <f>'Table 51'!T22 / 'Table 28'!T22</f>
        <v>7.224123307303091</v>
      </c>
      <c r="U22" s="16">
        <f>'Table 51'!U22 / 'Table 28'!U22</f>
        <v>2.6515385089720667</v>
      </c>
      <c r="V22" s="17">
        <f>'Table 51'!V22 / 'Table 28'!V22</f>
        <v>49.657534246575345</v>
      </c>
      <c r="W22" s="73">
        <f>'Table 51'!W22 / 'Table 28'!W22</f>
        <v>8.6873735570629531</v>
      </c>
      <c r="X22" s="11">
        <f>'Table 51'!X22 / 'Table 28'!X22</f>
        <v>22.809153852346832</v>
      </c>
      <c r="Y22" s="11">
        <f>'Table 51'!Y22 / 'Table 28'!Y22</f>
        <v>42.731101478680557</v>
      </c>
    </row>
    <row r="23" spans="1:25">
      <c r="A23" s="8">
        <v>2013</v>
      </c>
      <c r="B23" s="24">
        <f>'Table 51'!B23 / 'Table 28'!B23</f>
        <v>106.15954595255103</v>
      </c>
      <c r="C23" s="11">
        <f>'Table 51'!C23 / 'Table 28'!C23</f>
        <v>119.36092927860149</v>
      </c>
      <c r="D23" s="17">
        <f>'Table 51'!D23 / 'Table 28'!D23</f>
        <v>46.315333838329188</v>
      </c>
      <c r="E23" s="17">
        <f>'Table 51'!E23 / 'Table 28'!E23</f>
        <v>1394.4607125427037</v>
      </c>
      <c r="F23" s="17">
        <f>'Table 51'!F23 / 'Table 28'!F23</f>
        <v>971.75806072016951</v>
      </c>
      <c r="G23" s="17">
        <f>'Table 51'!G23 / 'Table 28'!G23</f>
        <v>6.6341437263784275</v>
      </c>
      <c r="H23" s="17">
        <f>'Table 51'!H23 / 'Table 28'!H23</f>
        <v>264.35168946568456</v>
      </c>
      <c r="I23" s="11">
        <f>'Table 51'!I23 / 'Table 28'!I23</f>
        <v>266.70613970164965</v>
      </c>
      <c r="J23" s="17">
        <f>'Table 51'!J23 / 'Table 28'!J23</f>
        <v>16.829268292682926</v>
      </c>
      <c r="K23" s="17">
        <f>'Table 51'!K23 / 'Table 28'!K23</f>
        <v>17.466804937066634</v>
      </c>
      <c r="L23" s="17">
        <f>'Table 51'!L23 / 'Table 28'!L23</f>
        <v>91.227877924497278</v>
      </c>
      <c r="M23" s="17">
        <f>'Table 51'!M23 / 'Table 28'!M23</f>
        <v>143.12770562770561</v>
      </c>
      <c r="N23" s="17">
        <f>'Table 51'!N23 / 'Table 28'!N23</f>
        <v>19.222577209797656</v>
      </c>
      <c r="O23" s="17">
        <f>'Table 51'!O23 / 'Table 28'!O23</f>
        <v>84.836577960350056</v>
      </c>
      <c r="P23" s="17">
        <f>'Table 51'!P23 / 'Table 28'!P23</f>
        <v>12.993729394272416</v>
      </c>
      <c r="Q23" s="17">
        <f>'Table 51'!Q23 / 'Table 28'!Q23</f>
        <v>5.3863298662704304</v>
      </c>
      <c r="R23" s="17">
        <f>'Table 51'!R23 / 'Table 28'!R23</f>
        <v>34.782608695652172</v>
      </c>
      <c r="S23" s="17">
        <f>'Table 51'!S23 / 'Table 28'!S23</f>
        <v>10.739019900061367</v>
      </c>
      <c r="T23" s="17">
        <f>'Table 51'!T23 / 'Table 28'!T23</f>
        <v>7.6530612244897966</v>
      </c>
      <c r="U23" s="16">
        <f>'Table 51'!U23 / 'Table 28'!U23</f>
        <v>3.1099053794746245</v>
      </c>
      <c r="V23" s="17">
        <f>'Table 51'!V23 / 'Table 28'!V23</f>
        <v>48.141891891891895</v>
      </c>
      <c r="W23" s="73">
        <f>'Table 51'!W23 / 'Table 28'!W23</f>
        <v>8.9606865652804952</v>
      </c>
      <c r="X23" s="11">
        <f>'Table 51'!X23 / 'Table 28'!X23</f>
        <v>25.755557296972547</v>
      </c>
      <c r="Y23" s="11">
        <f>'Table 51'!Y23 / 'Table 28'!Y23</f>
        <v>48.896755162241888</v>
      </c>
    </row>
    <row r="24" spans="1:25">
      <c r="A24" s="8">
        <v>2014</v>
      </c>
      <c r="B24" s="24">
        <f>'Table 51'!B24 / 'Table 28'!B24</f>
        <v>118.32900771169965</v>
      </c>
      <c r="C24" s="11">
        <f>'Table 51'!C24 / 'Table 28'!C24</f>
        <v>134.67891860255139</v>
      </c>
      <c r="D24" s="17">
        <f>'Table 51'!D24 / 'Table 28'!D24</f>
        <v>49.299178347027549</v>
      </c>
      <c r="E24" s="17">
        <f>'Table 51'!E24 / 'Table 28'!E24</f>
        <v>1622.286448298009</v>
      </c>
      <c r="F24" s="17">
        <f>'Table 51'!F24 / 'Table 28'!F24</f>
        <v>1525.4550250593511</v>
      </c>
      <c r="G24" s="17">
        <f>'Table 51'!G24 / 'Table 28'!G24</f>
        <v>6.9059314424549729</v>
      </c>
      <c r="H24" s="17">
        <f>'Table 51'!H24 / 'Table 28'!H24</f>
        <v>285.19607229970603</v>
      </c>
      <c r="I24" s="11">
        <f>'Table 51'!I24 / 'Table 28'!I24</f>
        <v>306.05592184855641</v>
      </c>
      <c r="J24" s="17">
        <f>'Table 51'!J24 / 'Table 28'!J24</f>
        <v>16.982009925558312</v>
      </c>
      <c r="K24" s="17">
        <f>'Table 51'!K24 / 'Table 28'!K24</f>
        <v>18.656478828398598</v>
      </c>
      <c r="L24" s="17">
        <f>'Table 51'!L24 / 'Table 28'!L24</f>
        <v>100.66560316849113</v>
      </c>
      <c r="M24" s="17">
        <f>'Table 51'!M24 / 'Table 28'!M24</f>
        <v>141.08976046327982</v>
      </c>
      <c r="N24" s="17">
        <f>'Table 51'!N24 / 'Table 28'!N24</f>
        <v>18.03247039269818</v>
      </c>
      <c r="O24" s="17">
        <f>'Table 51'!O24 / 'Table 28'!O24</f>
        <v>99.820323417847874</v>
      </c>
      <c r="P24" s="17">
        <f>'Table 51'!P24 / 'Table 28'!P24</f>
        <v>13.619066693370719</v>
      </c>
      <c r="Q24" s="17">
        <f>'Table 51'!Q24 / 'Table 28'!Q24</f>
        <v>5.4984676401658561</v>
      </c>
      <c r="R24" s="17">
        <f>'Table 51'!R24 / 'Table 28'!R24</f>
        <v>42.845257903494179</v>
      </c>
      <c r="S24" s="17">
        <f>'Table 51'!S24 / 'Table 28'!S24</f>
        <v>12.855127946806366</v>
      </c>
      <c r="T24" s="17">
        <f>'Table 51'!T24 / 'Table 28'!T24</f>
        <v>7.94731439926628</v>
      </c>
      <c r="U24" s="16">
        <f>'Table 51'!U24 / 'Table 28'!U24</f>
        <v>2.9566360052562417</v>
      </c>
      <c r="V24" s="17">
        <f>'Table 51'!V24 / 'Table 28'!V24</f>
        <v>42.824943651389937</v>
      </c>
      <c r="W24" s="73">
        <f>'Table 51'!W24 / 'Table 28'!W24</f>
        <v>9.7778327866823442</v>
      </c>
      <c r="X24" s="11">
        <f>'Table 51'!X24 / 'Table 28'!X24</f>
        <v>27.428011465328783</v>
      </c>
      <c r="Y24" s="11">
        <f>'Table 51'!Y24 / 'Table 28'!Y24</f>
        <v>56.05168053018626</v>
      </c>
    </row>
    <row r="25" spans="1:25">
      <c r="A25" s="8">
        <v>2015</v>
      </c>
      <c r="B25" s="24">
        <f>'Table 51'!B25 / 'Table 28'!B25</f>
        <v>130.11841176706611</v>
      </c>
      <c r="C25" s="11">
        <f>'Table 51'!C25 / 'Table 28'!C25</f>
        <v>151.17855960395781</v>
      </c>
      <c r="D25" s="17">
        <f>'Table 51'!D25 / 'Table 28'!D25</f>
        <v>49.703544846726381</v>
      </c>
      <c r="E25" s="17">
        <f>'Table 51'!E25 / 'Table 28'!E25</f>
        <v>1712.5343209245898</v>
      </c>
      <c r="F25" s="17">
        <f>'Table 51'!F25 / 'Table 28'!F25</f>
        <v>1733.2742578644218</v>
      </c>
      <c r="G25" s="17">
        <f>'Table 51'!G25 / 'Table 28'!G25</f>
        <v>6.835035494682395</v>
      </c>
      <c r="H25" s="17">
        <f>'Table 51'!H25 / 'Table 28'!H25</f>
        <v>274.54347701642911</v>
      </c>
      <c r="I25" s="11">
        <f>'Table 51'!I25 / 'Table 28'!I25</f>
        <v>332.26033586855311</v>
      </c>
      <c r="J25" s="17">
        <f>'Table 51'!J25 / 'Table 28'!J25</f>
        <v>18.91475522081479</v>
      </c>
      <c r="K25" s="17">
        <f>'Table 51'!K25 / 'Table 28'!K25</f>
        <v>19.887777727498982</v>
      </c>
      <c r="L25" s="17">
        <f>'Table 51'!L25 / 'Table 28'!L25</f>
        <v>107.95514651433407</v>
      </c>
      <c r="M25" s="17">
        <f>'Table 51'!M25 / 'Table 28'!M25</f>
        <v>130.94059405940595</v>
      </c>
      <c r="N25" s="17">
        <f>'Table 51'!N25 / 'Table 28'!N25</f>
        <v>18.524450762568257</v>
      </c>
      <c r="O25" s="17">
        <f>'Table 51'!O25 / 'Table 28'!O25</f>
        <v>114.52455590386624</v>
      </c>
      <c r="P25" s="17">
        <f>'Table 51'!P25 / 'Table 28'!P25</f>
        <v>13.20779390610697</v>
      </c>
      <c r="Q25" s="17">
        <f>'Table 51'!Q25 / 'Table 28'!Q25</f>
        <v>5.4865723361247474</v>
      </c>
      <c r="R25" s="17">
        <f>'Table 51'!R25 / 'Table 28'!R25</f>
        <v>60.463290145268942</v>
      </c>
      <c r="S25" s="17">
        <f>'Table 51'!S25 / 'Table 28'!S25</f>
        <v>15.792020410856464</v>
      </c>
      <c r="T25" s="17">
        <f>'Table 51'!T25 / 'Table 28'!T25</f>
        <v>8.8489862310164469</v>
      </c>
      <c r="U25" s="16">
        <f>'Table 51'!U25 / 'Table 28'!U25</f>
        <v>3.0632338997884911</v>
      </c>
      <c r="V25" s="17">
        <f>'Table 51'!V25 / 'Table 28'!V25</f>
        <v>39.768618944323933</v>
      </c>
      <c r="W25" s="73">
        <f>'Table 51'!W25 / 'Table 28'!W25</f>
        <v>11.055034847392454</v>
      </c>
      <c r="X25" s="11">
        <f>'Table 51'!X25 / 'Table 28'!X25</f>
        <v>30.564311017465311</v>
      </c>
      <c r="Y25" s="11">
        <f>'Table 51'!Y25 / 'Table 28'!Y25</f>
        <v>66.342633021118758</v>
      </c>
    </row>
    <row r="26" spans="1:25">
      <c r="A26" s="8">
        <v>2016</v>
      </c>
      <c r="B26" s="24">
        <f>'Table 51'!B26 / 'Table 28'!B26</f>
        <v>145.64946576589526</v>
      </c>
      <c r="C26" s="11">
        <f>'Table 51'!C26 / 'Table 28'!C26</f>
        <v>175.03893190799161</v>
      </c>
      <c r="D26" s="17">
        <f>'Table 51'!D26 / 'Table 28'!D26</f>
        <v>52.218241939928355</v>
      </c>
      <c r="E26" s="17">
        <f>'Table 51'!E26 / 'Table 28'!E26</f>
        <v>2169.9206178931558</v>
      </c>
      <c r="F26" s="17">
        <f>'Table 51'!F26 / 'Table 28'!F26</f>
        <v>2526.0913196186652</v>
      </c>
      <c r="G26" s="17">
        <f>'Table 51'!G26 / 'Table 28'!G26</f>
        <v>6.9574070931613781</v>
      </c>
      <c r="H26" s="17">
        <f>'Table 51'!H26 / 'Table 28'!H26</f>
        <v>289.66986155484557</v>
      </c>
      <c r="I26" s="11">
        <f>'Table 51'!I26 / 'Table 28'!I26</f>
        <v>408.74165846958215</v>
      </c>
      <c r="J26" s="17">
        <f>'Table 51'!J26 / 'Table 28'!J26</f>
        <v>19.350193501935017</v>
      </c>
      <c r="K26" s="17">
        <f>'Table 51'!K26 / 'Table 28'!K26</f>
        <v>19.323563577875078</v>
      </c>
      <c r="L26" s="17">
        <f>'Table 51'!L26 / 'Table 28'!L26</f>
        <v>107.61210702696953</v>
      </c>
      <c r="M26" s="17">
        <f>'Table 51'!M26 / 'Table 28'!M26</f>
        <v>139.08683029823172</v>
      </c>
      <c r="N26" s="17">
        <f>'Table 51'!N26 / 'Table 28'!N26</f>
        <v>17.643862942224487</v>
      </c>
      <c r="O26" s="17">
        <f>'Table 51'!O26 / 'Table 28'!O26</f>
        <v>126.97715289982426</v>
      </c>
      <c r="P26" s="17">
        <f>'Table 51'!P26 / 'Table 28'!P26</f>
        <v>13.456517372966459</v>
      </c>
      <c r="Q26" s="17">
        <f>'Table 51'!Q26 / 'Table 28'!Q26</f>
        <v>5.0928982363482032</v>
      </c>
      <c r="R26" s="17">
        <f>'Table 51'!R26 / 'Table 28'!R26</f>
        <v>67.203360168008402</v>
      </c>
      <c r="S26" s="17">
        <f>'Table 51'!S26 / 'Table 28'!S26</f>
        <v>15.529432178024551</v>
      </c>
      <c r="T26" s="17">
        <f>'Table 51'!T26 / 'Table 28'!T26</f>
        <v>9.1916281388364247</v>
      </c>
      <c r="U26" s="16">
        <f>'Table 51'!U26 / 'Table 28'!U26</f>
        <v>3.3590350408428122</v>
      </c>
      <c r="V26" s="17">
        <f>'Table 51'!V26 / 'Table 28'!V26</f>
        <v>39.473684210526315</v>
      </c>
      <c r="W26" s="73">
        <f>'Table 51'!W26 / 'Table 28'!W26</f>
        <v>11.160964666292767</v>
      </c>
      <c r="X26" s="11">
        <f>'Table 51'!X26 / 'Table 28'!X26</f>
        <v>30.624449632284442</v>
      </c>
      <c r="Y26" s="11">
        <f>'Table 51'!Y26 / 'Table 28'!Y26</f>
        <v>75.998904236185652</v>
      </c>
    </row>
    <row r="27" spans="1:25" s="164" customFormat="1">
      <c r="A27" s="142">
        <v>2017</v>
      </c>
      <c r="B27" s="24">
        <f>'Table 51'!B27 / 'Table 28'!B27</f>
        <v>159.66886469689021</v>
      </c>
      <c r="C27" s="11">
        <f>'Table 51'!C27 / 'Table 28'!C27</f>
        <v>196.67011799952408</v>
      </c>
      <c r="D27" s="17">
        <f>'Table 51'!D27 / 'Table 28'!D27</f>
        <v>61.286510214418371</v>
      </c>
      <c r="E27" s="17">
        <f>'Table 51'!E27 / 'Table 28'!E27</f>
        <v>2166.701835830344</v>
      </c>
      <c r="F27" s="17">
        <f>'Table 51'!F27 / 'Table 28'!F27</f>
        <v>3041.5422885572143</v>
      </c>
      <c r="G27" s="17">
        <f>'Table 51'!G27 / 'Table 28'!G27</f>
        <v>7.2671783404846799</v>
      </c>
      <c r="H27" s="17">
        <f>'Table 51'!H27 / 'Table 28'!H27</f>
        <v>332.14896696933806</v>
      </c>
      <c r="I27" s="11">
        <f>'Table 51'!I27 / 'Table 28'!I27</f>
        <v>462.91156491008667</v>
      </c>
      <c r="J27" s="17">
        <f>'Table 51'!J27 / 'Table 28'!J27</f>
        <v>21.501210653753027</v>
      </c>
      <c r="K27" s="17">
        <f>'Table 51'!K27 / 'Table 28'!K27</f>
        <v>19.544511505092419</v>
      </c>
      <c r="L27" s="17">
        <f>'Table 51'!L27 / 'Table 28'!L27</f>
        <v>107.0980556136316</v>
      </c>
      <c r="M27" s="17">
        <f>'Table 51'!M27 / 'Table 28'!M27</f>
        <v>168.1470137825421</v>
      </c>
      <c r="N27" s="17">
        <f>'Table 51'!N27 / 'Table 28'!N27</f>
        <v>19.053661703827441</v>
      </c>
      <c r="O27" s="17">
        <f>'Table 51'!O27 / 'Table 28'!O27</f>
        <v>147.79445202364712</v>
      </c>
      <c r="P27" s="17">
        <f>'Table 51'!P27 / 'Table 28'!P27</f>
        <v>14.986670509402694</v>
      </c>
      <c r="Q27" s="17">
        <f>'Table 51'!Q27 / 'Table 28'!Q27</f>
        <v>5.1411290322580649</v>
      </c>
      <c r="R27" s="17">
        <f>'Table 51'!R27 / 'Table 28'!R27</f>
        <v>91.704718417047175</v>
      </c>
      <c r="S27" s="17">
        <f>'Table 51'!S27 / 'Table 28'!S27</f>
        <v>18.199142448785135</v>
      </c>
      <c r="T27" s="17">
        <f>'Table 51'!T27 / 'Table 28'!T27</f>
        <v>8.8445401060922677</v>
      </c>
      <c r="U27" s="16">
        <f>'Table 51'!U27 / 'Table 28'!U27</f>
        <v>3.6965605914496944</v>
      </c>
      <c r="V27" s="17">
        <f>'Table 51'!V27 / 'Table 28'!V27</f>
        <v>36.310820624546118</v>
      </c>
      <c r="W27" s="73">
        <f>'Table 51'!W27 / 'Table 28'!W27</f>
        <v>10.356398981717195</v>
      </c>
      <c r="X27" s="11">
        <f>'Table 51'!X27 / 'Table 28'!X27</f>
        <v>33.276069261524675</v>
      </c>
      <c r="Y27" s="11">
        <f>'Table 51'!Y27 / 'Table 28'!Y27</f>
        <v>90.316990769768609</v>
      </c>
    </row>
    <row r="29" spans="1:25">
      <c r="A29" s="1" t="s">
        <v>22</v>
      </c>
    </row>
    <row r="30" spans="1:25">
      <c r="A30" s="1"/>
    </row>
    <row r="31" spans="1:25">
      <c r="A31" s="142" t="s">
        <v>656</v>
      </c>
      <c r="B31" s="17">
        <f>((B27/B7)^(1/(2017-1997))-1)*100</f>
        <v>3.3231017243976035</v>
      </c>
      <c r="C31" s="11">
        <f t="shared" ref="C31:Y31" si="0">((C27/C7)^(1/(2017-1997))-1)*100</f>
        <v>3.8356120289998241</v>
      </c>
      <c r="D31" s="17">
        <f t="shared" si="0"/>
        <v>3.5130278957168581</v>
      </c>
      <c r="E31" s="17">
        <f t="shared" si="0"/>
        <v>1.1087463626895389</v>
      </c>
      <c r="F31" s="17">
        <f t="shared" si="0"/>
        <v>6.9181315607007798</v>
      </c>
      <c r="G31" s="17">
        <f t="shared" si="0"/>
        <v>-0.73975519112869925</v>
      </c>
      <c r="H31" s="17">
        <f t="shared" si="0"/>
        <v>9.7259949537006776</v>
      </c>
      <c r="I31" s="11">
        <f t="shared" si="0"/>
        <v>3.3831389166947945</v>
      </c>
      <c r="J31" s="17">
        <f t="shared" si="0"/>
        <v>3.2398296607211385</v>
      </c>
      <c r="K31" s="17">
        <f t="shared" si="0"/>
        <v>3.0835552618987849</v>
      </c>
      <c r="L31" s="17">
        <f t="shared" si="0"/>
        <v>2.7950604077435548</v>
      </c>
      <c r="M31" s="17">
        <f t="shared" si="0"/>
        <v>3.3021895883386776</v>
      </c>
      <c r="N31" s="17">
        <f t="shared" si="0"/>
        <v>1.2692495077279764</v>
      </c>
      <c r="O31" s="17">
        <f t="shared" si="0"/>
        <v>0.67248828791341975</v>
      </c>
      <c r="P31" s="17">
        <f t="shared" si="0"/>
        <v>6.7425391863800144</v>
      </c>
      <c r="Q31" s="17">
        <f t="shared" si="0"/>
        <v>-3.1537747970917018</v>
      </c>
      <c r="R31" s="17">
        <f t="shared" si="0"/>
        <v>8.5755700263951518</v>
      </c>
      <c r="S31" s="17">
        <f t="shared" si="0"/>
        <v>5.9815657531720801</v>
      </c>
      <c r="T31" s="17">
        <f t="shared" si="0"/>
        <v>8.1203301409318307</v>
      </c>
      <c r="U31" s="16">
        <f t="shared" si="0"/>
        <v>5.1712597841276908</v>
      </c>
      <c r="V31" s="17">
        <f t="shared" si="0"/>
        <v>1.5690044047139029</v>
      </c>
      <c r="W31" s="17">
        <f t="shared" si="0"/>
        <v>17.171192968505622</v>
      </c>
      <c r="X31" s="11">
        <f t="shared" si="0"/>
        <v>2.5198585754175884</v>
      </c>
      <c r="Y31" s="11">
        <f t="shared" si="0"/>
        <v>4.3904904428104574</v>
      </c>
    </row>
    <row r="32" spans="1:25">
      <c r="A32" s="142" t="s">
        <v>25</v>
      </c>
      <c r="B32" s="17">
        <f>((B17/B7)^(1/(2007-1997))-1)*100</f>
        <v>0.54378297003743192</v>
      </c>
      <c r="C32" s="11">
        <f>((C17/C7)^(1/(2007-1997))-1)*100</f>
        <v>0.69000979532649609</v>
      </c>
      <c r="D32" s="17">
        <f t="shared" ref="D32:Y32" si="1">((D17/D7)^(1/(2007-1997))-1)*100</f>
        <v>3.4487104199882213</v>
      </c>
      <c r="E32" s="17">
        <f t="shared" si="1"/>
        <v>-0.62724188756986266</v>
      </c>
      <c r="F32" s="17">
        <f t="shared" si="1"/>
        <v>-2.4063427640724777</v>
      </c>
      <c r="G32" s="17">
        <f t="shared" si="1"/>
        <v>2.6934598688057809</v>
      </c>
      <c r="H32" s="17">
        <f t="shared" si="1"/>
        <v>-0.32537789280484564</v>
      </c>
      <c r="I32" s="11">
        <f t="shared" si="1"/>
        <v>1.829494565007983</v>
      </c>
      <c r="J32" s="17">
        <f t="shared" si="1"/>
        <v>1.024483417839428</v>
      </c>
      <c r="K32" s="17">
        <f t="shared" si="1"/>
        <v>0.98992338645225164</v>
      </c>
      <c r="L32" s="17">
        <f t="shared" si="1"/>
        <v>1.0230594571030815</v>
      </c>
      <c r="M32" s="17">
        <f t="shared" si="1"/>
        <v>0.62585643574917249</v>
      </c>
      <c r="N32" s="17">
        <f t="shared" si="1"/>
        <v>5.4662059933071605</v>
      </c>
      <c r="O32" s="17">
        <f t="shared" si="1"/>
        <v>2.9413922965959571E-2</v>
      </c>
      <c r="P32" s="17">
        <f t="shared" si="1"/>
        <v>10.578436603286011</v>
      </c>
      <c r="Q32" s="17">
        <f t="shared" si="1"/>
        <v>-12.778522779645495</v>
      </c>
      <c r="R32" s="17">
        <f t="shared" si="1"/>
        <v>-0.21613756705972653</v>
      </c>
      <c r="S32" s="17">
        <f t="shared" si="1"/>
        <v>3.2063634040299327</v>
      </c>
      <c r="T32" s="17">
        <f t="shared" si="1"/>
        <v>8.5266581608957495</v>
      </c>
      <c r="U32" s="16">
        <f t="shared" si="1"/>
        <v>3.9310877035027003</v>
      </c>
      <c r="V32" s="17">
        <f t="shared" si="1"/>
        <v>0.88726989081733265</v>
      </c>
      <c r="W32" s="17">
        <f t="shared" si="1"/>
        <v>25.620427182982695</v>
      </c>
      <c r="X32" s="11">
        <f t="shared" si="1"/>
        <v>0.82923203827400815</v>
      </c>
      <c r="Y32" s="11">
        <f t="shared" si="1"/>
        <v>-0.58527971804720469</v>
      </c>
    </row>
    <row r="33" spans="1:25">
      <c r="A33" s="142" t="s">
        <v>657</v>
      </c>
      <c r="B33" s="17">
        <f>((B27/B17)^(1/(2017-2007))-1)*100</f>
        <v>6.1792488266690482</v>
      </c>
      <c r="C33" s="11">
        <f t="shared" ref="C33:Y33" si="2">((C27/C17)^(1/(2017-2007))-1)*100</f>
        <v>7.0794843237507621</v>
      </c>
      <c r="D33" s="17">
        <f t="shared" si="2"/>
        <v>3.5773853597418137</v>
      </c>
      <c r="E33" s="17">
        <f t="shared" si="2"/>
        <v>2.8750613872307484</v>
      </c>
      <c r="F33" s="17">
        <f t="shared" si="2"/>
        <v>17.133502116805666</v>
      </c>
      <c r="G33" s="17">
        <f t="shared" si="2"/>
        <v>-4.0581920980744872</v>
      </c>
      <c r="H33" s="17">
        <f t="shared" si="2"/>
        <v>20.790966788229625</v>
      </c>
      <c r="I33" s="11">
        <f t="shared" si="2"/>
        <v>4.9604877047223717</v>
      </c>
      <c r="J33" s="17">
        <f t="shared" si="2"/>
        <v>5.5037558003745213</v>
      </c>
      <c r="K33" s="17">
        <f t="shared" si="2"/>
        <v>5.2205904223751709</v>
      </c>
      <c r="L33" s="17">
        <f t="shared" si="2"/>
        <v>4.5981432458852112</v>
      </c>
      <c r="M33" s="17">
        <f t="shared" si="2"/>
        <v>6.049704834650016</v>
      </c>
      <c r="N33" s="17">
        <f t="shared" si="2"/>
        <v>-2.760691927144221</v>
      </c>
      <c r="O33" s="17">
        <f t="shared" si="2"/>
        <v>1.3196968832100753</v>
      </c>
      <c r="P33" s="17">
        <f t="shared" si="2"/>
        <v>3.0397066729489275</v>
      </c>
      <c r="Q33" s="17">
        <f t="shared" si="2"/>
        <v>7.5330484526997532</v>
      </c>
      <c r="R33" s="17">
        <f t="shared" si="2"/>
        <v>18.141893078945515</v>
      </c>
      <c r="S33" s="17">
        <f t="shared" si="2"/>
        <v>8.8313928427339086</v>
      </c>
      <c r="T33" s="17">
        <f t="shared" si="2"/>
        <v>7.715523428843829</v>
      </c>
      <c r="U33" s="16">
        <f t="shared" si="2"/>
        <v>6.4262303896555295</v>
      </c>
      <c r="V33" s="17">
        <f t="shared" si="2"/>
        <v>2.2553456638216396</v>
      </c>
      <c r="W33" s="17">
        <f t="shared" si="2"/>
        <v>9.290254535311826</v>
      </c>
      <c r="X33" s="11">
        <f t="shared" si="2"/>
        <v>4.2388322300618508</v>
      </c>
      <c r="Y33" s="11">
        <f t="shared" si="2"/>
        <v>9.6153010739673519</v>
      </c>
    </row>
    <row r="35" spans="1:25" hidden="1">
      <c r="A35" s="25" t="s">
        <v>59</v>
      </c>
    </row>
    <row r="36" spans="1:25" hidden="1">
      <c r="A36" s="25" t="s">
        <v>172</v>
      </c>
    </row>
    <row r="37" spans="1:25" ht="56.25" hidden="1">
      <c r="A37" s="4" t="s">
        <v>3</v>
      </c>
      <c r="B37" s="6" t="s">
        <v>5</v>
      </c>
      <c r="C37" s="6" t="s">
        <v>6</v>
      </c>
      <c r="D37" s="6" t="s">
        <v>7</v>
      </c>
      <c r="E37" s="6" t="s">
        <v>8</v>
      </c>
      <c r="F37" s="6" t="s">
        <v>9</v>
      </c>
      <c r="G37" s="6" t="s">
        <v>11</v>
      </c>
      <c r="H37" s="6" t="s">
        <v>12</v>
      </c>
      <c r="I37" s="6" t="s">
        <v>13</v>
      </c>
      <c r="J37" s="6" t="s">
        <v>14</v>
      </c>
      <c r="K37" s="6" t="s">
        <v>15</v>
      </c>
      <c r="L37" s="6" t="s">
        <v>16</v>
      </c>
      <c r="M37" s="6" t="s">
        <v>17</v>
      </c>
      <c r="N37" s="6" t="s">
        <v>18</v>
      </c>
      <c r="O37" s="6" t="s">
        <v>19</v>
      </c>
      <c r="P37" s="6"/>
    </row>
    <row r="38" spans="1:25" hidden="1">
      <c r="A38" s="8">
        <v>1997</v>
      </c>
      <c r="B38" s="14">
        <v>457</v>
      </c>
      <c r="C38" s="14">
        <v>11052</v>
      </c>
      <c r="D38" s="14">
        <v>3495</v>
      </c>
      <c r="E38" s="14">
        <v>228</v>
      </c>
      <c r="F38" s="14">
        <v>938</v>
      </c>
      <c r="G38" s="14">
        <v>134</v>
      </c>
      <c r="H38" s="14">
        <v>377</v>
      </c>
      <c r="I38" s="14">
        <v>925</v>
      </c>
      <c r="J38" s="14">
        <v>502</v>
      </c>
      <c r="K38" s="14">
        <v>719</v>
      </c>
      <c r="L38" s="14">
        <v>31</v>
      </c>
      <c r="M38" s="14">
        <v>62</v>
      </c>
      <c r="N38" s="14">
        <v>34</v>
      </c>
      <c r="O38" s="14">
        <v>99</v>
      </c>
      <c r="P38" s="14"/>
    </row>
    <row r="39" spans="1:25" hidden="1">
      <c r="A39" s="8">
        <v>1998</v>
      </c>
      <c r="B39" s="17">
        <v>451</v>
      </c>
      <c r="C39" s="17">
        <v>11469</v>
      </c>
      <c r="D39" s="17">
        <v>3390</v>
      </c>
      <c r="E39" s="17">
        <v>224</v>
      </c>
      <c r="F39" s="17">
        <v>1003</v>
      </c>
      <c r="G39" s="17">
        <v>123</v>
      </c>
      <c r="H39" s="17">
        <v>370</v>
      </c>
      <c r="I39" s="17">
        <v>949</v>
      </c>
      <c r="J39" s="17">
        <v>518</v>
      </c>
      <c r="K39" s="17">
        <v>738</v>
      </c>
      <c r="L39" s="17">
        <v>38</v>
      </c>
      <c r="M39" s="17">
        <v>46</v>
      </c>
      <c r="N39" s="17">
        <v>36</v>
      </c>
      <c r="O39" s="17">
        <v>102</v>
      </c>
      <c r="P39" s="17"/>
    </row>
    <row r="40" spans="1:25" hidden="1">
      <c r="A40" s="8">
        <v>1999</v>
      </c>
      <c r="B40" s="17">
        <v>453</v>
      </c>
      <c r="C40" s="17">
        <v>12504</v>
      </c>
      <c r="D40" s="17">
        <v>3319</v>
      </c>
      <c r="E40" s="17">
        <v>229</v>
      </c>
      <c r="F40" s="17">
        <v>995</v>
      </c>
      <c r="G40" s="17">
        <v>130</v>
      </c>
      <c r="H40" s="17">
        <v>358</v>
      </c>
      <c r="I40" s="17">
        <v>1027</v>
      </c>
      <c r="J40" s="17">
        <v>513</v>
      </c>
      <c r="K40" s="17">
        <v>810</v>
      </c>
      <c r="L40" s="17">
        <v>38</v>
      </c>
      <c r="M40" s="17">
        <v>37</v>
      </c>
      <c r="N40" s="17">
        <v>37</v>
      </c>
      <c r="O40" s="17">
        <v>98</v>
      </c>
      <c r="P40" s="17"/>
    </row>
    <row r="41" spans="1:25" hidden="1">
      <c r="A41" s="8">
        <v>2000</v>
      </c>
      <c r="B41" s="17">
        <v>453</v>
      </c>
      <c r="C41" s="17">
        <v>12971</v>
      </c>
      <c r="D41" s="17">
        <v>3251</v>
      </c>
      <c r="E41" s="17">
        <v>234</v>
      </c>
      <c r="F41" s="17">
        <v>1004</v>
      </c>
      <c r="G41" s="17">
        <v>145</v>
      </c>
      <c r="H41" s="17">
        <v>359</v>
      </c>
      <c r="I41" s="17">
        <v>1068</v>
      </c>
      <c r="J41" s="17">
        <v>537</v>
      </c>
      <c r="K41" s="17">
        <v>838</v>
      </c>
      <c r="L41" s="17">
        <v>49</v>
      </c>
      <c r="M41" s="17">
        <v>32</v>
      </c>
      <c r="N41" s="17">
        <v>37</v>
      </c>
      <c r="O41" s="17">
        <v>100</v>
      </c>
      <c r="P41" s="17"/>
    </row>
    <row r="42" spans="1:25" hidden="1">
      <c r="A42" s="8">
        <v>2001</v>
      </c>
      <c r="B42" s="17">
        <v>445</v>
      </c>
      <c r="C42" s="17">
        <v>13168</v>
      </c>
      <c r="D42" s="17">
        <v>3232</v>
      </c>
      <c r="E42" s="17">
        <v>236</v>
      </c>
      <c r="F42" s="17">
        <v>1009</v>
      </c>
      <c r="G42" s="17">
        <v>151</v>
      </c>
      <c r="H42" s="17">
        <v>393</v>
      </c>
      <c r="I42" s="17">
        <v>1078</v>
      </c>
      <c r="J42" s="17">
        <v>530</v>
      </c>
      <c r="K42" s="17">
        <v>865</v>
      </c>
      <c r="L42" s="17">
        <v>53</v>
      </c>
      <c r="M42" s="17">
        <v>29</v>
      </c>
      <c r="N42" s="17">
        <v>44</v>
      </c>
      <c r="O42" s="17">
        <v>102</v>
      </c>
      <c r="P42" s="17"/>
    </row>
    <row r="43" spans="1:25" hidden="1">
      <c r="A43" s="8">
        <v>2002</v>
      </c>
      <c r="B43" s="17">
        <v>449</v>
      </c>
      <c r="C43" s="17">
        <v>13090</v>
      </c>
      <c r="D43" s="17">
        <v>3264</v>
      </c>
      <c r="E43" s="17">
        <v>232</v>
      </c>
      <c r="F43" s="17">
        <v>1009</v>
      </c>
      <c r="G43" s="17">
        <v>156</v>
      </c>
      <c r="H43" s="17">
        <v>406</v>
      </c>
      <c r="I43" s="17">
        <v>1052</v>
      </c>
      <c r="J43" s="17">
        <v>578</v>
      </c>
      <c r="K43" s="17">
        <v>917</v>
      </c>
      <c r="L43" s="17">
        <v>66</v>
      </c>
      <c r="M43" s="17">
        <v>28</v>
      </c>
      <c r="N43" s="17">
        <v>43</v>
      </c>
      <c r="O43" s="17">
        <v>111</v>
      </c>
      <c r="P43" s="17"/>
    </row>
    <row r="44" spans="1:25" hidden="1">
      <c r="A44" s="8">
        <v>2003</v>
      </c>
      <c r="B44" s="17">
        <v>456</v>
      </c>
      <c r="C44" s="17">
        <v>13616</v>
      </c>
      <c r="D44" s="17">
        <v>3266</v>
      </c>
      <c r="E44" s="17">
        <v>233</v>
      </c>
      <c r="F44" s="17">
        <v>1000</v>
      </c>
      <c r="G44" s="17">
        <v>161</v>
      </c>
      <c r="H44" s="17">
        <v>448</v>
      </c>
      <c r="I44" s="17">
        <v>975</v>
      </c>
      <c r="J44" s="17">
        <v>563</v>
      </c>
      <c r="K44" s="17">
        <v>883</v>
      </c>
      <c r="L44" s="17">
        <v>66</v>
      </c>
      <c r="M44" s="17">
        <v>26</v>
      </c>
      <c r="N44" s="17">
        <v>44</v>
      </c>
      <c r="O44" s="17">
        <v>120</v>
      </c>
      <c r="P44" s="17"/>
    </row>
    <row r="45" spans="1:25" hidden="1">
      <c r="A45" s="8">
        <v>2004</v>
      </c>
      <c r="B45" s="17">
        <v>458</v>
      </c>
      <c r="C45" s="17">
        <v>14359</v>
      </c>
      <c r="D45" s="17">
        <v>3170</v>
      </c>
      <c r="E45" s="17">
        <v>243</v>
      </c>
      <c r="F45" s="17">
        <v>1027</v>
      </c>
      <c r="G45" s="17">
        <v>159</v>
      </c>
      <c r="H45" s="17">
        <v>474</v>
      </c>
      <c r="I45" s="17">
        <v>951</v>
      </c>
      <c r="J45" s="17">
        <v>619</v>
      </c>
      <c r="K45" s="17">
        <v>888</v>
      </c>
      <c r="L45" s="17">
        <v>84</v>
      </c>
      <c r="M45" s="17">
        <v>29</v>
      </c>
      <c r="N45" s="17">
        <v>59</v>
      </c>
      <c r="O45" s="17">
        <v>133</v>
      </c>
      <c r="P45" s="17"/>
    </row>
    <row r="46" spans="1:25" hidden="1">
      <c r="A46" s="8">
        <v>2005</v>
      </c>
      <c r="B46" s="17">
        <v>459</v>
      </c>
      <c r="C46" s="17">
        <v>15032</v>
      </c>
      <c r="D46" s="17">
        <v>3108</v>
      </c>
      <c r="E46" s="17">
        <v>252</v>
      </c>
      <c r="F46" s="17">
        <v>1108</v>
      </c>
      <c r="G46" s="17">
        <v>156</v>
      </c>
      <c r="H46" s="17">
        <v>485</v>
      </c>
      <c r="I46" s="17">
        <v>1032</v>
      </c>
      <c r="J46" s="17">
        <v>710</v>
      </c>
      <c r="K46" s="17">
        <v>912</v>
      </c>
      <c r="L46" s="17">
        <v>100</v>
      </c>
      <c r="M46" s="17">
        <v>26</v>
      </c>
      <c r="N46" s="17">
        <v>61</v>
      </c>
      <c r="O46" s="17">
        <v>152</v>
      </c>
      <c r="P46" s="17"/>
    </row>
    <row r="47" spans="1:25" hidden="1">
      <c r="A47" s="8">
        <v>2006</v>
      </c>
      <c r="B47" s="17">
        <v>452</v>
      </c>
      <c r="C47" s="17">
        <v>15436</v>
      </c>
      <c r="D47" s="17">
        <v>3047</v>
      </c>
      <c r="E47" s="17">
        <v>258</v>
      </c>
      <c r="F47" s="17">
        <v>1109</v>
      </c>
      <c r="G47" s="17">
        <v>155</v>
      </c>
      <c r="H47" s="17">
        <v>517</v>
      </c>
      <c r="I47" s="17">
        <v>1013</v>
      </c>
      <c r="J47" s="17">
        <v>717</v>
      </c>
      <c r="K47" s="17">
        <v>948</v>
      </c>
      <c r="L47" s="17">
        <v>110</v>
      </c>
      <c r="M47" s="17">
        <v>26</v>
      </c>
      <c r="N47" s="17">
        <v>56</v>
      </c>
      <c r="O47" s="17">
        <v>153</v>
      </c>
      <c r="P47" s="17"/>
    </row>
    <row r="48" spans="1:25" hidden="1">
      <c r="A48" s="8">
        <v>2007</v>
      </c>
      <c r="B48" s="17">
        <v>443</v>
      </c>
      <c r="C48" s="17">
        <v>15250</v>
      </c>
      <c r="D48" s="17">
        <v>2967</v>
      </c>
      <c r="E48" s="17">
        <v>296</v>
      </c>
      <c r="F48" s="17">
        <v>1091</v>
      </c>
      <c r="G48" s="17">
        <v>149</v>
      </c>
      <c r="H48" s="17">
        <v>548</v>
      </c>
      <c r="I48" s="17">
        <v>1087</v>
      </c>
      <c r="J48" s="17">
        <v>710</v>
      </c>
      <c r="K48" s="17">
        <v>963</v>
      </c>
      <c r="L48" s="17">
        <v>140</v>
      </c>
      <c r="M48" s="17">
        <v>30</v>
      </c>
      <c r="N48" s="17">
        <v>53</v>
      </c>
      <c r="O48" s="17">
        <v>151</v>
      </c>
      <c r="P48" s="17"/>
    </row>
    <row r="49" spans="1:16" hidden="1">
      <c r="A49" s="8">
        <v>2008</v>
      </c>
      <c r="B49" s="17">
        <v>434</v>
      </c>
      <c r="C49" s="17">
        <v>15472</v>
      </c>
      <c r="D49" s="17">
        <v>2894</v>
      </c>
      <c r="E49" s="17">
        <v>316</v>
      </c>
      <c r="F49" s="17">
        <v>1117</v>
      </c>
      <c r="G49" s="17">
        <v>155</v>
      </c>
      <c r="H49" s="17">
        <v>567</v>
      </c>
      <c r="I49" s="17">
        <v>1159</v>
      </c>
      <c r="J49" s="17">
        <v>737</v>
      </c>
      <c r="K49" s="17">
        <v>979</v>
      </c>
      <c r="L49" s="17">
        <v>140</v>
      </c>
      <c r="M49" s="17">
        <v>31</v>
      </c>
      <c r="N49" s="17">
        <v>49</v>
      </c>
      <c r="O49" s="17">
        <v>146</v>
      </c>
      <c r="P49" s="17"/>
    </row>
    <row r="50" spans="1:16" hidden="1">
      <c r="A50" s="8">
        <v>2009</v>
      </c>
      <c r="B50" s="17">
        <v>422</v>
      </c>
      <c r="C50" s="17">
        <v>15418</v>
      </c>
      <c r="D50" s="17">
        <v>2830</v>
      </c>
      <c r="E50" s="17">
        <v>337</v>
      </c>
      <c r="F50" s="17">
        <v>1174</v>
      </c>
      <c r="G50" s="17">
        <v>160</v>
      </c>
      <c r="H50" s="17">
        <v>555</v>
      </c>
      <c r="I50" s="17">
        <v>1212</v>
      </c>
      <c r="J50" s="17">
        <v>634</v>
      </c>
      <c r="K50" s="17">
        <v>923</v>
      </c>
      <c r="L50" s="17">
        <v>134</v>
      </c>
      <c r="M50" s="17">
        <v>28</v>
      </c>
      <c r="N50" s="17">
        <v>48</v>
      </c>
      <c r="O50" s="17">
        <v>156</v>
      </c>
      <c r="P50" s="17"/>
    </row>
    <row r="51" spans="1:16" hidden="1">
      <c r="A51" s="8">
        <v>2010</v>
      </c>
      <c r="B51" s="17">
        <v>414</v>
      </c>
      <c r="C51" s="17">
        <v>15291</v>
      </c>
      <c r="D51" s="17">
        <v>2771</v>
      </c>
      <c r="E51" s="17">
        <v>379</v>
      </c>
      <c r="F51" s="17">
        <v>1720</v>
      </c>
      <c r="G51" s="17">
        <v>159</v>
      </c>
      <c r="H51" s="17">
        <v>572</v>
      </c>
      <c r="I51" s="17">
        <v>1219</v>
      </c>
      <c r="J51" s="17">
        <v>572</v>
      </c>
      <c r="K51" s="17">
        <v>901</v>
      </c>
      <c r="L51" s="17">
        <v>149</v>
      </c>
      <c r="M51" s="17">
        <v>30</v>
      </c>
      <c r="N51" s="17">
        <v>46</v>
      </c>
      <c r="O51" s="17">
        <v>166</v>
      </c>
      <c r="P51" s="17"/>
    </row>
    <row r="52" spans="1:16" hidden="1">
      <c r="A52" s="8">
        <v>2011</v>
      </c>
      <c r="B52" s="17">
        <v>409</v>
      </c>
      <c r="C52" s="17">
        <v>15898</v>
      </c>
      <c r="D52" s="17">
        <v>2849</v>
      </c>
      <c r="E52" s="17">
        <v>415</v>
      </c>
      <c r="F52" s="17">
        <v>2474</v>
      </c>
      <c r="G52" s="17">
        <v>176</v>
      </c>
      <c r="H52" s="17">
        <v>606</v>
      </c>
      <c r="I52" s="17">
        <v>1288</v>
      </c>
      <c r="J52" s="17">
        <v>527</v>
      </c>
      <c r="K52" s="17">
        <v>887</v>
      </c>
      <c r="L52" s="17">
        <v>160</v>
      </c>
      <c r="M52" s="17">
        <v>32</v>
      </c>
      <c r="N52" s="17">
        <v>48</v>
      </c>
      <c r="O52" s="17">
        <v>174</v>
      </c>
      <c r="P52" s="17"/>
    </row>
    <row r="53" spans="1:16" hidden="1">
      <c r="A53" s="8">
        <v>2012</v>
      </c>
      <c r="B53" s="17">
        <v>398</v>
      </c>
      <c r="C53" s="17">
        <v>17397</v>
      </c>
      <c r="D53" s="17">
        <v>3131</v>
      </c>
      <c r="E53" s="17">
        <v>431</v>
      </c>
      <c r="F53" s="17">
        <v>3321</v>
      </c>
      <c r="G53" s="17">
        <v>173</v>
      </c>
      <c r="H53" s="17">
        <v>678</v>
      </c>
      <c r="I53" s="17">
        <v>1328</v>
      </c>
      <c r="J53" s="17">
        <v>467</v>
      </c>
      <c r="K53" s="17">
        <v>837</v>
      </c>
      <c r="L53" s="17">
        <v>181</v>
      </c>
      <c r="M53" s="17">
        <v>37</v>
      </c>
      <c r="N53" s="17">
        <v>58</v>
      </c>
      <c r="O53" s="17">
        <v>199</v>
      </c>
      <c r="P53" s="17"/>
    </row>
    <row r="54" spans="1:16" hidden="1">
      <c r="A54" s="8">
        <v>2013</v>
      </c>
      <c r="B54" s="17">
        <v>382</v>
      </c>
      <c r="C54" s="17">
        <v>19602</v>
      </c>
      <c r="D54" s="17">
        <v>3782</v>
      </c>
      <c r="E54" s="17">
        <v>457</v>
      </c>
      <c r="F54" s="17">
        <v>4121</v>
      </c>
      <c r="G54" s="17">
        <v>191</v>
      </c>
      <c r="H54" s="17">
        <v>776</v>
      </c>
      <c r="I54" s="17">
        <v>1522</v>
      </c>
      <c r="J54" s="17">
        <v>502</v>
      </c>
      <c r="K54" s="17">
        <v>791</v>
      </c>
      <c r="L54" s="17">
        <v>192</v>
      </c>
      <c r="M54" s="17">
        <v>54</v>
      </c>
      <c r="N54" s="17">
        <v>74</v>
      </c>
      <c r="O54" s="17">
        <v>219</v>
      </c>
      <c r="P54" s="17"/>
    </row>
    <row r="55" spans="1:16" hidden="1">
      <c r="A55" s="8">
        <v>2014</v>
      </c>
      <c r="B55" s="17">
        <v>360</v>
      </c>
      <c r="C55" s="17">
        <v>21598</v>
      </c>
      <c r="D55" s="17">
        <v>5297</v>
      </c>
      <c r="E55" s="17">
        <v>482</v>
      </c>
      <c r="F55" s="17">
        <v>4148</v>
      </c>
      <c r="G55" s="17">
        <v>201</v>
      </c>
      <c r="H55" s="17">
        <v>793</v>
      </c>
      <c r="I55" s="17">
        <v>1674</v>
      </c>
      <c r="J55" s="17">
        <v>511</v>
      </c>
      <c r="K55" s="17">
        <v>775</v>
      </c>
      <c r="L55" s="17">
        <v>195</v>
      </c>
      <c r="M55" s="17">
        <v>57</v>
      </c>
      <c r="N55" s="17">
        <v>92</v>
      </c>
      <c r="O55" s="17">
        <v>286</v>
      </c>
      <c r="P55" s="17"/>
    </row>
    <row r="56" spans="1:16" hidden="1">
      <c r="A56" s="8">
        <v>2015</v>
      </c>
      <c r="B56" s="17">
        <v>351</v>
      </c>
      <c r="C56" s="17">
        <v>23367</v>
      </c>
      <c r="D56" s="17">
        <v>6914</v>
      </c>
      <c r="E56" s="17">
        <v>482</v>
      </c>
      <c r="F56" s="17">
        <v>4248</v>
      </c>
      <c r="G56" s="17">
        <v>204</v>
      </c>
      <c r="H56" s="17">
        <v>780</v>
      </c>
      <c r="I56" s="17">
        <v>1897</v>
      </c>
      <c r="J56" s="17">
        <v>495</v>
      </c>
      <c r="K56" s="17">
        <v>769</v>
      </c>
      <c r="L56" s="17">
        <v>198</v>
      </c>
      <c r="M56" s="17">
        <v>53</v>
      </c>
      <c r="N56" s="17">
        <v>128</v>
      </c>
      <c r="O56" s="17">
        <v>313</v>
      </c>
      <c r="P56" s="17"/>
    </row>
    <row r="57" spans="1:16" hidden="1">
      <c r="A57" s="8">
        <v>2016</v>
      </c>
      <c r="B57" s="17">
        <v>338</v>
      </c>
      <c r="C57" s="17">
        <v>26652</v>
      </c>
      <c r="D57" s="17">
        <v>8570</v>
      </c>
      <c r="E57" s="17">
        <v>471</v>
      </c>
      <c r="F57" s="17">
        <v>4295</v>
      </c>
      <c r="G57" s="17">
        <v>211</v>
      </c>
      <c r="H57" s="17">
        <v>754</v>
      </c>
      <c r="I57" s="17">
        <v>1918</v>
      </c>
      <c r="J57" s="17">
        <v>480</v>
      </c>
      <c r="K57" s="17">
        <v>761</v>
      </c>
      <c r="L57" s="17">
        <v>218</v>
      </c>
      <c r="M57" s="17">
        <v>52</v>
      </c>
      <c r="N57" s="17">
        <v>164</v>
      </c>
      <c r="O57" s="17">
        <v>312</v>
      </c>
      <c r="P57" s="17"/>
    </row>
    <row r="58" spans="1:16" hidden="1"/>
    <row r="59" spans="1:16" hidden="1">
      <c r="A59" t="s">
        <v>81</v>
      </c>
    </row>
    <row r="60" spans="1:16" ht="56.25" hidden="1">
      <c r="A60" s="4" t="s">
        <v>3</v>
      </c>
      <c r="B60" s="6" t="s">
        <v>5</v>
      </c>
      <c r="C60" s="6" t="s">
        <v>6</v>
      </c>
      <c r="D60" s="6" t="s">
        <v>7</v>
      </c>
      <c r="E60" s="6" t="s">
        <v>8</v>
      </c>
      <c r="F60" s="6" t="s">
        <v>9</v>
      </c>
      <c r="G60" s="6" t="s">
        <v>11</v>
      </c>
      <c r="H60" s="6" t="s">
        <v>12</v>
      </c>
      <c r="I60" s="6" t="s">
        <v>13</v>
      </c>
      <c r="J60" s="6" t="s">
        <v>14</v>
      </c>
      <c r="K60" s="6" t="s">
        <v>15</v>
      </c>
      <c r="L60" s="6" t="s">
        <v>16</v>
      </c>
      <c r="M60" s="6" t="s">
        <v>17</v>
      </c>
      <c r="N60" s="6" t="s">
        <v>18</v>
      </c>
      <c r="O60" s="6" t="s">
        <v>19</v>
      </c>
    </row>
    <row r="61" spans="1:16" hidden="1">
      <c r="A61" s="8">
        <v>1997</v>
      </c>
      <c r="B61" s="22">
        <v>15.606999999999999</v>
      </c>
      <c r="C61" s="22">
        <v>6.601</v>
      </c>
      <c r="D61" s="22">
        <v>5.556</v>
      </c>
      <c r="E61" s="22">
        <v>26.826000000000001</v>
      </c>
      <c r="F61" s="22">
        <v>18.588000000000001</v>
      </c>
      <c r="G61" s="22">
        <v>14.452999999999999</v>
      </c>
      <c r="H61" s="22">
        <v>40.33</v>
      </c>
      <c r="I61" s="22">
        <v>16.219000000000001</v>
      </c>
      <c r="J61" s="22">
        <v>6.5119999999999996</v>
      </c>
      <c r="K61" s="22">
        <v>22.641999999999999</v>
      </c>
      <c r="L61" s="22">
        <v>8.4459999999999997</v>
      </c>
      <c r="M61" s="22">
        <v>6.7649999999999997</v>
      </c>
      <c r="N61" s="22">
        <v>2.4359999999999999</v>
      </c>
      <c r="O61" s="22">
        <v>18.934999999999999</v>
      </c>
    </row>
    <row r="62" spans="1:16" hidden="1">
      <c r="A62" s="8">
        <v>1998</v>
      </c>
      <c r="B62" s="22">
        <v>16.042000000000002</v>
      </c>
      <c r="C62" s="22">
        <v>6.8079999999999998</v>
      </c>
      <c r="D62" s="22">
        <v>5.7990000000000004</v>
      </c>
      <c r="E62" s="22">
        <v>23.151</v>
      </c>
      <c r="F62" s="22">
        <v>20.172000000000001</v>
      </c>
      <c r="G62" s="22">
        <v>12.866</v>
      </c>
      <c r="H62" s="22">
        <v>41.759</v>
      </c>
      <c r="I62" s="22">
        <v>16.876000000000001</v>
      </c>
      <c r="J62" s="22">
        <v>6.298</v>
      </c>
      <c r="K62" s="22">
        <v>23.085000000000001</v>
      </c>
      <c r="L62" s="22">
        <v>10.093</v>
      </c>
      <c r="M62" s="22">
        <v>8.8439999999999994</v>
      </c>
      <c r="N62" s="22">
        <v>3.0419999999999998</v>
      </c>
      <c r="O62" s="22">
        <v>20.170999999999999</v>
      </c>
    </row>
    <row r="63" spans="1:16" hidden="1">
      <c r="A63" s="8">
        <v>1999</v>
      </c>
      <c r="B63" s="22">
        <v>15.217000000000001</v>
      </c>
      <c r="C63" s="22">
        <v>7.3789999999999996</v>
      </c>
      <c r="D63" s="22">
        <v>7.0350000000000001</v>
      </c>
      <c r="E63" s="22">
        <v>26.545999999999999</v>
      </c>
      <c r="F63" s="22">
        <v>24.552</v>
      </c>
      <c r="G63" s="22">
        <v>14.746</v>
      </c>
      <c r="H63" s="22">
        <v>44.46</v>
      </c>
      <c r="I63" s="22">
        <v>19.050999999999998</v>
      </c>
      <c r="J63" s="22">
        <v>6.84</v>
      </c>
      <c r="K63" s="22">
        <v>23.448</v>
      </c>
      <c r="L63" s="22">
        <v>11.624000000000001</v>
      </c>
      <c r="M63" s="22">
        <v>10.654</v>
      </c>
      <c r="N63" s="22">
        <v>3.3839999999999999</v>
      </c>
      <c r="O63" s="22">
        <v>20.542000000000002</v>
      </c>
    </row>
    <row r="64" spans="1:16" hidden="1">
      <c r="A64" s="8">
        <v>2000</v>
      </c>
      <c r="B64" s="22">
        <v>13.629</v>
      </c>
      <c r="C64" s="22">
        <v>8.6929999999999996</v>
      </c>
      <c r="D64" s="22">
        <v>5.8470000000000004</v>
      </c>
      <c r="E64" s="22">
        <v>25.491</v>
      </c>
      <c r="F64" s="22">
        <v>23.95</v>
      </c>
      <c r="G64" s="22">
        <v>14.188000000000001</v>
      </c>
      <c r="H64" s="22">
        <v>43.863999999999997</v>
      </c>
      <c r="I64" s="22">
        <v>17.591000000000001</v>
      </c>
      <c r="J64" s="22">
        <v>6.7160000000000002</v>
      </c>
      <c r="K64" s="22">
        <v>22.334</v>
      </c>
      <c r="L64" s="22">
        <v>12.247</v>
      </c>
      <c r="M64" s="22">
        <v>10.077</v>
      </c>
      <c r="N64" s="22">
        <v>3.35</v>
      </c>
      <c r="O64" s="22">
        <v>20.896999999999998</v>
      </c>
    </row>
    <row r="65" spans="1:15" hidden="1">
      <c r="A65" s="8">
        <v>2001</v>
      </c>
      <c r="B65" s="22">
        <v>12.022</v>
      </c>
      <c r="C65" s="22">
        <v>6.9340000000000002</v>
      </c>
      <c r="D65" s="22">
        <v>5.6059999999999999</v>
      </c>
      <c r="E65" s="22">
        <v>26.297000000000001</v>
      </c>
      <c r="F65" s="22">
        <v>25.16</v>
      </c>
      <c r="G65" s="22">
        <v>14.813000000000001</v>
      </c>
      <c r="H65" s="22">
        <v>44.502000000000002</v>
      </c>
      <c r="I65" s="22">
        <v>17.145</v>
      </c>
      <c r="J65" s="22">
        <v>6.6630000000000003</v>
      </c>
      <c r="K65" s="22">
        <v>23.187000000000001</v>
      </c>
      <c r="L65" s="22">
        <v>12.262</v>
      </c>
      <c r="M65" s="22">
        <v>11.121</v>
      </c>
      <c r="N65" s="22">
        <v>3.3679999999999999</v>
      </c>
      <c r="O65" s="22">
        <v>22.687000000000001</v>
      </c>
    </row>
    <row r="66" spans="1:15" hidden="1">
      <c r="A66" s="8">
        <v>2002</v>
      </c>
      <c r="B66" s="22">
        <v>11.228</v>
      </c>
      <c r="C66" s="22">
        <v>6.5620000000000003</v>
      </c>
      <c r="D66" s="22">
        <v>4.4850000000000003</v>
      </c>
      <c r="E66" s="22">
        <v>28.815999999999999</v>
      </c>
      <c r="F66" s="22">
        <v>22.001000000000001</v>
      </c>
      <c r="G66" s="22">
        <v>15.102</v>
      </c>
      <c r="H66" s="22">
        <v>48.892000000000003</v>
      </c>
      <c r="I66" s="22">
        <v>16.062000000000001</v>
      </c>
      <c r="J66" s="22">
        <v>6.2080000000000002</v>
      </c>
      <c r="K66" s="22">
        <v>21.695</v>
      </c>
      <c r="L66" s="22">
        <v>12.513</v>
      </c>
      <c r="M66" s="22">
        <v>10.913</v>
      </c>
      <c r="N66" s="22">
        <v>3.5579999999999998</v>
      </c>
      <c r="O66" s="22">
        <v>22.55</v>
      </c>
    </row>
    <row r="67" spans="1:15" hidden="1">
      <c r="A67" s="8">
        <v>2003</v>
      </c>
      <c r="B67" s="22">
        <v>11.702999999999999</v>
      </c>
      <c r="C67" s="22">
        <v>6.4139999999999997</v>
      </c>
      <c r="D67" s="22">
        <v>5.0510000000000002</v>
      </c>
      <c r="E67" s="22">
        <v>25.116</v>
      </c>
      <c r="F67" s="22">
        <v>23.614999999999998</v>
      </c>
      <c r="G67" s="22">
        <v>14.331</v>
      </c>
      <c r="H67" s="22">
        <v>48.604999999999997</v>
      </c>
      <c r="I67" s="22">
        <v>16.97</v>
      </c>
      <c r="J67" s="22">
        <v>6.319</v>
      </c>
      <c r="K67" s="22">
        <v>21.596</v>
      </c>
      <c r="L67" s="22">
        <v>13.259</v>
      </c>
      <c r="M67" s="22">
        <v>11.955</v>
      </c>
      <c r="N67" s="22">
        <v>3.649</v>
      </c>
      <c r="O67" s="22">
        <v>22.879000000000001</v>
      </c>
    </row>
    <row r="68" spans="1:15" hidden="1">
      <c r="A68" s="8">
        <v>2004</v>
      </c>
      <c r="B68" s="22">
        <v>11.712</v>
      </c>
      <c r="C68" s="22">
        <v>7.077</v>
      </c>
      <c r="D68" s="22">
        <v>5.2889999999999997</v>
      </c>
      <c r="E68" s="22">
        <v>27.135999999999999</v>
      </c>
      <c r="F68" s="22">
        <v>27.193000000000001</v>
      </c>
      <c r="G68" s="22">
        <v>14.923</v>
      </c>
      <c r="H68" s="22">
        <v>48.238999999999997</v>
      </c>
      <c r="I68" s="22">
        <v>16.515000000000001</v>
      </c>
      <c r="J68" s="22">
        <v>7.2469999999999999</v>
      </c>
      <c r="K68" s="22">
        <v>22.818000000000001</v>
      </c>
      <c r="L68" s="22">
        <v>12.778</v>
      </c>
      <c r="M68" s="22">
        <v>12.04</v>
      </c>
      <c r="N68" s="22">
        <v>3.8439999999999999</v>
      </c>
      <c r="O68" s="22">
        <v>22.919</v>
      </c>
    </row>
    <row r="69" spans="1:15" hidden="1">
      <c r="A69" s="8">
        <v>2005</v>
      </c>
      <c r="B69" s="22">
        <v>10.776999999999999</v>
      </c>
      <c r="C69" s="22">
        <v>8.7330000000000005</v>
      </c>
      <c r="D69" s="22">
        <v>5.085</v>
      </c>
      <c r="E69" s="22">
        <v>28.902000000000001</v>
      </c>
      <c r="F69" s="22">
        <v>25.335000000000001</v>
      </c>
      <c r="G69" s="22">
        <v>14.37</v>
      </c>
      <c r="H69" s="22">
        <v>48.375</v>
      </c>
      <c r="I69" s="22">
        <v>16.378</v>
      </c>
      <c r="J69" s="22">
        <v>6.4379999999999997</v>
      </c>
      <c r="K69" s="22">
        <v>22.849</v>
      </c>
      <c r="L69" s="22">
        <v>13.180999999999999</v>
      </c>
      <c r="M69" s="22">
        <v>12.669</v>
      </c>
      <c r="N69" s="22">
        <v>3.6339999999999999</v>
      </c>
      <c r="O69" s="22">
        <v>22.422000000000001</v>
      </c>
    </row>
    <row r="70" spans="1:15" hidden="1">
      <c r="A70" s="8">
        <v>2006</v>
      </c>
      <c r="B70" s="22">
        <v>11.962999999999999</v>
      </c>
      <c r="C70" s="22">
        <v>9.6509999999999998</v>
      </c>
      <c r="D70" s="22">
        <v>5.3579999999999997</v>
      </c>
      <c r="E70" s="22">
        <v>26.692</v>
      </c>
      <c r="F70" s="22">
        <v>23.745000000000001</v>
      </c>
      <c r="G70" s="22">
        <v>13.146000000000001</v>
      </c>
      <c r="H70" s="22">
        <v>50.804000000000002</v>
      </c>
      <c r="I70" s="22">
        <v>17.84</v>
      </c>
      <c r="J70" s="22">
        <v>6.4080000000000004</v>
      </c>
      <c r="K70" s="22">
        <v>23.664000000000001</v>
      </c>
      <c r="L70" s="22">
        <v>13.89</v>
      </c>
      <c r="M70" s="22">
        <v>12.802</v>
      </c>
      <c r="N70" s="22">
        <v>3.548</v>
      </c>
      <c r="O70" s="22">
        <v>22.724</v>
      </c>
    </row>
    <row r="71" spans="1:15" hidden="1">
      <c r="A71" s="8">
        <v>2007</v>
      </c>
      <c r="B71" s="22">
        <v>10.289</v>
      </c>
      <c r="C71" s="22">
        <v>10.199</v>
      </c>
      <c r="D71" s="22">
        <v>5.5119999999999996</v>
      </c>
      <c r="E71" s="22">
        <v>27.172999999999998</v>
      </c>
      <c r="F71" s="22">
        <v>25.861000000000001</v>
      </c>
      <c r="G71" s="22">
        <v>13.209</v>
      </c>
      <c r="H71" s="22">
        <v>51.478999999999999</v>
      </c>
      <c r="I71" s="22">
        <v>17.173999999999999</v>
      </c>
      <c r="J71" s="22">
        <v>8.0920000000000005</v>
      </c>
      <c r="K71" s="22">
        <v>23.943000000000001</v>
      </c>
      <c r="L71" s="22">
        <v>14.035</v>
      </c>
      <c r="M71" s="22">
        <v>12.840999999999999</v>
      </c>
      <c r="N71" s="22">
        <v>3.61</v>
      </c>
      <c r="O71" s="22">
        <v>22.297000000000001</v>
      </c>
    </row>
    <row r="72" spans="1:15" hidden="1">
      <c r="A72" s="8">
        <v>2008</v>
      </c>
      <c r="B72" s="22">
        <v>9.016</v>
      </c>
      <c r="C72" s="22">
        <v>11.067</v>
      </c>
      <c r="D72" s="22">
        <v>6.0540000000000003</v>
      </c>
      <c r="E72" s="22">
        <v>31.431000000000001</v>
      </c>
      <c r="F72" s="22">
        <v>24.271000000000001</v>
      </c>
      <c r="G72" s="22">
        <v>13.462999999999999</v>
      </c>
      <c r="H72" s="22">
        <v>51.942999999999998</v>
      </c>
      <c r="I72" s="22">
        <v>16.358000000000001</v>
      </c>
      <c r="J72" s="22">
        <v>7.8150000000000004</v>
      </c>
      <c r="K72" s="22">
        <v>23.495000000000001</v>
      </c>
      <c r="L72" s="22">
        <v>14.375999999999999</v>
      </c>
      <c r="M72" s="22">
        <v>12.396000000000001</v>
      </c>
      <c r="N72" s="22">
        <v>3.22</v>
      </c>
      <c r="O72" s="22">
        <v>22.792000000000002</v>
      </c>
    </row>
    <row r="73" spans="1:15" hidden="1">
      <c r="A73" s="8">
        <v>2009</v>
      </c>
      <c r="B73" s="22">
        <v>7.2830000000000004</v>
      </c>
      <c r="C73" s="22">
        <v>8.1419999999999995</v>
      </c>
      <c r="D73" s="22">
        <v>4.9969999999999999</v>
      </c>
      <c r="E73" s="22">
        <v>34.869</v>
      </c>
      <c r="F73" s="22">
        <v>18.922000000000001</v>
      </c>
      <c r="G73" s="22">
        <v>13.456</v>
      </c>
      <c r="H73" s="22">
        <v>51.039000000000001</v>
      </c>
      <c r="I73" s="22">
        <v>14.752000000000001</v>
      </c>
      <c r="J73" s="22">
        <v>5.5149999999999997</v>
      </c>
      <c r="K73" s="22">
        <v>22.327999999999999</v>
      </c>
      <c r="L73" s="22">
        <v>13.351000000000001</v>
      </c>
      <c r="M73" s="22">
        <v>11.11</v>
      </c>
      <c r="N73" s="22">
        <v>2.7480000000000002</v>
      </c>
      <c r="O73" s="22">
        <v>20.606000000000002</v>
      </c>
    </row>
    <row r="74" spans="1:15" hidden="1">
      <c r="A74" s="8">
        <v>2010</v>
      </c>
      <c r="B74" s="22">
        <v>8.4390000000000001</v>
      </c>
      <c r="C74" s="22">
        <v>10.776</v>
      </c>
      <c r="D74" s="22">
        <v>4.6470000000000002</v>
      </c>
      <c r="E74" s="22">
        <v>40.856000000000002</v>
      </c>
      <c r="F74" s="22">
        <v>18.376000000000001</v>
      </c>
      <c r="G74" s="22">
        <v>13.247</v>
      </c>
      <c r="H74" s="22">
        <v>51.073999999999998</v>
      </c>
      <c r="I74" s="22">
        <v>15.670999999999999</v>
      </c>
      <c r="J74" s="22">
        <v>5.04</v>
      </c>
      <c r="K74" s="22">
        <v>23.381</v>
      </c>
      <c r="L74" s="22">
        <v>14.212</v>
      </c>
      <c r="M74" s="22">
        <v>11.342000000000001</v>
      </c>
      <c r="N74" s="22">
        <v>2.7370000000000001</v>
      </c>
      <c r="O74" s="22">
        <v>21.376000000000001</v>
      </c>
    </row>
    <row r="75" spans="1:15" hidden="1">
      <c r="A75" s="8">
        <v>2011</v>
      </c>
      <c r="B75" s="22">
        <v>7.7859999999999996</v>
      </c>
      <c r="C75" s="22">
        <v>15.172000000000001</v>
      </c>
      <c r="D75" s="22">
        <v>4.2300000000000004</v>
      </c>
      <c r="E75" s="22">
        <v>46.63</v>
      </c>
      <c r="F75" s="22">
        <v>20.56</v>
      </c>
      <c r="G75" s="22">
        <v>14.044</v>
      </c>
      <c r="H75" s="22">
        <v>51.359000000000002</v>
      </c>
      <c r="I75" s="22">
        <v>16.492000000000001</v>
      </c>
      <c r="J75" s="22">
        <v>5.0380000000000003</v>
      </c>
      <c r="K75" s="22">
        <v>25.428999999999998</v>
      </c>
      <c r="L75" s="22">
        <v>14.064</v>
      </c>
      <c r="M75" s="22">
        <v>11.787000000000001</v>
      </c>
      <c r="N75" s="22">
        <v>2.6120000000000001</v>
      </c>
      <c r="O75" s="22">
        <v>21.768999999999998</v>
      </c>
    </row>
    <row r="76" spans="1:15" hidden="1">
      <c r="A76" s="8">
        <v>2012</v>
      </c>
      <c r="B76" s="22">
        <v>8.6859999999999999</v>
      </c>
      <c r="C76" s="22">
        <v>15.35</v>
      </c>
      <c r="D76" s="22">
        <v>5.1269999999999998</v>
      </c>
      <c r="E76" s="22">
        <v>61.548999999999999</v>
      </c>
      <c r="F76" s="22">
        <v>17.379000000000001</v>
      </c>
      <c r="G76" s="22">
        <v>13.731</v>
      </c>
      <c r="H76" s="22">
        <v>51.253</v>
      </c>
      <c r="I76" s="22">
        <v>17.773</v>
      </c>
      <c r="J76" s="22">
        <v>4.7729999999999997</v>
      </c>
      <c r="K76" s="22">
        <v>25.199000000000002</v>
      </c>
      <c r="L76" s="22">
        <v>15.72</v>
      </c>
      <c r="M76" s="22">
        <v>11.512</v>
      </c>
      <c r="N76" s="22">
        <v>2.536</v>
      </c>
      <c r="O76" s="22">
        <v>22.71</v>
      </c>
    </row>
    <row r="77" spans="1:15" hidden="1">
      <c r="A77" s="8">
        <v>2013</v>
      </c>
      <c r="B77" s="22">
        <v>9.4009999999999998</v>
      </c>
      <c r="C77" s="22">
        <v>14.827999999999999</v>
      </c>
      <c r="D77" s="22">
        <v>4.4400000000000004</v>
      </c>
      <c r="E77" s="22">
        <v>77.287999999999997</v>
      </c>
      <c r="F77" s="22">
        <v>17.245999999999999</v>
      </c>
      <c r="G77" s="22">
        <v>13.629</v>
      </c>
      <c r="H77" s="22">
        <v>50.271999999999998</v>
      </c>
      <c r="I77" s="22">
        <v>18.222000000000001</v>
      </c>
      <c r="J77" s="22">
        <v>3.8319999999999999</v>
      </c>
      <c r="K77" s="22">
        <v>25.838000000000001</v>
      </c>
      <c r="L77" s="22">
        <v>15.224</v>
      </c>
      <c r="M77" s="22">
        <v>10.702</v>
      </c>
      <c r="N77" s="22">
        <v>2.391</v>
      </c>
      <c r="O77" s="22">
        <v>24.081</v>
      </c>
    </row>
    <row r="78" spans="1:15" hidden="1">
      <c r="A78" s="8">
        <v>2014</v>
      </c>
      <c r="B78" s="22">
        <v>8.5340000000000007</v>
      </c>
      <c r="C78" s="22">
        <v>13.81</v>
      </c>
      <c r="D78" s="22">
        <v>3.5979999999999999</v>
      </c>
      <c r="E78" s="22">
        <v>79.518000000000001</v>
      </c>
      <c r="F78" s="22">
        <v>15.829000000000001</v>
      </c>
      <c r="G78" s="22">
        <v>14.031000000000001</v>
      </c>
      <c r="H78" s="22">
        <v>49.767000000000003</v>
      </c>
      <c r="I78" s="22">
        <v>18.864999999999998</v>
      </c>
      <c r="J78" s="22">
        <v>3.4689999999999999</v>
      </c>
      <c r="K78" s="22">
        <v>24.524000000000001</v>
      </c>
      <c r="L78" s="22">
        <v>14.609</v>
      </c>
      <c r="M78" s="22">
        <v>10.897</v>
      </c>
      <c r="N78" s="22">
        <v>2.4390000000000001</v>
      </c>
      <c r="O78" s="22">
        <v>26.960999999999999</v>
      </c>
    </row>
    <row r="79" spans="1:15" hidden="1">
      <c r="A79" s="8">
        <v>2015</v>
      </c>
      <c r="B79" s="22">
        <v>8.4</v>
      </c>
      <c r="C79" s="22">
        <v>13.446999999999999</v>
      </c>
      <c r="D79" s="22">
        <v>4.3890000000000002</v>
      </c>
      <c r="E79" s="22">
        <v>81.623000000000005</v>
      </c>
      <c r="F79" s="22">
        <v>15.329000000000001</v>
      </c>
      <c r="G79" s="22">
        <v>13.076000000000001</v>
      </c>
      <c r="H79" s="22">
        <v>47.981000000000002</v>
      </c>
      <c r="I79" s="22">
        <v>18.797999999999998</v>
      </c>
      <c r="J79" s="22">
        <v>3.12</v>
      </c>
      <c r="K79" s="22">
        <v>22.779</v>
      </c>
      <c r="L79" s="22">
        <v>13.602</v>
      </c>
      <c r="M79" s="22">
        <v>9.8949999999999996</v>
      </c>
      <c r="N79" s="22">
        <v>2.5529999999999999</v>
      </c>
      <c r="O79" s="22">
        <v>26.222999999999999</v>
      </c>
    </row>
    <row r="80" spans="1:15" hidden="1">
      <c r="A80" s="8">
        <v>2016</v>
      </c>
      <c r="B80" s="22">
        <v>7.024</v>
      </c>
      <c r="C80" s="22">
        <v>13.686999999999999</v>
      </c>
      <c r="D80" s="22">
        <v>4.26</v>
      </c>
      <c r="E80" s="22">
        <v>77.98</v>
      </c>
      <c r="F80" s="22">
        <v>14.378</v>
      </c>
      <c r="G80" s="22">
        <v>13.154</v>
      </c>
      <c r="H80" s="22">
        <v>48.076000000000001</v>
      </c>
      <c r="I80" s="22">
        <v>17.759</v>
      </c>
      <c r="J80" s="22">
        <v>4.1319999999999997</v>
      </c>
      <c r="K80" s="22">
        <v>21.245000000000001</v>
      </c>
      <c r="L80" s="22">
        <v>13.186999999999999</v>
      </c>
      <c r="M80" s="22">
        <v>9.7569999999999997</v>
      </c>
      <c r="N80" s="22">
        <v>2.867</v>
      </c>
      <c r="O80" s="22">
        <v>26.591000000000001</v>
      </c>
    </row>
    <row r="81" spans="1:2">
      <c r="A81" s="25" t="s">
        <v>594</v>
      </c>
      <c r="B81" s="66" t="s">
        <v>939</v>
      </c>
    </row>
    <row r="82" spans="1:2">
      <c r="A82" s="25" t="s">
        <v>595</v>
      </c>
      <c r="B82" s="3" t="s">
        <v>638</v>
      </c>
    </row>
    <row r="83" spans="1:2">
      <c r="A83" s="1" t="s">
        <v>1</v>
      </c>
      <c r="B83" s="66" t="s">
        <v>639</v>
      </c>
    </row>
  </sheetData>
  <mergeCells count="1">
    <mergeCell ref="B6:Y6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101"/>
  <dimension ref="A1:Y37"/>
  <sheetViews>
    <sheetView topLeftCell="G1" workbookViewId="0">
      <selection activeCell="B35" sqref="B35"/>
    </sheetView>
  </sheetViews>
  <sheetFormatPr defaultRowHeight="15"/>
  <sheetData>
    <row r="1" spans="1:25" ht="15.75">
      <c r="A1" s="227" t="s">
        <v>897</v>
      </c>
      <c r="B1" s="2" t="s">
        <v>775</v>
      </c>
    </row>
    <row r="3" spans="1:25">
      <c r="A3" s="1" t="s">
        <v>2</v>
      </c>
    </row>
    <row r="4" spans="1:25">
      <c r="A4" s="1"/>
    </row>
    <row r="5" spans="1:25" ht="67.5">
      <c r="A5" s="4" t="s">
        <v>3</v>
      </c>
      <c r="B5" s="165" t="s">
        <v>67</v>
      </c>
      <c r="C5" s="165" t="s">
        <v>4</v>
      </c>
      <c r="D5" s="166" t="s">
        <v>5</v>
      </c>
      <c r="E5" s="166" t="s">
        <v>6</v>
      </c>
      <c r="F5" s="166" t="s">
        <v>7</v>
      </c>
      <c r="G5" s="166" t="s">
        <v>8</v>
      </c>
      <c r="H5" s="166" t="s">
        <v>9</v>
      </c>
      <c r="I5" s="7" t="s">
        <v>10</v>
      </c>
      <c r="J5" s="166" t="s">
        <v>11</v>
      </c>
      <c r="K5" s="166" t="s">
        <v>12</v>
      </c>
      <c r="L5" s="166" t="s">
        <v>13</v>
      </c>
      <c r="M5" s="166" t="s">
        <v>14</v>
      </c>
      <c r="N5" s="166" t="s">
        <v>653</v>
      </c>
      <c r="O5" s="166" t="s">
        <v>652</v>
      </c>
      <c r="P5" s="166" t="s">
        <v>16</v>
      </c>
      <c r="Q5" s="166" t="s">
        <v>17</v>
      </c>
      <c r="R5" s="166" t="s">
        <v>18</v>
      </c>
      <c r="S5" s="166" t="s">
        <v>19</v>
      </c>
      <c r="T5" s="166" t="s">
        <v>691</v>
      </c>
      <c r="U5" s="84" t="s">
        <v>688</v>
      </c>
      <c r="V5" s="166" t="s">
        <v>690</v>
      </c>
      <c r="W5" s="166" t="s">
        <v>689</v>
      </c>
      <c r="X5" s="7" t="s">
        <v>21</v>
      </c>
      <c r="Y5" s="7" t="s">
        <v>41</v>
      </c>
    </row>
    <row r="6" spans="1:25" s="41" customFormat="1" ht="15" customHeight="1">
      <c r="A6" s="67"/>
      <c r="B6" s="246" t="s">
        <v>767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5">
      <c r="A7" s="8">
        <v>1997</v>
      </c>
      <c r="B7" s="9">
        <f>'Table 52'!B7 / 'Table 29'!B7</f>
        <v>52.134352248060807</v>
      </c>
      <c r="C7" s="11">
        <f>'Table 52'!C7 / 'Table 29'!C7</f>
        <v>48.773995220497618</v>
      </c>
      <c r="D7" s="17">
        <f>'Table 52'!D7 / 'Table 29'!D7</f>
        <v>36.865822256246084</v>
      </c>
      <c r="E7" s="17">
        <f>'Table 52'!E7 / 'Table 29'!E7</f>
        <v>773.20302648171503</v>
      </c>
      <c r="F7" s="17">
        <f>'Table 52'!F7 / 'Table 29'!F7</f>
        <v>1138.6925795053005</v>
      </c>
      <c r="G7" s="17">
        <f>'Table 52'!G7 / 'Table 29'!G7</f>
        <v>9.1160524686536242</v>
      </c>
      <c r="H7" s="17">
        <f>'Table 52'!H7 / 'Table 29'!H7</f>
        <v>40.017598234923305</v>
      </c>
      <c r="I7" s="11">
        <f>'Table 52'!I7 / 'Table 29'!I7</f>
        <v>91.08504489914651</v>
      </c>
      <c r="J7" s="17">
        <f>'Table 52'!J7 / 'Table 29'!J7</f>
        <v>11.260527501472984</v>
      </c>
      <c r="K7" s="17">
        <f>'Table 52'!K7 / 'Table 29'!K7</f>
        <v>11.18060007822549</v>
      </c>
      <c r="L7" s="17">
        <f>'Table 52'!L7 / 'Table 29'!L7</f>
        <v>70.86617239338338</v>
      </c>
      <c r="M7" s="17">
        <f>'Table 52'!M7 / 'Table 29'!M7</f>
        <v>86.828082639992516</v>
      </c>
      <c r="N7" s="17">
        <f>'Table 52'!N7 / 'Table 29'!N7</f>
        <v>25.211105530228476</v>
      </c>
      <c r="O7" s="17">
        <f>'Table 52'!O7 / 'Table 29'!O7</f>
        <v>236.97953795379539</v>
      </c>
      <c r="P7" s="17">
        <f>'Table 52'!P7 / 'Table 29'!P7</f>
        <v>5.3589441829186288</v>
      </c>
      <c r="Q7" s="17">
        <f>'Table 52'!Q7 / 'Table 29'!Q7</f>
        <v>3.2628915412078707</v>
      </c>
      <c r="R7" s="17">
        <f>'Table 52'!R7 / 'Table 29'!R7</f>
        <v>24.995739749838108</v>
      </c>
      <c r="S7" s="17">
        <f>'Table 52'!S7 / 'Table 29'!S7</f>
        <v>11.281126485563005</v>
      </c>
      <c r="T7" s="17">
        <f>'Table 52'!T7 / 'Table 29'!T7</f>
        <v>4.7581365041845007</v>
      </c>
      <c r="U7" s="16">
        <f>'Table 52'!U7 / 'Table 29'!U7</f>
        <v>3.2712828101877092</v>
      </c>
      <c r="V7" s="17">
        <f>'Table 52'!V7 / 'Table 29'!V7</f>
        <v>20.871782418649829</v>
      </c>
      <c r="W7" s="73">
        <f>'Table 52'!W7 / 'Table 29'!W7</f>
        <v>4.411804411804412</v>
      </c>
      <c r="X7" s="11">
        <f>'Table 52'!X7 / 'Table 29'!X7</f>
        <v>25.797791607418663</v>
      </c>
      <c r="Y7" s="11">
        <f>'Table 52'!Y7 / 'Table 29'!Y7</f>
        <v>36.828384150018096</v>
      </c>
    </row>
    <row r="8" spans="1:25">
      <c r="A8" s="8">
        <v>1998</v>
      </c>
      <c r="B8" s="9">
        <f>'Table 52'!B8 / 'Table 29'!B8</f>
        <v>52.498660439285793</v>
      </c>
      <c r="C8" s="11">
        <f>'Table 52'!C8 / 'Table 29'!C8</f>
        <v>49.376220402641174</v>
      </c>
      <c r="D8" s="17">
        <f>'Table 52'!D8 / 'Table 29'!D8</f>
        <v>38.160455816257922</v>
      </c>
      <c r="E8" s="17">
        <f>'Table 52'!E8 / 'Table 29'!E8</f>
        <v>866.45085969008699</v>
      </c>
      <c r="F8" s="17">
        <f>'Table 52'!F8 / 'Table 29'!F8</f>
        <v>1081.2933568489125</v>
      </c>
      <c r="G8" s="17">
        <f>'Table 52'!G8 / 'Table 29'!G8</f>
        <v>9.3822800246190656</v>
      </c>
      <c r="H8" s="17">
        <f>'Table 52'!H8 / 'Table 29'!H8</f>
        <v>40.760810099673314</v>
      </c>
      <c r="I8" s="11">
        <f>'Table 52'!I8 / 'Table 29'!I8</f>
        <v>92.894534550639875</v>
      </c>
      <c r="J8" s="17">
        <f>'Table 52'!J8 / 'Table 29'!J8</f>
        <v>11.969690603246635</v>
      </c>
      <c r="K8" s="17">
        <f>'Table 52'!K8 / 'Table 29'!K8</f>
        <v>11.283753086419754</v>
      </c>
      <c r="L8" s="17">
        <f>'Table 52'!L8 / 'Table 29'!L8</f>
        <v>73.895996387718242</v>
      </c>
      <c r="M8" s="17">
        <f>'Table 52'!M8 / 'Table 29'!M8</f>
        <v>84.153158792169393</v>
      </c>
      <c r="N8" s="17">
        <f>'Table 52'!N8 / 'Table 29'!N8</f>
        <v>29.366015253128321</v>
      </c>
      <c r="O8" s="17">
        <f>'Table 52'!O8 / 'Table 29'!O8</f>
        <v>224.17069885768444</v>
      </c>
      <c r="P8" s="17">
        <f>'Table 52'!P8 / 'Table 29'!P8</f>
        <v>5.9406015094169256</v>
      </c>
      <c r="Q8" s="17">
        <f>'Table 52'!Q8 / 'Table 29'!Q8</f>
        <v>2.9566609105841719</v>
      </c>
      <c r="R8" s="17">
        <f>'Table 52'!R8 / 'Table 29'!R8</f>
        <v>24.033184026244403</v>
      </c>
      <c r="S8" s="17">
        <f>'Table 52'!S8 / 'Table 29'!S8</f>
        <v>11.11169317608848</v>
      </c>
      <c r="T8" s="17">
        <f>'Table 52'!T8 / 'Table 29'!T8</f>
        <v>4.8994638847477221</v>
      </c>
      <c r="U8" s="16">
        <f>'Table 52'!U8 / 'Table 29'!U8</f>
        <v>3.4401040518495658</v>
      </c>
      <c r="V8" s="17">
        <f>'Table 52'!V8 / 'Table 29'!V8</f>
        <v>18.675550171613164</v>
      </c>
      <c r="W8" s="73">
        <f>'Table 52'!W8 / 'Table 29'!W8</f>
        <v>4.464061860839502</v>
      </c>
      <c r="X8" s="11">
        <f>'Table 52'!X8 / 'Table 29'!X8</f>
        <v>26.404063682072369</v>
      </c>
      <c r="Y8" s="11">
        <f>'Table 52'!Y8 / 'Table 29'!Y8</f>
        <v>37.098621852169458</v>
      </c>
    </row>
    <row r="9" spans="1:25">
      <c r="A9" s="8">
        <v>1999</v>
      </c>
      <c r="B9" s="9">
        <f>'Table 52'!B9 / 'Table 29'!B9</f>
        <v>52.548760778718382</v>
      </c>
      <c r="C9" s="11">
        <f>'Table 52'!C9 / 'Table 29'!C9</f>
        <v>49.582926450095677</v>
      </c>
      <c r="D9" s="17">
        <f>'Table 52'!D9 / 'Table 29'!D9</f>
        <v>39.531131884138134</v>
      </c>
      <c r="E9" s="17">
        <f>'Table 52'!E9 / 'Table 29'!E9</f>
        <v>974.97976644698804</v>
      </c>
      <c r="F9" s="17">
        <f>'Table 52'!F9 / 'Table 29'!F9</f>
        <v>1111.8675366243997</v>
      </c>
      <c r="G9" s="17">
        <f>'Table 52'!G9 / 'Table 29'!G9</f>
        <v>9.5624141507582756</v>
      </c>
      <c r="H9" s="17">
        <f>'Table 52'!H9 / 'Table 29'!H9</f>
        <v>40.308727800498701</v>
      </c>
      <c r="I9" s="11">
        <f>'Table 52'!I9 / 'Table 29'!I9</f>
        <v>93.012312219618423</v>
      </c>
      <c r="J9" s="17">
        <f>'Table 52'!J9 / 'Table 29'!J9</f>
        <v>12.083403737622927</v>
      </c>
      <c r="K9" s="17">
        <f>'Table 52'!K9 / 'Table 29'!K9</f>
        <v>11.752182839248768</v>
      </c>
      <c r="L9" s="17">
        <f>'Table 52'!L9 / 'Table 29'!L9</f>
        <v>75.525316048163802</v>
      </c>
      <c r="M9" s="17">
        <f>'Table 52'!M9 / 'Table 29'!M9</f>
        <v>80.351188296293444</v>
      </c>
      <c r="N9" s="17">
        <f>'Table 52'!N9 / 'Table 29'!N9</f>
        <v>33.393468152973171</v>
      </c>
      <c r="O9" s="17">
        <f>'Table 52'!O9 / 'Table 29'!O9</f>
        <v>214.71368351252784</v>
      </c>
      <c r="P9" s="17">
        <f>'Table 52'!P9 / 'Table 29'!P9</f>
        <v>6.5708506334504415</v>
      </c>
      <c r="Q9" s="17">
        <f>'Table 52'!Q9 / 'Table 29'!Q9</f>
        <v>2.6668299483778592</v>
      </c>
      <c r="R9" s="17">
        <f>'Table 52'!R9 / 'Table 29'!R9</f>
        <v>23.779243441483541</v>
      </c>
      <c r="S9" s="17">
        <f>'Table 52'!S9 / 'Table 29'!S9</f>
        <v>11.199550828984741</v>
      </c>
      <c r="T9" s="17">
        <f>'Table 52'!T9 / 'Table 29'!T9</f>
        <v>5.199025129478235</v>
      </c>
      <c r="U9" s="16">
        <f>'Table 52'!U9 / 'Table 29'!U9</f>
        <v>3.314894319682959</v>
      </c>
      <c r="V9" s="17">
        <f>'Table 52'!V9 / 'Table 29'!V9</f>
        <v>17.984852842488735</v>
      </c>
      <c r="W9" s="73">
        <f>'Table 52'!W9 / 'Table 29'!W9</f>
        <v>5.5493421466001482</v>
      </c>
      <c r="X9" s="11">
        <f>'Table 52'!X9 / 'Table 29'!X9</f>
        <v>27.134063836351327</v>
      </c>
      <c r="Y9" s="11">
        <f>'Table 52'!Y9 / 'Table 29'!Y9</f>
        <v>37.185441690214738</v>
      </c>
    </row>
    <row r="10" spans="1:25">
      <c r="A10" s="8">
        <v>2000</v>
      </c>
      <c r="B10" s="9">
        <f>'Table 52'!B10 / 'Table 29'!B10</f>
        <v>52.910728849532845</v>
      </c>
      <c r="C10" s="11">
        <f>'Table 52'!C10 / 'Table 29'!C10</f>
        <v>50.138750951997153</v>
      </c>
      <c r="D10" s="17">
        <f>'Table 52'!D10 / 'Table 29'!D10</f>
        <v>42.59650872817955</v>
      </c>
      <c r="E10" s="17">
        <f>'Table 52'!E10 / 'Table 29'!E10</f>
        <v>921.94480497301731</v>
      </c>
      <c r="F10" s="17">
        <f>'Table 52'!F10 / 'Table 29'!F10</f>
        <v>1049.2223076468154</v>
      </c>
      <c r="G10" s="17">
        <f>'Table 52'!G10 / 'Table 29'!G10</f>
        <v>9.8134219225102228</v>
      </c>
      <c r="H10" s="17">
        <f>'Table 52'!H10 / 'Table 29'!H10</f>
        <v>39.939369752794171</v>
      </c>
      <c r="I10" s="11">
        <f>'Table 52'!I10 / 'Table 29'!I10</f>
        <v>94.010378250170646</v>
      </c>
      <c r="J10" s="17">
        <f>'Table 52'!J10 / 'Table 29'!J10</f>
        <v>11.949219714393378</v>
      </c>
      <c r="K10" s="17">
        <f>'Table 52'!K10 / 'Table 29'!K10</f>
        <v>12.246908088614934</v>
      </c>
      <c r="L10" s="17">
        <f>'Table 52'!L10 / 'Table 29'!L10</f>
        <v>77.070773775287762</v>
      </c>
      <c r="M10" s="17">
        <f>'Table 52'!M10 / 'Table 29'!M10</f>
        <v>82.147278942991775</v>
      </c>
      <c r="N10" s="17">
        <f>'Table 52'!N10 / 'Table 29'!N10</f>
        <v>33.765171810944651</v>
      </c>
      <c r="O10" s="17">
        <f>'Table 52'!O10 / 'Table 29'!O10</f>
        <v>202.24839400428266</v>
      </c>
      <c r="P10" s="17">
        <f>'Table 52'!P10 / 'Table 29'!P10</f>
        <v>7.9774586585349478</v>
      </c>
      <c r="Q10" s="17">
        <f>'Table 52'!Q10 / 'Table 29'!Q10</f>
        <v>2.6922040387707122</v>
      </c>
      <c r="R10" s="17">
        <f>'Table 52'!R10 / 'Table 29'!R10</f>
        <v>23.807610629627504</v>
      </c>
      <c r="S10" s="17">
        <f>'Table 52'!S10 / 'Table 29'!S10</f>
        <v>11.037824382516789</v>
      </c>
      <c r="T10" s="17">
        <f>'Table 52'!T10 / 'Table 29'!T10</f>
        <v>5.5185118607111585</v>
      </c>
      <c r="U10" s="16">
        <f>'Table 52'!U10 / 'Table 29'!U10</f>
        <v>3.4774011002303542</v>
      </c>
      <c r="V10" s="17">
        <f>'Table 52'!V10 / 'Table 29'!V10</f>
        <v>19.04191616766467</v>
      </c>
      <c r="W10" s="73">
        <f>'Table 52'!W10 / 'Table 29'!W10</f>
        <v>6.002810928099418</v>
      </c>
      <c r="X10" s="11">
        <f>'Table 52'!X10 / 'Table 29'!X10</f>
        <v>27.662353860810516</v>
      </c>
      <c r="Y10" s="11">
        <f>'Table 52'!Y10 / 'Table 29'!Y10</f>
        <v>37.318992042514871</v>
      </c>
    </row>
    <row r="11" spans="1:25">
      <c r="A11" s="8">
        <v>2001</v>
      </c>
      <c r="B11" s="9">
        <f>'Table 52'!B11 / 'Table 29'!B11</f>
        <v>54.079942125173218</v>
      </c>
      <c r="C11" s="11">
        <f>'Table 52'!C11 / 'Table 29'!C11</f>
        <v>51.513813241742739</v>
      </c>
      <c r="D11" s="17">
        <f>'Table 52'!D11 / 'Table 29'!D11</f>
        <v>46.100383568829294</v>
      </c>
      <c r="E11" s="17">
        <f>'Table 52'!E11 / 'Table 29'!E11</f>
        <v>911.79868763932063</v>
      </c>
      <c r="F11" s="17">
        <f>'Table 52'!F11 / 'Table 29'!F11</f>
        <v>1018.1734157472126</v>
      </c>
      <c r="G11" s="17">
        <f>'Table 52'!G11 / 'Table 29'!G11</f>
        <v>10.034468920248704</v>
      </c>
      <c r="H11" s="17">
        <f>'Table 52'!H11 / 'Table 29'!H11</f>
        <v>40.324119901520341</v>
      </c>
      <c r="I11" s="11">
        <f>'Table 52'!I11 / 'Table 29'!I11</f>
        <v>97.907189169425209</v>
      </c>
      <c r="J11" s="17">
        <f>'Table 52'!J11 / 'Table 29'!J11</f>
        <v>12.170364439393548</v>
      </c>
      <c r="K11" s="17">
        <f>'Table 52'!K11 / 'Table 29'!K11</f>
        <v>12.560264890245149</v>
      </c>
      <c r="L11" s="17">
        <f>'Table 52'!L11 / 'Table 29'!L11</f>
        <v>78.976179488089741</v>
      </c>
      <c r="M11" s="17">
        <f>'Table 52'!M11 / 'Table 29'!M11</f>
        <v>88.582326764144952</v>
      </c>
      <c r="N11" s="17">
        <f>'Table 52'!N11 / 'Table 29'!N11</f>
        <v>34.197559916379639</v>
      </c>
      <c r="O11" s="17">
        <f>'Table 52'!O11 / 'Table 29'!O11</f>
        <v>197.38862952135781</v>
      </c>
      <c r="P11" s="17">
        <f>'Table 52'!P11 / 'Table 29'!P11</f>
        <v>8.7133545175161</v>
      </c>
      <c r="Q11" s="17">
        <f>'Table 52'!Q11 / 'Table 29'!Q11</f>
        <v>2.6278955515799818</v>
      </c>
      <c r="R11" s="17">
        <f>'Table 52'!R11 / 'Table 29'!R11</f>
        <v>23.386741548287635</v>
      </c>
      <c r="S11" s="17">
        <f>'Table 52'!S11 / 'Table 29'!S11</f>
        <v>11.041028698409258</v>
      </c>
      <c r="T11" s="17">
        <f>'Table 52'!T11 / 'Table 29'!T11</f>
        <v>6.1289197002083968</v>
      </c>
      <c r="U11" s="16">
        <f>'Table 52'!U11 / 'Table 29'!U11</f>
        <v>3.5826556589674614</v>
      </c>
      <c r="V11" s="17">
        <f>'Table 52'!V11 / 'Table 29'!V11</f>
        <v>19.648122665618242</v>
      </c>
      <c r="W11" s="73">
        <f>'Table 52'!W11 / 'Table 29'!W11</f>
        <v>7.3188533460851186</v>
      </c>
      <c r="X11" s="11">
        <f>'Table 52'!X11 / 'Table 29'!X11</f>
        <v>28.33393652476267</v>
      </c>
      <c r="Y11" s="11">
        <f>'Table 52'!Y11 / 'Table 29'!Y11</f>
        <v>37.882286640974002</v>
      </c>
    </row>
    <row r="12" spans="1:25">
      <c r="A12" s="8">
        <v>2002</v>
      </c>
      <c r="B12" s="9">
        <f>'Table 52'!B12 / 'Table 29'!B12</f>
        <v>54.151128594011375</v>
      </c>
      <c r="C12" s="11">
        <f>'Table 52'!C12 / 'Table 29'!C12</f>
        <v>51.57424672974382</v>
      </c>
      <c r="D12" s="17">
        <f>'Table 52'!D12 / 'Table 29'!D12</f>
        <v>45.403431673506319</v>
      </c>
      <c r="E12" s="17">
        <f>'Table 52'!E12 / 'Table 29'!E12</f>
        <v>966.25175092321399</v>
      </c>
      <c r="F12" s="17">
        <f>'Table 52'!F12 / 'Table 29'!F12</f>
        <v>1049.9791356184799</v>
      </c>
      <c r="G12" s="17">
        <f>'Table 52'!G12 / 'Table 29'!G12</f>
        <v>9.8951974501647673</v>
      </c>
      <c r="H12" s="17">
        <f>'Table 52'!H12 / 'Table 29'!H12</f>
        <v>40.006732760791692</v>
      </c>
      <c r="I12" s="11">
        <f>'Table 52'!I12 / 'Table 29'!I12</f>
        <v>99.147779610781797</v>
      </c>
      <c r="J12" s="17">
        <f>'Table 52'!J12 / 'Table 29'!J12</f>
        <v>12.111372159506937</v>
      </c>
      <c r="K12" s="17">
        <f>'Table 52'!K12 / 'Table 29'!K12</f>
        <v>12.539141036466004</v>
      </c>
      <c r="L12" s="17">
        <f>'Table 52'!L12 / 'Table 29'!L12</f>
        <v>80.758813382942023</v>
      </c>
      <c r="M12" s="17">
        <f>'Table 52'!M12 / 'Table 29'!M12</f>
        <v>94.900476746990179</v>
      </c>
      <c r="N12" s="17">
        <f>'Table 52'!N12 / 'Table 29'!N12</f>
        <v>33.335935185479713</v>
      </c>
      <c r="O12" s="17">
        <f>'Table 52'!O12 / 'Table 29'!O12</f>
        <v>192.93879291959908</v>
      </c>
      <c r="P12" s="17">
        <f>'Table 52'!P12 / 'Table 29'!P12</f>
        <v>9.529114725135635</v>
      </c>
      <c r="Q12" s="17">
        <f>'Table 52'!Q12 / 'Table 29'!Q12</f>
        <v>2.5674017519342853</v>
      </c>
      <c r="R12" s="17">
        <f>'Table 52'!R12 / 'Table 29'!R12</f>
        <v>22.819083657189609</v>
      </c>
      <c r="S12" s="17">
        <f>'Table 52'!S12 / 'Table 29'!S12</f>
        <v>10.961482577338653</v>
      </c>
      <c r="T12" s="17">
        <f>'Table 52'!T12 / 'Table 29'!T12</f>
        <v>6.6538834767506128</v>
      </c>
      <c r="U12" s="16">
        <f>'Table 52'!U12 / 'Table 29'!U12</f>
        <v>3.6158249846657124</v>
      </c>
      <c r="V12" s="17">
        <f>'Table 52'!V12 / 'Table 29'!V12</f>
        <v>19.80488728925933</v>
      </c>
      <c r="W12" s="73">
        <f>'Table 52'!W12 / 'Table 29'!W12</f>
        <v>8.5045389393215487</v>
      </c>
      <c r="X12" s="11">
        <f>'Table 52'!X12 / 'Table 29'!X12</f>
        <v>28.278675559621739</v>
      </c>
      <c r="Y12" s="11">
        <f>'Table 52'!Y12 / 'Table 29'!Y12</f>
        <v>37.579983250475991</v>
      </c>
    </row>
    <row r="13" spans="1:25">
      <c r="A13" s="8">
        <v>2003</v>
      </c>
      <c r="B13" s="9">
        <f>'Table 52'!B13 / 'Table 29'!B13</f>
        <v>54.386048742648995</v>
      </c>
      <c r="C13" s="11">
        <f>'Table 52'!C13 / 'Table 29'!C13</f>
        <v>51.814426022450718</v>
      </c>
      <c r="D13" s="17">
        <f>'Table 52'!D13 / 'Table 29'!D13</f>
        <v>45.45701790648593</v>
      </c>
      <c r="E13" s="17">
        <f>'Table 52'!E13 / 'Table 29'!E13</f>
        <v>964.58020313720783</v>
      </c>
      <c r="F13" s="17">
        <f>'Table 52'!F13 / 'Table 29'!F13</f>
        <v>1002.9933730203302</v>
      </c>
      <c r="G13" s="17">
        <f>'Table 52'!G13 / 'Table 29'!G13</f>
        <v>9.8103369751286493</v>
      </c>
      <c r="H13" s="17">
        <f>'Table 52'!H13 / 'Table 29'!H13</f>
        <v>40.101841517857146</v>
      </c>
      <c r="I13" s="11">
        <f>'Table 52'!I13 / 'Table 29'!I13</f>
        <v>100.77717129777936</v>
      </c>
      <c r="J13" s="17">
        <f>'Table 52'!J13 / 'Table 29'!J13</f>
        <v>12.440789098218758</v>
      </c>
      <c r="K13" s="17">
        <f>'Table 52'!K13 / 'Table 29'!K13</f>
        <v>12.78137644475895</v>
      </c>
      <c r="L13" s="17">
        <f>'Table 52'!L13 / 'Table 29'!L13</f>
        <v>80.158549104596787</v>
      </c>
      <c r="M13" s="17">
        <f>'Table 52'!M13 / 'Table 29'!M13</f>
        <v>95.242440041710125</v>
      </c>
      <c r="N13" s="17">
        <f>'Table 52'!N13 / 'Table 29'!N13</f>
        <v>33.769161675308418</v>
      </c>
      <c r="O13" s="17">
        <f>'Table 52'!O13 / 'Table 29'!O13</f>
        <v>183.21651169919281</v>
      </c>
      <c r="P13" s="17">
        <f>'Table 52'!P13 / 'Table 29'!P13</f>
        <v>9.7028050580910197</v>
      </c>
      <c r="Q13" s="17">
        <f>'Table 52'!Q13 / 'Table 29'!Q13</f>
        <v>2.7284909346292321</v>
      </c>
      <c r="R13" s="17">
        <f>'Table 52'!R13 / 'Table 29'!R13</f>
        <v>23.630727695422845</v>
      </c>
      <c r="S13" s="17">
        <f>'Table 52'!S13 / 'Table 29'!S13</f>
        <v>11.327218989807955</v>
      </c>
      <c r="T13" s="17">
        <f>'Table 52'!T13 / 'Table 29'!T13</f>
        <v>7.3733682823641926</v>
      </c>
      <c r="U13" s="16">
        <f>'Table 52'!U13 / 'Table 29'!U13</f>
        <v>3.8753279634110238</v>
      </c>
      <c r="V13" s="17">
        <f>'Table 52'!V13 / 'Table 29'!V13</f>
        <v>20.827178729689809</v>
      </c>
      <c r="W13" s="73">
        <f>'Table 52'!W13 / 'Table 29'!W13</f>
        <v>9.6915772731077858</v>
      </c>
      <c r="X13" s="11">
        <f>'Table 52'!X13 / 'Table 29'!X13</f>
        <v>28.107189541609724</v>
      </c>
      <c r="Y13" s="11">
        <f>'Table 52'!Y13 / 'Table 29'!Y13</f>
        <v>37.367506985098302</v>
      </c>
    </row>
    <row r="14" spans="1:25">
      <c r="A14" s="8">
        <v>2004</v>
      </c>
      <c r="B14" s="9">
        <f>'Table 52'!B14 / 'Table 29'!B14</f>
        <v>54.706776261421105</v>
      </c>
      <c r="C14" s="11">
        <f>'Table 52'!C14 / 'Table 29'!C14</f>
        <v>51.939643974474301</v>
      </c>
      <c r="D14" s="17">
        <f>'Table 52'!D14 / 'Table 29'!D14</f>
        <v>45.21911698960843</v>
      </c>
      <c r="E14" s="17">
        <f>'Table 52'!E14 / 'Table 29'!E14</f>
        <v>931.76687149779377</v>
      </c>
      <c r="F14" s="17">
        <f>'Table 52'!F14 / 'Table 29'!F14</f>
        <v>1000.5300060729862</v>
      </c>
      <c r="G14" s="17">
        <f>'Table 52'!G14 / 'Table 29'!G14</f>
        <v>9.6237230475778457</v>
      </c>
      <c r="H14" s="17">
        <f>'Table 52'!H14 / 'Table 29'!H14</f>
        <v>39.392509947085607</v>
      </c>
      <c r="I14" s="11">
        <f>'Table 52'!I14 / 'Table 29'!I14</f>
        <v>101.16670624837046</v>
      </c>
      <c r="J14" s="17">
        <f>'Table 52'!J14 / 'Table 29'!J14</f>
        <v>12.478550177153933</v>
      </c>
      <c r="K14" s="17">
        <f>'Table 52'!K14 / 'Table 29'!K14</f>
        <v>13.64370167053479</v>
      </c>
      <c r="L14" s="17">
        <f>'Table 52'!L14 / 'Table 29'!L14</f>
        <v>76.721523427023087</v>
      </c>
      <c r="M14" s="17">
        <f>'Table 52'!M14 / 'Table 29'!M14</f>
        <v>95.767271941979956</v>
      </c>
      <c r="N14" s="17">
        <f>'Table 52'!N14 / 'Table 29'!N14</f>
        <v>33.432134218961941</v>
      </c>
      <c r="O14" s="17">
        <f>'Table 52'!O14 / 'Table 29'!O14</f>
        <v>178.28030138232444</v>
      </c>
      <c r="P14" s="17">
        <f>'Table 52'!P14 / 'Table 29'!P14</f>
        <v>9.7535577924331829</v>
      </c>
      <c r="Q14" s="17">
        <f>'Table 52'!Q14 / 'Table 29'!Q14</f>
        <v>2.9600386850261997</v>
      </c>
      <c r="R14" s="17">
        <f>'Table 52'!R14 / 'Table 29'!R14</f>
        <v>23.974845752254392</v>
      </c>
      <c r="S14" s="17">
        <f>'Table 52'!S14 / 'Table 29'!S14</f>
        <v>11.769785128358407</v>
      </c>
      <c r="T14" s="17">
        <f>'Table 52'!T14 / 'Table 29'!T14</f>
        <v>7.7446564532253248</v>
      </c>
      <c r="U14" s="16">
        <f>'Table 52'!U14 / 'Table 29'!U14</f>
        <v>4.1128504863892745</v>
      </c>
      <c r="V14" s="17">
        <f>'Table 52'!V14 / 'Table 29'!V14</f>
        <v>21.608131409383791</v>
      </c>
      <c r="W14" s="73">
        <f>'Table 52'!W14 / 'Table 29'!W14</f>
        <v>10.085118872908717</v>
      </c>
      <c r="X14" s="11">
        <f>'Table 52'!X14 / 'Table 29'!X14</f>
        <v>28.111267587285898</v>
      </c>
      <c r="Y14" s="11">
        <f>'Table 52'!Y14 / 'Table 29'!Y14</f>
        <v>37.015483500627631</v>
      </c>
    </row>
    <row r="15" spans="1:25">
      <c r="A15" s="8">
        <v>2005</v>
      </c>
      <c r="B15" s="9">
        <f>'Table 52'!B15 / 'Table 29'!B15</f>
        <v>56.296612669630974</v>
      </c>
      <c r="C15" s="11">
        <f>'Table 52'!C15 / 'Table 29'!C15</f>
        <v>53.59834259897108</v>
      </c>
      <c r="D15" s="17">
        <f>'Table 52'!D15 / 'Table 29'!D15</f>
        <v>44.678185462785429</v>
      </c>
      <c r="E15" s="17">
        <f>'Table 52'!E15 / 'Table 29'!E15</f>
        <v>921.60955980977928</v>
      </c>
      <c r="F15" s="17">
        <f>'Table 52'!F15 / 'Table 29'!F15</f>
        <v>990.39101944354923</v>
      </c>
      <c r="G15" s="17">
        <f>'Table 52'!G15 / 'Table 29'!G15</f>
        <v>9.3516833484986357</v>
      </c>
      <c r="H15" s="17">
        <f>'Table 52'!H15 / 'Table 29'!H15</f>
        <v>39.864885997560442</v>
      </c>
      <c r="I15" s="11">
        <f>'Table 52'!I15 / 'Table 29'!I15</f>
        <v>103.66179276213387</v>
      </c>
      <c r="J15" s="17">
        <f>'Table 52'!J15 / 'Table 29'!J15</f>
        <v>13.071535614888218</v>
      </c>
      <c r="K15" s="17">
        <f>'Table 52'!K15 / 'Table 29'!K15</f>
        <v>14.334267632696953</v>
      </c>
      <c r="L15" s="17">
        <f>'Table 52'!L15 / 'Table 29'!L15</f>
        <v>79.656295173536563</v>
      </c>
      <c r="M15" s="17">
        <f>'Table 52'!M15 / 'Table 29'!M15</f>
        <v>100.41267986268352</v>
      </c>
      <c r="N15" s="17">
        <f>'Table 52'!N15 / 'Table 29'!N15</f>
        <v>34.305091145725001</v>
      </c>
      <c r="O15" s="17">
        <f>'Table 52'!O15 / 'Table 29'!O15</f>
        <v>171.89509590113516</v>
      </c>
      <c r="P15" s="17">
        <f>'Table 52'!P15 / 'Table 29'!P15</f>
        <v>9.7040584885628807</v>
      </c>
      <c r="Q15" s="17">
        <f>'Table 52'!Q15 / 'Table 29'!Q15</f>
        <v>3.172821951500711</v>
      </c>
      <c r="R15" s="17">
        <f>'Table 52'!R15 / 'Table 29'!R15</f>
        <v>26.550551164991433</v>
      </c>
      <c r="S15" s="17">
        <f>'Table 52'!S15 / 'Table 29'!S15</f>
        <v>12.527367083817605</v>
      </c>
      <c r="T15" s="17">
        <f>'Table 52'!T15 / 'Table 29'!T15</f>
        <v>8.4318832266311805</v>
      </c>
      <c r="U15" s="16">
        <f>'Table 52'!U15 / 'Table 29'!U15</f>
        <v>4.4267181836122109</v>
      </c>
      <c r="V15" s="17">
        <f>'Table 52'!V15 / 'Table 29'!V15</f>
        <v>22.099596231493944</v>
      </c>
      <c r="W15" s="73">
        <f>'Table 52'!W15 / 'Table 29'!W15</f>
        <v>11.197124026363092</v>
      </c>
      <c r="X15" s="11">
        <f>'Table 52'!X15 / 'Table 29'!X15</f>
        <v>28.985545563743795</v>
      </c>
      <c r="Y15" s="11">
        <f>'Table 52'!Y15 / 'Table 29'!Y15</f>
        <v>37.550229544008651</v>
      </c>
    </row>
    <row r="16" spans="1:25">
      <c r="A16" s="8">
        <v>2006</v>
      </c>
      <c r="B16" s="9">
        <f>'Table 52'!B16 / 'Table 29'!B16</f>
        <v>57.801344357287086</v>
      </c>
      <c r="C16" s="11">
        <f>'Table 52'!C16 / 'Table 29'!C16</f>
        <v>55.324063881434299</v>
      </c>
      <c r="D16" s="17">
        <f>'Table 52'!D16 / 'Table 29'!D16</f>
        <v>45.60895908502961</v>
      </c>
      <c r="E16" s="17">
        <f>'Table 52'!E16 / 'Table 29'!E16</f>
        <v>880.97457176295347</v>
      </c>
      <c r="F16" s="17">
        <f>'Table 52'!F16 / 'Table 29'!F16</f>
        <v>1013.5881786058465</v>
      </c>
      <c r="G16" s="17">
        <f>'Table 52'!G16 / 'Table 29'!G16</f>
        <v>9.4869573922619246</v>
      </c>
      <c r="H16" s="17">
        <f>'Table 52'!H16 / 'Table 29'!H16</f>
        <v>40.710022042379293</v>
      </c>
      <c r="I16" s="11">
        <f>'Table 52'!I16 / 'Table 29'!I16</f>
        <v>108.46207288571158</v>
      </c>
      <c r="J16" s="17">
        <f>'Table 52'!J16 / 'Table 29'!J16</f>
        <v>13.971787497354299</v>
      </c>
      <c r="K16" s="17">
        <f>'Table 52'!K16 / 'Table 29'!K16</f>
        <v>14.900636764397174</v>
      </c>
      <c r="L16" s="17">
        <f>'Table 52'!L16 / 'Table 29'!L16</f>
        <v>78.7140661237258</v>
      </c>
      <c r="M16" s="17">
        <f>'Table 52'!M16 / 'Table 29'!M16</f>
        <v>103.07488597910843</v>
      </c>
      <c r="N16" s="17">
        <f>'Table 52'!N16 / 'Table 29'!N16</f>
        <v>35.375557928710158</v>
      </c>
      <c r="O16" s="17">
        <f>'Table 52'!O16 / 'Table 29'!O16</f>
        <v>175.44564582115723</v>
      </c>
      <c r="P16" s="17">
        <f>'Table 52'!P16 / 'Table 29'!P16</f>
        <v>9.7495803103089731</v>
      </c>
      <c r="Q16" s="17">
        <f>'Table 52'!Q16 / 'Table 29'!Q16</f>
        <v>3.748258552442449</v>
      </c>
      <c r="R16" s="17">
        <f>'Table 52'!R16 / 'Table 29'!R16</f>
        <v>27.57157188054634</v>
      </c>
      <c r="S16" s="17">
        <f>'Table 52'!S16 / 'Table 29'!S16</f>
        <v>12.870160995491043</v>
      </c>
      <c r="T16" s="17">
        <f>'Table 52'!T16 / 'Table 29'!T16</f>
        <v>8.6242506502116374</v>
      </c>
      <c r="U16" s="16">
        <f>'Table 52'!U16 / 'Table 29'!U16</f>
        <v>4.3684460668817184</v>
      </c>
      <c r="V16" s="17">
        <f>'Table 52'!V16 / 'Table 29'!V16</f>
        <v>22.075910147172735</v>
      </c>
      <c r="W16" s="73">
        <f>'Table 52'!W16 / 'Table 29'!W16</f>
        <v>11.709511568123395</v>
      </c>
      <c r="X16" s="11">
        <f>'Table 52'!X16 / 'Table 29'!X16</f>
        <v>29.64580470620168</v>
      </c>
      <c r="Y16" s="11">
        <f>'Table 52'!Y16 / 'Table 29'!Y16</f>
        <v>38.147771748168772</v>
      </c>
    </row>
    <row r="17" spans="1:25">
      <c r="A17" s="8">
        <v>2007</v>
      </c>
      <c r="B17" s="9">
        <f>'Table 52'!B17 / 'Table 29'!B17</f>
        <v>58.820524297428321</v>
      </c>
      <c r="C17" s="11">
        <f>'Table 52'!C17 / 'Table 29'!C17</f>
        <v>56.412305944462048</v>
      </c>
      <c r="D17" s="17">
        <f>'Table 52'!D17 / 'Table 29'!D17</f>
        <v>46.922649760521992</v>
      </c>
      <c r="E17" s="17">
        <f>'Table 52'!E17 / 'Table 29'!E17</f>
        <v>947.56131341757043</v>
      </c>
      <c r="F17" s="17">
        <f>'Table 52'!F17 / 'Table 29'!F17</f>
        <v>1047.1917331477218</v>
      </c>
      <c r="G17" s="17">
        <f>'Table 52'!G17 / 'Table 29'!G17</f>
        <v>9.5656194127249741</v>
      </c>
      <c r="H17" s="17">
        <f>'Table 52'!H17 / 'Table 29'!H17</f>
        <v>41.316202265278818</v>
      </c>
      <c r="I17" s="11">
        <f>'Table 52'!I17 / 'Table 29'!I17</f>
        <v>112.67111048285294</v>
      </c>
      <c r="J17" s="17">
        <f>'Table 52'!J17 / 'Table 29'!J17</f>
        <v>14.343397377249161</v>
      </c>
      <c r="K17" s="17">
        <f>'Table 52'!K17 / 'Table 29'!K17</f>
        <v>15.823800853405979</v>
      </c>
      <c r="L17" s="17">
        <f>'Table 52'!L17 / 'Table 29'!L17</f>
        <v>80.740814762999236</v>
      </c>
      <c r="M17" s="17">
        <f>'Table 52'!M17 / 'Table 29'!M17</f>
        <v>96.455991104678859</v>
      </c>
      <c r="N17" s="17">
        <f>'Table 52'!N17 / 'Table 29'!N17</f>
        <v>35.963151417213773</v>
      </c>
      <c r="O17" s="17">
        <f>'Table 52'!O17 / 'Table 29'!O17</f>
        <v>168.09715755090696</v>
      </c>
      <c r="P17" s="17">
        <f>'Table 52'!P17 / 'Table 29'!P17</f>
        <v>9.7844659447402105</v>
      </c>
      <c r="Q17" s="17">
        <f>'Table 52'!Q17 / 'Table 29'!Q17</f>
        <v>4.0695234373869376</v>
      </c>
      <c r="R17" s="17">
        <f>'Table 52'!R17 / 'Table 29'!R17</f>
        <v>28.712170969534682</v>
      </c>
      <c r="S17" s="17">
        <f>'Table 52'!S17 / 'Table 29'!S17</f>
        <v>12.95654651093459</v>
      </c>
      <c r="T17" s="17">
        <f>'Table 52'!T17 / 'Table 29'!T17</f>
        <v>8.6182979908513744</v>
      </c>
      <c r="U17" s="16">
        <f>'Table 52'!U17 / 'Table 29'!U17</f>
        <v>4.3935422375789353</v>
      </c>
      <c r="V17" s="17">
        <f>'Table 52'!V17 / 'Table 29'!V17</f>
        <v>21.921515561569688</v>
      </c>
      <c r="W17" s="73">
        <f>'Table 52'!W17 / 'Table 29'!W17</f>
        <v>11.586148873046096</v>
      </c>
      <c r="X17" s="11">
        <f>'Table 52'!X17 / 'Table 29'!X17</f>
        <v>29.747882996779637</v>
      </c>
      <c r="Y17" s="11">
        <f>'Table 52'!Y17 / 'Table 29'!Y17</f>
        <v>38.299330581143984</v>
      </c>
    </row>
    <row r="18" spans="1:25">
      <c r="A18" s="8">
        <v>2008</v>
      </c>
      <c r="B18" s="9">
        <f>'Table 52'!B18 / 'Table 29'!B18</f>
        <v>60.257051984373867</v>
      </c>
      <c r="C18" s="11">
        <f>'Table 52'!C18 / 'Table 29'!C18</f>
        <v>57.955662863409202</v>
      </c>
      <c r="D18" s="17">
        <f>'Table 52'!D18 / 'Table 29'!D18</f>
        <v>49.3130103957157</v>
      </c>
      <c r="E18" s="17">
        <f>'Table 52'!E18 / 'Table 29'!E18</f>
        <v>941.86097275415239</v>
      </c>
      <c r="F18" s="17">
        <f>'Table 52'!F18 / 'Table 29'!F18</f>
        <v>1031.6710902409147</v>
      </c>
      <c r="G18" s="17">
        <f>'Table 52'!G18 / 'Table 29'!G18</f>
        <v>9.4224487869347691</v>
      </c>
      <c r="H18" s="17">
        <f>'Table 52'!H18 / 'Table 29'!H18</f>
        <v>43.592028994061884</v>
      </c>
      <c r="I18" s="11">
        <f>'Table 52'!I18 / 'Table 29'!I18</f>
        <v>117.8880484863232</v>
      </c>
      <c r="J18" s="17">
        <f>'Table 52'!J18 / 'Table 29'!J18</f>
        <v>15.513532290403377</v>
      </c>
      <c r="K18" s="17">
        <f>'Table 52'!K18 / 'Table 29'!K18</f>
        <v>16.536784280145433</v>
      </c>
      <c r="L18" s="17">
        <f>'Table 52'!L18 / 'Table 29'!L18</f>
        <v>87.11060244880268</v>
      </c>
      <c r="M18" s="17">
        <f>'Table 52'!M18 / 'Table 29'!M18</f>
        <v>95.020380794409832</v>
      </c>
      <c r="N18" s="17">
        <f>'Table 52'!N18 / 'Table 29'!N18</f>
        <v>34.392116262841007</v>
      </c>
      <c r="O18" s="17">
        <f>'Table 52'!O18 / 'Table 29'!O18</f>
        <v>169.3535709919131</v>
      </c>
      <c r="P18" s="17">
        <f>'Table 52'!P18 / 'Table 29'!P18</f>
        <v>10.205391527599486</v>
      </c>
      <c r="Q18" s="17">
        <f>'Table 52'!Q18 / 'Table 29'!Q18</f>
        <v>4.495359425312353</v>
      </c>
      <c r="R18" s="17">
        <f>'Table 52'!R18 / 'Table 29'!R18</f>
        <v>29.994111585455617</v>
      </c>
      <c r="S18" s="17">
        <f>'Table 52'!S18 / 'Table 29'!S18</f>
        <v>13.154367656052779</v>
      </c>
      <c r="T18" s="17">
        <f>'Table 52'!T18 / 'Table 29'!T18</f>
        <v>8.563897626524712</v>
      </c>
      <c r="U18" s="16">
        <f>'Table 52'!U18 / 'Table 29'!U18</f>
        <v>4.3398339891432345</v>
      </c>
      <c r="V18" s="17">
        <f>'Table 52'!V18 / 'Table 29'!V18</f>
        <v>21.104455567407893</v>
      </c>
      <c r="W18" s="73">
        <f>'Table 52'!W18 / 'Table 29'!W18</f>
        <v>11.689466039412926</v>
      </c>
      <c r="X18" s="11">
        <f>'Table 52'!X18 / 'Table 29'!X18</f>
        <v>30.168914581049716</v>
      </c>
      <c r="Y18" s="11">
        <f>'Table 52'!Y18 / 'Table 29'!Y18</f>
        <v>38.858742715775314</v>
      </c>
    </row>
    <row r="19" spans="1:25">
      <c r="A19" s="8">
        <v>2009</v>
      </c>
      <c r="B19" s="9">
        <f>'Table 52'!B19 / 'Table 29'!B19</f>
        <v>63.110893389463143</v>
      </c>
      <c r="C19" s="11">
        <f>'Table 52'!C19 / 'Table 29'!C19</f>
        <v>60.857220336476821</v>
      </c>
      <c r="D19" s="17">
        <f>'Table 52'!D19 / 'Table 29'!D19</f>
        <v>51.24952954459917</v>
      </c>
      <c r="E19" s="17">
        <f>'Table 52'!E19 / 'Table 29'!E19</f>
        <v>1038.7682900196551</v>
      </c>
      <c r="F19" s="17">
        <f>'Table 52'!F19 / 'Table 29'!F19</f>
        <v>1114.2826518034192</v>
      </c>
      <c r="G19" s="17">
        <f>'Table 52'!G19 / 'Table 29'!G19</f>
        <v>10.601037080359314</v>
      </c>
      <c r="H19" s="17">
        <f>'Table 52'!H19 / 'Table 29'!H19</f>
        <v>46.603286532770888</v>
      </c>
      <c r="I19" s="11">
        <f>'Table 52'!I19 / 'Table 29'!I19</f>
        <v>129.47111086589433</v>
      </c>
      <c r="J19" s="17">
        <f>'Table 52'!J19 / 'Table 29'!J19</f>
        <v>17.484429591371715</v>
      </c>
      <c r="K19" s="17">
        <f>'Table 52'!K19 / 'Table 29'!K19</f>
        <v>16.588299579219207</v>
      </c>
      <c r="L19" s="17">
        <f>'Table 52'!L19 / 'Table 29'!L19</f>
        <v>94.54926624737945</v>
      </c>
      <c r="M19" s="17">
        <f>'Table 52'!M19 / 'Table 29'!M19</f>
        <v>94.913049055359068</v>
      </c>
      <c r="N19" s="17">
        <f>'Table 52'!N19 / 'Table 29'!N19</f>
        <v>33.125022779949099</v>
      </c>
      <c r="O19" s="17">
        <f>'Table 52'!O19 / 'Table 29'!O19</f>
        <v>169.57968163119298</v>
      </c>
      <c r="P19" s="17">
        <f>'Table 52'!P19 / 'Table 29'!P19</f>
        <v>10.863629751474258</v>
      </c>
      <c r="Q19" s="17">
        <f>'Table 52'!Q19 / 'Table 29'!Q19</f>
        <v>5.1547461925170168</v>
      </c>
      <c r="R19" s="17">
        <f>'Table 52'!R19 / 'Table 29'!R19</f>
        <v>30.112090271363307</v>
      </c>
      <c r="S19" s="17">
        <f>'Table 52'!S19 / 'Table 29'!S19</f>
        <v>14.127617801047121</v>
      </c>
      <c r="T19" s="17">
        <f>'Table 52'!T19 / 'Table 29'!T19</f>
        <v>8.8704754677754671</v>
      </c>
      <c r="U19" s="16">
        <f>'Table 52'!U19 / 'Table 29'!U19</f>
        <v>4.6000636887357791</v>
      </c>
      <c r="V19" s="17">
        <f>'Table 52'!V19 / 'Table 29'!V19</f>
        <v>22.924632509134167</v>
      </c>
      <c r="W19" s="73">
        <f>'Table 52'!W19 / 'Table 29'!W19</f>
        <v>11.749548014380416</v>
      </c>
      <c r="X19" s="11">
        <f>'Table 52'!X19 / 'Table 29'!X19</f>
        <v>30.984639361446852</v>
      </c>
      <c r="Y19" s="11">
        <f>'Table 52'!Y19 / 'Table 29'!Y19</f>
        <v>40.696648044190916</v>
      </c>
    </row>
    <row r="20" spans="1:25">
      <c r="A20" s="8">
        <v>2010</v>
      </c>
      <c r="B20" s="9">
        <f>'Table 52'!B20 / 'Table 29'!B20</f>
        <v>63.619099989525267</v>
      </c>
      <c r="C20" s="11">
        <f>'Table 52'!C20 / 'Table 29'!C20</f>
        <v>60.307881025001905</v>
      </c>
      <c r="D20" s="17">
        <f>'Table 52'!D20 / 'Table 29'!D20</f>
        <v>53.141773327828247</v>
      </c>
      <c r="E20" s="17">
        <f>'Table 52'!E20 / 'Table 29'!E20</f>
        <v>986.39982528242695</v>
      </c>
      <c r="F20" s="17">
        <f>'Table 52'!F20 / 'Table 29'!F20</f>
        <v>1096.1418090400698</v>
      </c>
      <c r="G20" s="17">
        <f>'Table 52'!G20 / 'Table 29'!G20</f>
        <v>10.321063449067127</v>
      </c>
      <c r="H20" s="17">
        <f>'Table 52'!H20 / 'Table 29'!H20</f>
        <v>44.65834574287431</v>
      </c>
      <c r="I20" s="11">
        <f>'Table 52'!I20 / 'Table 29'!I20</f>
        <v>127.77110339468496</v>
      </c>
      <c r="J20" s="17">
        <f>'Table 52'!J20 / 'Table 29'!J20</f>
        <v>17.849704963554323</v>
      </c>
      <c r="K20" s="17">
        <f>'Table 52'!K20 / 'Table 29'!K20</f>
        <v>16.395240389050024</v>
      </c>
      <c r="L20" s="17">
        <f>'Table 52'!L20 / 'Table 29'!L20</f>
        <v>90.842040147647637</v>
      </c>
      <c r="M20" s="17">
        <f>'Table 52'!M20 / 'Table 29'!M20</f>
        <v>91.53148982389915</v>
      </c>
      <c r="N20" s="17">
        <f>'Table 52'!N20 / 'Table 29'!N20</f>
        <v>30.880288180529355</v>
      </c>
      <c r="O20" s="17">
        <f>'Table 52'!O20 / 'Table 29'!O20</f>
        <v>163.01155998386162</v>
      </c>
      <c r="P20" s="17">
        <f>'Table 52'!P20 / 'Table 29'!P20</f>
        <v>11.243236650700728</v>
      </c>
      <c r="Q20" s="17">
        <f>'Table 52'!Q20 / 'Table 29'!Q20</f>
        <v>5.4878669361287606</v>
      </c>
      <c r="R20" s="17">
        <f>'Table 52'!R20 / 'Table 29'!R20</f>
        <v>29.942973007223419</v>
      </c>
      <c r="S20" s="17">
        <f>'Table 52'!S20 / 'Table 29'!S20</f>
        <v>13.921678727579005</v>
      </c>
      <c r="T20" s="17">
        <f>'Table 52'!T20 / 'Table 29'!T20</f>
        <v>9.0097093683858755</v>
      </c>
      <c r="U20" s="16">
        <f>'Table 52'!U20 / 'Table 29'!U20</f>
        <v>4.6522881894694885</v>
      </c>
      <c r="V20" s="17">
        <f>'Table 52'!V20 / 'Table 29'!V20</f>
        <v>23.111621422127449</v>
      </c>
      <c r="W20" s="73">
        <f>'Table 52'!W20 / 'Table 29'!W20</f>
        <v>11.945926062166636</v>
      </c>
      <c r="X20" s="11">
        <f>'Table 52'!X20 / 'Table 29'!X20</f>
        <v>30.324307943678456</v>
      </c>
      <c r="Y20" s="11">
        <f>'Table 52'!Y20 / 'Table 29'!Y20</f>
        <v>39.833336930241046</v>
      </c>
    </row>
    <row r="21" spans="1:25">
      <c r="A21" s="8">
        <v>2011</v>
      </c>
      <c r="B21" s="9">
        <f>'Table 52'!B21 / 'Table 29'!B21</f>
        <v>64.83432832688321</v>
      </c>
      <c r="C21" s="11">
        <f>'Table 52'!C21 / 'Table 29'!C21</f>
        <v>61.132498323891291</v>
      </c>
      <c r="D21" s="17">
        <f>'Table 52'!D21 / 'Table 29'!D21</f>
        <v>52.48713985252008</v>
      </c>
      <c r="E21" s="17">
        <f>'Table 52'!E21 / 'Table 29'!E21</f>
        <v>965.22593677773932</v>
      </c>
      <c r="F21" s="17">
        <f>'Table 52'!F21 / 'Table 29'!F21</f>
        <v>1091.4638913319652</v>
      </c>
      <c r="G21" s="17">
        <f>'Table 52'!G21 / 'Table 29'!G21</f>
        <v>10.724084768350362</v>
      </c>
      <c r="H21" s="17">
        <f>'Table 52'!H21 / 'Table 29'!H21</f>
        <v>43.813185248469317</v>
      </c>
      <c r="I21" s="11">
        <f>'Table 52'!I21 / 'Table 29'!I21</f>
        <v>131.20374270413382</v>
      </c>
      <c r="J21" s="17">
        <f>'Table 52'!J21 / 'Table 29'!J21</f>
        <v>17.447112264763142</v>
      </c>
      <c r="K21" s="17">
        <f>'Table 52'!K21 / 'Table 29'!K21</f>
        <v>16.276079655324491</v>
      </c>
      <c r="L21" s="17">
        <f>'Table 52'!L21 / 'Table 29'!L21</f>
        <v>90.743439258833433</v>
      </c>
      <c r="M21" s="17">
        <f>'Table 52'!M21 / 'Table 29'!M21</f>
        <v>87.927182602017652</v>
      </c>
      <c r="N21" s="17">
        <f>'Table 52'!N21 / 'Table 29'!N21</f>
        <v>29.364320118181322</v>
      </c>
      <c r="O21" s="17">
        <f>'Table 52'!O21 / 'Table 29'!O21</f>
        <v>158.80266153656083</v>
      </c>
      <c r="P21" s="17">
        <f>'Table 52'!P21 / 'Table 29'!P21</f>
        <v>11.681083154014956</v>
      </c>
      <c r="Q21" s="17">
        <f>'Table 52'!Q21 / 'Table 29'!Q21</f>
        <v>6.1149148510255591</v>
      </c>
      <c r="R21" s="17">
        <f>'Table 52'!R21 / 'Table 29'!R21</f>
        <v>30.677148472395924</v>
      </c>
      <c r="S21" s="17">
        <f>'Table 52'!S21 / 'Table 29'!S21</f>
        <v>14.143271118312404</v>
      </c>
      <c r="T21" s="17">
        <f>'Table 52'!T21 / 'Table 29'!T21</f>
        <v>9.0050682492581586</v>
      </c>
      <c r="U21" s="16">
        <f>'Table 52'!U21 / 'Table 29'!U21</f>
        <v>4.6780202729696834</v>
      </c>
      <c r="V21" s="17">
        <f>'Table 52'!V21 / 'Table 29'!V21</f>
        <v>22.551525802843905</v>
      </c>
      <c r="W21" s="73">
        <f>'Table 52'!W21 / 'Table 29'!W21</f>
        <v>12.019098618506113</v>
      </c>
      <c r="X21" s="11">
        <f>'Table 52'!X21 / 'Table 29'!X21</f>
        <v>29.864320351175436</v>
      </c>
      <c r="Y21" s="11">
        <f>'Table 52'!Y21 / 'Table 29'!Y21</f>
        <v>39.669215385439401</v>
      </c>
    </row>
    <row r="22" spans="1:25">
      <c r="A22" s="8">
        <v>2012</v>
      </c>
      <c r="B22" s="9">
        <f>'Table 52'!B22 / 'Table 29'!B22</f>
        <v>66.190512356011055</v>
      </c>
      <c r="C22" s="11">
        <f>'Table 52'!C22 / 'Table 29'!C22</f>
        <v>62.301363664240569</v>
      </c>
      <c r="D22" s="17">
        <f>'Table 52'!D22 / 'Table 29'!D22</f>
        <v>55.426593626794009</v>
      </c>
      <c r="E22" s="17">
        <f>'Table 52'!E22 / 'Table 29'!E22</f>
        <v>952.10279591495066</v>
      </c>
      <c r="F22" s="17">
        <f>'Table 52'!F22 / 'Table 29'!F22</f>
        <v>1261.0835311892943</v>
      </c>
      <c r="G22" s="17">
        <f>'Table 52'!G22 / 'Table 29'!G22</f>
        <v>10.361009329999376</v>
      </c>
      <c r="H22" s="17">
        <f>'Table 52'!H22 / 'Table 29'!H22</f>
        <v>43.327152677279308</v>
      </c>
      <c r="I22" s="11">
        <f>'Table 52'!I22 / 'Table 29'!I22</f>
        <v>133.92582446388448</v>
      </c>
      <c r="J22" s="17">
        <f>'Table 52'!J22 / 'Table 29'!J22</f>
        <v>17.479991817740164</v>
      </c>
      <c r="K22" s="17">
        <f>'Table 52'!K22 / 'Table 29'!K22</f>
        <v>16.579953783159233</v>
      </c>
      <c r="L22" s="17">
        <f>'Table 52'!L22 / 'Table 29'!L22</f>
        <v>93.893226054860733</v>
      </c>
      <c r="M22" s="17">
        <f>'Table 52'!M22 / 'Table 29'!M22</f>
        <v>85.24879138523832</v>
      </c>
      <c r="N22" s="17">
        <f>'Table 52'!N22 / 'Table 29'!N22</f>
        <v>29.019240153745773</v>
      </c>
      <c r="O22" s="17">
        <f>'Table 52'!O22 / 'Table 29'!O22</f>
        <v>145.59654591828229</v>
      </c>
      <c r="P22" s="17">
        <f>'Table 52'!P22 / 'Table 29'!P22</f>
        <v>11.894721917355024</v>
      </c>
      <c r="Q22" s="17">
        <f>'Table 52'!Q22 / 'Table 29'!Q22</f>
        <v>6.5681036687601244</v>
      </c>
      <c r="R22" s="17">
        <f>'Table 52'!R22 / 'Table 29'!R22</f>
        <v>31.970814373136669</v>
      </c>
      <c r="S22" s="17">
        <f>'Table 52'!S22 / 'Table 29'!S22</f>
        <v>13.962386549978076</v>
      </c>
      <c r="T22" s="17">
        <f>'Table 52'!T22 / 'Table 29'!T22</f>
        <v>9.084783778528438</v>
      </c>
      <c r="U22" s="16">
        <f>'Table 52'!U22 / 'Table 29'!U22</f>
        <v>4.5801032994853506</v>
      </c>
      <c r="V22" s="17">
        <f>'Table 52'!V22 / 'Table 29'!V22</f>
        <v>22.616735296402766</v>
      </c>
      <c r="W22" s="73">
        <f>'Table 52'!W22 / 'Table 29'!W22</f>
        <v>12.217235278241485</v>
      </c>
      <c r="X22" s="11">
        <f>'Table 52'!X22 / 'Table 29'!X22</f>
        <v>29.788537730392537</v>
      </c>
      <c r="Y22" s="11">
        <f>'Table 52'!Y22 / 'Table 29'!Y22</f>
        <v>39.718645712678359</v>
      </c>
    </row>
    <row r="23" spans="1:25">
      <c r="A23" s="8">
        <v>2013</v>
      </c>
      <c r="B23" s="9">
        <f>'Table 52'!B23 / 'Table 29'!B23</f>
        <v>67.803030646537664</v>
      </c>
      <c r="C23" s="11">
        <f>'Table 52'!C23 / 'Table 29'!C23</f>
        <v>63.978389376196375</v>
      </c>
      <c r="D23" s="17">
        <f>'Table 52'!D23 / 'Table 29'!D23</f>
        <v>52.678024267679866</v>
      </c>
      <c r="E23" s="17">
        <f>'Table 52'!E23 / 'Table 29'!E23</f>
        <v>969.20354832511373</v>
      </c>
      <c r="F23" s="17">
        <f>'Table 52'!F23 / 'Table 29'!F23</f>
        <v>1309.1436787730322</v>
      </c>
      <c r="G23" s="17">
        <f>'Table 52'!G23 / 'Table 29'!G23</f>
        <v>10.405523387088682</v>
      </c>
      <c r="H23" s="17">
        <f>'Table 52'!H23 / 'Table 29'!H23</f>
        <v>44.109478261445972</v>
      </c>
      <c r="I23" s="11">
        <f>'Table 52'!I23 / 'Table 29'!I23</f>
        <v>138.61273705318609</v>
      </c>
      <c r="J23" s="17">
        <f>'Table 52'!J23 / 'Table 29'!J23</f>
        <v>18.193191418013917</v>
      </c>
      <c r="K23" s="17">
        <f>'Table 52'!K23 / 'Table 29'!K23</f>
        <v>16.879935020838605</v>
      </c>
      <c r="L23" s="17">
        <f>'Table 52'!L23 / 'Table 29'!L23</f>
        <v>101.12443878576694</v>
      </c>
      <c r="M23" s="17">
        <f>'Table 52'!M23 / 'Table 29'!M23</f>
        <v>86.160706417329081</v>
      </c>
      <c r="N23" s="17">
        <f>'Table 52'!N23 / 'Table 29'!N23</f>
        <v>26.873099550059258</v>
      </c>
      <c r="O23" s="17">
        <f>'Table 52'!O23 / 'Table 29'!O23</f>
        <v>143.21185896352389</v>
      </c>
      <c r="P23" s="17">
        <f>'Table 52'!P23 / 'Table 29'!P23</f>
        <v>11.937105297074366</v>
      </c>
      <c r="Q23" s="17">
        <f>'Table 52'!Q23 / 'Table 29'!Q23</f>
        <v>7.0773866822918849</v>
      </c>
      <c r="R23" s="17">
        <f>'Table 52'!R23 / 'Table 29'!R23</f>
        <v>32.160992570728169</v>
      </c>
      <c r="S23" s="17">
        <f>'Table 52'!S23 / 'Table 29'!S23</f>
        <v>14.261961616697622</v>
      </c>
      <c r="T23" s="17">
        <f>'Table 52'!T23 / 'Table 29'!T23</f>
        <v>8.9215651305464405</v>
      </c>
      <c r="U23" s="16">
        <f>'Table 52'!U23 / 'Table 29'!U23</f>
        <v>4.3424671394538112</v>
      </c>
      <c r="V23" s="17">
        <f>'Table 52'!V23 / 'Table 29'!V23</f>
        <v>19.944519524859519</v>
      </c>
      <c r="W23" s="73">
        <f>'Table 52'!W23 / 'Table 29'!W23</f>
        <v>12.299038537315786</v>
      </c>
      <c r="X23" s="11">
        <f>'Table 52'!X23 / 'Table 29'!X23</f>
        <v>30.025311719063751</v>
      </c>
      <c r="Y23" s="11">
        <f>'Table 52'!Y23 / 'Table 29'!Y23</f>
        <v>40.218088437404127</v>
      </c>
    </row>
    <row r="24" spans="1:25">
      <c r="A24" s="8">
        <v>2014</v>
      </c>
      <c r="B24" s="9">
        <f>'Table 52'!B24 / 'Table 29'!B24</f>
        <v>69.970099510280065</v>
      </c>
      <c r="C24" s="11">
        <f>'Table 52'!C24 / 'Table 29'!C24</f>
        <v>66.516608175940107</v>
      </c>
      <c r="D24" s="17">
        <f>'Table 52'!D24 / 'Table 29'!D24</f>
        <v>58.011943596758918</v>
      </c>
      <c r="E24" s="17">
        <f>'Table 52'!E24 / 'Table 29'!E24</f>
        <v>1035.8939430795426</v>
      </c>
      <c r="F24" s="17">
        <f>'Table 52'!F24 / 'Table 29'!F24</f>
        <v>1491.035753353676</v>
      </c>
      <c r="G24" s="17">
        <f>'Table 52'!G24 / 'Table 29'!G24</f>
        <v>10.465899856636034</v>
      </c>
      <c r="H24" s="17">
        <f>'Table 52'!H24 / 'Table 29'!H24</f>
        <v>44.350606321648669</v>
      </c>
      <c r="I24" s="11">
        <f>'Table 52'!I24 / 'Table 29'!I24</f>
        <v>145.79300754077124</v>
      </c>
      <c r="J24" s="17">
        <f>'Table 52'!J24 / 'Table 29'!J24</f>
        <v>18.578643809572579</v>
      </c>
      <c r="K24" s="17">
        <f>'Table 52'!K24 / 'Table 29'!K24</f>
        <v>16.827507422142226</v>
      </c>
      <c r="L24" s="17">
        <f>'Table 52'!L24 / 'Table 29'!L24</f>
        <v>104.4070149040769</v>
      </c>
      <c r="M24" s="17">
        <f>'Table 52'!M24 / 'Table 29'!M24</f>
        <v>93.445709674527038</v>
      </c>
      <c r="N24" s="17">
        <f>'Table 52'!N24 / 'Table 29'!N24</f>
        <v>24.779910544679719</v>
      </c>
      <c r="O24" s="17">
        <f>'Table 52'!O24 / 'Table 29'!O24</f>
        <v>147.04397295568123</v>
      </c>
      <c r="P24" s="17">
        <f>'Table 52'!P24 / 'Table 29'!P24</f>
        <v>12.197246907126678</v>
      </c>
      <c r="Q24" s="17">
        <f>'Table 52'!Q24 / 'Table 29'!Q24</f>
        <v>7.7370456937439345</v>
      </c>
      <c r="R24" s="17">
        <f>'Table 52'!R24 / 'Table 29'!R24</f>
        <v>33.621085968228023</v>
      </c>
      <c r="S24" s="17">
        <f>'Table 52'!S24 / 'Table 29'!S24</f>
        <v>15.002733220085934</v>
      </c>
      <c r="T24" s="17">
        <f>'Table 52'!T24 / 'Table 29'!T24</f>
        <v>9.2620674402656462</v>
      </c>
      <c r="U24" s="16">
        <f>'Table 52'!U24 / 'Table 29'!U24</f>
        <v>4.4771657074519773</v>
      </c>
      <c r="V24" s="17">
        <f>'Table 52'!V24 / 'Table 29'!V24</f>
        <v>19.848320693391116</v>
      </c>
      <c r="W24" s="73">
        <f>'Table 52'!W24 / 'Table 29'!W24</f>
        <v>12.890613370910282</v>
      </c>
      <c r="X24" s="11">
        <f>'Table 52'!X24 / 'Table 29'!X24</f>
        <v>30.778724256466042</v>
      </c>
      <c r="Y24" s="11">
        <f>'Table 52'!Y24 / 'Table 29'!Y24</f>
        <v>41.429275455727613</v>
      </c>
    </row>
    <row r="25" spans="1:25">
      <c r="A25" s="8">
        <v>2015</v>
      </c>
      <c r="B25" s="9">
        <f>'Table 52'!B25 / 'Table 29'!B25</f>
        <v>70.479450936527911</v>
      </c>
      <c r="C25" s="11">
        <f>'Table 52'!C25 / 'Table 29'!C25</f>
        <v>66.983949793932737</v>
      </c>
      <c r="D25" s="17">
        <f>'Table 52'!D25 / 'Table 29'!D25</f>
        <v>58.473373565886327</v>
      </c>
      <c r="E25" s="17">
        <f>'Table 52'!E25 / 'Table 29'!E25</f>
        <v>1238.0392459231275</v>
      </c>
      <c r="F25" s="17">
        <f>'Table 52'!F25 / 'Table 29'!F25</f>
        <v>1464.8641319086619</v>
      </c>
      <c r="G25" s="17">
        <f>'Table 52'!G25 / 'Table 29'!G25</f>
        <v>10.52803161938435</v>
      </c>
      <c r="H25" s="17">
        <f>'Table 52'!H25 / 'Table 29'!H25</f>
        <v>43.908981957281931</v>
      </c>
      <c r="I25" s="11">
        <f>'Table 52'!I25 / 'Table 29'!I25</f>
        <v>149.95901947569149</v>
      </c>
      <c r="J25" s="17">
        <f>'Table 52'!J25 / 'Table 29'!J25</f>
        <v>18.419278840907193</v>
      </c>
      <c r="K25" s="17">
        <f>'Table 52'!K25 / 'Table 29'!K25</f>
        <v>16.448990624876384</v>
      </c>
      <c r="L25" s="17">
        <f>'Table 52'!L25 / 'Table 29'!L25</f>
        <v>108.31197132977685</v>
      </c>
      <c r="M25" s="17">
        <f>'Table 52'!M25 / 'Table 29'!M25</f>
        <v>96.917219356423473</v>
      </c>
      <c r="N25" s="17">
        <f>'Table 52'!N25 / 'Table 29'!N25</f>
        <v>24.543222467974807</v>
      </c>
      <c r="O25" s="17">
        <f>'Table 52'!O25 / 'Table 29'!O25</f>
        <v>138.45594913714805</v>
      </c>
      <c r="P25" s="17">
        <f>'Table 52'!P25 / 'Table 29'!P25</f>
        <v>11.714836792332141</v>
      </c>
      <c r="Q25" s="17">
        <f>'Table 52'!Q25 / 'Table 29'!Q25</f>
        <v>7.6802131912058629</v>
      </c>
      <c r="R25" s="17">
        <f>'Table 52'!R25 / 'Table 29'!R25</f>
        <v>33.492753271345677</v>
      </c>
      <c r="S25" s="17">
        <f>'Table 52'!S25 / 'Table 29'!S25</f>
        <v>15.268745928524897</v>
      </c>
      <c r="T25" s="17">
        <f>'Table 52'!T25 / 'Table 29'!T25</f>
        <v>9.2816460859738346</v>
      </c>
      <c r="U25" s="16">
        <f>'Table 52'!U25 / 'Table 29'!U25</f>
        <v>4.3936136145294844</v>
      </c>
      <c r="V25" s="17">
        <f>'Table 52'!V25 / 'Table 29'!V25</f>
        <v>18.154925701706109</v>
      </c>
      <c r="W25" s="73">
        <f>'Table 52'!W25 / 'Table 29'!W25</f>
        <v>13.099709146358681</v>
      </c>
      <c r="X25" s="11">
        <f>'Table 52'!X25 / 'Table 29'!X25</f>
        <v>30.949882214780306</v>
      </c>
      <c r="Y25" s="11">
        <f>'Table 52'!Y25 / 'Table 29'!Y25</f>
        <v>41.859418067720448</v>
      </c>
    </row>
    <row r="26" spans="1:25">
      <c r="A26" s="8">
        <v>2016</v>
      </c>
      <c r="B26" s="9">
        <f>'Table 52'!B26 / 'Table 29'!B26</f>
        <v>70.37791860610858</v>
      </c>
      <c r="C26" s="11">
        <f>'Table 52'!C26 / 'Table 29'!C26</f>
        <v>67.0406389399717</v>
      </c>
      <c r="D26" s="17">
        <f>'Table 52'!D26 / 'Table 29'!D26</f>
        <v>57.431337680300338</v>
      </c>
      <c r="E26" s="17">
        <f>'Table 52'!E26 / 'Table 29'!E26</f>
        <v>1369.2244633804337</v>
      </c>
      <c r="F26" s="17">
        <f>'Table 52'!F26 / 'Table 29'!F26</f>
        <v>1475.658914728682</v>
      </c>
      <c r="G26" s="17">
        <f>'Table 52'!G26 / 'Table 29'!G26</f>
        <v>10.696169079439606</v>
      </c>
      <c r="H26" s="17">
        <f>'Table 52'!H26 / 'Table 29'!H26</f>
        <v>43.75097353638126</v>
      </c>
      <c r="I26" s="11">
        <f>'Table 52'!I26 / 'Table 29'!I26</f>
        <v>152.21477626294825</v>
      </c>
      <c r="J26" s="17">
        <f>'Table 52'!J26 / 'Table 29'!J26</f>
        <v>18.134938796031896</v>
      </c>
      <c r="K26" s="17">
        <f>'Table 52'!K26 / 'Table 29'!K26</f>
        <v>15.981873013708858</v>
      </c>
      <c r="L26" s="17">
        <f>'Table 52'!L26 / 'Table 29'!L26</f>
        <v>114.97965654906305</v>
      </c>
      <c r="M26" s="17">
        <f>'Table 52'!M26 / 'Table 29'!M26</f>
        <v>95.597452823898109</v>
      </c>
      <c r="N26" s="17">
        <f>'Table 52'!N26 / 'Table 29'!N26</f>
        <v>23.464119470868965</v>
      </c>
      <c r="O26" s="17">
        <f>'Table 52'!O26 / 'Table 29'!O26</f>
        <v>134.78157569613836</v>
      </c>
      <c r="P26" s="17">
        <f>'Table 52'!P26 / 'Table 29'!P26</f>
        <v>11.524713302190753</v>
      </c>
      <c r="Q26" s="17">
        <f>'Table 52'!Q26 / 'Table 29'!Q26</f>
        <v>7.6102911740372043</v>
      </c>
      <c r="R26" s="17">
        <f>'Table 52'!R26 / 'Table 29'!R26</f>
        <v>34.006381145345721</v>
      </c>
      <c r="S26" s="17">
        <f>'Table 52'!S26 / 'Table 29'!S26</f>
        <v>15.047621146102449</v>
      </c>
      <c r="T26" s="17">
        <f>'Table 52'!T26 / 'Table 29'!T26</f>
        <v>9.3540493965639033</v>
      </c>
      <c r="U26" s="16">
        <f>'Table 52'!U26 / 'Table 29'!U26</f>
        <v>4.4051479623418981</v>
      </c>
      <c r="V26" s="17">
        <f>'Table 52'!V26 / 'Table 29'!V26</f>
        <v>18.812225858107638</v>
      </c>
      <c r="W26" s="73">
        <f>'Table 52'!W26 / 'Table 29'!W26</f>
        <v>12.965515998522243</v>
      </c>
      <c r="X26" s="11">
        <f>'Table 52'!X26 / 'Table 29'!X26</f>
        <v>31.177253964793103</v>
      </c>
      <c r="Y26" s="11">
        <f>'Table 52'!Y26 / 'Table 29'!Y26</f>
        <v>42.204593920742539</v>
      </c>
    </row>
    <row r="27" spans="1:25">
      <c r="A27" s="142">
        <v>2017</v>
      </c>
      <c r="B27" s="9">
        <f>'Table 52'!B27 / 'Table 29'!B27</f>
        <v>70.163493258020665</v>
      </c>
      <c r="C27" s="11">
        <f>'Table 52'!C27 / 'Table 29'!C27</f>
        <v>66.534768505581866</v>
      </c>
      <c r="D27" s="17">
        <f>'Table 52'!D27 / 'Table 29'!D27</f>
        <v>57.119085989806479</v>
      </c>
      <c r="E27" s="17">
        <f>'Table 52'!E27 / 'Table 29'!E27</f>
        <v>1241.5774871185097</v>
      </c>
      <c r="F27" s="17">
        <f>'Table 52'!F27 / 'Table 29'!F27</f>
        <v>1480.8850484420007</v>
      </c>
      <c r="G27" s="17">
        <f>'Table 52'!G27 / 'Table 29'!G27</f>
        <v>10.7962075644816</v>
      </c>
      <c r="H27" s="17">
        <f>'Table 52'!H27 / 'Table 29'!H27</f>
        <v>42.805179784252324</v>
      </c>
      <c r="I27" s="11">
        <f>'Table 52'!I27 / 'Table 29'!I27</f>
        <v>149.73584558453157</v>
      </c>
      <c r="J27" s="17">
        <f>'Table 52'!J27 / 'Table 29'!J27</f>
        <v>18.064228655563664</v>
      </c>
      <c r="K27" s="17">
        <f>'Table 52'!K27 / 'Table 29'!K27</f>
        <v>15.689806016594186</v>
      </c>
      <c r="L27" s="17">
        <f>'Table 52'!L27 / 'Table 29'!L27</f>
        <v>119.34524179996265</v>
      </c>
      <c r="M27" s="17">
        <f>'Table 52'!M27 / 'Table 29'!M27</f>
        <v>99.533348888370384</v>
      </c>
      <c r="N27" s="17">
        <f>'Table 52'!N27 / 'Table 29'!N27</f>
        <v>23.2654777223057</v>
      </c>
      <c r="O27" s="17">
        <f>'Table 52'!O27 / 'Table 29'!O27</f>
        <v>133.81101174442409</v>
      </c>
      <c r="P27" s="17">
        <f>'Table 52'!P27 / 'Table 29'!P27</f>
        <v>11.132525784424221</v>
      </c>
      <c r="Q27" s="17">
        <f>'Table 52'!Q27 / 'Table 29'!Q27</f>
        <v>7.5992633907870859</v>
      </c>
      <c r="R27" s="17">
        <f>'Table 52'!R27 / 'Table 29'!R27</f>
        <v>34.841680534342444</v>
      </c>
      <c r="S27" s="17">
        <f>'Table 52'!S27 / 'Table 29'!S27</f>
        <v>14.746785901931139</v>
      </c>
      <c r="T27" s="17">
        <f>'Table 52'!T27 / 'Table 29'!T27</f>
        <v>8.621992907891185</v>
      </c>
      <c r="U27" s="16">
        <f>'Table 52'!U27 / 'Table 29'!U27</f>
        <v>4.2990360242011576</v>
      </c>
      <c r="V27" s="17">
        <f>'Table 52'!V27 / 'Table 29'!V27</f>
        <v>17.108744756373024</v>
      </c>
      <c r="W27" s="73">
        <f>'Table 52'!W27 / 'Table 29'!W27</f>
        <v>11.584607925243532</v>
      </c>
      <c r="X27" s="11">
        <f>'Table 52'!X27 / 'Table 29'!X27</f>
        <v>31.519631318105372</v>
      </c>
      <c r="Y27" s="11">
        <f>'Table 52'!Y27 / 'Table 29'!Y27</f>
        <v>42.447329536084027</v>
      </c>
    </row>
    <row r="28" spans="1:25" s="164" customFormat="1"/>
    <row r="29" spans="1:25">
      <c r="A29" s="1" t="s">
        <v>22</v>
      </c>
    </row>
    <row r="30" spans="1:25">
      <c r="A30" s="1"/>
    </row>
    <row r="31" spans="1:25" s="54" customFormat="1">
      <c r="A31" s="142" t="s">
        <v>656</v>
      </c>
      <c r="B31" s="17">
        <f>((B27/B7)^(1/(2017-1997))-1)*100</f>
        <v>1.4961014759984126</v>
      </c>
      <c r="C31" s="16">
        <f t="shared" ref="C31:Y31" si="0">((C27/C7)^(1/(2017-1997))-1)*100</f>
        <v>1.5647528284138401</v>
      </c>
      <c r="D31" s="16">
        <f t="shared" si="0"/>
        <v>2.2134073986046054</v>
      </c>
      <c r="E31" s="17">
        <f t="shared" si="0"/>
        <v>2.3962410838265891</v>
      </c>
      <c r="F31" s="17">
        <f t="shared" si="0"/>
        <v>1.3224640698588974</v>
      </c>
      <c r="G31" s="17">
        <f t="shared" si="0"/>
        <v>0.84937718131483653</v>
      </c>
      <c r="H31" s="73">
        <f t="shared" si="0"/>
        <v>0.33726649300915845</v>
      </c>
      <c r="I31" s="16">
        <f t="shared" si="0"/>
        <v>2.5165388430287372</v>
      </c>
      <c r="J31" s="16">
        <f t="shared" si="0"/>
        <v>2.3912946500904697</v>
      </c>
      <c r="K31" s="17">
        <f t="shared" si="0"/>
        <v>1.7085875102913706</v>
      </c>
      <c r="L31" s="17">
        <f t="shared" si="0"/>
        <v>2.6403930886836458</v>
      </c>
      <c r="M31" s="17">
        <f t="shared" si="0"/>
        <v>0.68514973789393085</v>
      </c>
      <c r="N31" s="17">
        <f t="shared" si="0"/>
        <v>-0.40076465663654304</v>
      </c>
      <c r="O31" s="17">
        <f t="shared" si="0"/>
        <v>-2.8172799671669302</v>
      </c>
      <c r="P31" s="17">
        <f t="shared" si="0"/>
        <v>3.7231562778185845</v>
      </c>
      <c r="Q31" s="17">
        <f t="shared" si="0"/>
        <v>4.3178056437762402</v>
      </c>
      <c r="R31" s="17">
        <f t="shared" si="0"/>
        <v>1.6744086098454014</v>
      </c>
      <c r="S31" s="17">
        <f t="shared" si="0"/>
        <v>1.3484813275594254</v>
      </c>
      <c r="T31" s="73">
        <f t="shared" si="0"/>
        <v>3.0169145452051405</v>
      </c>
      <c r="U31" s="16">
        <f t="shared" si="0"/>
        <v>1.3754160617204247</v>
      </c>
      <c r="V31" s="17">
        <f t="shared" si="0"/>
        <v>-0.9891177382296501</v>
      </c>
      <c r="W31" s="73">
        <f t="shared" si="0"/>
        <v>4.9453630912407842</v>
      </c>
      <c r="X31" s="16">
        <f t="shared" si="0"/>
        <v>1.0066412685364234</v>
      </c>
      <c r="Y31" s="11">
        <f t="shared" si="0"/>
        <v>0.71250203300889936</v>
      </c>
    </row>
    <row r="32" spans="1:25">
      <c r="A32" s="142" t="s">
        <v>25</v>
      </c>
      <c r="B32" s="17">
        <f>((B17/B7)^(1/(2007-1997))-1)*100</f>
        <v>1.2139772353908285</v>
      </c>
      <c r="C32" s="16">
        <f t="shared" ref="C32:Y32" si="1">((C17/C7)^(1/(2007-1997))-1)*100</f>
        <v>1.4655355823919303</v>
      </c>
      <c r="D32" s="16">
        <f t="shared" si="1"/>
        <v>2.4414838239443792</v>
      </c>
      <c r="E32" s="17">
        <f t="shared" si="1"/>
        <v>2.0543163099171036</v>
      </c>
      <c r="F32" s="17">
        <f t="shared" si="1"/>
        <v>-0.83418820712881647</v>
      </c>
      <c r="G32" s="17">
        <f t="shared" si="1"/>
        <v>0.48254543883712309</v>
      </c>
      <c r="H32" s="73">
        <f t="shared" si="1"/>
        <v>0.31986464333322306</v>
      </c>
      <c r="I32" s="16">
        <f t="shared" si="1"/>
        <v>2.1495716452693436</v>
      </c>
      <c r="J32" s="16">
        <f t="shared" si="1"/>
        <v>2.4493788196393584</v>
      </c>
      <c r="K32" s="17">
        <f t="shared" si="1"/>
        <v>3.5343758009373172</v>
      </c>
      <c r="L32" s="17">
        <f t="shared" si="1"/>
        <v>1.3130558927564095</v>
      </c>
      <c r="M32" s="17">
        <f t="shared" si="1"/>
        <v>1.0571159178792033</v>
      </c>
      <c r="N32" s="17">
        <f t="shared" si="1"/>
        <v>3.6159433091157211</v>
      </c>
      <c r="O32" s="17">
        <f t="shared" si="1"/>
        <v>-3.3760133769912937</v>
      </c>
      <c r="P32" s="17">
        <f t="shared" si="1"/>
        <v>6.2052019871949637</v>
      </c>
      <c r="Q32" s="17">
        <f t="shared" si="1"/>
        <v>2.2337029926512431</v>
      </c>
      <c r="R32" s="17">
        <f t="shared" si="1"/>
        <v>1.3958087828647603</v>
      </c>
      <c r="S32" s="17">
        <f t="shared" si="1"/>
        <v>1.3943321415403442</v>
      </c>
      <c r="T32" s="73">
        <f t="shared" si="1"/>
        <v>6.1202980133420848</v>
      </c>
      <c r="U32" s="16">
        <f t="shared" si="1"/>
        <v>2.9934655007238797</v>
      </c>
      <c r="V32" s="17">
        <f t="shared" si="1"/>
        <v>0.49191069805687437</v>
      </c>
      <c r="W32" s="73">
        <f t="shared" si="1"/>
        <v>10.136757240567018</v>
      </c>
      <c r="X32" s="16">
        <f t="shared" si="1"/>
        <v>1.4348878675568999</v>
      </c>
      <c r="Y32" s="11">
        <f t="shared" si="1"/>
        <v>0.3924035088036959</v>
      </c>
    </row>
    <row r="33" spans="1:25">
      <c r="A33" s="142" t="s">
        <v>657</v>
      </c>
      <c r="B33" s="17">
        <f>((B27/B17)^(1/(2017-2007))-1)*100</f>
        <v>1.7790121108305357</v>
      </c>
      <c r="C33" s="16">
        <f t="shared" ref="C33:Y33" si="2">((C27/C17)^(1/(2017-2007))-1)*100</f>
        <v>1.6640670932101642</v>
      </c>
      <c r="D33" s="16">
        <f t="shared" si="2"/>
        <v>1.9858387641895181</v>
      </c>
      <c r="E33" s="17">
        <f t="shared" si="2"/>
        <v>2.739311449174453</v>
      </c>
      <c r="F33" s="17">
        <f t="shared" si="2"/>
        <v>3.5260190944745196</v>
      </c>
      <c r="G33" s="17">
        <f t="shared" si="2"/>
        <v>1.2175481168504199</v>
      </c>
      <c r="H33" s="73">
        <f t="shared" si="2"/>
        <v>0.35467136127338428</v>
      </c>
      <c r="I33" s="16">
        <f t="shared" si="2"/>
        <v>2.8848243519867367</v>
      </c>
      <c r="J33" s="16">
        <f t="shared" si="2"/>
        <v>2.3332434116417389</v>
      </c>
      <c r="K33" s="17">
        <f t="shared" si="2"/>
        <v>-8.5003716756426595E-2</v>
      </c>
      <c r="L33" s="17">
        <f t="shared" si="2"/>
        <v>3.9851201858054131</v>
      </c>
      <c r="M33" s="17">
        <f t="shared" si="2"/>
        <v>0.31455267316389257</v>
      </c>
      <c r="N33" s="17">
        <f t="shared" si="2"/>
        <v>-4.2617635455143521</v>
      </c>
      <c r="O33" s="17">
        <f t="shared" si="2"/>
        <v>-2.2553156512894801</v>
      </c>
      <c r="P33" s="17">
        <f t="shared" si="2"/>
        <v>1.2991166810258026</v>
      </c>
      <c r="Q33" s="17">
        <f t="shared" si="2"/>
        <v>6.4443941262198656</v>
      </c>
      <c r="R33" s="17">
        <f t="shared" si="2"/>
        <v>1.9537739306322299</v>
      </c>
      <c r="S33" s="17">
        <f t="shared" si="2"/>
        <v>1.3026512474509033</v>
      </c>
      <c r="T33" s="73">
        <f t="shared" si="2"/>
        <v>4.2864662878505655E-3</v>
      </c>
      <c r="U33" s="16">
        <f t="shared" si="2"/>
        <v>-0.21721347346357334</v>
      </c>
      <c r="V33" s="17">
        <f t="shared" si="2"/>
        <v>-2.4483190919793452</v>
      </c>
      <c r="W33" s="73">
        <f t="shared" si="2"/>
        <v>-1.3300709772900987E-3</v>
      </c>
      <c r="X33" s="16">
        <f t="shared" si="2"/>
        <v>0.58020267811564885</v>
      </c>
      <c r="Y33" s="11">
        <f t="shared" si="2"/>
        <v>1.033621182895117</v>
      </c>
    </row>
    <row r="35" spans="1:25">
      <c r="A35" s="25" t="s">
        <v>594</v>
      </c>
      <c r="B35" s="66" t="s">
        <v>939</v>
      </c>
    </row>
    <row r="36" spans="1:25">
      <c r="A36" s="25" t="s">
        <v>595</v>
      </c>
      <c r="B36" s="3" t="s">
        <v>638</v>
      </c>
    </row>
    <row r="37" spans="1:25">
      <c r="A37" s="1" t="s">
        <v>1</v>
      </c>
      <c r="B37" s="66" t="s">
        <v>641</v>
      </c>
    </row>
  </sheetData>
  <mergeCells count="1">
    <mergeCell ref="B6:Y6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02"/>
  <dimension ref="A1:H37"/>
  <sheetViews>
    <sheetView workbookViewId="0">
      <selection activeCell="H7" sqref="H7:H27"/>
    </sheetView>
  </sheetViews>
  <sheetFormatPr defaultRowHeight="15"/>
  <cols>
    <col min="1" max="1" width="10.7109375" customWidth="1"/>
    <col min="4" max="4" width="9.7109375" customWidth="1"/>
  </cols>
  <sheetData>
    <row r="1" spans="1:8" ht="15.75">
      <c r="A1" s="227" t="s">
        <v>903</v>
      </c>
      <c r="B1" s="2" t="s">
        <v>776</v>
      </c>
    </row>
    <row r="2" spans="1:8">
      <c r="A2" s="3"/>
      <c r="B2" s="3"/>
    </row>
    <row r="3" spans="1:8">
      <c r="A3" s="1" t="s">
        <v>2</v>
      </c>
    </row>
    <row r="4" spans="1:8">
      <c r="A4" s="1"/>
    </row>
    <row r="5" spans="1:8" ht="33.75">
      <c r="A5" s="4" t="s">
        <v>3</v>
      </c>
      <c r="B5" s="6" t="s">
        <v>167</v>
      </c>
      <c r="C5" s="6" t="s">
        <v>168</v>
      </c>
      <c r="D5" s="6" t="s">
        <v>169</v>
      </c>
      <c r="E5" s="6" t="s">
        <v>170</v>
      </c>
      <c r="F5" s="6" t="s">
        <v>171</v>
      </c>
    </row>
    <row r="6" spans="1:8" s="41" customFormat="1" ht="15" customHeight="1">
      <c r="A6" s="67"/>
      <c r="B6" s="246" t="s">
        <v>767</v>
      </c>
      <c r="C6" s="247"/>
      <c r="D6" s="247"/>
      <c r="E6" s="247"/>
      <c r="F6" s="247"/>
    </row>
    <row r="7" spans="1:8">
      <c r="A7" s="8">
        <v>1997</v>
      </c>
      <c r="B7" s="17">
        <f>'Table 55'!B7 / 'Table 28'!$B7</f>
        <v>83.036978112607187</v>
      </c>
      <c r="C7" s="17">
        <f>'Table 55'!C7 / 'Table 28'!$B7</f>
        <v>14.01155785360832</v>
      </c>
      <c r="D7" s="17">
        <f>'Table 55'!D7 / 'Table 28'!$B7</f>
        <v>55.373583051600903</v>
      </c>
      <c r="E7" s="17">
        <f>'Table 55'!E7 / 'Table 28'!$B7</f>
        <v>8.887732063685176</v>
      </c>
      <c r="F7" s="17">
        <f>'Table 55'!F7 / 'Table 28'!$B7</f>
        <v>5.9690230806125193</v>
      </c>
      <c r="H7">
        <f>RANK(D7,C7:F7)</f>
        <v>1</v>
      </c>
    </row>
    <row r="8" spans="1:8">
      <c r="A8" s="8">
        <v>1998</v>
      </c>
      <c r="B8" s="17">
        <f>'Table 55'!B8 / 'Table 28'!$B8</f>
        <v>82.196274879542656</v>
      </c>
      <c r="C8" s="17">
        <f>'Table 55'!C8 / 'Table 28'!$B8</f>
        <v>13.861510416815248</v>
      </c>
      <c r="D8" s="17">
        <f>'Table 55'!D8 / 'Table 28'!$B8</f>
        <v>54.715737763843684</v>
      </c>
      <c r="E8" s="17">
        <f>'Table 55'!E8 / 'Table 28'!$B8</f>
        <v>8.8092908349712875</v>
      </c>
      <c r="F8" s="17">
        <f>'Table 55'!F8 / 'Table 28'!$B8</f>
        <v>5.9993324565882826</v>
      </c>
      <c r="H8" s="169">
        <f t="shared" ref="H8:H27" si="0">RANK(D8,C8:F8)</f>
        <v>1</v>
      </c>
    </row>
    <row r="9" spans="1:8">
      <c r="A9" s="8">
        <v>1999</v>
      </c>
      <c r="B9" s="17">
        <f>'Table 55'!B9 / 'Table 28'!$B9</f>
        <v>81.672649812936569</v>
      </c>
      <c r="C9" s="17">
        <f>'Table 55'!C9 / 'Table 28'!$B9</f>
        <v>13.740511667135227</v>
      </c>
      <c r="D9" s="17">
        <f>'Table 55'!D9 / 'Table 28'!$B9</f>
        <v>54.307865314331437</v>
      </c>
      <c r="E9" s="17">
        <f>'Table 55'!E9 / 'Table 28'!$B9</f>
        <v>8.3313509655933053</v>
      </c>
      <c r="F9" s="17">
        <f>'Table 55'!F9 / 'Table 28'!$B9</f>
        <v>6.6931943513332328</v>
      </c>
      <c r="H9" s="169">
        <f t="shared" si="0"/>
        <v>1</v>
      </c>
    </row>
    <row r="10" spans="1:8">
      <c r="A10" s="8">
        <v>2000</v>
      </c>
      <c r="B10" s="17">
        <f>'Table 55'!B10 / 'Table 28'!$B10</f>
        <v>85.525116425529092</v>
      </c>
      <c r="C10" s="17">
        <f>'Table 55'!C10 / 'Table 28'!$B10</f>
        <v>14.495876077937432</v>
      </c>
      <c r="D10" s="17">
        <f>'Table 55'!D10 / 'Table 28'!$B10</f>
        <v>55.16608937282134</v>
      </c>
      <c r="E10" s="17">
        <f>'Table 55'!E10 / 'Table 28'!$B10</f>
        <v>9.9327687454769436</v>
      </c>
      <c r="F10" s="17">
        <f>'Table 55'!F10 / 'Table 28'!$B10</f>
        <v>6.7396984813581042</v>
      </c>
      <c r="H10" s="169">
        <f t="shared" si="0"/>
        <v>1</v>
      </c>
    </row>
    <row r="11" spans="1:8">
      <c r="A11" s="8">
        <v>2001</v>
      </c>
      <c r="B11" s="17">
        <f>'Table 55'!B11 / 'Table 28'!$B11</f>
        <v>85.496948288399679</v>
      </c>
      <c r="C11" s="17">
        <f>'Table 55'!C11 / 'Table 28'!$B11</f>
        <v>14.889520141841269</v>
      </c>
      <c r="D11" s="17">
        <f>'Table 55'!D11 / 'Table 28'!$B11</f>
        <v>55.214055576284622</v>
      </c>
      <c r="E11" s="17">
        <f>'Table 55'!E11 / 'Table 28'!$B11</f>
        <v>9.7120959988670137</v>
      </c>
      <c r="F11" s="17">
        <f>'Table 55'!F11 / 'Table 28'!$B11</f>
        <v>6.6127226823469174</v>
      </c>
      <c r="H11" s="169">
        <f t="shared" si="0"/>
        <v>1</v>
      </c>
    </row>
    <row r="12" spans="1:8">
      <c r="A12" s="8">
        <v>2002</v>
      </c>
      <c r="B12" s="17">
        <f>'Table 55'!B12 / 'Table 28'!$B12</f>
        <v>86.045981007844588</v>
      </c>
      <c r="C12" s="17">
        <f>'Table 55'!C12 / 'Table 28'!$B12</f>
        <v>14.996523175210239</v>
      </c>
      <c r="D12" s="17">
        <f>'Table 55'!D12 / 'Table 28'!$B12</f>
        <v>54.542688889371782</v>
      </c>
      <c r="E12" s="17">
        <f>'Table 55'!E12 / 'Table 28'!$B12</f>
        <v>10.224037897390209</v>
      </c>
      <c r="F12" s="17">
        <f>'Table 55'!F12 / 'Table 28'!$B12</f>
        <v>6.9808122731915079</v>
      </c>
      <c r="H12" s="169">
        <f t="shared" si="0"/>
        <v>1</v>
      </c>
    </row>
    <row r="13" spans="1:8">
      <c r="A13" s="8">
        <v>2003</v>
      </c>
      <c r="B13" s="17">
        <f>'Table 55'!B13 / 'Table 28'!$B13</f>
        <v>86.996414058194873</v>
      </c>
      <c r="C13" s="17">
        <f>'Table 55'!C13 / 'Table 28'!$B13</f>
        <v>14.970831987360981</v>
      </c>
      <c r="D13" s="17">
        <f>'Table 55'!D13 / 'Table 28'!$B13</f>
        <v>54.619784300578473</v>
      </c>
      <c r="E13" s="17">
        <f>'Table 55'!E13 / 'Table 28'!$B13</f>
        <v>10.551518392542544</v>
      </c>
      <c r="F13" s="17">
        <f>'Table 55'!F13 / 'Table 28'!$B13</f>
        <v>7.4379110871022824</v>
      </c>
      <c r="H13" s="169">
        <f t="shared" si="0"/>
        <v>1</v>
      </c>
    </row>
    <row r="14" spans="1:8">
      <c r="A14" s="8">
        <v>2004</v>
      </c>
      <c r="B14" s="17">
        <f>'Table 55'!B14 / 'Table 28'!$B14</f>
        <v>87.660468018887883</v>
      </c>
      <c r="C14" s="17">
        <f>'Table 55'!C14 / 'Table 28'!$B14</f>
        <v>14.728372808086544</v>
      </c>
      <c r="D14" s="17">
        <f>'Table 55'!D14 / 'Table 28'!$B14</f>
        <v>54.657556627499929</v>
      </c>
      <c r="E14" s="17">
        <f>'Table 55'!E14 / 'Table 28'!$B14</f>
        <v>11.281306831725864</v>
      </c>
      <c r="F14" s="17">
        <f>'Table 55'!F14 / 'Table 28'!$B14</f>
        <v>7.341420234036228</v>
      </c>
      <c r="H14" s="169">
        <f t="shared" si="0"/>
        <v>1</v>
      </c>
    </row>
    <row r="15" spans="1:8">
      <c r="A15" s="8">
        <v>2005</v>
      </c>
      <c r="B15" s="17">
        <f>'Table 55'!B15 / 'Table 28'!$B15</f>
        <v>89.670037253858439</v>
      </c>
      <c r="C15" s="17">
        <f>'Table 55'!C15 / 'Table 28'!$B15</f>
        <v>14.614156466205428</v>
      </c>
      <c r="D15" s="17">
        <f>'Table 55'!D15 / 'Table 28'!$B15</f>
        <v>55.593400745077169</v>
      </c>
      <c r="E15" s="17">
        <f>'Table 55'!E15 / 'Table 28'!$B15</f>
        <v>11.947844598190526</v>
      </c>
      <c r="F15" s="17">
        <f>'Table 55'!F15 / 'Table 28'!$B15</f>
        <v>7.7488025545502923</v>
      </c>
      <c r="H15" s="169">
        <f t="shared" si="0"/>
        <v>1</v>
      </c>
    </row>
    <row r="16" spans="1:8">
      <c r="A16" s="8">
        <v>2006</v>
      </c>
      <c r="B16" s="17">
        <f>'Table 55'!B16 / 'Table 28'!$B16</f>
        <v>88.843944495991494</v>
      </c>
      <c r="C16" s="17">
        <f>'Table 55'!C16 / 'Table 28'!$B16</f>
        <v>14.379020235402049</v>
      </c>
      <c r="D16" s="17">
        <f>'Table 55'!D16 / 'Table 28'!$B16</f>
        <v>54.070537212914793</v>
      </c>
      <c r="E16" s="17">
        <f>'Table 55'!E16 / 'Table 28'!$B16</f>
        <v>11.887386495136623</v>
      </c>
      <c r="F16" s="17">
        <f>'Table 55'!F16 / 'Table 28'!$B16</f>
        <v>8.694654976491071</v>
      </c>
      <c r="H16" s="169">
        <f t="shared" si="0"/>
        <v>1</v>
      </c>
    </row>
    <row r="17" spans="1:8">
      <c r="A17" s="8">
        <v>2007</v>
      </c>
      <c r="B17" s="17">
        <f>'Table 55'!B17 / 'Table 28'!$B17</f>
        <v>87.664498289888414</v>
      </c>
      <c r="C17" s="17">
        <f>'Table 55'!C17 / 'Table 28'!$B17</f>
        <v>14.183866657724906</v>
      </c>
      <c r="D17" s="17">
        <f>'Table 55'!D17 / 'Table 28'!$B17</f>
        <v>52.435683812491291</v>
      </c>
      <c r="E17" s="17">
        <f>'Table 55'!E17 / 'Table 28'!$B17</f>
        <v>12.053320402172847</v>
      </c>
      <c r="F17" s="17">
        <f>'Table 55'!F17 / 'Table 28'!$B17</f>
        <v>9.1128570470525716</v>
      </c>
      <c r="H17" s="169">
        <f t="shared" si="0"/>
        <v>1</v>
      </c>
    </row>
    <row r="18" spans="1:8">
      <c r="A18" s="8">
        <v>2008</v>
      </c>
      <c r="B18" s="17">
        <f>'Table 55'!B18 / 'Table 28'!$B18</f>
        <v>87.117774210266845</v>
      </c>
      <c r="C18" s="17">
        <f>'Table 55'!C18 / 'Table 28'!$B18</f>
        <v>14.086892768205892</v>
      </c>
      <c r="D18" s="17">
        <f>'Table 55'!D18 / 'Table 28'!$B18</f>
        <v>51.733683904486213</v>
      </c>
      <c r="E18" s="17">
        <f>'Table 55'!E18 / 'Table 28'!$B18</f>
        <v>12.286844733216196</v>
      </c>
      <c r="F18" s="17">
        <f>'Table 55'!F18 / 'Table 28'!$B18</f>
        <v>9.0963101543440068</v>
      </c>
      <c r="H18" s="169">
        <f t="shared" si="0"/>
        <v>1</v>
      </c>
    </row>
    <row r="19" spans="1:8">
      <c r="A19" s="8">
        <v>2009</v>
      </c>
      <c r="B19" s="17">
        <f>'Table 55'!B19 / 'Table 28'!$B19</f>
        <v>91.597712499405944</v>
      </c>
      <c r="C19" s="17">
        <f>'Table 55'!C19 / 'Table 28'!$B19</f>
        <v>14.93317562322774</v>
      </c>
      <c r="D19" s="17">
        <f>'Table 55'!D19 / 'Table 28'!$B19</f>
        <v>54.821863267450638</v>
      </c>
      <c r="E19" s="17">
        <f>'Table 55'!E19 / 'Table 28'!$B19</f>
        <v>12.604487345348167</v>
      </c>
      <c r="F19" s="17">
        <f>'Table 55'!F19 / 'Table 28'!$B19</f>
        <v>9.3754785428008685</v>
      </c>
      <c r="H19" s="169">
        <f t="shared" si="0"/>
        <v>1</v>
      </c>
    </row>
    <row r="20" spans="1:8">
      <c r="A20" s="8">
        <v>2010</v>
      </c>
      <c r="B20" s="17">
        <f>'Table 55'!B20 / 'Table 28'!$B20</f>
        <v>90.61425336203763</v>
      </c>
      <c r="C20" s="17">
        <f>'Table 55'!C20 / 'Table 28'!$B20</f>
        <v>15.476429517305185</v>
      </c>
      <c r="D20" s="17">
        <f>'Table 55'!D20 / 'Table 28'!$B20</f>
        <v>52.768295813561004</v>
      </c>
      <c r="E20" s="17">
        <f>'Table 55'!E20 / 'Table 28'!$B20</f>
        <v>12.647514087388831</v>
      </c>
      <c r="F20" s="17">
        <f>'Table 55'!F20 / 'Table 28'!$B20</f>
        <v>9.7753897066112234</v>
      </c>
      <c r="H20" s="169">
        <f t="shared" si="0"/>
        <v>1</v>
      </c>
    </row>
    <row r="21" spans="1:8">
      <c r="A21" s="8">
        <v>2011</v>
      </c>
      <c r="B21" s="17">
        <f>'Table 55'!B21 / 'Table 28'!$B21</f>
        <v>91.028532585851153</v>
      </c>
      <c r="C21" s="17">
        <f>'Table 55'!C21 / 'Table 28'!$B21</f>
        <v>16.525312791985222</v>
      </c>
      <c r="D21" s="17">
        <f>'Table 55'!D21 / 'Table 28'!$B21</f>
        <v>51.583956034981782</v>
      </c>
      <c r="E21" s="17">
        <f>'Table 55'!E21 / 'Table 28'!$B21</f>
        <v>13.196230883599828</v>
      </c>
      <c r="F21" s="17">
        <f>'Table 55'!F21 / 'Table 28'!$B21</f>
        <v>9.7350425502785036</v>
      </c>
      <c r="H21" s="169">
        <f t="shared" si="0"/>
        <v>1</v>
      </c>
    </row>
    <row r="22" spans="1:8">
      <c r="A22" s="8">
        <v>2012</v>
      </c>
      <c r="B22" s="17">
        <f>'Table 55'!B22 / 'Table 28'!$B22</f>
        <v>94.804484487599922</v>
      </c>
      <c r="C22" s="17">
        <f>'Table 55'!C22 / 'Table 28'!$B22</f>
        <v>18.898192794520483</v>
      </c>
      <c r="D22" s="17">
        <f>'Table 55'!D22 / 'Table 28'!$B22</f>
        <v>52.476926492025818</v>
      </c>
      <c r="E22" s="17">
        <f>'Table 55'!E22 / 'Table 28'!$B22</f>
        <v>12.993937840553077</v>
      </c>
      <c r="F22" s="17">
        <f>'Table 55'!F22 / 'Table 28'!$B22</f>
        <v>10.435427360500533</v>
      </c>
      <c r="H22" s="169">
        <f t="shared" si="0"/>
        <v>1</v>
      </c>
    </row>
    <row r="23" spans="1:8">
      <c r="A23" s="8">
        <v>2013</v>
      </c>
      <c r="B23" s="17">
        <f>'Table 55'!B23 / 'Table 28'!$B23</f>
        <v>106.15954595255103</v>
      </c>
      <c r="C23" s="17">
        <f>'Table 55'!C23 / 'Table 28'!$B23</f>
        <v>21.365587668504936</v>
      </c>
      <c r="D23" s="17">
        <f>'Table 55'!D23 / 'Table 28'!$B23</f>
        <v>59.369781773329997</v>
      </c>
      <c r="E23" s="17">
        <f>'Table 55'!E23 / 'Table 28'!$B23</f>
        <v>13.818036488252602</v>
      </c>
      <c r="F23" s="17">
        <f>'Table 55'!F23 / 'Table 28'!$B23</f>
        <v>11.610733784593901</v>
      </c>
      <c r="H23" s="169">
        <f t="shared" si="0"/>
        <v>1</v>
      </c>
    </row>
    <row r="24" spans="1:8">
      <c r="A24" s="8">
        <v>2014</v>
      </c>
      <c r="B24" s="17">
        <f>'Table 55'!B24 / 'Table 28'!$B24</f>
        <v>118.32900771169965</v>
      </c>
      <c r="C24" s="17">
        <f>'Table 55'!C24 / 'Table 28'!$B24</f>
        <v>23.358356821923927</v>
      </c>
      <c r="D24" s="17">
        <f>'Table 55'!D24 / 'Table 28'!$B24</f>
        <v>68.937850584656601</v>
      </c>
      <c r="E24" s="17">
        <f>'Table 55'!E24 / 'Table 28'!$B24</f>
        <v>14.311761039637579</v>
      </c>
      <c r="F24" s="17">
        <f>'Table 55'!F24 / 'Table 28'!$B24</f>
        <v>11.748946501827925</v>
      </c>
      <c r="H24" s="169">
        <f t="shared" si="0"/>
        <v>1</v>
      </c>
    </row>
    <row r="25" spans="1:8">
      <c r="A25" s="8">
        <v>2015</v>
      </c>
      <c r="B25" s="17">
        <f>'Table 55'!B25 / 'Table 28'!$B25</f>
        <v>130.11841176706611</v>
      </c>
      <c r="C25" s="17">
        <f>'Table 55'!C25 / 'Table 28'!$B25</f>
        <v>25.18108716021818</v>
      </c>
      <c r="D25" s="17">
        <f>'Table 55'!D25 / 'Table 28'!$B25</f>
        <v>78.60917508278439</v>
      </c>
      <c r="E25" s="17">
        <f>'Table 55'!E25 / 'Table 28'!$B25</f>
        <v>14.130581013049605</v>
      </c>
      <c r="F25" s="17">
        <f>'Table 55'!F25 / 'Table 28'!$B25</f>
        <v>12.388745571654816</v>
      </c>
      <c r="H25" s="169">
        <f t="shared" si="0"/>
        <v>1</v>
      </c>
    </row>
    <row r="26" spans="1:8">
      <c r="A26" s="8">
        <v>2016</v>
      </c>
      <c r="B26" s="17">
        <f>'Table 55'!B26 / 'Table 28'!$B26</f>
        <v>145.64946576589526</v>
      </c>
      <c r="C26" s="17">
        <f>'Table 55'!C26 / 'Table 28'!$B26</f>
        <v>26.196636481241914</v>
      </c>
      <c r="D26" s="17">
        <f>'Table 55'!D26 / 'Table 28'!$B26</f>
        <v>93.445450625269515</v>
      </c>
      <c r="E26" s="17">
        <f>'Table 55'!E26 / 'Table 28'!$B26</f>
        <v>13.669685209141871</v>
      </c>
      <c r="F26" s="17">
        <f>'Table 55'!F26 / 'Table 28'!$B26</f>
        <v>12.821618513727181</v>
      </c>
      <c r="H26" s="169">
        <f t="shared" si="0"/>
        <v>1</v>
      </c>
    </row>
    <row r="27" spans="1:8" s="164" customFormat="1">
      <c r="A27" s="142">
        <v>2017</v>
      </c>
      <c r="B27" s="17">
        <f>'Table 55'!B27 / 'Table 28'!$B27</f>
        <v>159.66886469689021</v>
      </c>
      <c r="C27" s="17">
        <f>'Table 55'!C27 / 'Table 28'!$B27</f>
        <v>28.454743754188765</v>
      </c>
      <c r="D27" s="17">
        <f>'Table 55'!D27 / 'Table 28'!$B27</f>
        <v>104.84528862638589</v>
      </c>
      <c r="E27" s="17">
        <f>'Table 55'!E27 / 'Table 28'!$B27</f>
        <v>13.916116740757102</v>
      </c>
      <c r="F27" s="17">
        <f>'Table 55'!F27 / 'Table 28'!$B27</f>
        <v>13.102837190972597</v>
      </c>
      <c r="H27" s="169">
        <f t="shared" si="0"/>
        <v>1</v>
      </c>
    </row>
    <row r="29" spans="1:8">
      <c r="A29" s="1" t="s">
        <v>22</v>
      </c>
    </row>
    <row r="30" spans="1:8">
      <c r="A30" s="1"/>
    </row>
    <row r="31" spans="1:8">
      <c r="A31" s="60" t="s">
        <v>656</v>
      </c>
      <c r="B31" s="24">
        <f>((B27/B7)^(1/(2017-1997))-1)*100</f>
        <v>3.3231017243976035</v>
      </c>
      <c r="C31" s="17">
        <f t="shared" ref="C31:F31" si="1">((C27/C7)^(1/(2017-1997))-1)*100</f>
        <v>3.6056435563511346</v>
      </c>
      <c r="D31" s="17">
        <f t="shared" si="1"/>
        <v>3.2434039040524887</v>
      </c>
      <c r="E31" s="17">
        <f t="shared" si="1"/>
        <v>2.267197654182862</v>
      </c>
      <c r="F31" s="17">
        <f t="shared" si="1"/>
        <v>4.0095229215552974</v>
      </c>
    </row>
    <row r="32" spans="1:8">
      <c r="A32" s="60" t="s">
        <v>25</v>
      </c>
      <c r="B32" s="24">
        <f>((B17/B7)^(1/(2007-1997))-1)*100</f>
        <v>0.54378297003743192</v>
      </c>
      <c r="C32" s="17">
        <f>((C17/C7)^(1/(2007-1997))-1)*100</f>
        <v>0.12230090498381863</v>
      </c>
      <c r="D32" s="17">
        <f>((D17/D7)^(1/(2007-1997))-1)*100</f>
        <v>-0.54366965264748268</v>
      </c>
      <c r="E32" s="17">
        <f>((E17/E7)^(1/(2007-1997))-1)*100</f>
        <v>3.0935690045047926</v>
      </c>
      <c r="F32" s="17">
        <f>((F17/F7)^(1/(2007-1997))-1)*100</f>
        <v>4.3218139408699452</v>
      </c>
    </row>
    <row r="33" spans="1:6">
      <c r="A33" s="60" t="s">
        <v>657</v>
      </c>
      <c r="B33" s="24">
        <f>((B27/B17)^(1/(2017-2007))-1)*100</f>
        <v>6.1792488266690482</v>
      </c>
      <c r="C33" s="17">
        <f t="shared" ref="C33:F33" si="2">((C27/C17)^(1/(2017-2007))-1)*100</f>
        <v>7.2101747532988147</v>
      </c>
      <c r="D33" s="17">
        <f t="shared" si="2"/>
        <v>7.1746807113024058</v>
      </c>
      <c r="E33" s="17">
        <f t="shared" si="2"/>
        <v>1.4474502825943203</v>
      </c>
      <c r="F33" s="17">
        <f t="shared" si="2"/>
        <v>3.6981667563910969</v>
      </c>
    </row>
    <row r="35" spans="1:6">
      <c r="A35" s="25" t="s">
        <v>594</v>
      </c>
      <c r="B35" s="66" t="s">
        <v>939</v>
      </c>
    </row>
    <row r="36" spans="1:6">
      <c r="A36" s="25" t="s">
        <v>595</v>
      </c>
      <c r="B36" s="3" t="s">
        <v>638</v>
      </c>
    </row>
    <row r="37" spans="1:6">
      <c r="A37" s="1" t="s">
        <v>1</v>
      </c>
      <c r="B37" s="66" t="s">
        <v>640</v>
      </c>
    </row>
  </sheetData>
  <mergeCells count="1">
    <mergeCell ref="B6:F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6"/>
  <dimension ref="A1:Y35"/>
  <sheetViews>
    <sheetView workbookViewId="0">
      <selection activeCell="S7" sqref="S7:S25"/>
    </sheetView>
  </sheetViews>
  <sheetFormatPr defaultRowHeight="15"/>
  <cols>
    <col min="1" max="1" width="11.7109375" customWidth="1"/>
    <col min="19" max="19" width="9.140625" style="133"/>
    <col min="25" max="25" width="9.5703125" bestFit="1" customWidth="1"/>
  </cols>
  <sheetData>
    <row r="1" spans="1:25" ht="15.75">
      <c r="A1" s="227" t="s">
        <v>52</v>
      </c>
      <c r="B1" s="2" t="s">
        <v>692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 s="41" customFormat="1" ht="15" customHeight="1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1"/>
    </row>
    <row r="7" spans="1:25">
      <c r="A7" s="142">
        <v>1997</v>
      </c>
      <c r="B7" s="101">
        <f>H7+W7</f>
        <v>620845.11700000009</v>
      </c>
      <c r="C7" s="102">
        <v>20054.645</v>
      </c>
      <c r="D7" s="102">
        <v>32929.665999999997</v>
      </c>
      <c r="E7" s="102">
        <v>24493.17</v>
      </c>
      <c r="F7" s="102">
        <v>45687.934000000001</v>
      </c>
      <c r="G7" s="102">
        <v>145439.17300000001</v>
      </c>
      <c r="H7" s="104">
        <f>SUM(C7:G7)</f>
        <v>268604.58799999999</v>
      </c>
      <c r="I7" s="102">
        <v>43664.194000000003</v>
      </c>
      <c r="J7" s="102">
        <v>39494.593000000001</v>
      </c>
      <c r="K7" s="102">
        <v>38567.538999999997</v>
      </c>
      <c r="L7" s="102">
        <v>24432.838</v>
      </c>
      <c r="M7" s="102">
        <v>56103.303</v>
      </c>
      <c r="N7" s="102">
        <v>38677.711000000003</v>
      </c>
      <c r="O7" s="102">
        <v>35028.644</v>
      </c>
      <c r="P7" s="102">
        <v>17174.768</v>
      </c>
      <c r="Q7" s="102">
        <v>6494.34</v>
      </c>
      <c r="R7" s="102">
        <v>18316.405999999999</v>
      </c>
      <c r="S7" s="144">
        <f>SUM(T7:V7)</f>
        <v>34286.192999999999</v>
      </c>
      <c r="T7" s="102">
        <v>11996.316000000001</v>
      </c>
      <c r="U7" s="102">
        <v>1060.2739999999999</v>
      </c>
      <c r="V7" s="102">
        <v>21229.602999999999</v>
      </c>
      <c r="W7" s="104">
        <f>SUM(I7:S7)</f>
        <v>352240.5290000001</v>
      </c>
      <c r="X7" s="104">
        <f>B7-D7</f>
        <v>587915.45100000012</v>
      </c>
      <c r="Y7" s="99"/>
    </row>
    <row r="8" spans="1:25">
      <c r="A8" s="142">
        <v>1998</v>
      </c>
      <c r="B8" s="101">
        <f t="shared" ref="B8:B25" si="0">H8+W8</f>
        <v>645214.43999999994</v>
      </c>
      <c r="C8" s="102">
        <v>20749.780999999999</v>
      </c>
      <c r="D8" s="102">
        <v>26758.618999999999</v>
      </c>
      <c r="E8" s="102">
        <v>24109.794999999998</v>
      </c>
      <c r="F8" s="102">
        <v>45804.122000000003</v>
      </c>
      <c r="G8" s="102">
        <v>152798.23800000001</v>
      </c>
      <c r="H8" s="104">
        <f t="shared" ref="H8:H25" si="1">SUM(C8:G8)</f>
        <v>270220.55499999999</v>
      </c>
      <c r="I8" s="102">
        <v>45670.618999999999</v>
      </c>
      <c r="J8" s="102">
        <v>42852.563999999998</v>
      </c>
      <c r="K8" s="102">
        <v>40294.968999999997</v>
      </c>
      <c r="L8" s="102">
        <v>26733.759999999998</v>
      </c>
      <c r="M8" s="102">
        <v>59539.733</v>
      </c>
      <c r="N8" s="102">
        <v>40031.760000000002</v>
      </c>
      <c r="O8" s="102">
        <v>39790.237000000001</v>
      </c>
      <c r="P8" s="102">
        <v>18116.544999999998</v>
      </c>
      <c r="Q8" s="102">
        <v>6524.3540000000003</v>
      </c>
      <c r="R8" s="102">
        <v>19430.407999999999</v>
      </c>
      <c r="S8" s="144">
        <f t="shared" ref="S8:S25" si="2">SUM(T8:V8)</f>
        <v>36008.936000000002</v>
      </c>
      <c r="T8" s="102">
        <v>12618.259</v>
      </c>
      <c r="U8" s="102">
        <v>1292.559</v>
      </c>
      <c r="V8" s="102">
        <v>22098.117999999999</v>
      </c>
      <c r="W8" s="104">
        <f t="shared" ref="W8:W25" si="3">SUM(I8:S8)</f>
        <v>374993.88499999995</v>
      </c>
      <c r="X8" s="104">
        <f t="shared" ref="X8:X25" si="4">B8-D8</f>
        <v>618455.821</v>
      </c>
      <c r="Y8" s="99"/>
    </row>
    <row r="9" spans="1:25">
      <c r="A9" s="142">
        <v>1999</v>
      </c>
      <c r="B9" s="101">
        <f t="shared" si="0"/>
        <v>698567.08899999992</v>
      </c>
      <c r="C9" s="102">
        <v>22421.773000000001</v>
      </c>
      <c r="D9" s="102">
        <v>33457.273000000001</v>
      </c>
      <c r="E9" s="102">
        <v>24332.508000000002</v>
      </c>
      <c r="F9" s="102">
        <v>48037.563999999998</v>
      </c>
      <c r="G9" s="102">
        <v>172047.10200000001</v>
      </c>
      <c r="H9" s="104">
        <f t="shared" si="1"/>
        <v>300296.22000000003</v>
      </c>
      <c r="I9" s="102">
        <v>48433.315000000002</v>
      </c>
      <c r="J9" s="102">
        <v>44955.392</v>
      </c>
      <c r="K9" s="102">
        <v>42048.934999999998</v>
      </c>
      <c r="L9" s="102">
        <v>28966.603999999999</v>
      </c>
      <c r="M9" s="102">
        <v>60730.349000000002</v>
      </c>
      <c r="N9" s="102">
        <v>43216.953000000001</v>
      </c>
      <c r="O9" s="102">
        <v>44001.718000000001</v>
      </c>
      <c r="P9" s="102">
        <v>19923.602999999999</v>
      </c>
      <c r="Q9" s="102">
        <v>7045.634</v>
      </c>
      <c r="R9" s="102">
        <v>20689.620999999999</v>
      </c>
      <c r="S9" s="144">
        <f t="shared" si="2"/>
        <v>38258.744999999995</v>
      </c>
      <c r="T9" s="102">
        <v>13802.445</v>
      </c>
      <c r="U9" s="102">
        <v>1461.461</v>
      </c>
      <c r="V9" s="102">
        <v>22994.839</v>
      </c>
      <c r="W9" s="104">
        <f t="shared" si="3"/>
        <v>398270.86899999995</v>
      </c>
      <c r="X9" s="104">
        <f t="shared" si="4"/>
        <v>665109.81599999988</v>
      </c>
      <c r="Y9" s="99"/>
    </row>
    <row r="10" spans="1:25">
      <c r="A10" s="142">
        <v>2000</v>
      </c>
      <c r="B10" s="101">
        <f t="shared" si="0"/>
        <v>778669.65100000007</v>
      </c>
      <c r="C10" s="102">
        <v>23598.109</v>
      </c>
      <c r="D10" s="102">
        <v>58614.18</v>
      </c>
      <c r="E10" s="102">
        <v>25154.991000000002</v>
      </c>
      <c r="F10" s="102">
        <v>51054.103000000003</v>
      </c>
      <c r="G10" s="102">
        <v>188221.59</v>
      </c>
      <c r="H10" s="104">
        <f t="shared" si="1"/>
        <v>346642.973</v>
      </c>
      <c r="I10" s="102">
        <v>51365.618000000002</v>
      </c>
      <c r="J10" s="102">
        <v>48270.019</v>
      </c>
      <c r="K10" s="102">
        <v>44425.192000000003</v>
      </c>
      <c r="L10" s="102">
        <v>31652.221000000001</v>
      </c>
      <c r="M10" s="102">
        <v>68442.707999999999</v>
      </c>
      <c r="N10" s="102">
        <v>44695.796000000002</v>
      </c>
      <c r="O10" s="102">
        <v>50596.794000000002</v>
      </c>
      <c r="P10" s="102">
        <v>21992.722000000002</v>
      </c>
      <c r="Q10" s="102">
        <v>7601.6549999999997</v>
      </c>
      <c r="R10" s="102">
        <v>21959.609</v>
      </c>
      <c r="S10" s="144">
        <f t="shared" si="2"/>
        <v>41024.343999999997</v>
      </c>
      <c r="T10" s="102">
        <v>14890.401</v>
      </c>
      <c r="U10" s="102">
        <v>1566.7380000000001</v>
      </c>
      <c r="V10" s="102">
        <v>24567.205000000002</v>
      </c>
      <c r="W10" s="104">
        <f t="shared" si="3"/>
        <v>432026.67800000001</v>
      </c>
      <c r="X10" s="104">
        <f t="shared" si="4"/>
        <v>720055.47100000002</v>
      </c>
      <c r="Y10" s="99"/>
    </row>
    <row r="11" spans="1:25">
      <c r="A11" s="142">
        <v>2001</v>
      </c>
      <c r="B11" s="101">
        <f t="shared" si="0"/>
        <v>806479.14800000004</v>
      </c>
      <c r="C11" s="102">
        <v>24688.034</v>
      </c>
      <c r="D11" s="102">
        <v>57484.701999999997</v>
      </c>
      <c r="E11" s="102">
        <v>25422.106</v>
      </c>
      <c r="F11" s="102">
        <v>55562.571000000004</v>
      </c>
      <c r="G11" s="102">
        <v>183513.291</v>
      </c>
      <c r="H11" s="104">
        <f t="shared" si="1"/>
        <v>346670.70400000003</v>
      </c>
      <c r="I11" s="102">
        <v>54197.758999999998</v>
      </c>
      <c r="J11" s="102">
        <v>51552.302000000003</v>
      </c>
      <c r="K11" s="102">
        <v>47464.383999999998</v>
      </c>
      <c r="L11" s="102">
        <v>32862.544000000002</v>
      </c>
      <c r="M11" s="102">
        <v>72070.97</v>
      </c>
      <c r="N11" s="102">
        <v>48501.968999999997</v>
      </c>
      <c r="O11" s="102">
        <v>53221.821000000004</v>
      </c>
      <c r="P11" s="102">
        <v>24720.994999999999</v>
      </c>
      <c r="Q11" s="102">
        <v>8291.8269999999993</v>
      </c>
      <c r="R11" s="102">
        <v>22870.01</v>
      </c>
      <c r="S11" s="144">
        <f t="shared" si="2"/>
        <v>44053.862999999998</v>
      </c>
      <c r="T11" s="102">
        <v>16037.601000000001</v>
      </c>
      <c r="U11" s="102">
        <v>1642.9580000000001</v>
      </c>
      <c r="V11" s="102">
        <v>26373.304</v>
      </c>
      <c r="W11" s="104">
        <f t="shared" si="3"/>
        <v>459808.44400000002</v>
      </c>
      <c r="X11" s="104">
        <f t="shared" si="4"/>
        <v>748994.446</v>
      </c>
      <c r="Y11" s="99"/>
    </row>
    <row r="12" spans="1:25">
      <c r="A12" s="142">
        <v>2002</v>
      </c>
      <c r="B12" s="101">
        <f t="shared" si="0"/>
        <v>831194.12899999996</v>
      </c>
      <c r="C12" s="102">
        <v>23648.199000000001</v>
      </c>
      <c r="D12" s="102">
        <v>51531.500999999997</v>
      </c>
      <c r="E12" s="102">
        <v>26507.017</v>
      </c>
      <c r="F12" s="102">
        <v>59522.034</v>
      </c>
      <c r="G12" s="102">
        <v>187466.19899999999</v>
      </c>
      <c r="H12" s="104">
        <f t="shared" si="1"/>
        <v>348674.94999999995</v>
      </c>
      <c r="I12" s="102">
        <v>56302.773000000001</v>
      </c>
      <c r="J12" s="102">
        <v>55349.650999999998</v>
      </c>
      <c r="K12" s="102">
        <v>48617.26</v>
      </c>
      <c r="L12" s="102">
        <v>34713.339999999997</v>
      </c>
      <c r="M12" s="102">
        <v>74276.009999999995</v>
      </c>
      <c r="N12" s="102">
        <v>51595.911</v>
      </c>
      <c r="O12" s="102">
        <v>55069.716</v>
      </c>
      <c r="P12" s="102">
        <v>26931.885999999999</v>
      </c>
      <c r="Q12" s="102">
        <v>9001.7659999999996</v>
      </c>
      <c r="R12" s="102">
        <v>24050.720000000001</v>
      </c>
      <c r="S12" s="144">
        <f t="shared" si="2"/>
        <v>46610.145999999993</v>
      </c>
      <c r="T12" s="102">
        <v>16987.724999999999</v>
      </c>
      <c r="U12" s="102">
        <v>1704.211</v>
      </c>
      <c r="V12" s="102">
        <v>27918.21</v>
      </c>
      <c r="W12" s="104">
        <f t="shared" si="3"/>
        <v>482519.17900000006</v>
      </c>
      <c r="X12" s="104">
        <f t="shared" si="4"/>
        <v>779662.62799999991</v>
      </c>
      <c r="Y12" s="99"/>
    </row>
    <row r="13" spans="1:25">
      <c r="A13" s="142">
        <v>2003</v>
      </c>
      <c r="B13" s="101">
        <f t="shared" si="0"/>
        <v>877431.11900000006</v>
      </c>
      <c r="C13" s="102">
        <v>24517.184000000001</v>
      </c>
      <c r="D13" s="102">
        <v>70364.626999999993</v>
      </c>
      <c r="E13" s="102">
        <v>28803.888999999999</v>
      </c>
      <c r="F13" s="102">
        <v>62624.637000000002</v>
      </c>
      <c r="G13" s="102">
        <v>183938.86199999999</v>
      </c>
      <c r="H13" s="104">
        <f t="shared" si="1"/>
        <v>370249.19900000002</v>
      </c>
      <c r="I13" s="102">
        <v>60132.553</v>
      </c>
      <c r="J13" s="102">
        <v>59558.427000000003</v>
      </c>
      <c r="K13" s="102">
        <v>50238.74</v>
      </c>
      <c r="L13" s="102">
        <v>36520.616999999998</v>
      </c>
      <c r="M13" s="102">
        <v>78147.644</v>
      </c>
      <c r="N13" s="102">
        <v>53756.43</v>
      </c>
      <c r="O13" s="102">
        <v>58052.696000000004</v>
      </c>
      <c r="P13" s="102">
        <v>28845.530999999999</v>
      </c>
      <c r="Q13" s="102">
        <v>9030.6180000000004</v>
      </c>
      <c r="R13" s="102">
        <v>24059.598000000002</v>
      </c>
      <c r="S13" s="144">
        <f t="shared" si="2"/>
        <v>48839.065999999999</v>
      </c>
      <c r="T13" s="102">
        <v>17609.367999999999</v>
      </c>
      <c r="U13" s="102">
        <v>1728.376</v>
      </c>
      <c r="V13" s="102">
        <v>29501.322</v>
      </c>
      <c r="W13" s="104">
        <f t="shared" si="3"/>
        <v>507181.92000000004</v>
      </c>
      <c r="X13" s="104">
        <f t="shared" si="4"/>
        <v>807066.49200000009</v>
      </c>
      <c r="Y13" s="99"/>
    </row>
    <row r="14" spans="1:25">
      <c r="A14" s="142">
        <v>2004</v>
      </c>
      <c r="B14" s="101">
        <f t="shared" si="0"/>
        <v>941674.34100000013</v>
      </c>
      <c r="C14" s="102">
        <v>27158.89</v>
      </c>
      <c r="D14" s="102">
        <v>85507.846000000005</v>
      </c>
      <c r="E14" s="102">
        <v>28946.744999999999</v>
      </c>
      <c r="F14" s="102">
        <v>69059.917000000001</v>
      </c>
      <c r="G14" s="102">
        <v>190909.32800000001</v>
      </c>
      <c r="H14" s="104">
        <f t="shared" si="1"/>
        <v>401582.72600000002</v>
      </c>
      <c r="I14" s="102">
        <v>64490.87</v>
      </c>
      <c r="J14" s="102">
        <v>62699.97</v>
      </c>
      <c r="K14" s="102">
        <v>52437.714</v>
      </c>
      <c r="L14" s="102">
        <v>40524.271999999997</v>
      </c>
      <c r="M14" s="102">
        <v>85430.183000000005</v>
      </c>
      <c r="N14" s="102">
        <v>56310.027000000002</v>
      </c>
      <c r="O14" s="102">
        <v>60578.33</v>
      </c>
      <c r="P14" s="102">
        <v>31476.027999999998</v>
      </c>
      <c r="Q14" s="102">
        <v>9455.8150000000005</v>
      </c>
      <c r="R14" s="102">
        <v>25500.715</v>
      </c>
      <c r="S14" s="144">
        <f t="shared" si="2"/>
        <v>51187.691000000006</v>
      </c>
      <c r="T14" s="102">
        <v>18499.275000000001</v>
      </c>
      <c r="U14" s="102">
        <v>1768.1289999999999</v>
      </c>
      <c r="V14" s="102">
        <v>30920.287</v>
      </c>
      <c r="W14" s="104">
        <f t="shared" si="3"/>
        <v>540091.61500000011</v>
      </c>
      <c r="X14" s="104">
        <f t="shared" si="4"/>
        <v>856166.49500000011</v>
      </c>
      <c r="Y14" s="99"/>
    </row>
    <row r="15" spans="1:25">
      <c r="A15" s="142">
        <v>2005</v>
      </c>
      <c r="B15" s="101">
        <f t="shared" si="0"/>
        <v>1009662.2490000001</v>
      </c>
      <c r="C15" s="102">
        <v>25310.795999999998</v>
      </c>
      <c r="D15" s="102">
        <v>112177.92</v>
      </c>
      <c r="E15" s="102">
        <v>31209.812000000002</v>
      </c>
      <c r="F15" s="102">
        <v>76630.12</v>
      </c>
      <c r="G15" s="102">
        <v>190100.636</v>
      </c>
      <c r="H15" s="104">
        <f t="shared" si="1"/>
        <v>435429.28399999999</v>
      </c>
      <c r="I15" s="102">
        <v>69923.789000000004</v>
      </c>
      <c r="J15" s="102">
        <v>66474.805999999997</v>
      </c>
      <c r="K15" s="102">
        <v>56406.794000000002</v>
      </c>
      <c r="L15" s="102">
        <v>42942.599000000002</v>
      </c>
      <c r="M15" s="102">
        <v>89843.619000000006</v>
      </c>
      <c r="N15" s="102">
        <v>59607.650999999998</v>
      </c>
      <c r="O15" s="102">
        <v>64457.150999999998</v>
      </c>
      <c r="P15" s="102">
        <v>34648.656999999999</v>
      </c>
      <c r="Q15" s="102">
        <v>9214.5310000000009</v>
      </c>
      <c r="R15" s="102">
        <v>26816.074000000001</v>
      </c>
      <c r="S15" s="144">
        <f t="shared" si="2"/>
        <v>53897.294000000002</v>
      </c>
      <c r="T15" s="102">
        <v>19402.219000000001</v>
      </c>
      <c r="U15" s="102">
        <v>1915.289</v>
      </c>
      <c r="V15" s="102">
        <v>32579.786</v>
      </c>
      <c r="W15" s="104">
        <f t="shared" si="3"/>
        <v>574232.96500000008</v>
      </c>
      <c r="X15" s="104">
        <f t="shared" si="4"/>
        <v>897484.32900000003</v>
      </c>
      <c r="Y15" s="99"/>
    </row>
    <row r="16" spans="1:25">
      <c r="A16" s="142">
        <v>2006</v>
      </c>
      <c r="B16" s="101">
        <f t="shared" si="0"/>
        <v>1062585.824</v>
      </c>
      <c r="C16" s="102">
        <v>23048.39</v>
      </c>
      <c r="D16" s="102">
        <v>119020.9</v>
      </c>
      <c r="E16" s="102">
        <v>31024.35</v>
      </c>
      <c r="F16" s="102">
        <v>87651.953999999998</v>
      </c>
      <c r="G16" s="102">
        <v>188293.83</v>
      </c>
      <c r="H16" s="104">
        <f t="shared" si="1"/>
        <v>449039.424</v>
      </c>
      <c r="I16" s="102">
        <v>75607.12</v>
      </c>
      <c r="J16" s="102">
        <v>70748.903000000006</v>
      </c>
      <c r="K16" s="102">
        <v>60087.15</v>
      </c>
      <c r="L16" s="102">
        <v>45437.406999999999</v>
      </c>
      <c r="M16" s="102">
        <v>98556.918000000005</v>
      </c>
      <c r="N16" s="102">
        <v>62753.233999999997</v>
      </c>
      <c r="O16" s="102">
        <v>69463.115999999995</v>
      </c>
      <c r="P16" s="102">
        <v>36960.637000000002</v>
      </c>
      <c r="Q16" s="102">
        <v>9636.18</v>
      </c>
      <c r="R16" s="102">
        <v>28050.577000000001</v>
      </c>
      <c r="S16" s="144">
        <f t="shared" si="2"/>
        <v>56245.157999999996</v>
      </c>
      <c r="T16" s="102">
        <v>20590.349999999999</v>
      </c>
      <c r="U16" s="102">
        <v>2096.6570000000002</v>
      </c>
      <c r="V16" s="102">
        <v>33558.150999999998</v>
      </c>
      <c r="W16" s="104">
        <f t="shared" si="3"/>
        <v>613546.40000000014</v>
      </c>
      <c r="X16" s="104">
        <f t="shared" si="4"/>
        <v>943564.924</v>
      </c>
      <c r="Y16" s="99"/>
    </row>
    <row r="17" spans="1:25">
      <c r="A17" s="142">
        <v>2007</v>
      </c>
      <c r="B17" s="101">
        <f t="shared" si="0"/>
        <v>1120060.7139999999</v>
      </c>
      <c r="C17" s="102">
        <v>21408.105</v>
      </c>
      <c r="D17" s="102">
        <v>123105.58500000001</v>
      </c>
      <c r="E17" s="102">
        <v>33394.298999999999</v>
      </c>
      <c r="F17" s="102">
        <v>102096.76300000001</v>
      </c>
      <c r="G17" s="102">
        <v>187768.74400000001</v>
      </c>
      <c r="H17" s="104">
        <f t="shared" si="1"/>
        <v>467773.49599999998</v>
      </c>
      <c r="I17" s="102">
        <v>79642.576000000001</v>
      </c>
      <c r="J17" s="102">
        <v>77188.744000000006</v>
      </c>
      <c r="K17" s="102">
        <v>61330.199000000001</v>
      </c>
      <c r="L17" s="102">
        <v>46482.328000000001</v>
      </c>
      <c r="M17" s="102">
        <v>106092.692</v>
      </c>
      <c r="N17" s="102">
        <v>65265.957000000002</v>
      </c>
      <c r="O17" s="102">
        <v>76693.710000000006</v>
      </c>
      <c r="P17" s="102">
        <v>40211.019999999997</v>
      </c>
      <c r="Q17" s="102">
        <v>10131.959999999999</v>
      </c>
      <c r="R17" s="102">
        <v>29938.059000000001</v>
      </c>
      <c r="S17" s="144">
        <f t="shared" si="2"/>
        <v>59309.973000000005</v>
      </c>
      <c r="T17" s="102">
        <v>21072.526000000002</v>
      </c>
      <c r="U17" s="102">
        <v>2563.81</v>
      </c>
      <c r="V17" s="102">
        <v>35673.637000000002</v>
      </c>
      <c r="W17" s="104">
        <f t="shared" si="3"/>
        <v>652287.21799999999</v>
      </c>
      <c r="X17" s="104">
        <f t="shared" si="4"/>
        <v>996955.12899999996</v>
      </c>
      <c r="Y17" s="99"/>
    </row>
    <row r="18" spans="1:25">
      <c r="A18" s="142">
        <v>2008</v>
      </c>
      <c r="B18" s="101">
        <f t="shared" si="0"/>
        <v>1177368.0719999999</v>
      </c>
      <c r="C18" s="102">
        <v>25648.447</v>
      </c>
      <c r="D18" s="102">
        <v>156807.17199999999</v>
      </c>
      <c r="E18" s="102">
        <v>35195.008000000002</v>
      </c>
      <c r="F18" s="102">
        <v>112014.12</v>
      </c>
      <c r="G18" s="102">
        <v>175816.25899999999</v>
      </c>
      <c r="H18" s="104">
        <f t="shared" si="1"/>
        <v>505481.00599999994</v>
      </c>
      <c r="I18" s="102">
        <v>80440.054000000004</v>
      </c>
      <c r="J18" s="102">
        <v>78924.312999999995</v>
      </c>
      <c r="K18" s="102">
        <v>61825.760000000002</v>
      </c>
      <c r="L18" s="102">
        <v>47399.887999999999</v>
      </c>
      <c r="M18" s="102">
        <v>109187.769</v>
      </c>
      <c r="N18" s="102">
        <v>65784.150999999998</v>
      </c>
      <c r="O18" s="102">
        <v>82223.425000000003</v>
      </c>
      <c r="P18" s="102">
        <v>41597.976999999999</v>
      </c>
      <c r="Q18" s="102">
        <v>10727.300999999999</v>
      </c>
      <c r="R18" s="102">
        <v>31407.665000000001</v>
      </c>
      <c r="S18" s="144">
        <f t="shared" si="2"/>
        <v>62368.763000000006</v>
      </c>
      <c r="T18" s="102">
        <v>22143.302</v>
      </c>
      <c r="U18" s="102">
        <v>2654.9319999999998</v>
      </c>
      <c r="V18" s="102">
        <v>37570.529000000002</v>
      </c>
      <c r="W18" s="104">
        <f t="shared" si="3"/>
        <v>671887.06599999999</v>
      </c>
      <c r="X18" s="104">
        <f t="shared" si="4"/>
        <v>1020560.8999999999</v>
      </c>
      <c r="Y18" s="99"/>
    </row>
    <row r="19" spans="1:25">
      <c r="A19" s="142">
        <v>2009</v>
      </c>
      <c r="B19" s="101">
        <f t="shared" si="0"/>
        <v>1069115.0529999998</v>
      </c>
      <c r="C19" s="102">
        <v>20736.813999999998</v>
      </c>
      <c r="D19" s="102">
        <v>90758.752999999997</v>
      </c>
      <c r="E19" s="102">
        <v>33018.214</v>
      </c>
      <c r="F19" s="102">
        <v>105679.533</v>
      </c>
      <c r="G19" s="102">
        <v>158071.26500000001</v>
      </c>
      <c r="H19" s="104">
        <f t="shared" si="1"/>
        <v>408264.57900000003</v>
      </c>
      <c r="I19" s="102">
        <v>76293.012000000002</v>
      </c>
      <c r="J19" s="102">
        <v>78196.334000000003</v>
      </c>
      <c r="K19" s="102">
        <v>59131.161999999997</v>
      </c>
      <c r="L19" s="102">
        <v>47096.59</v>
      </c>
      <c r="M19" s="102">
        <v>102619.21799999999</v>
      </c>
      <c r="N19" s="102">
        <v>68080.576000000001</v>
      </c>
      <c r="O19" s="102">
        <v>81508.232000000004</v>
      </c>
      <c r="P19" s="102">
        <v>40506.046999999999</v>
      </c>
      <c r="Q19" s="102">
        <v>10703.594999999999</v>
      </c>
      <c r="R19" s="102">
        <v>31281.647000000001</v>
      </c>
      <c r="S19" s="144">
        <f t="shared" si="2"/>
        <v>65434.061000000002</v>
      </c>
      <c r="T19" s="102">
        <v>22558.146000000001</v>
      </c>
      <c r="U19" s="102">
        <v>2705.0439999999999</v>
      </c>
      <c r="V19" s="102">
        <v>40170.870999999999</v>
      </c>
      <c r="W19" s="104">
        <f t="shared" si="3"/>
        <v>660850.47399999993</v>
      </c>
      <c r="X19" s="104">
        <f t="shared" si="4"/>
        <v>978356.29999999981</v>
      </c>
      <c r="Y19" s="99"/>
    </row>
    <row r="20" spans="1:25">
      <c r="A20" s="142">
        <v>2010</v>
      </c>
      <c r="B20" s="101">
        <f t="shared" si="0"/>
        <v>1144636.0899999999</v>
      </c>
      <c r="C20" s="102">
        <v>21320.566999999999</v>
      </c>
      <c r="D20" s="102">
        <v>115828.751</v>
      </c>
      <c r="E20" s="102">
        <v>33693.877999999997</v>
      </c>
      <c r="F20" s="102">
        <v>115435.567</v>
      </c>
      <c r="G20" s="102">
        <v>167030.019</v>
      </c>
      <c r="H20" s="104">
        <f t="shared" si="1"/>
        <v>453308.78200000001</v>
      </c>
      <c r="I20" s="102">
        <v>81294.835999999996</v>
      </c>
      <c r="J20" s="102">
        <v>80821.845000000001</v>
      </c>
      <c r="K20" s="102">
        <v>62531.243000000002</v>
      </c>
      <c r="L20" s="102">
        <v>48894.010999999999</v>
      </c>
      <c r="M20" s="102">
        <v>108622.39999999999</v>
      </c>
      <c r="N20" s="102">
        <v>70605.86</v>
      </c>
      <c r="O20" s="102">
        <v>85246.317999999999</v>
      </c>
      <c r="P20" s="102">
        <v>42799.987999999998</v>
      </c>
      <c r="Q20" s="102">
        <v>10635.67</v>
      </c>
      <c r="R20" s="102">
        <v>32137.192999999999</v>
      </c>
      <c r="S20" s="144">
        <f t="shared" si="2"/>
        <v>67737.944000000003</v>
      </c>
      <c r="T20" s="102">
        <v>23243.699000000001</v>
      </c>
      <c r="U20" s="102">
        <v>2699.3490000000002</v>
      </c>
      <c r="V20" s="102">
        <v>41794.896000000001</v>
      </c>
      <c r="W20" s="104">
        <f t="shared" si="3"/>
        <v>691327.30799999996</v>
      </c>
      <c r="X20" s="104">
        <f t="shared" si="4"/>
        <v>1028807.3389999998</v>
      </c>
      <c r="Y20" s="99"/>
    </row>
    <row r="21" spans="1:25">
      <c r="A21" s="142">
        <v>2011</v>
      </c>
      <c r="B21" s="101">
        <f t="shared" si="0"/>
        <v>1227991.504</v>
      </c>
      <c r="C21" s="102">
        <v>27573.233</v>
      </c>
      <c r="D21" s="102">
        <v>140027.17800000001</v>
      </c>
      <c r="E21" s="102">
        <v>35472.42</v>
      </c>
      <c r="F21" s="102">
        <v>121695.815</v>
      </c>
      <c r="G21" s="102">
        <v>176585.71299999999</v>
      </c>
      <c r="H21" s="104">
        <f t="shared" si="1"/>
        <v>501354.359</v>
      </c>
      <c r="I21" s="102">
        <v>86833.626999999993</v>
      </c>
      <c r="J21" s="102">
        <v>82360.701000000001</v>
      </c>
      <c r="K21" s="102">
        <v>66508.774000000005</v>
      </c>
      <c r="L21" s="102">
        <v>50607.127</v>
      </c>
      <c r="M21" s="102">
        <v>114586.68</v>
      </c>
      <c r="N21" s="102">
        <v>74064.862999999998</v>
      </c>
      <c r="O21" s="102">
        <v>91339.544999999998</v>
      </c>
      <c r="P21" s="102">
        <v>44694.614000000001</v>
      </c>
      <c r="Q21" s="102">
        <v>10936.668</v>
      </c>
      <c r="R21" s="102">
        <v>33416.998</v>
      </c>
      <c r="S21" s="144">
        <f t="shared" si="2"/>
        <v>71287.54800000001</v>
      </c>
      <c r="T21" s="102">
        <v>24466.396000000001</v>
      </c>
      <c r="U21" s="102">
        <v>2990.6570000000002</v>
      </c>
      <c r="V21" s="102">
        <v>43830.495000000003</v>
      </c>
      <c r="W21" s="104">
        <f t="shared" si="3"/>
        <v>726637.14500000002</v>
      </c>
      <c r="X21" s="104">
        <f t="shared" si="4"/>
        <v>1087964.3259999999</v>
      </c>
      <c r="Y21" s="99"/>
    </row>
    <row r="22" spans="1:25">
      <c r="A22" s="142">
        <v>2012</v>
      </c>
      <c r="B22" s="101">
        <f t="shared" si="0"/>
        <v>1259922.9080000001</v>
      </c>
      <c r="C22" s="102">
        <v>29157.313999999998</v>
      </c>
      <c r="D22" s="102">
        <v>124525.505</v>
      </c>
      <c r="E22" s="102">
        <v>35777.815999999999</v>
      </c>
      <c r="F22" s="102">
        <v>134959.28099999999</v>
      </c>
      <c r="G22" s="102">
        <v>183059.95699999999</v>
      </c>
      <c r="H22" s="104">
        <f t="shared" si="1"/>
        <v>507479.87299999996</v>
      </c>
      <c r="I22" s="102">
        <v>91268.77</v>
      </c>
      <c r="J22" s="102">
        <v>84019.403000000006</v>
      </c>
      <c r="K22" s="102">
        <v>69775.524999999994</v>
      </c>
      <c r="L22" s="102">
        <v>52096.438999999998</v>
      </c>
      <c r="M22" s="102">
        <v>113691.39</v>
      </c>
      <c r="N22" s="102">
        <v>77548.009000000005</v>
      </c>
      <c r="O22" s="102">
        <v>95963.138999999996</v>
      </c>
      <c r="P22" s="102">
        <v>47485.95</v>
      </c>
      <c r="Q22" s="102">
        <v>11254.745999999999</v>
      </c>
      <c r="R22" s="102">
        <v>35171.063000000002</v>
      </c>
      <c r="S22" s="144">
        <f t="shared" si="2"/>
        <v>74168.600999999995</v>
      </c>
      <c r="T22" s="102">
        <v>25406.134999999998</v>
      </c>
      <c r="U22" s="102">
        <v>3140.6439999999998</v>
      </c>
      <c r="V22" s="102">
        <v>45621.822</v>
      </c>
      <c r="W22" s="104">
        <f t="shared" si="3"/>
        <v>752443.03500000003</v>
      </c>
      <c r="X22" s="104">
        <f t="shared" si="4"/>
        <v>1135397.4029999999</v>
      </c>
      <c r="Y22" s="99"/>
    </row>
    <row r="23" spans="1:25">
      <c r="A23" s="142">
        <v>2013</v>
      </c>
      <c r="B23" s="101">
        <f t="shared" si="0"/>
        <v>1311800.0060000001</v>
      </c>
      <c r="C23" s="102">
        <v>31849.222000000002</v>
      </c>
      <c r="D23" s="102">
        <v>135394.27299999999</v>
      </c>
      <c r="E23" s="102">
        <v>37408.368999999999</v>
      </c>
      <c r="F23" s="102">
        <v>142311.35399999999</v>
      </c>
      <c r="G23" s="102">
        <v>182366.94699999999</v>
      </c>
      <c r="H23" s="104">
        <f t="shared" si="1"/>
        <v>529330.16500000004</v>
      </c>
      <c r="I23" s="102">
        <v>93911.796000000002</v>
      </c>
      <c r="J23" s="102">
        <v>88010.896999999997</v>
      </c>
      <c r="K23" s="102">
        <v>73212.633000000002</v>
      </c>
      <c r="L23" s="102">
        <v>52489.906000000003</v>
      </c>
      <c r="M23" s="102">
        <v>120589.32799999999</v>
      </c>
      <c r="N23" s="102">
        <v>79851.948000000004</v>
      </c>
      <c r="O23" s="102">
        <v>99496.570999999996</v>
      </c>
      <c r="P23" s="102">
        <v>49679.732000000004</v>
      </c>
      <c r="Q23" s="102">
        <v>11095.501</v>
      </c>
      <c r="R23" s="102">
        <v>37241.173000000003</v>
      </c>
      <c r="S23" s="144">
        <f t="shared" si="2"/>
        <v>76890.356</v>
      </c>
      <c r="T23" s="102">
        <v>25991.911</v>
      </c>
      <c r="U23" s="102">
        <v>3381.654</v>
      </c>
      <c r="V23" s="102">
        <v>47516.790999999997</v>
      </c>
      <c r="W23" s="104">
        <f t="shared" si="3"/>
        <v>782469.84100000001</v>
      </c>
      <c r="X23" s="104">
        <f t="shared" si="4"/>
        <v>1176405.733</v>
      </c>
      <c r="Y23" s="99"/>
    </row>
    <row r="24" spans="1:25">
      <c r="A24" s="142">
        <v>2014</v>
      </c>
      <c r="B24" s="101">
        <f t="shared" si="0"/>
        <v>1381702.7080000001</v>
      </c>
      <c r="C24" s="102">
        <v>27448.835999999999</v>
      </c>
      <c r="D24" s="102">
        <v>155683.84400000001</v>
      </c>
      <c r="E24" s="102">
        <v>38813.175000000003</v>
      </c>
      <c r="F24" s="102">
        <v>149565.97</v>
      </c>
      <c r="G24" s="102">
        <v>188020.66099999999</v>
      </c>
      <c r="H24" s="104">
        <f t="shared" si="1"/>
        <v>559532.48600000003</v>
      </c>
      <c r="I24" s="102">
        <v>98142.364000000001</v>
      </c>
      <c r="J24" s="102">
        <v>90264.611000000004</v>
      </c>
      <c r="K24" s="102">
        <v>79118.023000000001</v>
      </c>
      <c r="L24" s="102">
        <v>53958.667000000001</v>
      </c>
      <c r="M24" s="102">
        <v>128698.414</v>
      </c>
      <c r="N24" s="102">
        <v>82830.574999999997</v>
      </c>
      <c r="O24" s="102">
        <v>105784.321</v>
      </c>
      <c r="P24" s="102">
        <v>52426.749000000003</v>
      </c>
      <c r="Q24" s="102">
        <v>11520.061</v>
      </c>
      <c r="R24" s="102">
        <v>39257.550000000003</v>
      </c>
      <c r="S24" s="144">
        <f t="shared" si="2"/>
        <v>80168.887000000002</v>
      </c>
      <c r="T24" s="102">
        <v>27386.121999999999</v>
      </c>
      <c r="U24" s="102">
        <v>3494.5030000000002</v>
      </c>
      <c r="V24" s="102">
        <v>49288.262000000002</v>
      </c>
      <c r="W24" s="104">
        <f t="shared" si="3"/>
        <v>822170.22199999995</v>
      </c>
      <c r="X24" s="104">
        <f t="shared" si="4"/>
        <v>1226018.8640000001</v>
      </c>
      <c r="Y24" s="99"/>
    </row>
    <row r="25" spans="1:25" s="41" customFormat="1">
      <c r="A25" s="142">
        <v>2015</v>
      </c>
      <c r="B25" s="101">
        <f t="shared" si="0"/>
        <v>1354234.18</v>
      </c>
      <c r="C25" s="102">
        <v>33070.955000000002</v>
      </c>
      <c r="D25" s="102">
        <v>88436.006999999998</v>
      </c>
      <c r="E25" s="102">
        <v>40292.851000000002</v>
      </c>
      <c r="F25" s="102">
        <v>149302.99</v>
      </c>
      <c r="G25" s="102">
        <v>198539.33199999999</v>
      </c>
      <c r="H25" s="104">
        <f t="shared" si="1"/>
        <v>509642.13499999995</v>
      </c>
      <c r="I25" s="102">
        <v>96915.85</v>
      </c>
      <c r="J25" s="102">
        <v>92112.483999999997</v>
      </c>
      <c r="K25" s="102">
        <v>82519.565000000002</v>
      </c>
      <c r="L25" s="102">
        <v>54158.955000000002</v>
      </c>
      <c r="M25" s="102">
        <v>134909.53200000001</v>
      </c>
      <c r="N25" s="102">
        <v>85853.433999999994</v>
      </c>
      <c r="O25" s="102">
        <v>108278.55</v>
      </c>
      <c r="P25" s="102">
        <v>53809.993999999999</v>
      </c>
      <c r="Q25" s="102">
        <v>11923.069</v>
      </c>
      <c r="R25" s="102">
        <v>40835.964999999997</v>
      </c>
      <c r="S25" s="144">
        <f t="shared" si="2"/>
        <v>83274.646999999997</v>
      </c>
      <c r="T25" s="102">
        <v>28022.19</v>
      </c>
      <c r="U25" s="102">
        <v>3563.1689999999999</v>
      </c>
      <c r="V25" s="102">
        <v>51689.288</v>
      </c>
      <c r="W25" s="104">
        <f t="shared" si="3"/>
        <v>844592.04499999993</v>
      </c>
      <c r="X25" s="104">
        <f t="shared" si="4"/>
        <v>1265798.173</v>
      </c>
      <c r="Y25" s="99"/>
    </row>
    <row r="27" spans="1:25">
      <c r="A27" s="1" t="s">
        <v>22</v>
      </c>
    </row>
    <row r="28" spans="1:25">
      <c r="A28" s="1"/>
    </row>
    <row r="29" spans="1:25">
      <c r="A29" s="21" t="s">
        <v>173</v>
      </c>
      <c r="B29" s="9">
        <f>IFERROR(((B25/B7)^(1/(2015-1997))-1)*100,"N/A")</f>
        <v>4.4280696284697996</v>
      </c>
      <c r="C29" s="16">
        <f t="shared" ref="C29:X29" si="5">IFERROR(((C25/C7)^(1/(2015-1997))-1)*100,"N/A")</f>
        <v>2.8178293525532583</v>
      </c>
      <c r="D29" s="17">
        <f t="shared" si="5"/>
        <v>5.6417667039248443</v>
      </c>
      <c r="E29" s="17">
        <f t="shared" si="5"/>
        <v>2.8040364007746676</v>
      </c>
      <c r="F29" s="17">
        <f t="shared" si="5"/>
        <v>6.7997873772617456</v>
      </c>
      <c r="G29" s="73">
        <f t="shared" si="5"/>
        <v>1.7440861925223095</v>
      </c>
      <c r="H29" s="9">
        <f t="shared" si="5"/>
        <v>3.6222178432209429</v>
      </c>
      <c r="I29" s="16">
        <f t="shared" si="5"/>
        <v>4.5290941307950527</v>
      </c>
      <c r="J29" s="17">
        <f t="shared" si="5"/>
        <v>4.8171313079345968</v>
      </c>
      <c r="K29" s="17">
        <f t="shared" si="5"/>
        <v>4.3162447399909265</v>
      </c>
      <c r="L29" s="17">
        <f t="shared" si="5"/>
        <v>4.521432529638858</v>
      </c>
      <c r="M29" s="17">
        <f t="shared" si="5"/>
        <v>4.9952563099114222</v>
      </c>
      <c r="N29" s="17">
        <f t="shared" si="5"/>
        <v>4.52946245911936</v>
      </c>
      <c r="O29" s="17">
        <f t="shared" si="5"/>
        <v>6.4703886077750017</v>
      </c>
      <c r="P29" s="17">
        <f t="shared" si="5"/>
        <v>6.5501348211678856</v>
      </c>
      <c r="Q29" s="17">
        <f t="shared" si="5"/>
        <v>3.4328525087635064</v>
      </c>
      <c r="R29" s="17">
        <f t="shared" si="5"/>
        <v>4.5549471285617926</v>
      </c>
      <c r="S29" s="73">
        <f t="shared" si="5"/>
        <v>5.0535546309292689</v>
      </c>
      <c r="T29" s="17">
        <f t="shared" si="5"/>
        <v>4.8261598742038725</v>
      </c>
      <c r="U29" s="17">
        <f t="shared" si="5"/>
        <v>6.9659275882551386</v>
      </c>
      <c r="V29" s="73">
        <f t="shared" si="5"/>
        <v>5.06786962388035</v>
      </c>
      <c r="W29" s="9">
        <f t="shared" si="5"/>
        <v>4.9785151470388644</v>
      </c>
      <c r="X29" s="9">
        <f t="shared" si="5"/>
        <v>4.3524752496685748</v>
      </c>
    </row>
    <row r="30" spans="1:25">
      <c r="A30" s="21" t="s">
        <v>25</v>
      </c>
      <c r="B30" s="9">
        <f t="shared" ref="B30:X30" si="6">IFERROR(((B17/B7)^(1/(2007-1997))-1)*100,"N/A")</f>
        <v>6.0781237313211056</v>
      </c>
      <c r="C30" s="16">
        <f t="shared" si="6"/>
        <v>0.65522517828342508</v>
      </c>
      <c r="D30" s="17">
        <f t="shared" si="6"/>
        <v>14.095638489576313</v>
      </c>
      <c r="E30" s="17">
        <f t="shared" si="6"/>
        <v>3.1484564576597984</v>
      </c>
      <c r="F30" s="17">
        <f t="shared" si="6"/>
        <v>8.3729874141922558</v>
      </c>
      <c r="G30" s="73">
        <f t="shared" si="6"/>
        <v>2.587439541625014</v>
      </c>
      <c r="H30" s="9">
        <f t="shared" si="6"/>
        <v>5.7041938561454231</v>
      </c>
      <c r="I30" s="16">
        <f t="shared" si="6"/>
        <v>6.1944903706868892</v>
      </c>
      <c r="J30" s="17">
        <f t="shared" si="6"/>
        <v>6.9305087637300478</v>
      </c>
      <c r="K30" s="17">
        <f t="shared" si="6"/>
        <v>4.7478806368458581</v>
      </c>
      <c r="L30" s="17">
        <f t="shared" si="6"/>
        <v>6.6427646923040262</v>
      </c>
      <c r="M30" s="17">
        <f t="shared" si="6"/>
        <v>6.5785246043526424</v>
      </c>
      <c r="N30" s="17">
        <f t="shared" si="6"/>
        <v>5.3713622409247597</v>
      </c>
      <c r="O30" s="17">
        <f t="shared" si="6"/>
        <v>8.1517726611100461</v>
      </c>
      <c r="P30" s="17">
        <f t="shared" si="6"/>
        <v>8.8793253146391073</v>
      </c>
      <c r="Q30" s="17">
        <f t="shared" si="6"/>
        <v>4.5480277565307814</v>
      </c>
      <c r="R30" s="17">
        <f t="shared" si="6"/>
        <v>5.0360395016046722</v>
      </c>
      <c r="S30" s="73">
        <f t="shared" si="6"/>
        <v>5.6332996734817842</v>
      </c>
      <c r="T30" s="17">
        <f t="shared" si="6"/>
        <v>5.7954207546277337</v>
      </c>
      <c r="U30" s="17">
        <f t="shared" si="6"/>
        <v>9.2312170407536485</v>
      </c>
      <c r="V30" s="73">
        <f t="shared" si="6"/>
        <v>5.3272030244279511</v>
      </c>
      <c r="W30" s="9">
        <f t="shared" si="6"/>
        <v>6.3555001759070251</v>
      </c>
      <c r="X30" s="9">
        <f t="shared" si="6"/>
        <v>5.4231706785539346</v>
      </c>
    </row>
    <row r="31" spans="1:25">
      <c r="A31" s="21" t="s">
        <v>174</v>
      </c>
      <c r="B31" s="9">
        <f>IFERROR(((B25/B17)^(1/(2015-2007))-1)*100,"N/A")</f>
        <v>2.4015489146280267</v>
      </c>
      <c r="C31" s="16">
        <f t="shared" ref="C31:X31" si="7">IFERROR(((C25/C17)^(1/(2015-2007))-1)*100,"N/A")</f>
        <v>5.5865412638806733</v>
      </c>
      <c r="D31" s="17">
        <f t="shared" si="7"/>
        <v>-4.050233731374064</v>
      </c>
      <c r="E31" s="17">
        <f t="shared" si="7"/>
        <v>2.3751281275542491</v>
      </c>
      <c r="F31" s="17">
        <f t="shared" si="7"/>
        <v>4.8653634827504399</v>
      </c>
      <c r="G31" s="73">
        <f t="shared" si="7"/>
        <v>0.69963743225787134</v>
      </c>
      <c r="H31" s="9">
        <f t="shared" si="7"/>
        <v>1.0773190809422628</v>
      </c>
      <c r="I31" s="16">
        <f t="shared" si="7"/>
        <v>2.484028557488438</v>
      </c>
      <c r="J31" s="17">
        <f t="shared" si="7"/>
        <v>2.2340498303502709</v>
      </c>
      <c r="K31" s="17">
        <f t="shared" si="7"/>
        <v>3.7792002322877938</v>
      </c>
      <c r="L31" s="17">
        <f t="shared" si="7"/>
        <v>1.9290087209139273</v>
      </c>
      <c r="M31" s="17">
        <f t="shared" si="7"/>
        <v>3.0492050347550315</v>
      </c>
      <c r="N31" s="17">
        <f t="shared" si="7"/>
        <v>3.4865407619888655</v>
      </c>
      <c r="O31" s="17">
        <f t="shared" si="7"/>
        <v>4.4053696986197544</v>
      </c>
      <c r="P31" s="17">
        <f t="shared" si="7"/>
        <v>3.708590482792129</v>
      </c>
      <c r="Q31" s="17">
        <f t="shared" si="7"/>
        <v>2.0555961232930686</v>
      </c>
      <c r="R31" s="17">
        <f t="shared" si="7"/>
        <v>3.9566791899810827</v>
      </c>
      <c r="S31" s="73">
        <f t="shared" si="7"/>
        <v>4.3333456892247435</v>
      </c>
      <c r="T31" s="17">
        <f t="shared" si="7"/>
        <v>3.6270617674692973</v>
      </c>
      <c r="U31" s="17">
        <f t="shared" si="7"/>
        <v>4.2002648954962307</v>
      </c>
      <c r="V31" s="73">
        <f t="shared" si="7"/>
        <v>4.7446006114556072</v>
      </c>
      <c r="W31" s="9">
        <f t="shared" si="7"/>
        <v>3.2823271319724734</v>
      </c>
      <c r="X31" s="9">
        <f t="shared" si="7"/>
        <v>3.0293847878401836</v>
      </c>
    </row>
    <row r="33" spans="1:2">
      <c r="A33" s="25" t="s">
        <v>594</v>
      </c>
      <c r="B33" s="66" t="s">
        <v>938</v>
      </c>
    </row>
    <row r="34" spans="1:2">
      <c r="A34" s="25" t="s">
        <v>595</v>
      </c>
      <c r="B34" s="3" t="s">
        <v>596</v>
      </c>
    </row>
    <row r="35" spans="1:2">
      <c r="A35" s="1" t="s">
        <v>1</v>
      </c>
      <c r="B35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03"/>
  <dimension ref="A1:F37"/>
  <sheetViews>
    <sheetView topLeftCell="A4" workbookViewId="0">
      <selection activeCell="B35" sqref="B35"/>
    </sheetView>
  </sheetViews>
  <sheetFormatPr defaultRowHeight="15"/>
  <cols>
    <col min="1" max="1" width="10.5703125" customWidth="1"/>
    <col min="4" max="4" width="9.7109375" customWidth="1"/>
  </cols>
  <sheetData>
    <row r="1" spans="1:6" ht="15.75">
      <c r="A1" s="227" t="s">
        <v>904</v>
      </c>
      <c r="B1" s="2" t="s">
        <v>777</v>
      </c>
    </row>
    <row r="2" spans="1:6">
      <c r="A2" s="3"/>
      <c r="B2" s="3"/>
    </row>
    <row r="3" spans="1:6">
      <c r="A3" s="1" t="s">
        <v>2</v>
      </c>
    </row>
    <row r="4" spans="1:6">
      <c r="A4" s="1"/>
    </row>
    <row r="5" spans="1:6" ht="33.75">
      <c r="A5" s="4" t="s">
        <v>3</v>
      </c>
      <c r="B5" s="6" t="s">
        <v>167</v>
      </c>
      <c r="C5" s="6" t="s">
        <v>168</v>
      </c>
      <c r="D5" s="6" t="s">
        <v>169</v>
      </c>
      <c r="E5" s="6" t="s">
        <v>170</v>
      </c>
      <c r="F5" s="6" t="s">
        <v>171</v>
      </c>
    </row>
    <row r="6" spans="1:6" s="41" customFormat="1">
      <c r="A6" s="67"/>
      <c r="B6" s="246" t="s">
        <v>767</v>
      </c>
      <c r="C6" s="247"/>
      <c r="D6" s="247"/>
      <c r="E6" s="247"/>
      <c r="F6" s="247"/>
    </row>
    <row r="7" spans="1:6">
      <c r="A7" s="8">
        <v>1997</v>
      </c>
      <c r="B7" s="24">
        <f>'Table 56'!B7 / 'Table 29'!$B7</f>
        <v>52.134352248060807</v>
      </c>
      <c r="C7" s="17">
        <f>'Table 56'!C7 / 'Table 29'!$B7</f>
        <v>17.305919616076213</v>
      </c>
      <c r="D7" s="17">
        <f>'Table 56'!D7 / 'Table 29'!$B7</f>
        <v>22.473853191036447</v>
      </c>
      <c r="E7" s="17">
        <f>'Table 56'!E7 / 'Table 29'!$B7</f>
        <v>8.4886626013243696</v>
      </c>
      <c r="F7" s="17">
        <f>'Table 56'!F7 / 'Table 29'!$B7</f>
        <v>4.413719462539345</v>
      </c>
    </row>
    <row r="8" spans="1:6">
      <c r="A8" s="8">
        <v>1998</v>
      </c>
      <c r="B8" s="24">
        <f>'Table 56'!B8 / 'Table 29'!$B8</f>
        <v>52.498660439285793</v>
      </c>
      <c r="C8" s="17">
        <f>'Table 56'!C8 / 'Table 29'!$B8</f>
        <v>17.203440058727026</v>
      </c>
      <c r="D8" s="17">
        <f>'Table 56'!D8 / 'Table 29'!$B8</f>
        <v>22.242573410918183</v>
      </c>
      <c r="E8" s="17">
        <f>'Table 56'!E8 / 'Table 29'!$B8</f>
        <v>8.7745208365881986</v>
      </c>
      <c r="F8" s="17">
        <f>'Table 56'!F8 / 'Table 29'!$B8</f>
        <v>4.6156480424544997</v>
      </c>
    </row>
    <row r="9" spans="1:6">
      <c r="A9" s="8">
        <v>1999</v>
      </c>
      <c r="B9" s="24">
        <f>'Table 56'!B9 / 'Table 29'!$B9</f>
        <v>52.548760778718382</v>
      </c>
      <c r="C9" s="17">
        <f>'Table 56'!C9 / 'Table 29'!$B9</f>
        <v>17.114552424747771</v>
      </c>
      <c r="D9" s="17">
        <f>'Table 56'!D9 / 'Table 29'!$B9</f>
        <v>21.935345108321101</v>
      </c>
      <c r="E9" s="17">
        <f>'Table 56'!E9 / 'Table 29'!$B9</f>
        <v>8.9428336006712978</v>
      </c>
      <c r="F9" s="17">
        <f>'Table 56'!F9 / 'Table 29'!$B9</f>
        <v>4.742371022685103</v>
      </c>
    </row>
    <row r="10" spans="1:6">
      <c r="A10" s="8">
        <v>2000</v>
      </c>
      <c r="B10" s="24">
        <f>'Table 56'!B10 / 'Table 29'!$B10</f>
        <v>52.910728849532845</v>
      </c>
      <c r="C10" s="17">
        <f>'Table 56'!C10 / 'Table 29'!$B10</f>
        <v>16.953953334588824</v>
      </c>
      <c r="D10" s="17">
        <f>'Table 56'!D10 / 'Table 29'!$B10</f>
        <v>21.88011439647703</v>
      </c>
      <c r="E10" s="17">
        <f>'Table 56'!E10 / 'Table 29'!$B10</f>
        <v>9.1372791519369017</v>
      </c>
      <c r="F10" s="17">
        <f>'Table 56'!F10 / 'Table 29'!$B10</f>
        <v>4.9873634519158117</v>
      </c>
    </row>
    <row r="11" spans="1:6">
      <c r="A11" s="8">
        <v>2001</v>
      </c>
      <c r="B11" s="24">
        <f>'Table 56'!B11 / 'Table 29'!$B11</f>
        <v>54.079942125173218</v>
      </c>
      <c r="C11" s="17">
        <f>'Table 56'!C11 / 'Table 29'!$B11</f>
        <v>17.173471126585948</v>
      </c>
      <c r="D11" s="17">
        <f>'Table 56'!D11 / 'Table 29'!$B11</f>
        <v>22.288784665335722</v>
      </c>
      <c r="E11" s="17">
        <f>'Table 56'!E11 / 'Table 29'!$B11</f>
        <v>9.2873735660895207</v>
      </c>
      <c r="F11" s="17">
        <f>'Table 56'!F11 / 'Table 29'!$B11</f>
        <v>5.3822462014733308</v>
      </c>
    </row>
    <row r="12" spans="1:6">
      <c r="A12" s="8">
        <v>2002</v>
      </c>
      <c r="B12" s="24">
        <f>'Table 56'!B12 / 'Table 29'!$B12</f>
        <v>54.151128594011375</v>
      </c>
      <c r="C12" s="17">
        <f>'Table 56'!C12 / 'Table 29'!$B12</f>
        <v>17.159049103045966</v>
      </c>
      <c r="D12" s="17">
        <f>'Table 56'!D12 / 'Table 29'!$B12</f>
        <v>22.345059683641104</v>
      </c>
      <c r="E12" s="17">
        <f>'Table 56'!E12 / 'Table 29'!$B12</f>
        <v>9.19645229705805</v>
      </c>
      <c r="F12" s="17">
        <f>'Table 56'!F12 / 'Table 29'!$B12</f>
        <v>5.5612535954237465</v>
      </c>
    </row>
    <row r="13" spans="1:6">
      <c r="A13" s="8">
        <v>2003</v>
      </c>
      <c r="B13" s="24">
        <f>'Table 56'!B13 / 'Table 29'!$B13</f>
        <v>54.386048742648995</v>
      </c>
      <c r="C13" s="17">
        <f>'Table 56'!C13 / 'Table 29'!$B13</f>
        <v>17.018672183556468</v>
      </c>
      <c r="D13" s="17">
        <f>'Table 56'!D13 / 'Table 29'!$B13</f>
        <v>22.503742455809348</v>
      </c>
      <c r="E13" s="17">
        <f>'Table 56'!E13 / 'Table 29'!$B13</f>
        <v>9.2155172392063811</v>
      </c>
      <c r="F13" s="17">
        <f>'Table 56'!F13 / 'Table 29'!$B13</f>
        <v>5.7505971203336061</v>
      </c>
    </row>
    <row r="14" spans="1:6">
      <c r="A14" s="8">
        <v>2004</v>
      </c>
      <c r="B14" s="24">
        <f>'Table 56'!B14 / 'Table 29'!$B14</f>
        <v>54.706776261421105</v>
      </c>
      <c r="C14" s="17">
        <f>'Table 56'!C14 / 'Table 29'!$B14</f>
        <v>16.823562731301926</v>
      </c>
      <c r="D14" s="17">
        <f>'Table 56'!D14 / 'Table 29'!$B14</f>
        <v>22.648760647902545</v>
      </c>
      <c r="E14" s="17">
        <f>'Table 56'!E14 / 'Table 29'!$B14</f>
        <v>9.3396838547820185</v>
      </c>
      <c r="F14" s="17">
        <f>'Table 56'!F14 / 'Table 29'!$B14</f>
        <v>5.9392945383683795</v>
      </c>
    </row>
    <row r="15" spans="1:6">
      <c r="A15" s="8">
        <v>2005</v>
      </c>
      <c r="B15" s="24">
        <f>'Table 56'!B15 / 'Table 29'!$B15</f>
        <v>56.296612669630974</v>
      </c>
      <c r="C15" s="17">
        <f>'Table 56'!C15 / 'Table 29'!$B15</f>
        <v>16.798458825108831</v>
      </c>
      <c r="D15" s="17">
        <f>'Table 56'!D15 / 'Table 29'!$B15</f>
        <v>23.380542478601537</v>
      </c>
      <c r="E15" s="17">
        <f>'Table 56'!E15 / 'Table 29'!$B15</f>
        <v>9.7924460157567257</v>
      </c>
      <c r="F15" s="17">
        <f>'Table 56'!F15 / 'Table 29'!$B15</f>
        <v>6.2812408330684137</v>
      </c>
    </row>
    <row r="16" spans="1:6">
      <c r="A16" s="8">
        <v>2006</v>
      </c>
      <c r="B16" s="24">
        <f>'Table 56'!B16 / 'Table 29'!$B16</f>
        <v>57.801344357287086</v>
      </c>
      <c r="C16" s="17">
        <f>'Table 56'!C16 / 'Table 29'!$B16</f>
        <v>16.809121184234364</v>
      </c>
      <c r="D16" s="17">
        <f>'Table 56'!D16 / 'Table 29'!$B16</f>
        <v>24.116831290433414</v>
      </c>
      <c r="E16" s="17">
        <f>'Table 56'!E16 / 'Table 29'!$B16</f>
        <v>10.29033814787037</v>
      </c>
      <c r="F16" s="17">
        <f>'Table 56'!F16 / 'Table 29'!$B16</f>
        <v>6.4718198198309622</v>
      </c>
    </row>
    <row r="17" spans="1:6">
      <c r="A17" s="8">
        <v>2007</v>
      </c>
      <c r="B17" s="24">
        <f>'Table 56'!B17 / 'Table 29'!$B17</f>
        <v>58.820524297428321</v>
      </c>
      <c r="C17" s="17">
        <f>'Table 56'!C17 / 'Table 29'!$B17</f>
        <v>16.639973345942408</v>
      </c>
      <c r="D17" s="17">
        <f>'Table 56'!D17 / 'Table 29'!$B17</f>
        <v>24.810249696692306</v>
      </c>
      <c r="E17" s="17">
        <f>'Table 56'!E17 / 'Table 29'!$B17</f>
        <v>10.624367933687935</v>
      </c>
      <c r="F17" s="17">
        <f>'Table 56'!F17 / 'Table 29'!$B17</f>
        <v>6.6163313314745045</v>
      </c>
    </row>
    <row r="18" spans="1:6">
      <c r="A18" s="8">
        <v>2008</v>
      </c>
      <c r="B18" s="24">
        <f>'Table 56'!B18 / 'Table 29'!$B18</f>
        <v>60.257051984373867</v>
      </c>
      <c r="C18" s="17">
        <f>'Table 56'!C18 / 'Table 29'!$B18</f>
        <v>16.644070302629579</v>
      </c>
      <c r="D18" s="17">
        <f>'Table 56'!D18 / 'Table 29'!$B18</f>
        <v>25.800224440787751</v>
      </c>
      <c r="E18" s="17">
        <f>'Table 56'!E18 / 'Table 29'!$B18</f>
        <v>10.932874594748151</v>
      </c>
      <c r="F18" s="17">
        <f>'Table 56'!F18 / 'Table 29'!$B18</f>
        <v>6.7717324220583262</v>
      </c>
    </row>
    <row r="19" spans="1:6">
      <c r="A19" s="8">
        <v>2009</v>
      </c>
      <c r="B19" s="24">
        <f>'Table 56'!B19 / 'Table 29'!$B19</f>
        <v>63.110893389463143</v>
      </c>
      <c r="C19" s="17">
        <f>'Table 56'!C19 / 'Table 29'!$B19</f>
        <v>17.471887116369629</v>
      </c>
      <c r="D19" s="17">
        <f>'Table 56'!D19 / 'Table 29'!$B19</f>
        <v>27.477877442292471</v>
      </c>
      <c r="E19" s="17">
        <f>'Table 56'!E19 / 'Table 29'!$B19</f>
        <v>11.139708858742145</v>
      </c>
      <c r="F19" s="17">
        <f>'Table 56'!F19 / 'Table 29'!$B19</f>
        <v>6.9620600998415165</v>
      </c>
    </row>
    <row r="20" spans="1:6">
      <c r="A20" s="8">
        <v>2010</v>
      </c>
      <c r="B20" s="24">
        <f>'Table 56'!B20 / 'Table 29'!$B20</f>
        <v>63.619099989525267</v>
      </c>
      <c r="C20" s="17">
        <f>'Table 56'!C20 / 'Table 29'!$B20</f>
        <v>17.410847109680208</v>
      </c>
      <c r="D20" s="17">
        <f>'Table 56'!D20 / 'Table 29'!$B20</f>
        <v>28.322369010846408</v>
      </c>
      <c r="E20" s="17">
        <f>'Table 56'!E20 / 'Table 29'!$B20</f>
        <v>10.963322646045409</v>
      </c>
      <c r="F20" s="17">
        <f>'Table 56'!F20 / 'Table 29'!$B20</f>
        <v>6.9051033271513962</v>
      </c>
    </row>
    <row r="21" spans="1:6">
      <c r="A21" s="8">
        <v>2011</v>
      </c>
      <c r="B21" s="24">
        <f>'Table 56'!B21 / 'Table 29'!$B21</f>
        <v>64.83432832688321</v>
      </c>
      <c r="C21" s="17">
        <f>'Table 56'!C21 / 'Table 29'!$B21</f>
        <v>17.457374593219839</v>
      </c>
      <c r="D21" s="17">
        <f>'Table 56'!D21 / 'Table 29'!$B21</f>
        <v>29.431868025890466</v>
      </c>
      <c r="E21" s="17">
        <f>'Table 56'!E21 / 'Table 29'!$B21</f>
        <v>11.021520659743024</v>
      </c>
      <c r="F21" s="17">
        <f>'Table 56'!F21 / 'Table 29'!$B21</f>
        <v>6.9184508228057782</v>
      </c>
    </row>
    <row r="22" spans="1:6">
      <c r="A22" s="8">
        <v>2012</v>
      </c>
      <c r="B22" s="24">
        <f>'Table 56'!B22 / 'Table 29'!$B22</f>
        <v>66.190512356011055</v>
      </c>
      <c r="C22" s="17">
        <f>'Table 56'!C22 / 'Table 29'!$B22</f>
        <v>17.498469763327972</v>
      </c>
      <c r="D22" s="17">
        <f>'Table 56'!D22 / 'Table 29'!$B22</f>
        <v>30.68336310728743</v>
      </c>
      <c r="E22" s="17">
        <f>'Table 56'!E22 / 'Table 29'!$B22</f>
        <v>11.060616735258295</v>
      </c>
      <c r="F22" s="17">
        <f>'Table 56'!F22 / 'Table 29'!$B22</f>
        <v>6.948062750137356</v>
      </c>
    </row>
    <row r="23" spans="1:6">
      <c r="A23" s="8">
        <v>2013</v>
      </c>
      <c r="B23" s="24">
        <f>'Table 56'!B23 / 'Table 29'!$B23</f>
        <v>67.803030646537664</v>
      </c>
      <c r="C23" s="17">
        <f>'Table 56'!C23 / 'Table 29'!$B23</f>
        <v>17.580830649569169</v>
      </c>
      <c r="D23" s="17">
        <f>'Table 56'!D23 / 'Table 29'!$B23</f>
        <v>32.234804825062277</v>
      </c>
      <c r="E23" s="17">
        <f>'Table 56'!E23 / 'Table 29'!$B23</f>
        <v>11.026925045605314</v>
      </c>
      <c r="F23" s="17">
        <f>'Table 56'!F23 / 'Table 29'!$B23</f>
        <v>6.9554176236732808</v>
      </c>
    </row>
    <row r="24" spans="1:6">
      <c r="A24" s="8">
        <v>2014</v>
      </c>
      <c r="B24" s="24">
        <f>'Table 56'!B24 / 'Table 29'!$B24</f>
        <v>69.970099510280065</v>
      </c>
      <c r="C24" s="17">
        <f>'Table 56'!C24 / 'Table 29'!$B24</f>
        <v>17.79384350891096</v>
      </c>
      <c r="D24" s="17">
        <f>'Table 56'!D24 / 'Table 29'!$B24</f>
        <v>34.061850443779704</v>
      </c>
      <c r="E24" s="17">
        <f>'Table 56'!E24 / 'Table 29'!$B24</f>
        <v>11.094516782925883</v>
      </c>
      <c r="F24" s="17">
        <f>'Table 56'!F24 / 'Table 29'!$B24</f>
        <v>7.0094511192478866</v>
      </c>
    </row>
    <row r="25" spans="1:6">
      <c r="A25" s="8">
        <v>2015</v>
      </c>
      <c r="B25" s="24">
        <f>'Table 56'!B25 / 'Table 29'!$B25</f>
        <v>70.479450936527911</v>
      </c>
      <c r="C25" s="17">
        <f>'Table 56'!C25 / 'Table 29'!$B25</f>
        <v>17.905515829048646</v>
      </c>
      <c r="D25" s="17">
        <f>'Table 56'!D25 / 'Table 29'!$B25</f>
        <v>34.868053112331808</v>
      </c>
      <c r="E25" s="17">
        <f>'Table 56'!E25 / 'Table 29'!$B25</f>
        <v>10.86512583238121</v>
      </c>
      <c r="F25" s="17">
        <f>'Table 56'!F25 / 'Table 29'!$B25</f>
        <v>6.8629092437572012</v>
      </c>
    </row>
    <row r="26" spans="1:6">
      <c r="A26" s="8">
        <v>2016</v>
      </c>
      <c r="B26" s="24">
        <f>'Table 56'!B26 / 'Table 29'!$B26</f>
        <v>70.37791860610858</v>
      </c>
      <c r="C26" s="17">
        <f>'Table 56'!C26 / 'Table 29'!$B26</f>
        <v>17.952178270123696</v>
      </c>
      <c r="D26" s="17">
        <f>'Table 56'!D26 / 'Table 29'!$B26</f>
        <v>35.246540831790142</v>
      </c>
      <c r="E26" s="17">
        <f>'Table 56'!E26 / 'Table 29'!$B26</f>
        <v>10.574747596726317</v>
      </c>
      <c r="F26" s="17">
        <f>'Table 56'!F26 / 'Table 29'!$B26</f>
        <v>6.6711587254075839</v>
      </c>
    </row>
    <row r="27" spans="1:6">
      <c r="A27" s="142">
        <v>2017</v>
      </c>
      <c r="B27" s="24">
        <f>'Table 56'!B27 / 'Table 29'!$B27</f>
        <v>70.163493258020665</v>
      </c>
      <c r="C27" s="17">
        <f>'Table 56'!C27 / 'Table 29'!$B27</f>
        <v>17.887753711840094</v>
      </c>
      <c r="D27" s="17">
        <f>'Table 56'!D27 / 'Table 29'!$B27</f>
        <v>35.481797557145441</v>
      </c>
      <c r="E27" s="17">
        <f>'Table 56'!E27 / 'Table 29'!$B27</f>
        <v>10.396958683325552</v>
      </c>
      <c r="F27" s="17">
        <f>'Table 56'!F27 / 'Table 29'!$B27</f>
        <v>6.4815285324751342</v>
      </c>
    </row>
    <row r="28" spans="1:6" s="164" customFormat="1"/>
    <row r="29" spans="1:6">
      <c r="A29" s="1" t="s">
        <v>22</v>
      </c>
    </row>
    <row r="30" spans="1:6">
      <c r="A30" s="1"/>
    </row>
    <row r="31" spans="1:6">
      <c r="A31" s="142" t="s">
        <v>656</v>
      </c>
      <c r="B31" s="17">
        <f>((B27/B7)^(1/(2017-1997))-1)*100</f>
        <v>1.4961014759984126</v>
      </c>
      <c r="C31" s="17">
        <f t="shared" ref="C31:F31" si="0">((C27/C7)^(1/(2017-1997))-1)*100</f>
        <v>0.16547531564004014</v>
      </c>
      <c r="D31" s="17">
        <f t="shared" si="0"/>
        <v>2.3096040047215327</v>
      </c>
      <c r="E31" s="17">
        <f t="shared" si="0"/>
        <v>1.0190668142769477</v>
      </c>
      <c r="F31" s="17">
        <f t="shared" si="0"/>
        <v>1.939766757404926</v>
      </c>
    </row>
    <row r="32" spans="1:6">
      <c r="A32" s="142" t="s">
        <v>25</v>
      </c>
      <c r="B32" s="17">
        <f>((B17/B7)^(1/(2007-1997))-1)*100</f>
        <v>1.2139772353908285</v>
      </c>
      <c r="C32" s="17">
        <f>((C17/C7)^(1/(2007-1997))-1)*100</f>
        <v>-0.39163892383060617</v>
      </c>
      <c r="D32" s="17">
        <f>((D17/D7)^(1/(2007-1997))-1)*100</f>
        <v>0.99395028528295182</v>
      </c>
      <c r="E32" s="17">
        <f>((E17/E7)^(1/(2007-1997))-1)*100</f>
        <v>2.2695589572774288</v>
      </c>
      <c r="F32" s="17">
        <f>((F17/F7)^(1/(2007-1997))-1)*100</f>
        <v>4.1312908215622279</v>
      </c>
    </row>
    <row r="33" spans="1:6">
      <c r="A33" s="142" t="s">
        <v>657</v>
      </c>
      <c r="B33" s="17">
        <f>((B27/B17)^(1/(2017-2007))-1)*100</f>
        <v>1.7790121108305357</v>
      </c>
      <c r="C33" s="17">
        <f t="shared" ref="C33:F33" si="1">((C27/C17)^(1/(2017-2007))-1)*100</f>
        <v>0.72570552120498899</v>
      </c>
      <c r="D33" s="17">
        <f t="shared" si="1"/>
        <v>3.642396817190785</v>
      </c>
      <c r="E33" s="17">
        <f t="shared" si="1"/>
        <v>-0.21613504473628753</v>
      </c>
      <c r="F33" s="17">
        <f t="shared" si="1"/>
        <v>-0.20563497708672163</v>
      </c>
    </row>
    <row r="35" spans="1:6">
      <c r="A35" s="25" t="s">
        <v>594</v>
      </c>
      <c r="B35" s="66" t="s">
        <v>939</v>
      </c>
    </row>
    <row r="36" spans="1:6">
      <c r="A36" s="25" t="s">
        <v>595</v>
      </c>
      <c r="B36" s="3" t="s">
        <v>638</v>
      </c>
    </row>
    <row r="37" spans="1:6">
      <c r="A37" s="1" t="s">
        <v>1</v>
      </c>
      <c r="B37" s="66" t="s">
        <v>640</v>
      </c>
    </row>
  </sheetData>
  <mergeCells count="1">
    <mergeCell ref="B6:F6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04"/>
  <dimension ref="A1:L36"/>
  <sheetViews>
    <sheetView workbookViewId="0">
      <selection activeCell="B7" sqref="B7:L26"/>
    </sheetView>
  </sheetViews>
  <sheetFormatPr defaultRowHeight="15"/>
  <cols>
    <col min="1" max="1" width="11.140625" customWidth="1"/>
    <col min="3" max="3" width="10.85546875" customWidth="1"/>
  </cols>
  <sheetData>
    <row r="1" spans="1:12" ht="15.75">
      <c r="A1" s="227" t="s">
        <v>910</v>
      </c>
      <c r="B1" s="2" t="s">
        <v>778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71" t="s">
        <v>29</v>
      </c>
      <c r="C5" s="170" t="s">
        <v>0</v>
      </c>
      <c r="D5" s="170" t="s">
        <v>35</v>
      </c>
      <c r="E5" s="170" t="s">
        <v>39</v>
      </c>
      <c r="F5" s="170" t="s">
        <v>37</v>
      </c>
      <c r="G5" s="170" t="s">
        <v>33</v>
      </c>
      <c r="H5" s="170" t="s">
        <v>36</v>
      </c>
      <c r="I5" s="170" t="s">
        <v>32</v>
      </c>
      <c r="J5" s="170" t="s">
        <v>34</v>
      </c>
      <c r="K5" s="170" t="s">
        <v>38</v>
      </c>
      <c r="L5" s="170" t="s">
        <v>31</v>
      </c>
    </row>
    <row r="6" spans="1:12" s="41" customFormat="1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8">
        <v>1997</v>
      </c>
      <c r="B7" s="101">
        <v>14635</v>
      </c>
      <c r="C7" s="163">
        <v>103</v>
      </c>
      <c r="D7" s="163">
        <v>18</v>
      </c>
      <c r="E7" s="163">
        <v>257</v>
      </c>
      <c r="F7" s="163">
        <v>127</v>
      </c>
      <c r="G7" s="163">
        <v>3953</v>
      </c>
      <c r="H7" s="163">
        <v>7525</v>
      </c>
      <c r="I7" s="163">
        <v>271</v>
      </c>
      <c r="J7" s="163">
        <v>288</v>
      </c>
      <c r="K7" s="163">
        <v>1051</v>
      </c>
      <c r="L7" s="163">
        <v>1038</v>
      </c>
    </row>
    <row r="8" spans="1:12">
      <c r="A8" s="8">
        <v>1998</v>
      </c>
      <c r="B8" s="101">
        <v>16088</v>
      </c>
      <c r="C8" s="163">
        <v>119</v>
      </c>
      <c r="D8" s="163">
        <v>24</v>
      </c>
      <c r="E8" s="163">
        <v>311</v>
      </c>
      <c r="F8" s="163">
        <v>155</v>
      </c>
      <c r="G8" s="163">
        <v>4355</v>
      </c>
      <c r="H8" s="163">
        <v>8245</v>
      </c>
      <c r="I8" s="163">
        <v>298</v>
      </c>
      <c r="J8" s="163">
        <v>279</v>
      </c>
      <c r="K8" s="163">
        <v>1183</v>
      </c>
      <c r="L8" s="163">
        <v>1113</v>
      </c>
    </row>
    <row r="9" spans="1:12">
      <c r="A9" s="8">
        <v>1999</v>
      </c>
      <c r="B9" s="101">
        <v>17637</v>
      </c>
      <c r="C9" s="163">
        <v>127</v>
      </c>
      <c r="D9" s="163">
        <v>26</v>
      </c>
      <c r="E9" s="163">
        <v>342</v>
      </c>
      <c r="F9" s="163">
        <v>164</v>
      </c>
      <c r="G9" s="163">
        <v>4918</v>
      </c>
      <c r="H9" s="163">
        <v>8888</v>
      </c>
      <c r="I9" s="163">
        <v>385</v>
      </c>
      <c r="J9" s="163">
        <v>323</v>
      </c>
      <c r="K9" s="163">
        <v>1165</v>
      </c>
      <c r="L9" s="163">
        <v>1290</v>
      </c>
    </row>
    <row r="10" spans="1:12">
      <c r="A10" s="8">
        <v>2000</v>
      </c>
      <c r="B10" s="101">
        <v>20555</v>
      </c>
      <c r="C10" s="163">
        <v>138</v>
      </c>
      <c r="D10" s="163">
        <v>37</v>
      </c>
      <c r="E10" s="163">
        <v>361</v>
      </c>
      <c r="F10" s="163">
        <v>159</v>
      </c>
      <c r="G10" s="163">
        <v>5717</v>
      </c>
      <c r="H10" s="163">
        <v>10383</v>
      </c>
      <c r="I10" s="163">
        <v>393</v>
      </c>
      <c r="J10" s="163">
        <v>376</v>
      </c>
      <c r="K10" s="163">
        <v>1321</v>
      </c>
      <c r="L10" s="163">
        <v>1606</v>
      </c>
    </row>
    <row r="11" spans="1:12">
      <c r="A11" s="8">
        <v>2001</v>
      </c>
      <c r="B11" s="101">
        <v>23132</v>
      </c>
      <c r="C11" s="163">
        <v>142</v>
      </c>
      <c r="D11" s="163">
        <v>37</v>
      </c>
      <c r="E11" s="163">
        <v>376</v>
      </c>
      <c r="F11" s="163">
        <v>162</v>
      </c>
      <c r="G11" s="163">
        <v>6415</v>
      </c>
      <c r="H11" s="163">
        <v>11733</v>
      </c>
      <c r="I11" s="163">
        <v>457</v>
      </c>
      <c r="J11" s="163">
        <v>396</v>
      </c>
      <c r="K11" s="163">
        <v>1588</v>
      </c>
      <c r="L11" s="163">
        <v>1760</v>
      </c>
    </row>
    <row r="12" spans="1:12">
      <c r="A12" s="8">
        <v>2002</v>
      </c>
      <c r="B12" s="101">
        <v>23534</v>
      </c>
      <c r="C12" s="163">
        <v>153</v>
      </c>
      <c r="D12" s="163">
        <v>31</v>
      </c>
      <c r="E12" s="163">
        <v>400</v>
      </c>
      <c r="F12" s="163">
        <v>211</v>
      </c>
      <c r="G12" s="163">
        <v>6728</v>
      </c>
      <c r="H12" s="163">
        <v>11392</v>
      </c>
      <c r="I12" s="163">
        <v>454</v>
      </c>
      <c r="J12" s="163">
        <v>435</v>
      </c>
      <c r="K12" s="163">
        <v>1714</v>
      </c>
      <c r="L12" s="163">
        <v>1949</v>
      </c>
    </row>
    <row r="13" spans="1:12">
      <c r="A13" s="8">
        <v>2003</v>
      </c>
      <c r="B13" s="101">
        <v>24693</v>
      </c>
      <c r="C13" s="163">
        <v>173</v>
      </c>
      <c r="D13" s="163">
        <v>44</v>
      </c>
      <c r="E13" s="163">
        <v>410</v>
      </c>
      <c r="F13" s="163">
        <v>216</v>
      </c>
      <c r="G13" s="163">
        <v>6965</v>
      </c>
      <c r="H13" s="163">
        <v>11983</v>
      </c>
      <c r="I13" s="163">
        <v>455</v>
      </c>
      <c r="J13" s="163">
        <v>398</v>
      </c>
      <c r="K13" s="163">
        <v>1901</v>
      </c>
      <c r="L13" s="163">
        <v>2050</v>
      </c>
    </row>
    <row r="14" spans="1:12">
      <c r="A14" s="8">
        <v>2004</v>
      </c>
      <c r="B14" s="101">
        <v>26680</v>
      </c>
      <c r="C14" s="163">
        <v>174</v>
      </c>
      <c r="D14" s="163">
        <v>42</v>
      </c>
      <c r="E14" s="163">
        <v>448</v>
      </c>
      <c r="F14" s="163">
        <v>227</v>
      </c>
      <c r="G14" s="163">
        <v>7244</v>
      </c>
      <c r="H14" s="163">
        <v>12956</v>
      </c>
      <c r="I14" s="163">
        <v>518</v>
      </c>
      <c r="J14" s="163">
        <v>424</v>
      </c>
      <c r="K14" s="163">
        <v>2262</v>
      </c>
      <c r="L14" s="163">
        <v>2263</v>
      </c>
    </row>
    <row r="15" spans="1:12">
      <c r="A15" s="8">
        <v>2005</v>
      </c>
      <c r="B15" s="101">
        <v>28022</v>
      </c>
      <c r="C15" s="163">
        <v>267</v>
      </c>
      <c r="D15" s="163">
        <v>66</v>
      </c>
      <c r="E15" s="163">
        <v>466</v>
      </c>
      <c r="F15" s="163">
        <v>259</v>
      </c>
      <c r="G15" s="163">
        <v>7262</v>
      </c>
      <c r="H15" s="163">
        <v>13664</v>
      </c>
      <c r="I15" s="163">
        <v>582</v>
      </c>
      <c r="J15" s="163">
        <v>454</v>
      </c>
      <c r="K15" s="163">
        <v>2422</v>
      </c>
      <c r="L15" s="163">
        <v>2414</v>
      </c>
    </row>
    <row r="16" spans="1:12">
      <c r="A16" s="8">
        <v>2006</v>
      </c>
      <c r="B16" s="101">
        <v>29079</v>
      </c>
      <c r="C16" s="163">
        <v>264</v>
      </c>
      <c r="D16" s="163">
        <v>69</v>
      </c>
      <c r="E16" s="163">
        <v>502</v>
      </c>
      <c r="F16" s="163">
        <v>273</v>
      </c>
      <c r="G16" s="163">
        <v>7904</v>
      </c>
      <c r="H16" s="163">
        <v>13825</v>
      </c>
      <c r="I16" s="163">
        <v>562</v>
      </c>
      <c r="J16" s="163">
        <v>473</v>
      </c>
      <c r="K16" s="163">
        <v>2599</v>
      </c>
      <c r="L16" s="163">
        <v>2432</v>
      </c>
    </row>
    <row r="17" spans="1:12">
      <c r="A17" s="8">
        <v>2007</v>
      </c>
      <c r="B17" s="101">
        <v>30038</v>
      </c>
      <c r="C17" s="163">
        <v>261</v>
      </c>
      <c r="D17" s="163">
        <v>60</v>
      </c>
      <c r="E17" s="163">
        <v>509</v>
      </c>
      <c r="F17" s="163">
        <v>324</v>
      </c>
      <c r="G17" s="163">
        <v>7950</v>
      </c>
      <c r="H17" s="163">
        <v>14059</v>
      </c>
      <c r="I17" s="163">
        <v>600</v>
      </c>
      <c r="J17" s="163">
        <v>503</v>
      </c>
      <c r="K17" s="163">
        <v>2709</v>
      </c>
      <c r="L17" s="163">
        <v>2838</v>
      </c>
    </row>
    <row r="18" spans="1:12">
      <c r="A18" s="8">
        <v>2008</v>
      </c>
      <c r="B18" s="101">
        <v>30751</v>
      </c>
      <c r="C18" s="163">
        <v>259</v>
      </c>
      <c r="D18" s="163">
        <v>66</v>
      </c>
      <c r="E18" s="163">
        <v>525</v>
      </c>
      <c r="F18" s="163">
        <v>320</v>
      </c>
      <c r="G18" s="163">
        <v>8086</v>
      </c>
      <c r="H18" s="163">
        <v>14194</v>
      </c>
      <c r="I18" s="163">
        <v>588</v>
      </c>
      <c r="J18" s="163">
        <v>542</v>
      </c>
      <c r="K18" s="163">
        <v>3019</v>
      </c>
      <c r="L18" s="163">
        <v>2947</v>
      </c>
    </row>
    <row r="19" spans="1:12">
      <c r="A19" s="8">
        <v>2009</v>
      </c>
      <c r="B19" s="101">
        <v>30129</v>
      </c>
      <c r="C19" s="163">
        <v>264</v>
      </c>
      <c r="D19" s="163">
        <v>69</v>
      </c>
      <c r="E19" s="163">
        <v>520</v>
      </c>
      <c r="F19" s="163">
        <v>335</v>
      </c>
      <c r="G19" s="163">
        <v>7844</v>
      </c>
      <c r="H19" s="163">
        <v>13807</v>
      </c>
      <c r="I19" s="163">
        <v>656</v>
      </c>
      <c r="J19" s="163">
        <v>586</v>
      </c>
      <c r="K19" s="163">
        <v>2997</v>
      </c>
      <c r="L19" s="163">
        <v>2911</v>
      </c>
    </row>
    <row r="20" spans="1:12">
      <c r="A20" s="8">
        <v>2010</v>
      </c>
      <c r="B20" s="101">
        <v>30412</v>
      </c>
      <c r="C20" s="163">
        <v>251</v>
      </c>
      <c r="D20" s="163">
        <v>68</v>
      </c>
      <c r="E20" s="163">
        <v>524</v>
      </c>
      <c r="F20" s="163">
        <v>290</v>
      </c>
      <c r="G20" s="163">
        <v>7954</v>
      </c>
      <c r="H20" s="163">
        <v>13917</v>
      </c>
      <c r="I20" s="163">
        <v>671</v>
      </c>
      <c r="J20" s="163">
        <v>593</v>
      </c>
      <c r="K20" s="163">
        <v>2974</v>
      </c>
      <c r="L20" s="163">
        <v>3020</v>
      </c>
    </row>
    <row r="21" spans="1:12">
      <c r="A21" s="8">
        <v>2011</v>
      </c>
      <c r="B21" s="101">
        <v>31705</v>
      </c>
      <c r="C21" s="163">
        <v>305</v>
      </c>
      <c r="D21" s="163">
        <v>65</v>
      </c>
      <c r="E21" s="163">
        <v>505</v>
      </c>
      <c r="F21" s="163">
        <v>296</v>
      </c>
      <c r="G21" s="163">
        <v>8403</v>
      </c>
      <c r="H21" s="163">
        <v>14411</v>
      </c>
      <c r="I21" s="163">
        <v>654</v>
      </c>
      <c r="J21" s="163">
        <v>577</v>
      </c>
      <c r="K21" s="163">
        <v>3308</v>
      </c>
      <c r="L21" s="163">
        <v>3046</v>
      </c>
    </row>
    <row r="22" spans="1:12">
      <c r="A22" s="8">
        <v>2012</v>
      </c>
      <c r="B22" s="101">
        <v>32383</v>
      </c>
      <c r="C22" s="163">
        <v>377</v>
      </c>
      <c r="D22" s="163">
        <v>78</v>
      </c>
      <c r="E22" s="163">
        <v>511</v>
      </c>
      <c r="F22" s="163">
        <v>283</v>
      </c>
      <c r="G22" s="163">
        <v>8281</v>
      </c>
      <c r="H22" s="163">
        <v>14632</v>
      </c>
      <c r="I22" s="163">
        <v>691</v>
      </c>
      <c r="J22" s="163">
        <v>620</v>
      </c>
      <c r="K22" s="163">
        <v>3722</v>
      </c>
      <c r="L22" s="163">
        <v>3025</v>
      </c>
    </row>
    <row r="23" spans="1:12">
      <c r="A23" s="8">
        <v>2013</v>
      </c>
      <c r="B23" s="101">
        <v>32441</v>
      </c>
      <c r="C23" s="163">
        <v>315</v>
      </c>
      <c r="D23" s="163">
        <v>75</v>
      </c>
      <c r="E23" s="163">
        <v>526</v>
      </c>
      <c r="F23" s="163">
        <v>289</v>
      </c>
      <c r="G23" s="163">
        <v>8441</v>
      </c>
      <c r="H23" s="163">
        <v>14226</v>
      </c>
      <c r="I23" s="163">
        <v>706</v>
      </c>
      <c r="J23" s="163">
        <v>708</v>
      </c>
      <c r="K23" s="163">
        <v>3749</v>
      </c>
      <c r="L23" s="163">
        <v>3235</v>
      </c>
    </row>
    <row r="24" spans="1:12">
      <c r="A24" s="8">
        <v>2014</v>
      </c>
      <c r="B24" s="101">
        <v>34197</v>
      </c>
      <c r="C24" s="163">
        <v>360</v>
      </c>
      <c r="D24" s="163">
        <v>67</v>
      </c>
      <c r="E24" s="163">
        <v>591</v>
      </c>
      <c r="F24" s="163">
        <v>302</v>
      </c>
      <c r="G24" s="163">
        <v>9074</v>
      </c>
      <c r="H24" s="163">
        <v>15121</v>
      </c>
      <c r="I24" s="163">
        <v>765</v>
      </c>
      <c r="J24" s="163">
        <v>670</v>
      </c>
      <c r="K24" s="163">
        <v>3775</v>
      </c>
      <c r="L24" s="163">
        <v>3289</v>
      </c>
    </row>
    <row r="25" spans="1:12">
      <c r="A25" s="8">
        <v>2015</v>
      </c>
      <c r="B25" s="101">
        <v>33704</v>
      </c>
      <c r="C25" s="163">
        <v>372</v>
      </c>
      <c r="D25" s="163">
        <v>79</v>
      </c>
      <c r="E25" s="163">
        <v>617</v>
      </c>
      <c r="F25" s="163">
        <v>309</v>
      </c>
      <c r="G25" s="163">
        <v>8758</v>
      </c>
      <c r="H25" s="163">
        <v>14704</v>
      </c>
      <c r="I25" s="163">
        <v>805</v>
      </c>
      <c r="J25" s="163">
        <v>762</v>
      </c>
      <c r="K25" s="163">
        <v>3533</v>
      </c>
      <c r="L25" s="163">
        <v>3576</v>
      </c>
    </row>
    <row r="26" spans="1:12" s="164" customFormat="1">
      <c r="A26" s="142">
        <v>2016</v>
      </c>
      <c r="B26" s="101">
        <v>34350</v>
      </c>
      <c r="C26" s="163">
        <v>361</v>
      </c>
      <c r="D26" s="163">
        <v>82</v>
      </c>
      <c r="E26" s="163">
        <v>610</v>
      </c>
      <c r="F26" s="163">
        <v>356</v>
      </c>
      <c r="G26" s="163">
        <v>8761</v>
      </c>
      <c r="H26" s="163">
        <v>15258</v>
      </c>
      <c r="I26" s="163">
        <v>828</v>
      </c>
      <c r="J26" s="163">
        <v>723</v>
      </c>
      <c r="K26" s="163">
        <v>3155</v>
      </c>
      <c r="L26" s="163">
        <v>4035</v>
      </c>
    </row>
    <row r="28" spans="1:12">
      <c r="A28" s="1" t="s">
        <v>22</v>
      </c>
    </row>
    <row r="29" spans="1:12">
      <c r="A29" s="1"/>
    </row>
    <row r="30" spans="1:12">
      <c r="A30" s="142" t="s">
        <v>24</v>
      </c>
      <c r="B30" s="9">
        <f>((B26/B7)^(1/(2016-1997))-1)*100</f>
        <v>4.5928001966042409</v>
      </c>
      <c r="C30" s="16">
        <f t="shared" ref="C30:L30" si="0">((C26/C7)^(1/(2016-1997))-1)*100</f>
        <v>6.8235092664319374</v>
      </c>
      <c r="D30" s="17">
        <f t="shared" si="0"/>
        <v>8.3078839399068229</v>
      </c>
      <c r="E30" s="17">
        <f t="shared" si="0"/>
        <v>4.6544553047452197</v>
      </c>
      <c r="F30" s="17">
        <f t="shared" si="0"/>
        <v>5.5748153138523993</v>
      </c>
      <c r="G30" s="17">
        <f t="shared" si="0"/>
        <v>4.2775665223381054</v>
      </c>
      <c r="H30" s="17">
        <f t="shared" si="0"/>
        <v>3.7904575851170019</v>
      </c>
      <c r="I30" s="17">
        <f t="shared" si="0"/>
        <v>6.0546045011396821</v>
      </c>
      <c r="J30" s="17">
        <f t="shared" si="0"/>
        <v>4.9637294446335467</v>
      </c>
      <c r="K30" s="17">
        <f t="shared" si="0"/>
        <v>5.9561426477120261</v>
      </c>
      <c r="L30" s="17">
        <f t="shared" si="0"/>
        <v>7.4073520152591943</v>
      </c>
    </row>
    <row r="31" spans="1:12">
      <c r="A31" s="8" t="s">
        <v>25</v>
      </c>
      <c r="B31" s="9">
        <f t="shared" ref="B31:L31" si="1">((B17/B7)^(1/(2007-1997))-1)*100</f>
        <v>7.4552969388575807</v>
      </c>
      <c r="C31" s="16">
        <f t="shared" si="1"/>
        <v>9.7438844550403516</v>
      </c>
      <c r="D31" s="17">
        <f t="shared" si="1"/>
        <v>12.79448730054995</v>
      </c>
      <c r="E31" s="17">
        <f t="shared" si="1"/>
        <v>7.0726289202110326</v>
      </c>
      <c r="F31" s="17">
        <f t="shared" si="1"/>
        <v>9.8181514232670288</v>
      </c>
      <c r="G31" s="17">
        <f t="shared" si="1"/>
        <v>7.2368458022193938</v>
      </c>
      <c r="H31" s="17">
        <f t="shared" si="1"/>
        <v>6.4497859925907397</v>
      </c>
      <c r="I31" s="17">
        <f t="shared" si="1"/>
        <v>8.2725077894937762</v>
      </c>
      <c r="J31" s="17">
        <f t="shared" si="1"/>
        <v>5.7347030003734645</v>
      </c>
      <c r="K31" s="17">
        <f t="shared" si="1"/>
        <v>9.931113983292672</v>
      </c>
      <c r="L31" s="17">
        <f t="shared" si="1"/>
        <v>10.581252267836883</v>
      </c>
    </row>
    <row r="32" spans="1:12">
      <c r="A32" s="142" t="s">
        <v>26</v>
      </c>
      <c r="B32" s="9">
        <f>((B26/B17)^(1/(2016-2007))-1)*100</f>
        <v>1.5015931050892606</v>
      </c>
      <c r="C32" s="16">
        <f t="shared" ref="C32:L32" si="2">((C26/C17)^(1/(2016-2007))-1)*100</f>
        <v>3.6697031458473139</v>
      </c>
      <c r="D32" s="17">
        <f t="shared" si="2"/>
        <v>3.5317660865467948</v>
      </c>
      <c r="E32" s="17">
        <f t="shared" si="2"/>
        <v>2.0315942348863469</v>
      </c>
      <c r="F32" s="17">
        <f t="shared" si="2"/>
        <v>1.0520198334760256</v>
      </c>
      <c r="G32" s="17">
        <f t="shared" si="2"/>
        <v>1.0851580893609158</v>
      </c>
      <c r="H32" s="17">
        <f t="shared" si="2"/>
        <v>0.91349373482634277</v>
      </c>
      <c r="I32" s="17">
        <f t="shared" si="2"/>
        <v>3.6435119794014037</v>
      </c>
      <c r="J32" s="17">
        <f t="shared" si="2"/>
        <v>4.1136836339625393</v>
      </c>
      <c r="K32" s="17">
        <f t="shared" si="2"/>
        <v>1.7078524391390904</v>
      </c>
      <c r="L32" s="17">
        <f t="shared" si="2"/>
        <v>3.9875242682223089</v>
      </c>
    </row>
    <row r="34" spans="1:2">
      <c r="A34" s="25" t="s">
        <v>594</v>
      </c>
      <c r="B34" s="66" t="s">
        <v>939</v>
      </c>
    </row>
    <row r="35" spans="1:2">
      <c r="A35" s="25" t="s">
        <v>595</v>
      </c>
      <c r="B35" s="3" t="s">
        <v>642</v>
      </c>
    </row>
    <row r="36" spans="1:2">
      <c r="A36" s="1"/>
    </row>
  </sheetData>
  <mergeCells count="1">
    <mergeCell ref="B6:L6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07"/>
  <dimension ref="A1:K35"/>
  <sheetViews>
    <sheetView workbookViewId="0">
      <selection activeCell="B7" sqref="B7:K26"/>
    </sheetView>
  </sheetViews>
  <sheetFormatPr defaultRowHeight="15"/>
  <sheetData>
    <row r="1" spans="1:11" ht="15.75">
      <c r="A1" s="227" t="s">
        <v>911</v>
      </c>
      <c r="B1" s="2" t="s">
        <v>779</v>
      </c>
    </row>
    <row r="2" spans="1:11">
      <c r="A2" s="3"/>
      <c r="B2" s="3"/>
    </row>
    <row r="3" spans="1:11">
      <c r="A3" s="1" t="s">
        <v>2</v>
      </c>
    </row>
    <row r="4" spans="1:11">
      <c r="A4" s="1"/>
      <c r="B4" s="28"/>
      <c r="C4" s="28"/>
      <c r="D4" s="28"/>
      <c r="E4" s="28"/>
      <c r="F4" s="28"/>
      <c r="G4" s="28"/>
      <c r="H4" s="28"/>
    </row>
    <row r="5" spans="1:11" ht="45">
      <c r="A5" s="4" t="s">
        <v>3</v>
      </c>
      <c r="B5" s="18" t="s">
        <v>195</v>
      </c>
      <c r="C5" s="6" t="s">
        <v>196</v>
      </c>
      <c r="D5" s="6" t="s">
        <v>197</v>
      </c>
      <c r="E5" s="6" t="s">
        <v>198</v>
      </c>
      <c r="F5" s="6" t="s">
        <v>199</v>
      </c>
      <c r="G5" s="6" t="s">
        <v>200</v>
      </c>
      <c r="H5" s="18" t="s">
        <v>201</v>
      </c>
      <c r="I5" s="6" t="s">
        <v>192</v>
      </c>
      <c r="J5" s="6" t="s">
        <v>193</v>
      </c>
      <c r="K5" s="6" t="s">
        <v>194</v>
      </c>
    </row>
    <row r="6" spans="1:11" s="41" customFormat="1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</row>
    <row r="7" spans="1:11">
      <c r="A7" s="8">
        <v>1997</v>
      </c>
      <c r="B7" s="81">
        <v>103</v>
      </c>
      <c r="C7" s="82">
        <v>23</v>
      </c>
      <c r="D7" s="82">
        <v>4</v>
      </c>
      <c r="E7" s="82">
        <v>0</v>
      </c>
      <c r="F7" s="82">
        <v>14</v>
      </c>
      <c r="G7" s="82">
        <v>62</v>
      </c>
      <c r="H7" s="83">
        <v>0</v>
      </c>
      <c r="I7" s="82">
        <f>SUM(C7:E7)</f>
        <v>27</v>
      </c>
      <c r="J7" s="82">
        <f>F7</f>
        <v>14</v>
      </c>
      <c r="K7" s="82">
        <f>SUM(G7:H7)</f>
        <v>62</v>
      </c>
    </row>
    <row r="8" spans="1:11">
      <c r="A8" s="8">
        <v>1998</v>
      </c>
      <c r="B8" s="81">
        <v>119</v>
      </c>
      <c r="C8" s="82">
        <v>26</v>
      </c>
      <c r="D8" s="82">
        <v>4</v>
      </c>
      <c r="E8" s="82">
        <v>0</v>
      </c>
      <c r="F8" s="82">
        <v>17</v>
      </c>
      <c r="G8" s="82">
        <v>72</v>
      </c>
      <c r="H8" s="83">
        <v>0</v>
      </c>
      <c r="I8" s="82">
        <f t="shared" ref="I8:I24" si="0">SUM(C8:E8)</f>
        <v>30</v>
      </c>
      <c r="J8" s="82">
        <f t="shared" ref="J8:J24" si="1">F8</f>
        <v>17</v>
      </c>
      <c r="K8" s="82">
        <f t="shared" ref="K8:K24" si="2">SUM(G8:H8)</f>
        <v>72</v>
      </c>
    </row>
    <row r="9" spans="1:11">
      <c r="A9" s="8">
        <v>1999</v>
      </c>
      <c r="B9" s="81">
        <v>127</v>
      </c>
      <c r="C9" s="82">
        <v>26</v>
      </c>
      <c r="D9" s="82">
        <v>5</v>
      </c>
      <c r="E9" s="82">
        <v>0</v>
      </c>
      <c r="F9" s="82">
        <v>18</v>
      </c>
      <c r="G9" s="82">
        <v>79</v>
      </c>
      <c r="H9" s="83">
        <v>0</v>
      </c>
      <c r="I9" s="82">
        <f t="shared" si="0"/>
        <v>31</v>
      </c>
      <c r="J9" s="82">
        <f t="shared" si="1"/>
        <v>18</v>
      </c>
      <c r="K9" s="82">
        <f t="shared" si="2"/>
        <v>79</v>
      </c>
    </row>
    <row r="10" spans="1:11">
      <c r="A10" s="8">
        <v>2000</v>
      </c>
      <c r="B10" s="81">
        <v>138</v>
      </c>
      <c r="C10" s="82">
        <v>30</v>
      </c>
      <c r="D10" s="82">
        <v>5</v>
      </c>
      <c r="E10" s="82" t="s">
        <v>133</v>
      </c>
      <c r="F10" s="82">
        <v>20</v>
      </c>
      <c r="G10" s="82">
        <v>83</v>
      </c>
      <c r="H10" s="83" t="s">
        <v>133</v>
      </c>
      <c r="I10" s="82">
        <f t="shared" si="0"/>
        <v>35</v>
      </c>
      <c r="J10" s="82">
        <f t="shared" si="1"/>
        <v>20</v>
      </c>
      <c r="K10" s="82">
        <f t="shared" si="2"/>
        <v>83</v>
      </c>
    </row>
    <row r="11" spans="1:11">
      <c r="A11" s="8">
        <v>2001</v>
      </c>
      <c r="B11" s="81">
        <v>142</v>
      </c>
      <c r="C11" s="82">
        <v>27</v>
      </c>
      <c r="D11" s="82">
        <v>5</v>
      </c>
      <c r="E11" s="82" t="s">
        <v>133</v>
      </c>
      <c r="F11" s="82">
        <v>21</v>
      </c>
      <c r="G11" s="82">
        <v>89</v>
      </c>
      <c r="H11" s="83" t="s">
        <v>133</v>
      </c>
      <c r="I11" s="82">
        <f t="shared" si="0"/>
        <v>32</v>
      </c>
      <c r="J11" s="82">
        <f t="shared" si="1"/>
        <v>21</v>
      </c>
      <c r="K11" s="82">
        <f t="shared" si="2"/>
        <v>89</v>
      </c>
    </row>
    <row r="12" spans="1:11">
      <c r="A12" s="8">
        <v>2002</v>
      </c>
      <c r="B12" s="81">
        <v>153</v>
      </c>
      <c r="C12" s="82">
        <v>31</v>
      </c>
      <c r="D12" s="82">
        <v>5</v>
      </c>
      <c r="E12" s="82" t="s">
        <v>133</v>
      </c>
      <c r="F12" s="82">
        <v>22</v>
      </c>
      <c r="G12" s="82">
        <v>95</v>
      </c>
      <c r="H12" s="83" t="s">
        <v>133</v>
      </c>
      <c r="I12" s="82">
        <f t="shared" si="0"/>
        <v>36</v>
      </c>
      <c r="J12" s="82">
        <f t="shared" si="1"/>
        <v>22</v>
      </c>
      <c r="K12" s="82">
        <f t="shared" si="2"/>
        <v>95</v>
      </c>
    </row>
    <row r="13" spans="1:11">
      <c r="A13" s="8">
        <v>2003</v>
      </c>
      <c r="B13" s="81">
        <v>173</v>
      </c>
      <c r="C13" s="82">
        <v>23</v>
      </c>
      <c r="D13" s="82">
        <v>5</v>
      </c>
      <c r="E13" s="82" t="s">
        <v>133</v>
      </c>
      <c r="F13" s="82">
        <v>31</v>
      </c>
      <c r="G13" s="82">
        <v>114</v>
      </c>
      <c r="H13" s="83" t="s">
        <v>133</v>
      </c>
      <c r="I13" s="82">
        <f t="shared" si="0"/>
        <v>28</v>
      </c>
      <c r="J13" s="82">
        <f t="shared" si="1"/>
        <v>31</v>
      </c>
      <c r="K13" s="82">
        <f t="shared" si="2"/>
        <v>114</v>
      </c>
    </row>
    <row r="14" spans="1:11">
      <c r="A14" s="8">
        <v>2004</v>
      </c>
      <c r="B14" s="81">
        <v>174</v>
      </c>
      <c r="C14" s="82">
        <v>23</v>
      </c>
      <c r="D14" s="82">
        <v>5</v>
      </c>
      <c r="E14" s="82" t="s">
        <v>133</v>
      </c>
      <c r="F14" s="82">
        <v>30</v>
      </c>
      <c r="G14" s="82">
        <v>116</v>
      </c>
      <c r="H14" s="83" t="s">
        <v>133</v>
      </c>
      <c r="I14" s="82">
        <f t="shared" si="0"/>
        <v>28</v>
      </c>
      <c r="J14" s="82">
        <f t="shared" si="1"/>
        <v>30</v>
      </c>
      <c r="K14" s="82">
        <f t="shared" si="2"/>
        <v>116</v>
      </c>
    </row>
    <row r="15" spans="1:11">
      <c r="A15" s="8">
        <v>2005</v>
      </c>
      <c r="B15" s="81">
        <v>267</v>
      </c>
      <c r="C15" s="82">
        <v>28</v>
      </c>
      <c r="D15" s="82">
        <v>5</v>
      </c>
      <c r="E15" s="82" t="s">
        <v>133</v>
      </c>
      <c r="F15" s="82">
        <v>86</v>
      </c>
      <c r="G15" s="82">
        <v>149</v>
      </c>
      <c r="H15" s="83" t="s">
        <v>133</v>
      </c>
      <c r="I15" s="82">
        <f t="shared" si="0"/>
        <v>33</v>
      </c>
      <c r="J15" s="82">
        <f t="shared" si="1"/>
        <v>86</v>
      </c>
      <c r="K15" s="82">
        <f t="shared" si="2"/>
        <v>149</v>
      </c>
    </row>
    <row r="16" spans="1:11">
      <c r="A16" s="8">
        <v>2006</v>
      </c>
      <c r="B16" s="81">
        <v>264</v>
      </c>
      <c r="C16" s="82">
        <v>27</v>
      </c>
      <c r="D16" s="82">
        <v>4</v>
      </c>
      <c r="E16" s="82" t="s">
        <v>133</v>
      </c>
      <c r="F16" s="82">
        <v>101</v>
      </c>
      <c r="G16" s="82">
        <v>132</v>
      </c>
      <c r="H16" s="83" t="s">
        <v>133</v>
      </c>
      <c r="I16" s="82">
        <f t="shared" si="0"/>
        <v>31</v>
      </c>
      <c r="J16" s="82">
        <f t="shared" si="1"/>
        <v>101</v>
      </c>
      <c r="K16" s="82">
        <f t="shared" si="2"/>
        <v>132</v>
      </c>
    </row>
    <row r="17" spans="1:11">
      <c r="A17" s="8">
        <v>2007</v>
      </c>
      <c r="B17" s="81">
        <v>261</v>
      </c>
      <c r="C17" s="82">
        <v>28</v>
      </c>
      <c r="D17" s="82">
        <v>5</v>
      </c>
      <c r="E17" s="82" t="s">
        <v>133</v>
      </c>
      <c r="F17" s="82">
        <v>89</v>
      </c>
      <c r="G17" s="82">
        <v>140</v>
      </c>
      <c r="H17" s="83" t="s">
        <v>133</v>
      </c>
      <c r="I17" s="82">
        <f t="shared" si="0"/>
        <v>33</v>
      </c>
      <c r="J17" s="82">
        <f t="shared" si="1"/>
        <v>89</v>
      </c>
      <c r="K17" s="82">
        <f t="shared" si="2"/>
        <v>140</v>
      </c>
    </row>
    <row r="18" spans="1:11">
      <c r="A18" s="8">
        <v>2008</v>
      </c>
      <c r="B18" s="81">
        <v>259</v>
      </c>
      <c r="C18" s="82">
        <v>19</v>
      </c>
      <c r="D18" s="82">
        <v>5</v>
      </c>
      <c r="E18" s="82" t="s">
        <v>133</v>
      </c>
      <c r="F18" s="82">
        <v>90</v>
      </c>
      <c r="G18" s="82">
        <v>146</v>
      </c>
      <c r="H18" s="83" t="s">
        <v>133</v>
      </c>
      <c r="I18" s="82">
        <f t="shared" si="0"/>
        <v>24</v>
      </c>
      <c r="J18" s="82">
        <f t="shared" si="1"/>
        <v>90</v>
      </c>
      <c r="K18" s="82">
        <f t="shared" si="2"/>
        <v>146</v>
      </c>
    </row>
    <row r="19" spans="1:11">
      <c r="A19" s="8">
        <v>2009</v>
      </c>
      <c r="B19" s="81">
        <v>264</v>
      </c>
      <c r="C19" s="82">
        <v>25</v>
      </c>
      <c r="D19" s="82" t="s">
        <v>133</v>
      </c>
      <c r="E19" s="82" t="s">
        <v>133</v>
      </c>
      <c r="F19" s="82">
        <v>87</v>
      </c>
      <c r="G19" s="82">
        <v>152</v>
      </c>
      <c r="H19" s="83" t="s">
        <v>133</v>
      </c>
      <c r="I19" s="82">
        <f t="shared" si="0"/>
        <v>25</v>
      </c>
      <c r="J19" s="82">
        <f t="shared" si="1"/>
        <v>87</v>
      </c>
      <c r="K19" s="82">
        <f t="shared" si="2"/>
        <v>152</v>
      </c>
    </row>
    <row r="20" spans="1:11">
      <c r="A20" s="8">
        <v>2010</v>
      </c>
      <c r="B20" s="81">
        <v>251</v>
      </c>
      <c r="C20" s="82">
        <v>21</v>
      </c>
      <c r="D20" s="82" t="s">
        <v>133</v>
      </c>
      <c r="E20" s="82" t="s">
        <v>133</v>
      </c>
      <c r="F20" s="82">
        <v>66</v>
      </c>
      <c r="G20" s="82">
        <v>165</v>
      </c>
      <c r="H20" s="83" t="s">
        <v>133</v>
      </c>
      <c r="I20" s="82">
        <f t="shared" si="0"/>
        <v>21</v>
      </c>
      <c r="J20" s="82">
        <f t="shared" si="1"/>
        <v>66</v>
      </c>
      <c r="K20" s="82">
        <f t="shared" si="2"/>
        <v>165</v>
      </c>
    </row>
    <row r="21" spans="1:11">
      <c r="A21" s="8">
        <v>2011</v>
      </c>
      <c r="B21" s="81">
        <v>305</v>
      </c>
      <c r="C21" s="82">
        <v>18</v>
      </c>
      <c r="D21" s="82" t="s">
        <v>133</v>
      </c>
      <c r="E21" s="82" t="s">
        <v>133</v>
      </c>
      <c r="F21" s="82">
        <v>75</v>
      </c>
      <c r="G21" s="82">
        <v>212</v>
      </c>
      <c r="H21" s="83" t="s">
        <v>133</v>
      </c>
      <c r="I21" s="82">
        <f t="shared" si="0"/>
        <v>18</v>
      </c>
      <c r="J21" s="82">
        <f t="shared" si="1"/>
        <v>75</v>
      </c>
      <c r="K21" s="82">
        <f t="shared" si="2"/>
        <v>212</v>
      </c>
    </row>
    <row r="22" spans="1:11">
      <c r="A22" s="8">
        <v>2012</v>
      </c>
      <c r="B22" s="81">
        <v>377</v>
      </c>
      <c r="C22" s="82">
        <v>15</v>
      </c>
      <c r="D22" s="82" t="s">
        <v>133</v>
      </c>
      <c r="E22" s="82" t="s">
        <v>133</v>
      </c>
      <c r="F22" s="82">
        <v>98</v>
      </c>
      <c r="G22" s="82">
        <v>264</v>
      </c>
      <c r="H22" s="83" t="s">
        <v>133</v>
      </c>
      <c r="I22" s="82">
        <f t="shared" si="0"/>
        <v>15</v>
      </c>
      <c r="J22" s="82">
        <f t="shared" si="1"/>
        <v>98</v>
      </c>
      <c r="K22" s="82">
        <f t="shared" si="2"/>
        <v>264</v>
      </c>
    </row>
    <row r="23" spans="1:11">
      <c r="A23" s="8">
        <v>2013</v>
      </c>
      <c r="B23" s="81">
        <v>315</v>
      </c>
      <c r="C23" s="82">
        <v>21</v>
      </c>
      <c r="D23" s="82" t="s">
        <v>133</v>
      </c>
      <c r="E23" s="82" t="s">
        <v>133</v>
      </c>
      <c r="F23" s="82">
        <v>89</v>
      </c>
      <c r="G23" s="82">
        <v>206</v>
      </c>
      <c r="H23" s="83" t="s">
        <v>133</v>
      </c>
      <c r="I23" s="82">
        <f t="shared" si="0"/>
        <v>21</v>
      </c>
      <c r="J23" s="82">
        <f t="shared" si="1"/>
        <v>89</v>
      </c>
      <c r="K23" s="82">
        <f t="shared" si="2"/>
        <v>206</v>
      </c>
    </row>
    <row r="24" spans="1:11">
      <c r="A24" s="8">
        <v>2014</v>
      </c>
      <c r="B24" s="81">
        <v>360</v>
      </c>
      <c r="C24" s="82">
        <v>21</v>
      </c>
      <c r="D24" s="82" t="s">
        <v>133</v>
      </c>
      <c r="E24" s="82" t="s">
        <v>133</v>
      </c>
      <c r="F24" s="82">
        <v>103</v>
      </c>
      <c r="G24" s="82">
        <v>236</v>
      </c>
      <c r="H24" s="83" t="s">
        <v>133</v>
      </c>
      <c r="I24" s="82">
        <f t="shared" si="0"/>
        <v>21</v>
      </c>
      <c r="J24" s="82">
        <f t="shared" si="1"/>
        <v>103</v>
      </c>
      <c r="K24" s="82">
        <f t="shared" si="2"/>
        <v>236</v>
      </c>
    </row>
    <row r="25" spans="1:11">
      <c r="A25" s="8">
        <v>2015</v>
      </c>
      <c r="B25" s="81">
        <v>372</v>
      </c>
      <c r="C25" s="82">
        <v>17</v>
      </c>
      <c r="D25" s="82" t="s">
        <v>133</v>
      </c>
      <c r="E25" s="82" t="s">
        <v>133</v>
      </c>
      <c r="F25" s="82">
        <v>116</v>
      </c>
      <c r="G25" s="82">
        <v>239</v>
      </c>
      <c r="H25" s="83" t="s">
        <v>133</v>
      </c>
      <c r="I25" s="82">
        <f>SUM(C25:E25)</f>
        <v>17</v>
      </c>
      <c r="J25" s="82">
        <f>F25</f>
        <v>116</v>
      </c>
      <c r="K25" s="82">
        <f>SUM(G25:H25)</f>
        <v>239</v>
      </c>
    </row>
    <row r="26" spans="1:11" s="169" customFormat="1">
      <c r="A26" s="142">
        <v>2016</v>
      </c>
      <c r="B26" s="81">
        <v>361</v>
      </c>
      <c r="C26" s="82">
        <v>18</v>
      </c>
      <c r="D26" s="82" t="s">
        <v>133</v>
      </c>
      <c r="E26" s="82" t="s">
        <v>133</v>
      </c>
      <c r="F26" s="82">
        <v>85</v>
      </c>
      <c r="G26" s="82">
        <v>258</v>
      </c>
      <c r="H26" s="83" t="s">
        <v>133</v>
      </c>
      <c r="I26" s="82">
        <f>SUM(C26:E26)</f>
        <v>18</v>
      </c>
      <c r="J26" s="82">
        <f>F26</f>
        <v>85</v>
      </c>
      <c r="K26" s="82">
        <f>SUM(G26:H26)</f>
        <v>258</v>
      </c>
    </row>
    <row r="28" spans="1:11">
      <c r="A28" s="1" t="s">
        <v>22</v>
      </c>
    </row>
    <row r="29" spans="1:11">
      <c r="A29" s="1"/>
    </row>
    <row r="30" spans="1:11">
      <c r="A30" s="142" t="s">
        <v>24</v>
      </c>
      <c r="B30" s="9">
        <f>IFERROR(((B26/B7)^(1/(2016-1997))-1)*100,"N/A")</f>
        <v>6.8235092664319374</v>
      </c>
      <c r="C30" s="16">
        <f t="shared" ref="C30:K30" si="3">IFERROR(((C26/C7)^(1/(2016-1997))-1)*100,"N/A")</f>
        <v>-1.281831848177617</v>
      </c>
      <c r="D30" s="17" t="str">
        <f t="shared" si="3"/>
        <v>N/A</v>
      </c>
      <c r="E30" s="17" t="str">
        <f t="shared" si="3"/>
        <v>N/A</v>
      </c>
      <c r="F30" s="17">
        <f t="shared" si="3"/>
        <v>9.9577479149692181</v>
      </c>
      <c r="G30" s="17">
        <f t="shared" si="3"/>
        <v>7.7930966104843957</v>
      </c>
      <c r="H30" s="73" t="str">
        <f t="shared" si="3"/>
        <v>N/A</v>
      </c>
      <c r="I30" s="16">
        <f t="shared" si="3"/>
        <v>-2.1114176457385558</v>
      </c>
      <c r="J30" s="17">
        <f t="shared" si="3"/>
        <v>9.9577479149692181</v>
      </c>
      <c r="K30" s="73">
        <f t="shared" si="3"/>
        <v>7.7930966104843957</v>
      </c>
    </row>
    <row r="31" spans="1:11">
      <c r="A31" s="8" t="s">
        <v>25</v>
      </c>
      <c r="B31" s="9">
        <f>IFERROR(((B17/B7)^(1/(2007-1997))-1)*100,"N/A")</f>
        <v>9.7438844550403516</v>
      </c>
      <c r="C31" s="16">
        <f t="shared" ref="C31:K31" si="4">IFERROR(((C17/C7)^(1/(2007-1997))-1)*100,"N/A")</f>
        <v>1.9865779002786743</v>
      </c>
      <c r="D31" s="17">
        <f t="shared" si="4"/>
        <v>2.2565182563572872</v>
      </c>
      <c r="E31" s="17" t="str">
        <f t="shared" si="4"/>
        <v>N/A</v>
      </c>
      <c r="F31" s="17">
        <f t="shared" si="4"/>
        <v>20.316779052438317</v>
      </c>
      <c r="G31" s="17">
        <f t="shared" si="4"/>
        <v>8.4859845241955778</v>
      </c>
      <c r="H31" s="17" t="str">
        <f t="shared" si="4"/>
        <v>N/A</v>
      </c>
      <c r="I31" s="16">
        <f t="shared" si="4"/>
        <v>2.0269766762328834</v>
      </c>
      <c r="J31" s="17">
        <f t="shared" si="4"/>
        <v>20.316779052438317</v>
      </c>
      <c r="K31" s="73">
        <f t="shared" si="4"/>
        <v>8.4859845241955778</v>
      </c>
    </row>
    <row r="32" spans="1:11">
      <c r="A32" s="142" t="s">
        <v>26</v>
      </c>
      <c r="B32" s="9">
        <f>IFERROR(((B26/B17)^(1/(2016-2007))-1)*100,"N/A")</f>
        <v>3.6697031458473139</v>
      </c>
      <c r="C32" s="16">
        <f t="shared" ref="C32:K32" si="5">IFERROR(((C26/C17)^(1/(2016-2007))-1)*100,"N/A")</f>
        <v>-4.790696967069219</v>
      </c>
      <c r="D32" s="17" t="str">
        <f t="shared" si="5"/>
        <v>N/A</v>
      </c>
      <c r="E32" s="17" t="str">
        <f t="shared" si="5"/>
        <v>N/A</v>
      </c>
      <c r="F32" s="17">
        <f t="shared" si="5"/>
        <v>-0.50964259546624202</v>
      </c>
      <c r="G32" s="17">
        <f t="shared" si="5"/>
        <v>7.0284102029167794</v>
      </c>
      <c r="H32" s="73" t="str">
        <f t="shared" si="5"/>
        <v>N/A</v>
      </c>
      <c r="I32" s="16">
        <f t="shared" si="5"/>
        <v>-6.5130585065506725</v>
      </c>
      <c r="J32" s="17">
        <f t="shared" si="5"/>
        <v>-0.50964259546624202</v>
      </c>
      <c r="K32" s="73">
        <f t="shared" si="5"/>
        <v>7.0284102029167794</v>
      </c>
    </row>
    <row r="34" spans="1:2">
      <c r="A34" s="25" t="s">
        <v>594</v>
      </c>
      <c r="B34" s="66" t="s">
        <v>939</v>
      </c>
    </row>
    <row r="35" spans="1:2">
      <c r="A35" s="25" t="s">
        <v>595</v>
      </c>
      <c r="B35" s="3" t="s">
        <v>642</v>
      </c>
    </row>
  </sheetData>
  <mergeCells count="1">
    <mergeCell ref="B6:K6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108"/>
  <dimension ref="A1:K34"/>
  <sheetViews>
    <sheetView workbookViewId="0">
      <selection activeCell="B6" sqref="B6:K25"/>
    </sheetView>
  </sheetViews>
  <sheetFormatPr defaultRowHeight="15"/>
  <cols>
    <col min="1" max="1" width="10.42578125" customWidth="1"/>
  </cols>
  <sheetData>
    <row r="1" spans="1:11" ht="15.75">
      <c r="A1" s="227" t="s">
        <v>921</v>
      </c>
      <c r="B1" s="2" t="s">
        <v>780</v>
      </c>
    </row>
    <row r="2" spans="1:11">
      <c r="A2" s="3"/>
      <c r="B2" s="3"/>
    </row>
    <row r="3" spans="1:11">
      <c r="A3" s="1" t="s">
        <v>2</v>
      </c>
    </row>
    <row r="4" spans="1:11">
      <c r="A4" s="1"/>
      <c r="B4" s="28"/>
      <c r="C4" s="28"/>
      <c r="D4" s="28"/>
      <c r="E4" s="28"/>
      <c r="F4" s="28"/>
      <c r="G4" s="28"/>
      <c r="H4" s="28"/>
    </row>
    <row r="5" spans="1:11" ht="45">
      <c r="A5" s="4" t="s">
        <v>3</v>
      </c>
      <c r="B5" s="18" t="s">
        <v>195</v>
      </c>
      <c r="C5" s="6" t="s">
        <v>196</v>
      </c>
      <c r="D5" s="6" t="s">
        <v>197</v>
      </c>
      <c r="E5" s="6" t="s">
        <v>198</v>
      </c>
      <c r="F5" s="6" t="s">
        <v>199</v>
      </c>
      <c r="G5" s="6" t="s">
        <v>200</v>
      </c>
      <c r="H5" s="18" t="s">
        <v>201</v>
      </c>
      <c r="I5" s="6" t="s">
        <v>192</v>
      </c>
      <c r="J5" s="6" t="s">
        <v>193</v>
      </c>
      <c r="K5" s="6" t="s">
        <v>194</v>
      </c>
    </row>
    <row r="6" spans="1:11">
      <c r="A6" s="8">
        <v>1997</v>
      </c>
      <c r="B6" s="224">
        <v>14635</v>
      </c>
      <c r="C6" s="238">
        <v>1720</v>
      </c>
      <c r="D6" s="238">
        <v>156</v>
      </c>
      <c r="E6" s="238">
        <v>58</v>
      </c>
      <c r="F6" s="238">
        <v>8739</v>
      </c>
      <c r="G6" s="238">
        <v>3879</v>
      </c>
      <c r="H6" s="223">
        <v>82</v>
      </c>
      <c r="I6" s="238">
        <f>SUM(C6:E6)</f>
        <v>1934</v>
      </c>
      <c r="J6" s="238">
        <f>F6</f>
        <v>8739</v>
      </c>
      <c r="K6" s="238">
        <f>SUM(G6:H6)</f>
        <v>3961</v>
      </c>
    </row>
    <row r="7" spans="1:11">
      <c r="A7" s="8">
        <v>1998</v>
      </c>
      <c r="B7" s="101">
        <v>16088</v>
      </c>
      <c r="C7" s="163">
        <v>1743</v>
      </c>
      <c r="D7" s="163">
        <v>155</v>
      </c>
      <c r="E7" s="163">
        <v>61</v>
      </c>
      <c r="F7" s="163">
        <v>9682</v>
      </c>
      <c r="G7" s="163">
        <v>4370</v>
      </c>
      <c r="H7" s="144">
        <v>77</v>
      </c>
      <c r="I7" s="163">
        <f t="shared" ref="I7:I24" si="0">SUM(C7:E7)</f>
        <v>1959</v>
      </c>
      <c r="J7" s="163">
        <f t="shared" ref="J7:J24" si="1">F7</f>
        <v>9682</v>
      </c>
      <c r="K7" s="163">
        <f t="shared" ref="K7:K24" si="2">SUM(G7:H7)</f>
        <v>4447</v>
      </c>
    </row>
    <row r="8" spans="1:11">
      <c r="A8" s="8">
        <v>1999</v>
      </c>
      <c r="B8" s="101">
        <v>17637</v>
      </c>
      <c r="C8" s="163">
        <v>1859</v>
      </c>
      <c r="D8" s="163">
        <v>173</v>
      </c>
      <c r="E8" s="163">
        <v>60</v>
      </c>
      <c r="F8" s="163">
        <v>10399</v>
      </c>
      <c r="G8" s="163">
        <v>5082</v>
      </c>
      <c r="H8" s="144">
        <v>63</v>
      </c>
      <c r="I8" s="163">
        <f t="shared" si="0"/>
        <v>2092</v>
      </c>
      <c r="J8" s="163">
        <f t="shared" si="1"/>
        <v>10399</v>
      </c>
      <c r="K8" s="163">
        <f t="shared" si="2"/>
        <v>5145</v>
      </c>
    </row>
    <row r="9" spans="1:11">
      <c r="A9" s="8">
        <v>2000</v>
      </c>
      <c r="B9" s="101">
        <v>20555</v>
      </c>
      <c r="C9" s="163">
        <v>2080</v>
      </c>
      <c r="D9" s="163">
        <v>164</v>
      </c>
      <c r="E9" s="163">
        <v>66</v>
      </c>
      <c r="F9" s="163">
        <v>12395</v>
      </c>
      <c r="G9" s="163">
        <v>5793</v>
      </c>
      <c r="H9" s="144">
        <v>58</v>
      </c>
      <c r="I9" s="163">
        <f t="shared" si="0"/>
        <v>2310</v>
      </c>
      <c r="J9" s="163">
        <f t="shared" si="1"/>
        <v>12395</v>
      </c>
      <c r="K9" s="163">
        <f t="shared" si="2"/>
        <v>5851</v>
      </c>
    </row>
    <row r="10" spans="1:11">
      <c r="A10" s="8">
        <v>2001</v>
      </c>
      <c r="B10" s="101">
        <v>23132</v>
      </c>
      <c r="C10" s="163">
        <v>2103</v>
      </c>
      <c r="D10" s="163">
        <v>253</v>
      </c>
      <c r="E10" s="163">
        <v>23</v>
      </c>
      <c r="F10" s="163">
        <v>14266</v>
      </c>
      <c r="G10" s="163">
        <v>6423</v>
      </c>
      <c r="H10" s="144">
        <v>63</v>
      </c>
      <c r="I10" s="163">
        <f t="shared" si="0"/>
        <v>2379</v>
      </c>
      <c r="J10" s="163">
        <f t="shared" si="1"/>
        <v>14266</v>
      </c>
      <c r="K10" s="163">
        <f t="shared" si="2"/>
        <v>6486</v>
      </c>
    </row>
    <row r="11" spans="1:11">
      <c r="A11" s="8">
        <v>2002</v>
      </c>
      <c r="B11" s="101">
        <v>23534</v>
      </c>
      <c r="C11" s="163">
        <v>2190</v>
      </c>
      <c r="D11" s="163">
        <v>256</v>
      </c>
      <c r="E11" s="163">
        <v>26</v>
      </c>
      <c r="F11" s="163">
        <v>13545</v>
      </c>
      <c r="G11" s="163">
        <v>7455</v>
      </c>
      <c r="H11" s="144">
        <v>63</v>
      </c>
      <c r="I11" s="163">
        <f t="shared" si="0"/>
        <v>2472</v>
      </c>
      <c r="J11" s="163">
        <f t="shared" si="1"/>
        <v>13545</v>
      </c>
      <c r="K11" s="163">
        <f t="shared" si="2"/>
        <v>7518</v>
      </c>
    </row>
    <row r="12" spans="1:11">
      <c r="A12" s="8">
        <v>2003</v>
      </c>
      <c r="B12" s="101">
        <v>24693</v>
      </c>
      <c r="C12" s="163">
        <v>2083</v>
      </c>
      <c r="D12" s="163">
        <v>254</v>
      </c>
      <c r="E12" s="163">
        <v>24</v>
      </c>
      <c r="F12" s="163">
        <v>14094</v>
      </c>
      <c r="G12" s="163">
        <v>8144</v>
      </c>
      <c r="H12" s="144">
        <v>93</v>
      </c>
      <c r="I12" s="163">
        <f t="shared" si="0"/>
        <v>2361</v>
      </c>
      <c r="J12" s="163">
        <f t="shared" si="1"/>
        <v>14094</v>
      </c>
      <c r="K12" s="163">
        <f t="shared" si="2"/>
        <v>8237</v>
      </c>
    </row>
    <row r="13" spans="1:11">
      <c r="A13" s="8">
        <v>2004</v>
      </c>
      <c r="B13" s="101">
        <v>26680</v>
      </c>
      <c r="C13" s="163">
        <v>2084</v>
      </c>
      <c r="D13" s="163">
        <v>265</v>
      </c>
      <c r="E13" s="163">
        <v>25</v>
      </c>
      <c r="F13" s="163">
        <v>15144</v>
      </c>
      <c r="G13" s="163">
        <v>9058</v>
      </c>
      <c r="H13" s="144">
        <v>104</v>
      </c>
      <c r="I13" s="163">
        <f t="shared" si="0"/>
        <v>2374</v>
      </c>
      <c r="J13" s="163">
        <f t="shared" si="1"/>
        <v>15144</v>
      </c>
      <c r="K13" s="163">
        <f t="shared" si="2"/>
        <v>9162</v>
      </c>
    </row>
    <row r="14" spans="1:11">
      <c r="A14" s="8">
        <v>2005</v>
      </c>
      <c r="B14" s="101">
        <v>28022</v>
      </c>
      <c r="C14" s="163">
        <v>2414</v>
      </c>
      <c r="D14" s="163">
        <v>280</v>
      </c>
      <c r="E14" s="163">
        <v>23</v>
      </c>
      <c r="F14" s="163">
        <v>15638</v>
      </c>
      <c r="G14" s="163">
        <v>9518</v>
      </c>
      <c r="H14" s="144">
        <v>149</v>
      </c>
      <c r="I14" s="163">
        <f t="shared" si="0"/>
        <v>2717</v>
      </c>
      <c r="J14" s="163">
        <f t="shared" si="1"/>
        <v>15638</v>
      </c>
      <c r="K14" s="163">
        <f t="shared" si="2"/>
        <v>9667</v>
      </c>
    </row>
    <row r="15" spans="1:11">
      <c r="A15" s="8">
        <v>2006</v>
      </c>
      <c r="B15" s="101">
        <v>29079</v>
      </c>
      <c r="C15" s="163">
        <v>2496</v>
      </c>
      <c r="D15" s="163">
        <v>310</v>
      </c>
      <c r="E15" s="163">
        <v>22</v>
      </c>
      <c r="F15" s="163">
        <v>16474</v>
      </c>
      <c r="G15" s="163">
        <v>9625</v>
      </c>
      <c r="H15" s="144">
        <v>152</v>
      </c>
      <c r="I15" s="163">
        <f t="shared" si="0"/>
        <v>2828</v>
      </c>
      <c r="J15" s="163">
        <f t="shared" si="1"/>
        <v>16474</v>
      </c>
      <c r="K15" s="163">
        <f t="shared" si="2"/>
        <v>9777</v>
      </c>
    </row>
    <row r="16" spans="1:11">
      <c r="A16" s="8">
        <v>2007</v>
      </c>
      <c r="B16" s="101">
        <v>30038</v>
      </c>
      <c r="C16" s="163">
        <v>2532</v>
      </c>
      <c r="D16" s="163">
        <v>335</v>
      </c>
      <c r="E16" s="163">
        <v>57</v>
      </c>
      <c r="F16" s="163">
        <v>16756</v>
      </c>
      <c r="G16" s="163">
        <v>10187</v>
      </c>
      <c r="H16" s="144">
        <v>171</v>
      </c>
      <c r="I16" s="163">
        <f t="shared" si="0"/>
        <v>2924</v>
      </c>
      <c r="J16" s="163">
        <f t="shared" si="1"/>
        <v>16756</v>
      </c>
      <c r="K16" s="163">
        <f t="shared" si="2"/>
        <v>10358</v>
      </c>
    </row>
    <row r="17" spans="1:11">
      <c r="A17" s="8">
        <v>2008</v>
      </c>
      <c r="B17" s="101">
        <v>30751</v>
      </c>
      <c r="C17" s="163">
        <v>2599</v>
      </c>
      <c r="D17" s="163">
        <v>364</v>
      </c>
      <c r="E17" s="163">
        <v>38</v>
      </c>
      <c r="F17" s="163">
        <v>16644</v>
      </c>
      <c r="G17" s="163">
        <v>10927</v>
      </c>
      <c r="H17" s="144">
        <v>179</v>
      </c>
      <c r="I17" s="163">
        <f t="shared" si="0"/>
        <v>3001</v>
      </c>
      <c r="J17" s="163">
        <f t="shared" si="1"/>
        <v>16644</v>
      </c>
      <c r="K17" s="163">
        <f t="shared" si="2"/>
        <v>11106</v>
      </c>
    </row>
    <row r="18" spans="1:11">
      <c r="A18" s="8">
        <v>2009</v>
      </c>
      <c r="B18" s="101">
        <v>30129</v>
      </c>
      <c r="C18" s="163">
        <v>2762</v>
      </c>
      <c r="D18" s="163">
        <v>352</v>
      </c>
      <c r="E18" s="163">
        <v>33</v>
      </c>
      <c r="F18" s="163">
        <v>16038</v>
      </c>
      <c r="G18" s="163">
        <v>10818</v>
      </c>
      <c r="H18" s="144">
        <v>125</v>
      </c>
      <c r="I18" s="163">
        <f t="shared" si="0"/>
        <v>3147</v>
      </c>
      <c r="J18" s="163">
        <f t="shared" si="1"/>
        <v>16038</v>
      </c>
      <c r="K18" s="163">
        <f t="shared" si="2"/>
        <v>10943</v>
      </c>
    </row>
    <row r="19" spans="1:11">
      <c r="A19" s="8">
        <v>2010</v>
      </c>
      <c r="B19" s="101">
        <v>30412</v>
      </c>
      <c r="C19" s="163">
        <v>2863</v>
      </c>
      <c r="D19" s="163">
        <v>325</v>
      </c>
      <c r="E19" s="163">
        <v>35</v>
      </c>
      <c r="F19" s="163">
        <v>15803</v>
      </c>
      <c r="G19" s="163">
        <v>11249</v>
      </c>
      <c r="H19" s="144">
        <v>135</v>
      </c>
      <c r="I19" s="163">
        <f t="shared" si="0"/>
        <v>3223</v>
      </c>
      <c r="J19" s="163">
        <f t="shared" si="1"/>
        <v>15803</v>
      </c>
      <c r="K19" s="163">
        <f t="shared" si="2"/>
        <v>11384</v>
      </c>
    </row>
    <row r="20" spans="1:11">
      <c r="A20" s="8">
        <v>2011</v>
      </c>
      <c r="B20" s="101">
        <v>31705</v>
      </c>
      <c r="C20" s="163">
        <v>2520</v>
      </c>
      <c r="D20" s="163">
        <v>300</v>
      </c>
      <c r="E20" s="163">
        <v>32</v>
      </c>
      <c r="F20" s="163">
        <v>16894</v>
      </c>
      <c r="G20" s="163">
        <v>11832</v>
      </c>
      <c r="H20" s="144">
        <v>127</v>
      </c>
      <c r="I20" s="163">
        <f t="shared" si="0"/>
        <v>2852</v>
      </c>
      <c r="J20" s="163">
        <f t="shared" si="1"/>
        <v>16894</v>
      </c>
      <c r="K20" s="163">
        <f t="shared" si="2"/>
        <v>11959</v>
      </c>
    </row>
    <row r="21" spans="1:11">
      <c r="A21" s="8">
        <v>2012</v>
      </c>
      <c r="B21" s="101">
        <v>32383</v>
      </c>
      <c r="C21" s="163">
        <v>2428</v>
      </c>
      <c r="D21" s="163">
        <v>312</v>
      </c>
      <c r="E21" s="163">
        <v>36</v>
      </c>
      <c r="F21" s="163">
        <v>16700</v>
      </c>
      <c r="G21" s="163">
        <v>12757</v>
      </c>
      <c r="H21" s="144">
        <v>151</v>
      </c>
      <c r="I21" s="163">
        <f t="shared" si="0"/>
        <v>2776</v>
      </c>
      <c r="J21" s="163">
        <f t="shared" si="1"/>
        <v>16700</v>
      </c>
      <c r="K21" s="163">
        <f t="shared" si="2"/>
        <v>12908</v>
      </c>
    </row>
    <row r="22" spans="1:11">
      <c r="A22" s="8">
        <v>2013</v>
      </c>
      <c r="B22" s="101">
        <v>32441</v>
      </c>
      <c r="C22" s="163">
        <v>2551</v>
      </c>
      <c r="D22" s="163">
        <v>299</v>
      </c>
      <c r="E22" s="163">
        <v>32</v>
      </c>
      <c r="F22" s="163">
        <v>16598</v>
      </c>
      <c r="G22" s="163">
        <v>12803</v>
      </c>
      <c r="H22" s="144">
        <v>158</v>
      </c>
      <c r="I22" s="163">
        <f t="shared" si="0"/>
        <v>2882</v>
      </c>
      <c r="J22" s="163">
        <f t="shared" si="1"/>
        <v>16598</v>
      </c>
      <c r="K22" s="163">
        <f t="shared" si="2"/>
        <v>12961</v>
      </c>
    </row>
    <row r="23" spans="1:11">
      <c r="A23" s="8">
        <v>2014</v>
      </c>
      <c r="B23" s="101">
        <v>34197</v>
      </c>
      <c r="C23" s="163">
        <v>2606</v>
      </c>
      <c r="D23" s="163">
        <v>307</v>
      </c>
      <c r="E23" s="163">
        <v>31</v>
      </c>
      <c r="F23" s="163">
        <v>18207</v>
      </c>
      <c r="G23" s="163">
        <v>12892</v>
      </c>
      <c r="H23" s="144">
        <v>153</v>
      </c>
      <c r="I23" s="163">
        <f t="shared" si="0"/>
        <v>2944</v>
      </c>
      <c r="J23" s="163">
        <f t="shared" si="1"/>
        <v>18207</v>
      </c>
      <c r="K23" s="163">
        <f t="shared" si="2"/>
        <v>13045</v>
      </c>
    </row>
    <row r="24" spans="1:11">
      <c r="A24" s="8">
        <v>2015</v>
      </c>
      <c r="B24" s="101">
        <v>33704</v>
      </c>
      <c r="C24" s="163">
        <v>2027</v>
      </c>
      <c r="D24" s="163">
        <v>285</v>
      </c>
      <c r="E24" s="163">
        <v>33</v>
      </c>
      <c r="F24" s="163">
        <v>17954</v>
      </c>
      <c r="G24" s="163">
        <v>13245</v>
      </c>
      <c r="H24" s="144">
        <v>159</v>
      </c>
      <c r="I24" s="163">
        <f t="shared" si="0"/>
        <v>2345</v>
      </c>
      <c r="J24" s="163">
        <f t="shared" si="1"/>
        <v>17954</v>
      </c>
      <c r="K24" s="163">
        <f t="shared" si="2"/>
        <v>13404</v>
      </c>
    </row>
    <row r="25" spans="1:11" s="169" customFormat="1">
      <c r="A25" s="142">
        <v>2016</v>
      </c>
      <c r="B25" s="101">
        <v>34350</v>
      </c>
      <c r="C25" s="163">
        <v>2003</v>
      </c>
      <c r="D25" s="163">
        <v>289</v>
      </c>
      <c r="E25" s="163">
        <v>34</v>
      </c>
      <c r="F25" s="163">
        <v>18058</v>
      </c>
      <c r="G25" s="163">
        <v>13810</v>
      </c>
      <c r="H25" s="144">
        <v>156</v>
      </c>
      <c r="I25" s="163">
        <f t="shared" ref="I25" si="3">SUM(C25:E25)</f>
        <v>2326</v>
      </c>
      <c r="J25" s="163">
        <f t="shared" ref="J25" si="4">F25</f>
        <v>18058</v>
      </c>
      <c r="K25" s="163">
        <f t="shared" ref="K25" si="5">SUM(G25:H25)</f>
        <v>13966</v>
      </c>
    </row>
    <row r="27" spans="1:11">
      <c r="A27" s="1" t="s">
        <v>22</v>
      </c>
    </row>
    <row r="28" spans="1:11">
      <c r="A28" s="1"/>
    </row>
    <row r="29" spans="1:11">
      <c r="A29" s="142" t="s">
        <v>24</v>
      </c>
      <c r="B29" s="9">
        <f>IFERROR(((B25/B6)^(1/(2016-1997))-1)*100,"N/A")</f>
        <v>4.5928001966042409</v>
      </c>
      <c r="C29" s="16">
        <f t="shared" ref="C29:K29" si="6">IFERROR(((C25/C6)^(1/(2016-1997))-1)*100,"N/A")</f>
        <v>0.80491567177294332</v>
      </c>
      <c r="D29" s="17">
        <f t="shared" si="6"/>
        <v>3.2983367107731532</v>
      </c>
      <c r="E29" s="17">
        <f t="shared" si="6"/>
        <v>-2.7718205521011119</v>
      </c>
      <c r="F29" s="17">
        <f t="shared" si="6"/>
        <v>3.8938618951742887</v>
      </c>
      <c r="G29" s="17">
        <f t="shared" si="6"/>
        <v>6.9116278086029936</v>
      </c>
      <c r="H29" s="73">
        <f t="shared" si="6"/>
        <v>3.4428709841071381</v>
      </c>
      <c r="I29" s="16">
        <f t="shared" si="6"/>
        <v>0.97609969441567745</v>
      </c>
      <c r="J29" s="17">
        <f t="shared" si="6"/>
        <v>3.8938618951742887</v>
      </c>
      <c r="K29" s="17">
        <f t="shared" si="6"/>
        <v>6.8571376272939411</v>
      </c>
    </row>
    <row r="30" spans="1:11">
      <c r="A30" s="8" t="s">
        <v>25</v>
      </c>
      <c r="B30" s="9">
        <f>IFERROR(((B16/B6)^(1/(2007-1997))-1)*100,"N/A")</f>
        <v>7.4552969388575807</v>
      </c>
      <c r="C30" s="16">
        <f t="shared" ref="C30:K30" si="7">IFERROR(((C16/C6)^(1/(2007-1997))-1)*100,"N/A")</f>
        <v>3.9425879047102041</v>
      </c>
      <c r="D30" s="17">
        <f t="shared" si="7"/>
        <v>7.9423877946910304</v>
      </c>
      <c r="E30" s="17">
        <f t="shared" si="7"/>
        <v>-0.17376627839876813</v>
      </c>
      <c r="F30" s="17">
        <f t="shared" si="7"/>
        <v>6.7261544492885239</v>
      </c>
      <c r="G30" s="17">
        <f t="shared" si="7"/>
        <v>10.136850379028829</v>
      </c>
      <c r="H30" s="73">
        <f t="shared" si="7"/>
        <v>7.6262542867133298</v>
      </c>
      <c r="I30" s="16">
        <f t="shared" si="7"/>
        <v>4.2202450207436515</v>
      </c>
      <c r="J30" s="17">
        <f t="shared" si="7"/>
        <v>6.7261544492885239</v>
      </c>
      <c r="K30" s="17">
        <f t="shared" si="7"/>
        <v>10.08980600419358</v>
      </c>
    </row>
    <row r="31" spans="1:11">
      <c r="A31" s="142" t="s">
        <v>26</v>
      </c>
      <c r="B31" s="9">
        <f>IFERROR(((B25/B16)^(1/(2016-2007))-1)*100,"N/A")</f>
        <v>1.5015931050892606</v>
      </c>
      <c r="C31" s="16">
        <f t="shared" ref="C31:K31" si="8">IFERROR(((C25/C16)^(1/(2016-2007))-1)*100,"N/A")</f>
        <v>-2.5704256235482115</v>
      </c>
      <c r="D31" s="17">
        <f t="shared" si="8"/>
        <v>-1.6277602594745755</v>
      </c>
      <c r="E31" s="17">
        <f t="shared" si="8"/>
        <v>-5.579321279206539</v>
      </c>
      <c r="F31" s="17">
        <f t="shared" si="8"/>
        <v>0.83493739680098322</v>
      </c>
      <c r="G31" s="17">
        <f t="shared" si="8"/>
        <v>3.4386970496198765</v>
      </c>
      <c r="H31" s="73">
        <f t="shared" si="8"/>
        <v>-1.0148986711125962</v>
      </c>
      <c r="I31" s="16">
        <f t="shared" si="8"/>
        <v>-2.5102068049803195</v>
      </c>
      <c r="J31" s="17">
        <f t="shared" si="8"/>
        <v>0.83493739680098322</v>
      </c>
      <c r="K31" s="17">
        <f t="shared" si="8"/>
        <v>3.3764924037193556</v>
      </c>
    </row>
    <row r="33" spans="1:2">
      <c r="A33" s="25" t="s">
        <v>594</v>
      </c>
      <c r="B33" s="66" t="s">
        <v>939</v>
      </c>
    </row>
    <row r="34" spans="1:2">
      <c r="A34" s="25" t="s">
        <v>595</v>
      </c>
      <c r="B34" s="3" t="s">
        <v>642</v>
      </c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05"/>
  <dimension ref="A1:C35"/>
  <sheetViews>
    <sheetView workbookViewId="0">
      <selection activeCell="B1" sqref="B1"/>
    </sheetView>
  </sheetViews>
  <sheetFormatPr defaultRowHeight="15"/>
  <sheetData>
    <row r="1" spans="1:3" ht="15.75">
      <c r="A1" s="227" t="s">
        <v>922</v>
      </c>
      <c r="B1" s="2" t="s">
        <v>940</v>
      </c>
    </row>
    <row r="2" spans="1:3">
      <c r="A2" s="3"/>
      <c r="B2" s="3"/>
    </row>
    <row r="3" spans="1:3">
      <c r="A3" s="1" t="s">
        <v>2</v>
      </c>
    </row>
    <row r="4" spans="1:3">
      <c r="A4" s="1"/>
    </row>
    <row r="5" spans="1:3" ht="33.75">
      <c r="A5" s="4" t="s">
        <v>3</v>
      </c>
      <c r="B5" s="18" t="s">
        <v>29</v>
      </c>
      <c r="C5" s="6" t="s">
        <v>30</v>
      </c>
    </row>
    <row r="6" spans="1:3">
      <c r="A6" s="8">
        <v>1997</v>
      </c>
      <c r="B6" s="19">
        <v>1.61909145</v>
      </c>
      <c r="C6" s="14">
        <v>0.96100018700000001</v>
      </c>
    </row>
    <row r="7" spans="1:3">
      <c r="A7" s="8">
        <v>1998</v>
      </c>
      <c r="B7" s="9">
        <v>1.716428659</v>
      </c>
      <c r="C7" s="17">
        <v>1.0550580730000001</v>
      </c>
    </row>
    <row r="8" spans="1:3">
      <c r="A8" s="8">
        <v>1999</v>
      </c>
      <c r="B8" s="9">
        <v>1.7558758169999999</v>
      </c>
      <c r="C8" s="17">
        <v>1.028256821</v>
      </c>
    </row>
    <row r="9" spans="1:3">
      <c r="A9" s="8">
        <v>2000</v>
      </c>
      <c r="B9" s="9">
        <v>1.8646020430000001</v>
      </c>
      <c r="C9" s="17">
        <v>0.97505829200000005</v>
      </c>
    </row>
    <row r="10" spans="1:3">
      <c r="A10" s="8">
        <v>2001</v>
      </c>
      <c r="B10" s="9">
        <v>2.0282243389999999</v>
      </c>
      <c r="C10" s="17">
        <v>0.98331140500000003</v>
      </c>
    </row>
    <row r="11" spans="1:3">
      <c r="A11" s="8">
        <v>2002</v>
      </c>
      <c r="B11" s="9">
        <v>1.978558193</v>
      </c>
      <c r="C11" s="17">
        <v>0.91452480599999997</v>
      </c>
    </row>
    <row r="12" spans="1:3">
      <c r="A12" s="8">
        <v>2003</v>
      </c>
      <c r="B12" s="9">
        <v>1.9749423150000001</v>
      </c>
      <c r="C12" s="17">
        <v>0.93945153400000003</v>
      </c>
    </row>
    <row r="13" spans="1:3">
      <c r="A13" s="8">
        <v>2004</v>
      </c>
      <c r="B13" s="9">
        <v>2.0042398540000002</v>
      </c>
      <c r="C13" s="17">
        <v>0.88477575500000005</v>
      </c>
    </row>
    <row r="14" spans="1:3">
      <c r="A14" s="8">
        <v>2005</v>
      </c>
      <c r="B14" s="9">
        <v>1.9775191459999999</v>
      </c>
      <c r="C14" s="17">
        <v>1.199083846</v>
      </c>
    </row>
    <row r="15" spans="1:3">
      <c r="A15" s="8">
        <v>2006</v>
      </c>
      <c r="B15" s="9">
        <v>1.948724272</v>
      </c>
      <c r="C15" s="17">
        <v>1.074175042</v>
      </c>
    </row>
    <row r="16" spans="1:3">
      <c r="A16" s="8">
        <v>2007</v>
      </c>
      <c r="B16" s="9">
        <v>1.9089538690000001</v>
      </c>
      <c r="C16" s="17">
        <v>0.89798727</v>
      </c>
    </row>
    <row r="17" spans="1:3">
      <c r="A17" s="8">
        <v>2008</v>
      </c>
      <c r="B17" s="9">
        <v>1.8604012409999999</v>
      </c>
      <c r="C17" s="17">
        <v>0.82032115999999999</v>
      </c>
    </row>
    <row r="18" spans="1:3">
      <c r="A18" s="8">
        <v>2009</v>
      </c>
      <c r="B18" s="9">
        <v>1.9222708180000001</v>
      </c>
      <c r="C18" s="17">
        <v>1.055957762</v>
      </c>
    </row>
    <row r="19" spans="1:3">
      <c r="A19" s="8">
        <v>2010</v>
      </c>
      <c r="B19" s="9">
        <v>1.8297004450000001</v>
      </c>
      <c r="C19" s="17">
        <v>0.86298779400000003</v>
      </c>
    </row>
    <row r="20" spans="1:3">
      <c r="A20" s="8">
        <v>2011</v>
      </c>
      <c r="B20" s="9">
        <v>1.79132289</v>
      </c>
      <c r="C20" s="17">
        <v>0.90938906900000005</v>
      </c>
    </row>
    <row r="21" spans="1:3">
      <c r="A21" s="8">
        <v>2012</v>
      </c>
      <c r="B21" s="9">
        <v>1.7765447599999999</v>
      </c>
      <c r="C21" s="17">
        <v>1.1769113099999999</v>
      </c>
    </row>
    <row r="22" spans="1:3">
      <c r="A22" s="8">
        <v>2013</v>
      </c>
      <c r="B22" s="9">
        <v>1.709642688</v>
      </c>
      <c r="C22" s="17">
        <v>0.91410330799999995</v>
      </c>
    </row>
    <row r="23" spans="1:3">
      <c r="A23" s="8">
        <v>2014</v>
      </c>
      <c r="B23" s="9">
        <v>1.7182841980000001</v>
      </c>
      <c r="C23" s="17">
        <v>1.050266943</v>
      </c>
    </row>
    <row r="24" spans="1:3">
      <c r="A24" s="8">
        <v>2015</v>
      </c>
      <c r="B24" s="9">
        <v>1.697225693</v>
      </c>
      <c r="C24" s="17">
        <v>1.194681739</v>
      </c>
    </row>
    <row r="25" spans="1:3" s="169" customFormat="1">
      <c r="A25" s="142">
        <v>2016</v>
      </c>
      <c r="B25" s="9">
        <v>1.6972819770000001</v>
      </c>
      <c r="C25" s="17">
        <v>1.138944977</v>
      </c>
    </row>
    <row r="27" spans="1:3">
      <c r="A27" s="1" t="s">
        <v>22</v>
      </c>
    </row>
    <row r="28" spans="1:3">
      <c r="A28" s="1"/>
    </row>
    <row r="29" spans="1:3" ht="33.75">
      <c r="A29" s="12" t="s">
        <v>23</v>
      </c>
      <c r="B29" s="18" t="s">
        <v>29</v>
      </c>
      <c r="C29" s="6" t="s">
        <v>30</v>
      </c>
    </row>
    <row r="30" spans="1:3">
      <c r="A30" s="142" t="s">
        <v>24</v>
      </c>
      <c r="B30" s="9">
        <f>((B25/B6)^(1/(2016-1997))-1)*100</f>
        <v>0.24853452529802755</v>
      </c>
      <c r="C30" s="13">
        <f>((C25/C6)^(1/(2016-1997))-1)*100</f>
        <v>0.89813052352178957</v>
      </c>
    </row>
    <row r="31" spans="1:3">
      <c r="A31" s="8" t="s">
        <v>25</v>
      </c>
      <c r="B31" s="9">
        <f>((B16/B6)^(1/(2007-1997))-1)*100</f>
        <v>1.6605383983973487</v>
      </c>
      <c r="C31" s="16">
        <f>((C16/C6)^(1/(2007-1997))-1)*100</f>
        <v>-0.67589261416792779</v>
      </c>
    </row>
    <row r="32" spans="1:3">
      <c r="A32" s="142" t="s">
        <v>26</v>
      </c>
      <c r="B32" s="9">
        <f>((B25/B16)^(1/(2016-2007))-1)*100</f>
        <v>-1.2973689410369138</v>
      </c>
      <c r="C32" s="16">
        <f>((C25/C16)^(1/(2016-2007))-1)*100</f>
        <v>2.6763176386610299</v>
      </c>
    </row>
    <row r="34" spans="1:2">
      <c r="A34" s="25" t="s">
        <v>594</v>
      </c>
      <c r="B34" s="66" t="s">
        <v>939</v>
      </c>
    </row>
    <row r="35" spans="1:2">
      <c r="A35" s="25" t="s">
        <v>595</v>
      </c>
      <c r="B35" s="3" t="s">
        <v>643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24"/>
  <dimension ref="A1:Z35"/>
  <sheetViews>
    <sheetView topLeftCell="H7" workbookViewId="0">
      <selection activeCell="X32" sqref="X32"/>
    </sheetView>
  </sheetViews>
  <sheetFormatPr defaultRowHeight="15"/>
  <sheetData>
    <row r="1" spans="1:24" s="169" customFormat="1" ht="15.75">
      <c r="A1" s="227" t="s">
        <v>53</v>
      </c>
      <c r="B1" s="2" t="s">
        <v>928</v>
      </c>
    </row>
    <row r="2" spans="1:24" s="169" customFormat="1"/>
    <row r="3" spans="1:24" s="169" customFormat="1">
      <c r="A3" s="1" t="s">
        <v>2</v>
      </c>
    </row>
    <row r="4" spans="1:24" s="169" customFormat="1">
      <c r="A4" s="1"/>
    </row>
    <row r="5" spans="1:24" s="169" customFormat="1" ht="67.5">
      <c r="A5" s="4" t="s">
        <v>3</v>
      </c>
      <c r="B5" s="165" t="s">
        <v>4</v>
      </c>
      <c r="C5" s="182" t="s">
        <v>5</v>
      </c>
      <c r="D5" s="182" t="s">
        <v>6</v>
      </c>
      <c r="E5" s="182" t="s">
        <v>7</v>
      </c>
      <c r="F5" s="182" t="s">
        <v>8</v>
      </c>
      <c r="G5" s="182" t="s">
        <v>9</v>
      </c>
      <c r="H5" s="7" t="s">
        <v>10</v>
      </c>
      <c r="I5" s="182" t="s">
        <v>11</v>
      </c>
      <c r="J5" s="182" t="s">
        <v>12</v>
      </c>
      <c r="K5" s="182" t="s">
        <v>13</v>
      </c>
      <c r="L5" s="182" t="s">
        <v>14</v>
      </c>
      <c r="M5" s="182" t="s">
        <v>653</v>
      </c>
      <c r="N5" s="182" t="s">
        <v>652</v>
      </c>
      <c r="O5" s="182" t="s">
        <v>16</v>
      </c>
      <c r="P5" s="182" t="s">
        <v>17</v>
      </c>
      <c r="Q5" s="182" t="s">
        <v>18</v>
      </c>
      <c r="R5" s="182" t="s">
        <v>19</v>
      </c>
      <c r="S5" s="182" t="s">
        <v>687</v>
      </c>
      <c r="T5" s="187" t="s">
        <v>688</v>
      </c>
      <c r="U5" s="182" t="s">
        <v>690</v>
      </c>
      <c r="V5" s="182" t="s">
        <v>689</v>
      </c>
      <c r="W5" s="7" t="s">
        <v>21</v>
      </c>
      <c r="X5" s="7" t="s">
        <v>41</v>
      </c>
    </row>
    <row r="6" spans="1:24" s="169" customFormat="1" ht="15" customHeight="1">
      <c r="A6" s="67"/>
      <c r="B6" s="246" t="s">
        <v>905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1"/>
    </row>
    <row r="7" spans="1:24" s="169" customFormat="1">
      <c r="A7" s="142">
        <v>1997</v>
      </c>
      <c r="B7" s="9" t="str">
        <f>"N/A"</f>
        <v>N/A</v>
      </c>
      <c r="C7" s="16" t="str">
        <f t="shared" ref="C7:X7" si="0">"N/A"</f>
        <v>N/A</v>
      </c>
      <c r="D7" s="17" t="str">
        <f t="shared" si="0"/>
        <v>N/A</v>
      </c>
      <c r="E7" s="17" t="str">
        <f t="shared" si="0"/>
        <v>N/A</v>
      </c>
      <c r="F7" s="17" t="str">
        <f t="shared" si="0"/>
        <v>N/A</v>
      </c>
      <c r="G7" s="73" t="str">
        <f t="shared" si="0"/>
        <v>N/A</v>
      </c>
      <c r="H7" s="9" t="str">
        <f t="shared" si="0"/>
        <v>N/A</v>
      </c>
      <c r="I7" s="16" t="str">
        <f t="shared" si="0"/>
        <v>N/A</v>
      </c>
      <c r="J7" s="17" t="str">
        <f t="shared" si="0"/>
        <v>N/A</v>
      </c>
      <c r="K7" s="17" t="str">
        <f t="shared" si="0"/>
        <v>N/A</v>
      </c>
      <c r="L7" s="17" t="str">
        <f t="shared" si="0"/>
        <v>N/A</v>
      </c>
      <c r="M7" s="17" t="str">
        <f t="shared" si="0"/>
        <v>N/A</v>
      </c>
      <c r="N7" s="17" t="str">
        <f t="shared" si="0"/>
        <v>N/A</v>
      </c>
      <c r="O7" s="17" t="str">
        <f t="shared" si="0"/>
        <v>N/A</v>
      </c>
      <c r="P7" s="17" t="str">
        <f t="shared" si="0"/>
        <v>N/A</v>
      </c>
      <c r="Q7" s="17" t="str">
        <f t="shared" si="0"/>
        <v>N/A</v>
      </c>
      <c r="R7" s="17" t="str">
        <f t="shared" si="0"/>
        <v>N/A</v>
      </c>
      <c r="S7" s="73" t="str">
        <f t="shared" si="0"/>
        <v>N/A</v>
      </c>
      <c r="T7" s="16" t="str">
        <f t="shared" si="0"/>
        <v>N/A</v>
      </c>
      <c r="U7" s="17" t="str">
        <f t="shared" si="0"/>
        <v>N/A</v>
      </c>
      <c r="V7" s="73" t="str">
        <f t="shared" si="0"/>
        <v>N/A</v>
      </c>
      <c r="W7" s="9" t="str">
        <f t="shared" si="0"/>
        <v>N/A</v>
      </c>
      <c r="X7" s="9" t="str">
        <f t="shared" si="0"/>
        <v>N/A</v>
      </c>
    </row>
    <row r="8" spans="1:24" s="169" customFormat="1">
      <c r="A8" s="142">
        <v>1998</v>
      </c>
      <c r="B8" s="9">
        <f>H8+W8</f>
        <v>7.7890416611854176</v>
      </c>
      <c r="C8" s="10">
        <f>('Table 11'!C8-'Table 11'!C7)/'Table 11'!$B7*100</f>
        <v>0.28578945704592101</v>
      </c>
      <c r="D8" s="10">
        <f>('Table 11'!D8-'Table 11'!D7)/'Table 11'!$B7*100</f>
        <v>4.1507030777561464</v>
      </c>
      <c r="E8" s="10">
        <f>('Table 11'!E8-'Table 11'!E7)/'Table 11'!$B7*100</f>
        <v>0.43992710711725397</v>
      </c>
      <c r="F8" s="10">
        <f>('Table 11'!F8-'Table 11'!F7)/'Table 11'!$B7*100</f>
        <v>-0.82793112227641652</v>
      </c>
      <c r="G8" s="10">
        <f>('Table 11'!G8-'Table 11'!G7)/'Table 11'!$B7*100</f>
        <v>1.9727375723651548</v>
      </c>
      <c r="H8" s="11">
        <f>('Table 11'!H8-'Table 11'!H7)/'Table 11'!$B7*100</f>
        <v>6.021226092008054</v>
      </c>
      <c r="I8" s="10">
        <f>('Table 11'!I8-'Table 11'!I7)/'Table 11'!$B7*100</f>
        <v>-4.3085118858840366E-2</v>
      </c>
      <c r="J8" s="10">
        <f>('Table 11'!J8-'Table 11'!J7)/'Table 11'!$B7*100</f>
        <v>0.4424425302301157</v>
      </c>
      <c r="K8" s="10">
        <f>('Table 11'!K8-'Table 11'!K7)/'Table 11'!$B7*100</f>
        <v>-0.71249359671852841</v>
      </c>
      <c r="L8" s="10">
        <f>('Table 11'!L8-'Table 11'!L7)/'Table 11'!$B7*100</f>
        <v>0.62351900215204603</v>
      </c>
      <c r="M8" s="10">
        <f>('Table 11'!M8-'Table 11'!M7)/'Table 11'!$B7*100</f>
        <v>0.36380156574891065</v>
      </c>
      <c r="N8" s="10">
        <f>('Table 11'!N8-'Table 11'!N7)/'Table 11'!$B7*100</f>
        <v>-0.22246198056937619</v>
      </c>
      <c r="O8" s="10">
        <f>('Table 11'!O8-'Table 11'!O7)/'Table 11'!$B7*100</f>
        <v>0.55594250014701641</v>
      </c>
      <c r="P8" s="10">
        <f>('Table 11'!P8-'Table 11'!P7)/'Table 11'!$B7*100</f>
        <v>0.33531609860594569</v>
      </c>
      <c r="Q8" s="10">
        <f>('Table 11'!Q8-'Table 11'!Q7)/'Table 11'!$B7*100</f>
        <v>-0.12526127257974656</v>
      </c>
      <c r="R8" s="10">
        <f>('Table 11'!R8-'Table 11'!R7)/'Table 11'!$B7*100</f>
        <v>0.30008317892374525</v>
      </c>
      <c r="S8" s="10">
        <f>('Table 11'!S8-'Table 11'!S7)/'Table 11'!$B7*100</f>
        <v>0.25001266209607553</v>
      </c>
      <c r="T8" s="16">
        <f>('Table 11'!T8-'Table 11'!T7)/'Table 11'!$B7*100</f>
        <v>0.20774335613870337</v>
      </c>
      <c r="U8" s="17">
        <f>('Table 11'!U8-'Table 11'!U7)/'Table 11'!$B7*100</f>
        <v>-4.3170099369410544E-3</v>
      </c>
      <c r="V8" s="73">
        <f>('Table 11'!V8-'Table 11'!V7)/'Table 11'!$B7*100</f>
        <v>4.6586315894312551E-2</v>
      </c>
      <c r="W8" s="11">
        <f>('Table 11'!W8-'Table 11'!W7)/'Table 11'!$B7*100</f>
        <v>1.7678155691773636</v>
      </c>
      <c r="X8" s="11">
        <f>('Table 11'!X8-'Table 11'!X7)/'Table 11'!$B7*100</f>
        <v>3.6383385834292681</v>
      </c>
    </row>
    <row r="9" spans="1:24" s="169" customFormat="1">
      <c r="A9" s="142">
        <v>1999</v>
      </c>
      <c r="B9" s="9">
        <f t="shared" ref="B9:B25" si="1">H9+W9</f>
        <v>13.363794874350095</v>
      </c>
      <c r="C9" s="10">
        <f>('Table 11'!C9-'Table 11'!C8)/'Table 11'!$B8*100</f>
        <v>1.7695876339052146</v>
      </c>
      <c r="D9" s="10">
        <f>('Table 11'!D9-'Table 11'!D8)/'Table 11'!$B8*100</f>
        <v>5.2680343349859191</v>
      </c>
      <c r="E9" s="10">
        <f>('Table 11'!E9-'Table 11'!E8)/'Table 11'!$B8*100</f>
        <v>0.27773634315812074</v>
      </c>
      <c r="F9" s="10">
        <f>('Table 11'!F9-'Table 11'!F8)/'Table 11'!$B8*100</f>
        <v>1.1537710742344753</v>
      </c>
      <c r="G9" s="10">
        <f>('Table 11'!G9-'Table 11'!G8)/'Table 11'!$B8*100</f>
        <v>1.233099536958927</v>
      </c>
      <c r="H9" s="11">
        <f>('Table 11'!H9-'Table 11'!H8)/'Table 11'!$B8*100</f>
        <v>9.7022289232426608</v>
      </c>
      <c r="I9" s="10">
        <f>('Table 11'!I9-'Table 11'!I8)/'Table 11'!$B8*100</f>
        <v>0.50380117521546031</v>
      </c>
      <c r="J9" s="10">
        <f>('Table 11'!J9-'Table 11'!J8)/'Table 11'!$B8*100</f>
        <v>1.0157386030180453</v>
      </c>
      <c r="K9" s="10">
        <f>('Table 11'!K9-'Table 11'!K8)/'Table 11'!$B8*100</f>
        <v>0.28234057911827631</v>
      </c>
      <c r="L9" s="10">
        <f>('Table 11'!L9-'Table 11'!L8)/'Table 11'!$B8*100</f>
        <v>0.22571793756719105</v>
      </c>
      <c r="M9" s="10">
        <f>('Table 11'!M9-'Table 11'!M8)/'Table 11'!$B8*100</f>
        <v>-0.13341246732490444</v>
      </c>
      <c r="N9" s="10">
        <f>('Table 11'!N9-'Table 11'!N8)/'Table 11'!$B8*100</f>
        <v>0.45974557496657958</v>
      </c>
      <c r="O9" s="10">
        <f>('Table 11'!O9-'Table 11'!O8)/'Table 11'!$B8*100</f>
        <v>0.5211143638601532</v>
      </c>
      <c r="P9" s="10">
        <f>('Table 11'!P9-'Table 11'!P8)/'Table 11'!$B8*100</f>
        <v>0.32395215000474598</v>
      </c>
      <c r="Q9" s="10">
        <f>('Table 11'!Q9-'Table 11'!Q8)/'Table 11'!$B8*100</f>
        <v>-5.1403456267484181E-3</v>
      </c>
      <c r="R9" s="10">
        <f>('Table 11'!R9-'Table 11'!R8)/'Table 11'!$B8*100</f>
        <v>0.21583144459795428</v>
      </c>
      <c r="S9" s="10">
        <f>('Table 11'!S9-'Table 11'!S8)/'Table 11'!$B8*100</f>
        <v>0.25187693571067471</v>
      </c>
      <c r="T9" s="16">
        <f>('Table 11'!T9-'Table 11'!T8)/'Table 11'!$B8*100</f>
        <v>0.15594484125319713</v>
      </c>
      <c r="U9" s="17">
        <f>('Table 11'!U9-'Table 11'!U8)/'Table 11'!$B8*100</f>
        <v>7.9155015479378064E-3</v>
      </c>
      <c r="V9" s="73">
        <f>('Table 11'!V9-'Table 11'!V8)/'Table 11'!$B8*100</f>
        <v>8.8016592909540045E-2</v>
      </c>
      <c r="W9" s="11">
        <f>('Table 11'!W9-'Table 11'!W8)/'Table 11'!$B8*100</f>
        <v>3.6615659511074345</v>
      </c>
      <c r="X9" s="11">
        <f>('Table 11'!X9-'Table 11'!X8)/'Table 11'!$B8*100</f>
        <v>8.0957605393641785</v>
      </c>
    </row>
    <row r="10" spans="1:24" s="169" customFormat="1">
      <c r="A10" s="142">
        <v>2000</v>
      </c>
      <c r="B10" s="9">
        <f t="shared" si="1"/>
        <v>20.129060148137924</v>
      </c>
      <c r="C10" s="10">
        <f>('Table 11'!C10-'Table 11'!C9)/'Table 11'!$B9*100</f>
        <v>-0.40065283949573244</v>
      </c>
      <c r="D10" s="10">
        <f>('Table 11'!D10-'Table 11'!D9)/'Table 11'!$B9*100</f>
        <v>18.083428703684643</v>
      </c>
      <c r="E10" s="10">
        <f>('Table 11'!E10-'Table 11'!E9)/'Table 11'!$B9*100</f>
        <v>-0.38909434237297735</v>
      </c>
      <c r="F10" s="10">
        <f>('Table 11'!F10-'Table 11'!F9)/'Table 11'!$B9*100</f>
        <v>-0.74248391685893855</v>
      </c>
      <c r="G10" s="10">
        <f>('Table 11'!G10-'Table 11'!G9)/'Table 11'!$B9*100</f>
        <v>-4.363297890984516E-2</v>
      </c>
      <c r="H10" s="11">
        <f>('Table 11'!H10-'Table 11'!H9)/'Table 11'!$B9*100</f>
        <v>16.507564626047152</v>
      </c>
      <c r="I10" s="10">
        <f>('Table 11'!I10-'Table 11'!I9)/'Table 11'!$B9*100</f>
        <v>0.13815950892939097</v>
      </c>
      <c r="J10" s="10">
        <f>('Table 11'!J10-'Table 11'!J9)/'Table 11'!$B9*100</f>
        <v>0.831822336858282</v>
      </c>
      <c r="K10" s="10">
        <f>('Table 11'!K10-'Table 11'!K9)/'Table 11'!$B9*100</f>
        <v>0.17556119215813712</v>
      </c>
      <c r="L10" s="10">
        <f>('Table 11'!L10-'Table 11'!L9)/'Table 11'!$B9*100</f>
        <v>0.58455951694105679</v>
      </c>
      <c r="M10" s="10">
        <f>('Table 11'!M10-'Table 11'!M9)/'Table 11'!$B9*100</f>
        <v>0.3987611961639696</v>
      </c>
      <c r="N10" s="10">
        <f>('Table 11'!N10-'Table 11'!N9)/'Table 11'!$B9*100</f>
        <v>7.8183287998802434E-2</v>
      </c>
      <c r="O10" s="10">
        <f>('Table 11'!O10-'Table 11'!O9)/'Table 11'!$B9*100</f>
        <v>0.64007090324300031</v>
      </c>
      <c r="P10" s="10">
        <f>('Table 11'!P10-'Table 11'!P9)/'Table 11'!$B9*100</f>
        <v>7.1075716362548086E-2</v>
      </c>
      <c r="Q10" s="10">
        <f>('Table 11'!Q10-'Table 11'!Q9)/'Table 11'!$B9*100</f>
        <v>5.4259563508864843E-2</v>
      </c>
      <c r="R10" s="10">
        <f>('Table 11'!R10-'Table 11'!R9)/'Table 11'!$B9*100</f>
        <v>4.5399439962300794E-2</v>
      </c>
      <c r="S10" s="10">
        <f>('Table 11'!S10-'Table 11'!S9)/'Table 11'!$B9*100</f>
        <v>0.60364285996442668</v>
      </c>
      <c r="T10" s="16">
        <f>('Table 11'!T10-'Table 11'!T9)/'Table 11'!$B9*100</f>
        <v>7.7682558881571551E-2</v>
      </c>
      <c r="U10" s="17">
        <f>('Table 11'!U10-'Table 11'!U9)/'Table 11'!$B9*100</f>
        <v>-1.8526977337556504E-2</v>
      </c>
      <c r="V10" s="73">
        <f>('Table 11'!V10-'Table 11'!V9)/'Table 11'!$B9*100</f>
        <v>0.54448727842041122</v>
      </c>
      <c r="W10" s="11">
        <f>('Table 11'!W10-'Table 11'!W9)/'Table 11'!$B9*100</f>
        <v>3.6214955220907701</v>
      </c>
      <c r="X10" s="11">
        <f>('Table 11'!X10-'Table 11'!X9)/'Table 11'!$B9*100</f>
        <v>2.0456314444532833</v>
      </c>
    </row>
    <row r="11" spans="1:24" s="169" customFormat="1">
      <c r="A11" s="142">
        <v>2001</v>
      </c>
      <c r="B11" s="9">
        <f t="shared" si="1"/>
        <v>0.79970377567907658</v>
      </c>
      <c r="C11" s="10">
        <f>('Table 11'!C11-'Table 11'!C10)/'Table 11'!$B10*100</f>
        <v>-0.49461032445501696</v>
      </c>
      <c r="D11" s="10">
        <f>('Table 11'!D11-'Table 11'!D10)/'Table 11'!$B10*100</f>
        <v>-2.3188144357947937</v>
      </c>
      <c r="E11" s="10">
        <f>('Table 11'!E11-'Table 11'!E10)/'Table 11'!$B10*100</f>
        <v>0.2357498201280164</v>
      </c>
      <c r="F11" s="10">
        <f>('Table 11'!F11-'Table 11'!F10)/'Table 11'!$B10*100</f>
        <v>1.3729321090074009</v>
      </c>
      <c r="G11" s="10">
        <f>('Table 11'!G11-'Table 11'!G10)/'Table 11'!$B10*100</f>
        <v>-4.6661351363683204E-3</v>
      </c>
      <c r="H11" s="11">
        <f>('Table 11'!H11-'Table 11'!H10)/'Table 11'!$B10*100</f>
        <v>-1.2094089662507641</v>
      </c>
      <c r="I11" s="10">
        <f>('Table 11'!I11-'Table 11'!I10)/'Table 11'!$B10*100</f>
        <v>0.10011928169770427</v>
      </c>
      <c r="J11" s="10">
        <f>('Table 11'!J11-'Table 11'!J10)/'Table 11'!$B10*100</f>
        <v>0.42326361301506571</v>
      </c>
      <c r="K11" s="10">
        <f>('Table 11'!K11-'Table 11'!K10)/'Table 11'!$B10*100</f>
        <v>0.10515592880519839</v>
      </c>
      <c r="L11" s="10">
        <f>('Table 11'!L11-'Table 11'!L10)/'Table 11'!$B10*100</f>
        <v>-0.16102218695154075</v>
      </c>
      <c r="M11" s="10">
        <f>('Table 11'!M11-'Table 11'!M10)/'Table 11'!$B10*100</f>
        <v>0.23411725175524287</v>
      </c>
      <c r="N11" s="10">
        <f>('Table 11'!N11-'Table 11'!N10)/'Table 11'!$B10*100</f>
        <v>8.069056021178457E-2</v>
      </c>
      <c r="O11" s="10">
        <f>('Table 11'!O11-'Table 11'!O10)/'Table 11'!$B10*100</f>
        <v>0.45109832484590734</v>
      </c>
      <c r="P11" s="10">
        <f>('Table 11'!P11-'Table 11'!P10)/'Table 11'!$B10*100</f>
        <v>0.31921922012324605</v>
      </c>
      <c r="Q11" s="10">
        <f>('Table 11'!Q11-'Table 11'!Q10)/'Table 11'!$B10*100</f>
        <v>-8.7765023160472043E-3</v>
      </c>
      <c r="R11" s="10">
        <f>('Table 11'!R11-'Table 11'!R10)/'Table 11'!$B10*100</f>
        <v>0.23854023841055894</v>
      </c>
      <c r="S11" s="10">
        <f>('Table 11'!S11-'Table 11'!S10)/'Table 11'!$B10*100</f>
        <v>0.22670701233272234</v>
      </c>
      <c r="T11" s="16">
        <f>('Table 11'!T11-'Table 11'!T10)/'Table 11'!$B10*100</f>
        <v>-1.4160504396471714E-2</v>
      </c>
      <c r="U11" s="17">
        <f>('Table 11'!U11-'Table 11'!U10)/'Table 11'!$B10*100</f>
        <v>1.0270128699648875E-2</v>
      </c>
      <c r="V11" s="73">
        <f>('Table 11'!V11-'Table 11'!V10)/'Table 11'!$B10*100</f>
        <v>0.23059738802954552</v>
      </c>
      <c r="W11" s="11">
        <f>('Table 11'!W11-'Table 11'!W10)/'Table 11'!$B10*100</f>
        <v>2.0091127419298407</v>
      </c>
      <c r="X11" s="11">
        <f>('Table 11'!X11-'Table 11'!X10)/'Table 11'!$B10*100</f>
        <v>3.1185182114738703</v>
      </c>
    </row>
    <row r="12" spans="1:24" s="169" customFormat="1">
      <c r="A12" s="142">
        <v>2002</v>
      </c>
      <c r="B12" s="9">
        <f t="shared" si="1"/>
        <v>22.306204876170579</v>
      </c>
      <c r="C12" s="10">
        <f>('Table 11'!C12-'Table 11'!C11)/'Table 11'!$B11*100</f>
        <v>-2.8865926329745526E-2</v>
      </c>
      <c r="D12" s="10">
        <f>('Table 11'!D12-'Table 11'!D11)/'Table 11'!$B11*100</f>
        <v>20.33702720702578</v>
      </c>
      <c r="E12" s="10">
        <f>('Table 11'!E12-'Table 11'!E11)/'Table 11'!$B11*100</f>
        <v>0.15725210165308828</v>
      </c>
      <c r="F12" s="10">
        <f>('Table 11'!F12-'Table 11'!F11)/'Table 11'!$B11*100</f>
        <v>-0.13616263060596898</v>
      </c>
      <c r="G12" s="10">
        <f>('Table 11'!G12-'Table 11'!G11)/'Table 11'!$B11*100</f>
        <v>-0.69587213807492665</v>
      </c>
      <c r="H12" s="11">
        <f>('Table 11'!H12-'Table 11'!H11)/'Table 11'!$B11*100</f>
        <v>19.633378613668228</v>
      </c>
      <c r="I12" s="10">
        <f>('Table 11'!I12-'Table 11'!I11)/'Table 11'!$B11*100</f>
        <v>0.15618384413272809</v>
      </c>
      <c r="J12" s="10">
        <f>('Table 11'!J12-'Table 11'!J11)/'Table 11'!$B11*100</f>
        <v>0.62851448109218633</v>
      </c>
      <c r="K12" s="10">
        <f>('Table 11'!K12-'Table 11'!K11)/'Table 11'!$B11*100</f>
        <v>0.12258542212138515</v>
      </c>
      <c r="L12" s="10">
        <f>('Table 11'!L12-'Table 11'!L11)/'Table 11'!$B11*100</f>
        <v>0.82313262267788934</v>
      </c>
      <c r="M12" s="10">
        <f>('Table 11'!M12-'Table 11'!M11)/'Table 11'!$B11*100</f>
        <v>0.18558964254265553</v>
      </c>
      <c r="N12" s="10">
        <f>('Table 11'!N12-'Table 11'!N11)/'Table 11'!$B11*100</f>
        <v>-2.4581409608298529E-3</v>
      </c>
      <c r="O12" s="10">
        <f>('Table 11'!O12-'Table 11'!O11)/'Table 11'!$B11*100</f>
        <v>-6.4784649621871138E-2</v>
      </c>
      <c r="P12" s="10">
        <f>('Table 11'!P12-'Table 11'!P11)/'Table 11'!$B11*100</f>
        <v>9.5488438352237096E-2</v>
      </c>
      <c r="Q12" s="10">
        <f>('Table 11'!Q12-'Table 11'!Q11)/'Table 11'!$B11*100</f>
        <v>5.3539229058074823E-2</v>
      </c>
      <c r="R12" s="10">
        <f>('Table 11'!R12-'Table 11'!R11)/'Table 11'!$B11*100</f>
        <v>0.26181498560838912</v>
      </c>
      <c r="S12" s="10">
        <f>('Table 11'!S12-'Table 11'!S11)/'Table 11'!$B11*100</f>
        <v>0.41322038749950313</v>
      </c>
      <c r="T12" s="16">
        <f>('Table 11'!T12-'Table 11'!T11)/'Table 11'!$B11*100</f>
        <v>0.30685410106359395</v>
      </c>
      <c r="U12" s="17">
        <f>('Table 11'!U12-'Table 11'!U11)/'Table 11'!$B11*100</f>
        <v>-5.2838544017839615E-4</v>
      </c>
      <c r="V12" s="73">
        <f>('Table 11'!V12-'Table 11'!V11)/'Table 11'!$B11*100</f>
        <v>0.10689467187608745</v>
      </c>
      <c r="W12" s="11">
        <f>('Table 11'!W12-'Table 11'!W11)/'Table 11'!$B11*100</f>
        <v>2.672826262502352</v>
      </c>
      <c r="X12" s="11">
        <f>('Table 11'!X12-'Table 11'!X11)/'Table 11'!$B11*100</f>
        <v>1.9691776691447922</v>
      </c>
    </row>
    <row r="13" spans="1:24" s="169" customFormat="1">
      <c r="A13" s="142">
        <v>2003</v>
      </c>
      <c r="B13" s="9">
        <f t="shared" si="1"/>
        <v>12.93529151669677</v>
      </c>
      <c r="C13" s="10">
        <f>('Table 11'!C13-'Table 11'!C12)/'Table 11'!$B12*100</f>
        <v>0.19404205155445897</v>
      </c>
      <c r="D13" s="10">
        <f>('Table 11'!D13-'Table 11'!D12)/'Table 11'!$B12*100</f>
        <v>9.1762233543194149</v>
      </c>
      <c r="E13" s="10">
        <f>('Table 11'!E13-'Table 11'!E12)/'Table 11'!$B12*100</f>
        <v>0.42859053398614461</v>
      </c>
      <c r="F13" s="10">
        <f>('Table 11'!F13-'Table 11'!F12)/'Table 11'!$B12*100</f>
        <v>-1.1673891393552127E-2</v>
      </c>
      <c r="G13" s="10">
        <f>('Table 11'!G13-'Table 11'!G12)/'Table 11'!$B12*100</f>
        <v>0.64531355715398242</v>
      </c>
      <c r="H13" s="11">
        <f>('Table 11'!H13-'Table 11'!H12)/'Table 11'!$B12*100</f>
        <v>10.432495605620447</v>
      </c>
      <c r="I13" s="10">
        <f>('Table 11'!I13-'Table 11'!I12)/'Table 11'!$B12*100</f>
        <v>0.11725545780249856</v>
      </c>
      <c r="J13" s="10">
        <f>('Table 11'!J13-'Table 11'!J12)/'Table 11'!$B12*100</f>
        <v>0.5669491566810918</v>
      </c>
      <c r="K13" s="10">
        <f>('Table 11'!K13-'Table 11'!K12)/'Table 11'!$B12*100</f>
        <v>0.48485624865933369</v>
      </c>
      <c r="L13" s="10">
        <f>('Table 11'!L13-'Table 11'!L12)/'Table 11'!$B12*100</f>
        <v>6.8972693800685173E-2</v>
      </c>
      <c r="M13" s="10">
        <f>('Table 11'!M13-'Table 11'!M12)/'Table 11'!$B12*100</f>
        <v>0.11533954964136782</v>
      </c>
      <c r="N13" s="10">
        <f>('Table 11'!N13-'Table 11'!N12)/'Table 11'!$B12*100</f>
        <v>0.22826543066797961</v>
      </c>
      <c r="O13" s="10">
        <f>('Table 11'!O13-'Table 11'!O12)/'Table 11'!$B12*100</f>
        <v>0.24446612467753603</v>
      </c>
      <c r="P13" s="10">
        <f>('Table 11'!P13-'Table 11'!P12)/'Table 11'!$B12*100</f>
        <v>9.9702358032144306E-2</v>
      </c>
      <c r="Q13" s="10">
        <f>('Table 11'!Q13-'Table 11'!Q12)/'Table 11'!$B12*100</f>
        <v>-3.1743968552058001E-2</v>
      </c>
      <c r="R13" s="10">
        <f>('Table 11'!R13-'Table 11'!R12)/'Table 11'!$B12*100</f>
        <v>0.18640659402995463</v>
      </c>
      <c r="S13" s="10">
        <f>('Table 11'!S13-'Table 11'!S12)/'Table 11'!$B12*100</f>
        <v>0.42232626563578252</v>
      </c>
      <c r="T13" s="16">
        <f>('Table 11'!T13-'Table 11'!T12)/'Table 11'!$B12*100</f>
        <v>5.9703079315216852E-2</v>
      </c>
      <c r="U13" s="17">
        <f>('Table 11'!U13-'Table 11'!U12)/'Table 11'!$B12*100</f>
        <v>8.8751628052351674E-3</v>
      </c>
      <c r="V13" s="73">
        <f>('Table 11'!V13-'Table 11'!V12)/'Table 11'!$B12*100</f>
        <v>0.3537480235153308</v>
      </c>
      <c r="W13" s="11">
        <f>('Table 11'!W13-'Table 11'!W12)/'Table 11'!$B12*100</f>
        <v>2.5027959110763227</v>
      </c>
      <c r="X13" s="11">
        <f>('Table 11'!X13-'Table 11'!X12)/'Table 11'!$B12*100</f>
        <v>3.759068162377357</v>
      </c>
    </row>
    <row r="14" spans="1:24" s="169" customFormat="1">
      <c r="A14" s="142">
        <v>2004</v>
      </c>
      <c r="B14" s="9">
        <f t="shared" si="1"/>
        <v>9.401004673429572</v>
      </c>
      <c r="C14" s="10">
        <f>('Table 11'!C14-'Table 11'!C13)/'Table 11'!$B13*100</f>
        <v>0.28999579376369344</v>
      </c>
      <c r="D14" s="10">
        <f>('Table 11'!D14-'Table 11'!D13)/'Table 11'!$B13*100</f>
        <v>6.2930800344149578</v>
      </c>
      <c r="E14" s="10">
        <f>('Table 11'!E14-'Table 11'!E13)/'Table 11'!$B13*100</f>
        <v>0.1400831367845097</v>
      </c>
      <c r="F14" s="10">
        <f>('Table 11'!F14-'Table 11'!F13)/'Table 11'!$B13*100</f>
        <v>0.79495205073562525</v>
      </c>
      <c r="G14" s="10">
        <f>('Table 11'!G14-'Table 11'!G13)/'Table 11'!$B13*100</f>
        <v>0.31998331476368946</v>
      </c>
      <c r="H14" s="11">
        <f>('Table 11'!H14-'Table 11'!H13)/'Table 11'!$B13*100</f>
        <v>7.8380943304624804</v>
      </c>
      <c r="I14" s="10">
        <f>('Table 11'!I14-'Table 11'!I13)/'Table 11'!$B13*100</f>
        <v>0.19643239976176288</v>
      </c>
      <c r="J14" s="10">
        <f>('Table 11'!J14-'Table 11'!J13)/'Table 11'!$B13*100</f>
        <v>0.41815377660644065</v>
      </c>
      <c r="K14" s="10">
        <f>('Table 11'!K14-'Table 11'!K13)/'Table 11'!$B13*100</f>
        <v>-0.13506858460397778</v>
      </c>
      <c r="L14" s="10">
        <f>('Table 11'!L14-'Table 11'!L13)/'Table 11'!$B13*100</f>
        <v>0.1760249187484545</v>
      </c>
      <c r="M14" s="10">
        <f>('Table 11'!M14-'Table 11'!M13)/'Table 11'!$B13*100</f>
        <v>0.32929724252852571</v>
      </c>
      <c r="N14" s="10">
        <f>('Table 11'!N14-'Table 11'!N13)/'Table 11'!$B13*100</f>
        <v>0.16220371522599328</v>
      </c>
      <c r="O14" s="10">
        <f>('Table 11'!O14-'Table 11'!O13)/'Table 11'!$B13*100</f>
        <v>-4.4723485285075568E-2</v>
      </c>
      <c r="P14" s="10">
        <f>('Table 11'!P14-'Table 11'!P13)/'Table 11'!$B13*100</f>
        <v>0.18504778627063853</v>
      </c>
      <c r="Q14" s="10">
        <f>('Table 11'!Q14-'Table 11'!Q13)/'Table 11'!$B13*100</f>
        <v>4.4482321084021413E-2</v>
      </c>
      <c r="R14" s="10">
        <f>('Table 11'!R14-'Table 11'!R13)/'Table 11'!$B13*100</f>
        <v>7.1941775976419875E-2</v>
      </c>
      <c r="S14" s="10">
        <f>('Table 11'!S14-'Table 11'!S13)/'Table 11'!$B13*100</f>
        <v>0.15911847665389173</v>
      </c>
      <c r="T14" s="16">
        <f>('Table 11'!T14-'Table 11'!T13)/'Table 11'!$B13*100</f>
        <v>0.15107689794978829</v>
      </c>
      <c r="U14" s="17">
        <f>('Table 11'!U14-'Table 11'!U13)/'Table 11'!$B13*100</f>
        <v>7.6590423851904503E-3</v>
      </c>
      <c r="V14" s="73">
        <f>('Table 11'!V14-'Table 11'!V13)/'Table 11'!$B13*100</f>
        <v>3.8253631891281407E-4</v>
      </c>
      <c r="W14" s="11">
        <f>('Table 11'!W14-'Table 11'!W13)/'Table 11'!$B13*100</f>
        <v>1.5629103429670912</v>
      </c>
      <c r="X14" s="11">
        <f>('Table 11'!X14-'Table 11'!X13)/'Table 11'!$B13*100</f>
        <v>3.1079246390146134</v>
      </c>
    </row>
    <row r="15" spans="1:24" s="169" customFormat="1">
      <c r="A15" s="142">
        <v>2005</v>
      </c>
      <c r="B15" s="9">
        <f t="shared" si="1"/>
        <v>18.107870389760979</v>
      </c>
      <c r="C15" s="10">
        <f>('Table 11'!C15-'Table 11'!C14)/'Table 11'!$B14*100</f>
        <v>-0.53358020650416749</v>
      </c>
      <c r="D15" s="10">
        <f>('Table 11'!D15-'Table 11'!D14)/'Table 11'!$B14*100</f>
        <v>15.783742629398429</v>
      </c>
      <c r="E15" s="10">
        <f>('Table 11'!E15-'Table 11'!E14)/'Table 11'!$B14*100</f>
        <v>0.23336295091784223</v>
      </c>
      <c r="F15" s="10">
        <f>('Table 11'!F15-'Table 11'!F14)/'Table 11'!$B14*100</f>
        <v>0.99249947151273077</v>
      </c>
      <c r="G15" s="10">
        <f>('Table 11'!G15-'Table 11'!G14)/'Table 11'!$B14*100</f>
        <v>7.0320542636514022E-2</v>
      </c>
      <c r="H15" s="11">
        <f>('Table 11'!H15-'Table 11'!H14)/'Table 11'!$B14*100</f>
        <v>16.546345387961345</v>
      </c>
      <c r="I15" s="10">
        <f>('Table 11'!I15-'Table 11'!I14)/'Table 11'!$B14*100</f>
        <v>0.13976692438196636</v>
      </c>
      <c r="J15" s="10">
        <f>('Table 11'!J15-'Table 11'!J14)/'Table 11'!$B14*100</f>
        <v>0.42177882923707849</v>
      </c>
      <c r="K15" s="10">
        <f>('Table 11'!K15-'Table 11'!K14)/'Table 11'!$B14*100</f>
        <v>0.4319799067658005</v>
      </c>
      <c r="L15" s="10">
        <f>('Table 11'!L15-'Table 11'!L14)/'Table 11'!$B14*100</f>
        <v>-0.23286125858036433</v>
      </c>
      <c r="M15" s="10">
        <f>('Table 11'!M15-'Table 11'!M14)/'Table 11'!$B14*100</f>
        <v>-0.10365267748259664</v>
      </c>
      <c r="N15" s="10">
        <f>('Table 11'!N15-'Table 11'!N14)/'Table 11'!$B14*100</f>
        <v>0.14693504368866128</v>
      </c>
      <c r="O15" s="10">
        <f>('Table 11'!O15-'Table 11'!O14)/'Table 11'!$B14*100</f>
        <v>0.3652928328764769</v>
      </c>
      <c r="P15" s="10">
        <f>('Table 11'!P15-'Table 11'!P14)/'Table 11'!$B14*100</f>
        <v>0.24358683264372166</v>
      </c>
      <c r="Q15" s="10">
        <f>('Table 11'!Q15-'Table 11'!Q14)/'Table 11'!$B14*100</f>
        <v>-2.7167400214344235E-2</v>
      </c>
      <c r="R15" s="10">
        <f>('Table 11'!R15-'Table 11'!R14)/'Table 11'!$B14*100</f>
        <v>8.1046116699871107E-2</v>
      </c>
      <c r="S15" s="10">
        <f>('Table 11'!S15-'Table 11'!S14)/'Table 11'!$B14*100</f>
        <v>9.481985178336079E-2</v>
      </c>
      <c r="T15" s="16">
        <f>('Table 11'!T15-'Table 11'!T14)/'Table 11'!$B14*100</f>
        <v>2.7167400214344127E-2</v>
      </c>
      <c r="U15" s="17">
        <f>('Table 11'!U15-'Table 11'!U14)/'Table 11'!$B14*100</f>
        <v>4.8724967927797043E-3</v>
      </c>
      <c r="V15" s="73">
        <f>('Table 11'!V15-'Table 11'!V14)/'Table 11'!$B14*100</f>
        <v>6.2779954776236588E-2</v>
      </c>
      <c r="W15" s="11">
        <f>('Table 11'!W15-'Table 11'!W14)/'Table 11'!$B14*100</f>
        <v>1.561525001799634</v>
      </c>
      <c r="X15" s="11">
        <f>('Table 11'!X15-'Table 11'!X14)/'Table 11'!$B14*100</f>
        <v>2.3241277603625572</v>
      </c>
    </row>
    <row r="16" spans="1:24" s="169" customFormat="1">
      <c r="A16" s="142">
        <v>2006</v>
      </c>
      <c r="B16" s="9">
        <f t="shared" si="1"/>
        <v>13.247950188603172</v>
      </c>
      <c r="C16" s="10">
        <f>('Table 11'!C16-'Table 11'!C15)/'Table 11'!$B15*100</f>
        <v>-0.27109635440985963</v>
      </c>
      <c r="D16" s="10">
        <f>('Table 11'!D16-'Table 11'!D15)/'Table 11'!$B15*100</f>
        <v>10.990562343118956</v>
      </c>
      <c r="E16" s="10">
        <f>('Table 11'!E16-'Table 11'!E15)/'Table 11'!$B15*100</f>
        <v>0.17772959087954687</v>
      </c>
      <c r="F16" s="10">
        <f>('Table 11'!F16-'Table 11'!F15)/'Table 11'!$B15*100</f>
        <v>-0.21586277306174156</v>
      </c>
      <c r="G16" s="10">
        <f>('Table 11'!G16-'Table 11'!G15)/'Table 11'!$B15*100</f>
        <v>0.29929881927439539</v>
      </c>
      <c r="H16" s="11">
        <f>('Table 11'!H16-'Table 11'!H15)/'Table 11'!$B15*100</f>
        <v>10.980631625801299</v>
      </c>
      <c r="I16" s="10">
        <f>('Table 11'!I16-'Table 11'!I15)/'Table 11'!$B15*100</f>
        <v>0.1883425220894101</v>
      </c>
      <c r="J16" s="10">
        <f>('Table 11'!J16-'Table 11'!J15)/'Table 11'!$B15*100</f>
        <v>0.33835878259317154</v>
      </c>
      <c r="K16" s="10">
        <f>('Table 11'!K16-'Table 11'!K15)/'Table 11'!$B15*100</f>
        <v>0.35358631154558817</v>
      </c>
      <c r="L16" s="10">
        <f>('Table 11'!L16-'Table 11'!L15)/'Table 11'!$B15*100</f>
        <v>0.38073327567124166</v>
      </c>
      <c r="M16" s="10">
        <f>('Table 11'!M16-'Table 11'!M15)/'Table 11'!$B15*100</f>
        <v>0.33087373771926554</v>
      </c>
      <c r="N16" s="10">
        <f>('Table 11'!N16-'Table 11'!N15)/'Table 11'!$B15*100</f>
        <v>9.9172017594167508E-2</v>
      </c>
      <c r="O16" s="10">
        <f>('Table 11'!O16-'Table 11'!O15)/'Table 11'!$B15*100</f>
        <v>9.7247659539740891E-2</v>
      </c>
      <c r="P16" s="10">
        <f>('Table 11'!P16-'Table 11'!P15)/'Table 11'!$B15*100</f>
        <v>0.16981977131804171</v>
      </c>
      <c r="Q16" s="10">
        <f>('Table 11'!Q16-'Table 11'!Q15)/'Table 11'!$B15*100</f>
        <v>-4.8977808676203142E-3</v>
      </c>
      <c r="R16" s="10">
        <f>('Table 11'!R16-'Table 11'!R15)/'Table 11'!$B15*100</f>
        <v>5.0458084102684868E-2</v>
      </c>
      <c r="S16" s="10">
        <f>('Table 11'!S16-'Table 11'!S15)/'Table 11'!$B15*100</f>
        <v>0.26362418149618394</v>
      </c>
      <c r="T16" s="16">
        <f>('Table 11'!T16-'Table 11'!T15)/'Table 11'!$B15*100</f>
        <v>7.0319518738002226E-2</v>
      </c>
      <c r="U16" s="17">
        <f>('Table 11'!U16-'Table 11'!U15)/'Table 11'!$B15*100</f>
        <v>-2.1431813783410756E-3</v>
      </c>
      <c r="V16" s="73">
        <f>('Table 11'!V16-'Table 11'!V15)/'Table 11'!$B15*100</f>
        <v>0.19544784413652277</v>
      </c>
      <c r="W16" s="11">
        <f>('Table 11'!W16-'Table 11'!W15)/'Table 11'!$B15*100</f>
        <v>2.2673185628018726</v>
      </c>
      <c r="X16" s="11">
        <f>('Table 11'!X16-'Table 11'!X15)/'Table 11'!$B15*100</f>
        <v>2.2573878454842102</v>
      </c>
    </row>
    <row r="17" spans="1:26" s="169" customFormat="1">
      <c r="A17" s="142">
        <v>2007</v>
      </c>
      <c r="B17" s="9">
        <f t="shared" si="1"/>
        <v>24.174018640186048</v>
      </c>
      <c r="C17" s="10">
        <f>('Table 11'!C17-'Table 11'!C16)/'Table 11'!$B16*100</f>
        <v>0.31937815201793074</v>
      </c>
      <c r="D17" s="10">
        <f>('Table 11'!D17-'Table 11'!D16)/'Table 11'!$B16*100</f>
        <v>19.973625927472778</v>
      </c>
      <c r="E17" s="10">
        <f>('Table 11'!E17-'Table 11'!E16)/'Table 11'!$B16*100</f>
        <v>3.7911876794754835E-2</v>
      </c>
      <c r="F17" s="10">
        <f>('Table 11'!F17-'Table 11'!F16)/'Table 11'!$B16*100</f>
        <v>0.40810819734794196</v>
      </c>
      <c r="G17" s="10">
        <f>('Table 11'!G17-'Table 11'!G16)/'Table 11'!$B16*100</f>
        <v>0.92940644867896416</v>
      </c>
      <c r="H17" s="11">
        <f>('Table 11'!H17-'Table 11'!H16)/'Table 11'!$B16*100</f>
        <v>21.668430602312366</v>
      </c>
      <c r="I17" s="10">
        <f>('Table 11'!I17-'Table 11'!I16)/'Table 11'!$B16*100</f>
        <v>0.22262358712050972</v>
      </c>
      <c r="J17" s="10">
        <f>('Table 11'!J17-'Table 11'!J16)/'Table 11'!$B16*100</f>
        <v>0.82124024405678253</v>
      </c>
      <c r="K17" s="10">
        <f>('Table 11'!K17-'Table 11'!K16)/'Table 11'!$B16*100</f>
        <v>0.1447084573264629</v>
      </c>
      <c r="L17" s="10">
        <f>('Table 11'!L17-'Table 11'!L16)/'Table 11'!$B16*100</f>
        <v>-0.28091501573447997</v>
      </c>
      <c r="M17" s="10">
        <f>('Table 11'!M17-'Table 11'!M16)/'Table 11'!$B16*100</f>
        <v>0.35470422399457513</v>
      </c>
      <c r="N17" s="10">
        <f>('Table 11'!N17-'Table 11'!N16)/'Table 11'!$B16*100</f>
        <v>3.8991663422097228E-2</v>
      </c>
      <c r="O17" s="10">
        <f>('Table 11'!O17-'Table 11'!O16)/'Table 11'!$B16*100</f>
        <v>0.19982872310855357</v>
      </c>
      <c r="P17" s="10">
        <f>('Table 11'!P17-'Table 11'!P16)/'Table 11'!$B16*100</f>
        <v>0.26046726686511629</v>
      </c>
      <c r="Q17" s="10">
        <f>('Table 11'!Q17-'Table 11'!Q16)/'Table 11'!$B16*100</f>
        <v>7.7943545231608263E-2</v>
      </c>
      <c r="R17" s="10">
        <f>('Table 11'!R17-'Table 11'!R16)/'Table 11'!$B16*100</f>
        <v>0.14670322104329109</v>
      </c>
      <c r="S17" s="10">
        <f>('Table 11'!S17-'Table 11'!S16)/'Table 11'!$B16*100</f>
        <v>0.51929212143916859</v>
      </c>
      <c r="T17" s="16">
        <f>('Table 11'!T17-'Table 11'!T16)/'Table 11'!$B16*100</f>
        <v>0.13589967168235123</v>
      </c>
      <c r="U17" s="17">
        <f>('Table 11'!U17-'Table 11'!U16)/'Table 11'!$B16*100</f>
        <v>2.8972380137859195E-2</v>
      </c>
      <c r="V17" s="73">
        <f>('Table 11'!V17-'Table 11'!V16)/'Table 11'!$B16*100</f>
        <v>0.3544200696189585</v>
      </c>
      <c r="W17" s="11">
        <f>('Table 11'!W17-'Table 11'!W16)/'Table 11'!$B16*100</f>
        <v>2.5055880378736828</v>
      </c>
      <c r="X17" s="11">
        <f>('Table 11'!X17-'Table 11'!X16)/'Table 11'!$B16*100</f>
        <v>4.2003927127132741</v>
      </c>
    </row>
    <row r="18" spans="1:26" s="169" customFormat="1">
      <c r="A18" s="142">
        <v>2008</v>
      </c>
      <c r="B18" s="9">
        <f t="shared" si="1"/>
        <v>9.8379175666389873</v>
      </c>
      <c r="C18" s="10">
        <f>('Table 11'!C18-'Table 11'!C17)/'Table 11'!$B17*100</f>
        <v>-6.0911463227078112E-2</v>
      </c>
      <c r="D18" s="10">
        <f>('Table 11'!D18-'Table 11'!D17)/'Table 11'!$B17*100</f>
        <v>7.9112910511637065</v>
      </c>
      <c r="E18" s="10">
        <f>('Table 11'!E18-'Table 11'!E17)/'Table 11'!$B17*100</f>
        <v>1.8755366767192427E-2</v>
      </c>
      <c r="F18" s="10">
        <f>('Table 11'!F18-'Table 11'!F17)/'Table 11'!$B17*100</f>
        <v>1.2798913085763104</v>
      </c>
      <c r="G18" s="10">
        <f>('Table 11'!G18-'Table 11'!G17)/'Table 11'!$B17*100</f>
        <v>1.3103127148480611E-2</v>
      </c>
      <c r="H18" s="11">
        <f>('Table 11'!H18-'Table 11'!H17)/'Table 11'!$B17*100</f>
        <v>9.1621293904286034</v>
      </c>
      <c r="I18" s="10">
        <f>('Table 11'!I18-'Table 11'!I17)/'Table 11'!$B17*100</f>
        <v>5.1776345592301112E-2</v>
      </c>
      <c r="J18" s="10">
        <f>('Table 11'!J18-'Table 11'!J17)/'Table 11'!$B17*100</f>
        <v>0.12607469212685596</v>
      </c>
      <c r="K18" s="10">
        <f>('Table 11'!K18-'Table 11'!K17)/'Table 11'!$B17*100</f>
        <v>-0.14792849308179604</v>
      </c>
      <c r="L18" s="10">
        <f>('Table 11'!L18-'Table 11'!L17)/'Table 11'!$B17*100</f>
        <v>-2.7414506328817113E-3</v>
      </c>
      <c r="M18" s="10">
        <f>('Table 11'!M18-'Table 11'!M17)/'Table 11'!$B17*100</f>
        <v>0.19624484421924179</v>
      </c>
      <c r="N18" s="10">
        <f>('Table 11'!N18-'Table 11'!N17)/'Table 11'!$B17*100</f>
        <v>5.1323251080355806E-2</v>
      </c>
      <c r="O18" s="10">
        <f>('Table 11'!O18-'Table 11'!O17)/'Table 11'!$B17*100</f>
        <v>0.20828617412760742</v>
      </c>
      <c r="P18" s="10">
        <f>('Table 11'!P18-'Table 11'!P17)/'Table 11'!$B17*100</f>
        <v>-7.7561542363009633E-2</v>
      </c>
      <c r="Q18" s="10">
        <f>('Table 11'!Q18-'Table 11'!Q17)/'Table 11'!$B17*100</f>
        <v>1.5116880534904146E-2</v>
      </c>
      <c r="R18" s="10">
        <f>('Table 11'!R18-'Table 11'!R17)/'Table 11'!$B17*100</f>
        <v>4.3570300542624077E-2</v>
      </c>
      <c r="S18" s="10">
        <f>('Table 11'!S18-'Table 11'!S17)/'Table 11'!$B17*100</f>
        <v>0.21162717406417506</v>
      </c>
      <c r="T18" s="16">
        <f>('Table 11'!T18-'Table 11'!T17)/'Table 11'!$B17*100</f>
        <v>7.3460808194292002E-2</v>
      </c>
      <c r="U18" s="17">
        <f>('Table 11'!U18-'Table 11'!U17)/'Table 11'!$B17*100</f>
        <v>3.807824585237745E-3</v>
      </c>
      <c r="V18" s="73">
        <f>('Table 11'!V18-'Table 11'!V17)/'Table 11'!$B17*100</f>
        <v>0.13435854128464483</v>
      </c>
      <c r="W18" s="11">
        <f>('Table 11'!W18-'Table 11'!W17)/'Table 11'!$B17*100</f>
        <v>0.67578817621038367</v>
      </c>
      <c r="X18" s="11">
        <f>('Table 11'!X18-'Table 11'!X17)/'Table 11'!$B17*100</f>
        <v>1.9266265154752733</v>
      </c>
    </row>
    <row r="19" spans="1:26" s="169" customFormat="1">
      <c r="A19" s="142">
        <v>2009</v>
      </c>
      <c r="B19" s="9">
        <f t="shared" si="1"/>
        <v>-30.380307663896609</v>
      </c>
      <c r="C19" s="10">
        <f>('Table 11'!C19-'Table 11'!C18)/'Table 11'!$B18*100</f>
        <v>-0.26666604442645131</v>
      </c>
      <c r="D19" s="10">
        <f>('Table 11'!D19-'Table 11'!D18)/'Table 11'!$B18*100</f>
        <v>-30.877472040233162</v>
      </c>
      <c r="E19" s="10">
        <f>('Table 11'!E19-'Table 11'!E18)/'Table 11'!$B18*100</f>
        <v>-0.12218269978306891</v>
      </c>
      <c r="F19" s="10">
        <f>('Table 11'!F19-'Table 11'!F18)/'Table 11'!$B18*100</f>
        <v>1.0188627954491685</v>
      </c>
      <c r="G19" s="10">
        <f>('Table 11'!G19-'Table 11'!G18)/'Table 11'!$B18*100</f>
        <v>-0.29096258033461497</v>
      </c>
      <c r="H19" s="11">
        <f>('Table 11'!H19-'Table 11'!H18)/'Table 11'!$B18*100</f>
        <v>-30.538420569328117</v>
      </c>
      <c r="I19" s="10">
        <f>('Table 11'!I19-'Table 11'!I18)/'Table 11'!$B18*100</f>
        <v>-0.15440446486244222</v>
      </c>
      <c r="J19" s="10">
        <f>('Table 11'!J19-'Table 11'!J18)/'Table 11'!$B18*100</f>
        <v>0.23439844468835855</v>
      </c>
      <c r="K19" s="10">
        <f>('Table 11'!K19-'Table 11'!K18)/'Table 11'!$B18*100</f>
        <v>-3.8163603564203036E-2</v>
      </c>
      <c r="L19" s="10">
        <f>('Table 11'!L19-'Table 11'!L18)/'Table 11'!$B18*100</f>
        <v>5.2822360779932645E-2</v>
      </c>
      <c r="M19" s="10">
        <f>('Table 11'!M19-'Table 11'!M18)/'Table 11'!$B18*100</f>
        <v>-0.23207337745516488</v>
      </c>
      <c r="N19" s="10">
        <f>('Table 11'!N19-'Table 11'!N18)/'Table 11'!$B18*100</f>
        <v>9.675279776840226E-3</v>
      </c>
      <c r="O19" s="10">
        <f>('Table 11'!O19-'Table 11'!O18)/'Table 11'!$B18*100</f>
        <v>5.1793164352338028E-3</v>
      </c>
      <c r="P19" s="10">
        <f>('Table 11'!P19-'Table 11'!P18)/'Table 11'!$B18*100</f>
        <v>5.7376659141727248E-3</v>
      </c>
      <c r="Q19" s="10">
        <f>('Table 11'!Q19-'Table 11'!Q18)/'Table 11'!$B18*100</f>
        <v>3.4530165163942653E-2</v>
      </c>
      <c r="R19" s="10">
        <f>('Table 11'!R19-'Table 11'!R18)/'Table 11'!$B18*100</f>
        <v>7.5810525521029723E-2</v>
      </c>
      <c r="S19" s="10">
        <f>('Table 11'!S19-'Table 11'!S18)/'Table 11'!$B18*100</f>
        <v>0.16460059303381494</v>
      </c>
      <c r="T19" s="16">
        <f>('Table 11'!T19-'Table 11'!T18)/'Table 11'!$B18*100</f>
        <v>3.5363522595195145E-2</v>
      </c>
      <c r="U19" s="17">
        <f>('Table 11'!U19-'Table 11'!U18)/'Table 11'!$B18*100</f>
        <v>5.1084810535771295E-3</v>
      </c>
      <c r="V19" s="73">
        <f>('Table 11'!V19-'Table 11'!V18)/'Table 11'!$B18*100</f>
        <v>0.12412858938504316</v>
      </c>
      <c r="W19" s="11">
        <f>('Table 11'!W19-'Table 11'!W18)/'Table 11'!$B18*100</f>
        <v>0.15811290543150747</v>
      </c>
      <c r="X19" s="11">
        <f>('Table 11'!X19-'Table 11'!X18)/'Table 11'!$B18*100</f>
        <v>0.49716437633655214</v>
      </c>
    </row>
    <row r="20" spans="1:26" s="169" customFormat="1">
      <c r="A20" s="142">
        <v>2010</v>
      </c>
      <c r="B20" s="9">
        <f t="shared" si="1"/>
        <v>21.841710106801766</v>
      </c>
      <c r="C20" s="10">
        <f>('Table 11'!C20-'Table 11'!C19)/'Table 11'!$B19*100</f>
        <v>0.28181898000884947</v>
      </c>
      <c r="D20" s="10">
        <f>('Table 11'!D20-'Table 11'!D19)/'Table 11'!$B19*100</f>
        <v>17.641920817167904</v>
      </c>
      <c r="E20" s="10">
        <f>('Table 11'!E20-'Table 11'!E19)/'Table 11'!$B19*100</f>
        <v>0.41376582804068618</v>
      </c>
      <c r="F20" s="10">
        <f>('Table 11'!F20-'Table 11'!F19)/'Table 11'!$B19*100</f>
        <v>1.4479559580262262</v>
      </c>
      <c r="G20" s="10">
        <f>('Table 11'!G20-'Table 11'!G19)/'Table 11'!$B19*100</f>
        <v>-0.8088522533458492</v>
      </c>
      <c r="H20" s="11">
        <f>('Table 11'!H20-'Table 11'!H19)/'Table 11'!$B19*100</f>
        <v>18.976609329897812</v>
      </c>
      <c r="I20" s="10">
        <f>('Table 11'!I20-'Table 11'!I19)/'Table 11'!$B19*100</f>
        <v>0.25546073276525844</v>
      </c>
      <c r="J20" s="10">
        <f>('Table 11'!J20-'Table 11'!J19)/'Table 11'!$B19*100</f>
        <v>0.44741389025764178</v>
      </c>
      <c r="K20" s="10">
        <f>('Table 11'!K20-'Table 11'!K19)/'Table 11'!$B19*100</f>
        <v>0.33722875589013179</v>
      </c>
      <c r="L20" s="10">
        <f>('Table 11'!L20-'Table 11'!L19)/'Table 11'!$B19*100</f>
        <v>0.17857054149858853</v>
      </c>
      <c r="M20" s="10">
        <f>('Table 11'!M20-'Table 11'!M19)/'Table 11'!$B19*100</f>
        <v>0.47823101447590871</v>
      </c>
      <c r="N20" s="10">
        <f>('Table 11'!N20-'Table 11'!N19)/'Table 11'!$B19*100</f>
        <v>7.0833300664827417E-2</v>
      </c>
      <c r="O20" s="10">
        <f>('Table 11'!O20-'Table 11'!O19)/'Table 11'!$B19*100</f>
        <v>0.33293147579910082</v>
      </c>
      <c r="P20" s="10">
        <f>('Table 11'!P20-'Table 11'!P19)/'Table 11'!$B19*100</f>
        <v>0.15231404044099678</v>
      </c>
      <c r="Q20" s="10">
        <f>('Table 11'!Q20-'Table 11'!Q19)/'Table 11'!$B19*100</f>
        <v>1.7643985666236723E-2</v>
      </c>
      <c r="R20" s="10">
        <f>('Table 11'!R20-'Table 11'!R19)/'Table 11'!$B19*100</f>
        <v>0.18188627014821362</v>
      </c>
      <c r="S20" s="10">
        <f>('Table 11'!S20-'Table 11'!S19)/'Table 11'!$B19*100</f>
        <v>0.41258676929704718</v>
      </c>
      <c r="T20" s="16">
        <f>('Table 11'!T20-'Table 11'!T19)/'Table 11'!$B19*100</f>
        <v>0.18081494266033846</v>
      </c>
      <c r="U20" s="17">
        <f>('Table 11'!U20-'Table 11'!U19)/'Table 11'!$B19*100</f>
        <v>1.5190107062723474E-2</v>
      </c>
      <c r="V20" s="73">
        <f>('Table 11'!V20-'Table 11'!V19)/'Table 11'!$B19*100</f>
        <v>0.21658171957398523</v>
      </c>
      <c r="W20" s="11">
        <f>('Table 11'!W20-'Table 11'!W19)/'Table 11'!$B19*100</f>
        <v>2.8651007769039545</v>
      </c>
      <c r="X20" s="11">
        <f>('Table 11'!X20-'Table 11'!X19)/'Table 11'!$B19*100</f>
        <v>4.1997892896338618</v>
      </c>
    </row>
    <row r="21" spans="1:26" s="169" customFormat="1">
      <c r="A21" s="142">
        <v>2011</v>
      </c>
      <c r="B21" s="9">
        <f t="shared" si="1"/>
        <v>19.384948399392112</v>
      </c>
      <c r="C21" s="10">
        <f>('Table 11'!C21-'Table 11'!C20)/'Table 11'!$B20*100</f>
        <v>0.39252645042941925</v>
      </c>
      <c r="D21" s="10">
        <f>('Table 11'!D21-'Table 11'!D20)/'Table 11'!$B20*100</f>
        <v>14.635476101343736</v>
      </c>
      <c r="E21" s="10">
        <f>('Table 11'!E21-'Table 11'!E20)/'Table 11'!$B20*100</f>
        <v>2.0901275783418358E-2</v>
      </c>
      <c r="F21" s="10">
        <f>('Table 11'!F21-'Table 11'!F20)/'Table 11'!$B20*100</f>
        <v>1.5392180879395032</v>
      </c>
      <c r="G21" s="10">
        <f>('Table 11'!G21-'Table 11'!G20)/'Table 11'!$B20*100</f>
        <v>0.24804484652397096</v>
      </c>
      <c r="H21" s="11">
        <f>('Table 11'!H21-'Table 11'!H20)/'Table 11'!$B20*100</f>
        <v>16.836166762020056</v>
      </c>
      <c r="I21" s="10">
        <f>('Table 11'!I21-'Table 11'!I20)/'Table 11'!$B20*100</f>
        <v>0.56831330241188904</v>
      </c>
      <c r="J21" s="10">
        <f>('Table 11'!J21-'Table 11'!J20)/'Table 11'!$B20*100</f>
        <v>0.27947781097475638</v>
      </c>
      <c r="K21" s="10">
        <f>('Table 11'!K21-'Table 11'!K20)/'Table 11'!$B20*100</f>
        <v>0.3297243797147299</v>
      </c>
      <c r="L21" s="10">
        <f>('Table 11'!L21-'Table 11'!L20)/'Table 11'!$B20*100</f>
        <v>0.14069923437472462</v>
      </c>
      <c r="M21" s="10">
        <f>('Table 11'!M21-'Table 11'!M20)/'Table 11'!$B20*100</f>
        <v>0.30491793019504387</v>
      </c>
      <c r="N21" s="10">
        <f>('Table 11'!N21-'Table 11'!N20)/'Table 11'!$B20*100</f>
        <v>9.4338190698131805E-2</v>
      </c>
      <c r="O21" s="10">
        <f>('Table 11'!O21-'Table 11'!O20)/'Table 11'!$B20*100</f>
        <v>0.25394927272647833</v>
      </c>
      <c r="P21" s="10">
        <f>('Table 11'!P21-'Table 11'!P20)/'Table 11'!$B20*100</f>
        <v>9.5959206211299317E-2</v>
      </c>
      <c r="Q21" s="10">
        <f>('Table 11'!Q21-'Table 11'!Q20)/'Table 11'!$B20*100</f>
        <v>-1.2476907283168561E-3</v>
      </c>
      <c r="R21" s="10">
        <f>('Table 11'!R21-'Table 11'!R20)/'Table 11'!$B20*100</f>
        <v>0.15045971263128199</v>
      </c>
      <c r="S21" s="10">
        <f>('Table 11'!S21-'Table 11'!S20)/'Table 11'!$B20*100</f>
        <v>0.33219028816203311</v>
      </c>
      <c r="T21" s="16">
        <f>('Table 11'!T21-'Table 11'!T20)/'Table 11'!$B20*100</f>
        <v>6.8436327665002128E-2</v>
      </c>
      <c r="U21" s="17">
        <f>('Table 11'!U21-'Table 11'!U20)/'Table 11'!$B20*100</f>
        <v>1.2825671226910789E-2</v>
      </c>
      <c r="V21" s="73">
        <f>('Table 11'!V21-'Table 11'!V20)/'Table 11'!$B20*100</f>
        <v>0.25092828927011995</v>
      </c>
      <c r="W21" s="11">
        <f>('Table 11'!W21-'Table 11'!W20)/'Table 11'!$B20*100</f>
        <v>2.548781637372056</v>
      </c>
      <c r="X21" s="11">
        <f>('Table 11'!X21-'Table 11'!X20)/'Table 11'!$B20*100</f>
        <v>4.7494722980483832</v>
      </c>
    </row>
    <row r="22" spans="1:26" s="169" customFormat="1">
      <c r="A22" s="142">
        <v>2012</v>
      </c>
      <c r="B22" s="9">
        <f t="shared" si="1"/>
        <v>-8.1212698148582767</v>
      </c>
      <c r="C22" s="10">
        <f>('Table 11'!C22-'Table 11'!C21)/'Table 11'!$B21*100</f>
        <v>-6.9581365080967794E-2</v>
      </c>
      <c r="D22" s="10">
        <f>('Table 11'!D22-'Table 11'!D21)/'Table 11'!$B21*100</f>
        <v>-12.86949542010114</v>
      </c>
      <c r="E22" s="10">
        <f>('Table 11'!E22-'Table 11'!E21)/'Table 11'!$B21*100</f>
        <v>-0.11354546453636022</v>
      </c>
      <c r="F22" s="10">
        <f>('Table 11'!F22-'Table 11'!F21)/'Table 11'!$B21*100</f>
        <v>2.879432499801164</v>
      </c>
      <c r="G22" s="10">
        <f>('Table 11'!G22-'Table 11'!G21)/'Table 11'!$B21*100</f>
        <v>4.030213890178444E-2</v>
      </c>
      <c r="H22" s="11">
        <f>('Table 11'!H22-'Table 11'!H21)/'Table 11'!$B21*100</f>
        <v>-10.132887611015532</v>
      </c>
      <c r="I22" s="10">
        <f>('Table 11'!I22-'Table 11'!I21)/'Table 11'!$B21*100</f>
        <v>0.29856087830436912</v>
      </c>
      <c r="J22" s="10">
        <f>('Table 11'!J22-'Table 11'!J21)/'Table 11'!$B21*100</f>
        <v>0.26101961078625996</v>
      </c>
      <c r="K22" s="10">
        <f>('Table 11'!K22-'Table 11'!K21)/'Table 11'!$B21*100</f>
        <v>0.12735393601715539</v>
      </c>
      <c r="L22" s="10">
        <f>('Table 11'!L22-'Table 11'!L21)/'Table 11'!$B21*100</f>
        <v>0.21651238909145554</v>
      </c>
      <c r="M22" s="10">
        <f>('Table 11'!M22-'Table 11'!M21)/'Table 11'!$B21*100</f>
        <v>-5.6176120717311498E-2</v>
      </c>
      <c r="N22" s="10">
        <f>('Table 11'!N22-'Table 11'!N21)/'Table 11'!$B21*100</f>
        <v>0.10019370948416101</v>
      </c>
      <c r="O22" s="10">
        <f>('Table 11'!O22-'Table 11'!O21)/'Table 11'!$B21*100</f>
        <v>0.58472458003792882</v>
      </c>
      <c r="P22" s="10">
        <f>('Table 11'!P22-'Table 11'!P21)/'Table 11'!$B21*100</f>
        <v>0.1100563156043833</v>
      </c>
      <c r="Q22" s="10">
        <f>('Table 11'!Q22-'Table 11'!Q21)/'Table 11'!$B21*100</f>
        <v>-2.1107705213492018E-3</v>
      </c>
      <c r="R22" s="10">
        <f>('Table 11'!R22-'Table 11'!R21)/'Table 11'!$B21*100</f>
        <v>0.10139104714831813</v>
      </c>
      <c r="S22" s="10">
        <f>('Table 11'!S22-'Table 11'!S21)/'Table 11'!$B21*100</f>
        <v>0.27009222092188301</v>
      </c>
      <c r="T22" s="16">
        <f>('Table 11'!T22-'Table 11'!T21)/'Table 11'!$B21*100</f>
        <v>0.14031069307705532</v>
      </c>
      <c r="U22" s="17">
        <f>('Table 11'!U22-'Table 11'!U21)/'Table 11'!$B21*100</f>
        <v>-3.0118596912819097E-3</v>
      </c>
      <c r="V22" s="73">
        <f>('Table 11'!V22-'Table 11'!V21)/'Table 11'!$B21*100</f>
        <v>0.13279338753610989</v>
      </c>
      <c r="W22" s="11">
        <f>('Table 11'!W22-'Table 11'!W21)/'Table 11'!$B21*100</f>
        <v>2.0116177961572541</v>
      </c>
      <c r="X22" s="11">
        <f>('Table 11'!X22-'Table 11'!X21)/'Table 11'!$B21*100</f>
        <v>4.7482256052428555</v>
      </c>
    </row>
    <row r="23" spans="1:26" s="169" customFormat="1">
      <c r="A23" s="142">
        <v>2013</v>
      </c>
      <c r="B23" s="9">
        <f t="shared" si="1"/>
        <v>10.034619586250583</v>
      </c>
      <c r="C23" s="10">
        <f>('Table 11'!C23-'Table 11'!C22)/'Table 11'!$B22*100</f>
        <v>0.29445412195018628</v>
      </c>
      <c r="D23" s="10">
        <f>('Table 11'!D23-'Table 11'!D22)/'Table 11'!$B22*100</f>
        <v>4.6618260329293157</v>
      </c>
      <c r="E23" s="10">
        <f>('Table 11'!E23-'Table 11'!E22)/'Table 11'!$B22*100</f>
        <v>7.7384219906609852E-3</v>
      </c>
      <c r="F23" s="10">
        <f>('Table 11'!F23-'Table 11'!F22)/'Table 11'!$B22*100</f>
        <v>3.4323931956700289</v>
      </c>
      <c r="G23" s="10">
        <f>('Table 11'!G23-'Table 11'!G22)/'Table 11'!$B22*100</f>
        <v>0.12893339556314376</v>
      </c>
      <c r="H23" s="11">
        <f>('Table 11'!H23-'Table 11'!H22)/'Table 11'!$B22*100</f>
        <v>8.5253451681033425</v>
      </c>
      <c r="I23" s="10">
        <f>('Table 11'!I23-'Table 11'!I22)/'Table 11'!$B22*100</f>
        <v>5.5382560624132743E-2</v>
      </c>
      <c r="J23" s="10">
        <f>('Table 11'!J23-'Table 11'!J22)/'Table 11'!$B22*100</f>
        <v>0.47887307796719897</v>
      </c>
      <c r="K23" s="10">
        <f>('Table 11'!K23-'Table 11'!K22)/'Table 11'!$B22*100</f>
        <v>6.805153968175881E-2</v>
      </c>
      <c r="L23" s="10">
        <f>('Table 11'!L23-'Table 11'!L22)/'Table 11'!$B22*100</f>
        <v>-1.4428932670085994E-2</v>
      </c>
      <c r="M23" s="10">
        <f>('Table 11'!M23-'Table 11'!M22)/'Table 11'!$B22*100</f>
        <v>0.13151286956003078</v>
      </c>
      <c r="N23" s="10">
        <f>('Table 11'!N23-'Table 11'!N22)/'Table 11'!$B22*100</f>
        <v>0.27152994245354695</v>
      </c>
      <c r="O23" s="10">
        <f>('Table 11'!O23-'Table 11'!O22)/'Table 11'!$B22*100</f>
        <v>0.14796597279711776</v>
      </c>
      <c r="P23" s="10">
        <f>('Table 11'!P23-'Table 11'!P22)/'Table 11'!$B22*100</f>
        <v>3.5154289714516189E-3</v>
      </c>
      <c r="Q23" s="10">
        <f>('Table 11'!Q23-'Table 11'!Q22)/'Table 11'!$B22*100</f>
        <v>2.141948633178822E-2</v>
      </c>
      <c r="R23" s="10">
        <f>('Table 11'!R23-'Table 11'!R22)/'Table 11'!$B22*100</f>
        <v>0.20033019058461532</v>
      </c>
      <c r="S23" s="10">
        <f>('Table 11'!S23-'Table 11'!S22)/'Table 11'!$B22*100</f>
        <v>0.14512228184568968</v>
      </c>
      <c r="T23" s="16">
        <f>('Table 11'!T23-'Table 11'!T22)/'Table 11'!$B22*100</f>
        <v>-5.463021404170685E-2</v>
      </c>
      <c r="U23" s="17">
        <f>('Table 11'!U23-'Table 11'!U22)/'Table 11'!$B22*100</f>
        <v>5.638121114723272E-3</v>
      </c>
      <c r="V23" s="73">
        <f>('Table 11'!V23-'Table 11'!V22)/'Table 11'!$B22*100</f>
        <v>0.19411437477267268</v>
      </c>
      <c r="W23" s="11">
        <f>('Table 11'!W23-'Table 11'!W22)/'Table 11'!$B22*100</f>
        <v>1.5092744181472413</v>
      </c>
      <c r="X23" s="11">
        <f>('Table 11'!X23-'Table 11'!X22)/'Table 11'!$B22*100</f>
        <v>5.3727935533212756</v>
      </c>
    </row>
    <row r="24" spans="1:26" s="169" customFormat="1">
      <c r="A24" s="142">
        <v>2014</v>
      </c>
      <c r="B24" s="9">
        <f t="shared" si="1"/>
        <v>-1.8756309807081433</v>
      </c>
      <c r="C24" s="10">
        <f>('Table 11'!C24-'Table 11'!C23)/'Table 11'!$B23*100</f>
        <v>-4.3258527432353124E-2</v>
      </c>
      <c r="D24" s="10">
        <f>('Table 11'!D24-'Table 11'!D23)/'Table 11'!$B23*100</f>
        <v>-5.3626044620790552</v>
      </c>
      <c r="E24" s="10">
        <f>('Table 11'!E24-'Table 11'!E23)/'Table 11'!$B23*100</f>
        <v>-0.46326793857346082</v>
      </c>
      <c r="F24" s="10">
        <f>('Table 11'!F24-'Table 11'!F23)/'Table 11'!$B23*100</f>
        <v>2.3998369126247767</v>
      </c>
      <c r="G24" s="10">
        <f>('Table 11'!G24-'Table 11'!G23)/'Table 11'!$B23*100</f>
        <v>0.25616504220972441</v>
      </c>
      <c r="H24" s="11">
        <f>('Table 11'!H24-'Table 11'!H23)/'Table 11'!$B23*100</f>
        <v>-3.2131289732503685</v>
      </c>
      <c r="I24" s="10">
        <f>('Table 11'!I24-'Table 11'!I23)/'Table 11'!$B23*100</f>
        <v>-6.8292227896780784E-3</v>
      </c>
      <c r="J24" s="10">
        <f>('Table 11'!J24-'Table 11'!J23)/'Table 11'!$B23*100</f>
        <v>7.6541831350104853E-2</v>
      </c>
      <c r="K24" s="10">
        <f>('Table 11'!K24-'Table 11'!K23)/'Table 11'!$B23*100</f>
        <v>0.4201722054865113</v>
      </c>
      <c r="L24" s="10">
        <f>('Table 11'!L24-'Table 11'!L23)/'Table 11'!$B23*100</f>
        <v>-6.3563052162808553E-2</v>
      </c>
      <c r="M24" s="10">
        <f>('Table 11'!M24-'Table 11'!M23)/'Table 11'!$B23*100</f>
        <v>0.10185228220171891</v>
      </c>
      <c r="N24" s="10">
        <f>('Table 11'!N24-'Table 11'!N23)/'Table 11'!$B23*100</f>
        <v>0.24502176926685348</v>
      </c>
      <c r="O24" s="10">
        <f>('Table 11'!O24-'Table 11'!O23)/'Table 11'!$B23*100</f>
        <v>0.29754736481130228</v>
      </c>
      <c r="P24" s="10">
        <f>('Table 11'!P24-'Table 11'!P23)/'Table 11'!$B23*100</f>
        <v>8.0526222953856197E-2</v>
      </c>
      <c r="Q24" s="10">
        <f>('Table 11'!Q24-'Table 11'!Q23)/'Table 11'!$B23*100</f>
        <v>-2.2127821398974824E-2</v>
      </c>
      <c r="R24" s="10">
        <f>('Table 11'!R24-'Table 11'!R23)/'Table 11'!$B23*100</f>
        <v>0.12699586884929415</v>
      </c>
      <c r="S24" s="10">
        <f>('Table 11'!S24-'Table 11'!S23)/'Table 11'!$B23*100</f>
        <v>8.1360543974048294E-2</v>
      </c>
      <c r="T24" s="16">
        <f>('Table 11'!T24-'Table 11'!T23)/'Table 11'!$B23*100</f>
        <v>4.4927169472739177E-2</v>
      </c>
      <c r="U24" s="17">
        <f>('Table 11'!U24-'Table 11'!U23)/'Table 11'!$B23*100</f>
        <v>6.7193366065307061E-3</v>
      </c>
      <c r="V24" s="73">
        <f>('Table 11'!V24-'Table 11'!V23)/'Table 11'!$B23*100</f>
        <v>2.9714037894779055E-2</v>
      </c>
      <c r="W24" s="11">
        <f>('Table 11'!W24-'Table 11'!W23)/'Table 11'!$B23*100</f>
        <v>1.3374979925422252</v>
      </c>
      <c r="X24" s="11">
        <f>('Table 11'!X24-'Table 11'!X23)/'Table 11'!$B23*100</f>
        <v>3.4869734813709168</v>
      </c>
    </row>
    <row r="25" spans="1:26" s="169" customFormat="1">
      <c r="A25" s="142">
        <v>2015</v>
      </c>
      <c r="B25" s="9">
        <f t="shared" si="1"/>
        <v>-14.359536589332416</v>
      </c>
      <c r="C25" s="10">
        <f>('Table 11'!C25-'Table 11'!C24)/'Table 11'!$B24*100</f>
        <v>0.4680377896010785</v>
      </c>
      <c r="D25" s="10">
        <f>('Table 11'!D25-'Table 11'!D24)/'Table 11'!$B24*100</f>
        <v>-18.394556221627198</v>
      </c>
      <c r="E25" s="10">
        <f>('Table 11'!E25-'Table 11'!E24)/'Table 11'!$B24*100</f>
        <v>0.53579800165234204</v>
      </c>
      <c r="F25" s="10">
        <f>('Table 11'!F25-'Table 11'!F24)/'Table 11'!$B24*100</f>
        <v>0.62082489441422495</v>
      </c>
      <c r="G25" s="10">
        <f>('Table 11'!G25-'Table 11'!G24)/'Table 11'!$B24*100</f>
        <v>1.4479582118952288</v>
      </c>
      <c r="H25" s="11">
        <f>('Table 11'!H25-'Table 11'!H24)/'Table 11'!$B24*100</f>
        <v>-15.321937324064313</v>
      </c>
      <c r="I25" s="10">
        <f>('Table 11'!I25-'Table 11'!I24)/'Table 11'!$B24*100</f>
        <v>-4.4711702632838583E-3</v>
      </c>
      <c r="J25" s="10">
        <f>('Table 11'!J25-'Table 11'!J24)/'Table 11'!$B24*100</f>
        <v>-3.1771024319809803E-3</v>
      </c>
      <c r="K25" s="10">
        <f>('Table 11'!K25-'Table 11'!K24)/'Table 11'!$B24*100</f>
        <v>0.35575666696903069</v>
      </c>
      <c r="L25" s="10">
        <f>('Table 11'!L25-'Table 11'!L24)/'Table 11'!$B24*100</f>
        <v>7.5225988001088082E-2</v>
      </c>
      <c r="M25" s="10">
        <f>('Table 11'!M25-'Table 11'!M24)/'Table 11'!$B24*100</f>
        <v>0.11174607535564367</v>
      </c>
      <c r="N25" s="10">
        <f>('Table 11'!N25-'Table 11'!N24)/'Table 11'!$B24*100</f>
        <v>2.9800888999713955E-2</v>
      </c>
      <c r="O25" s="10">
        <f>('Table 11'!O25-'Table 11'!O24)/'Table 11'!$B24*100</f>
        <v>0.17308157243675343</v>
      </c>
      <c r="P25" s="10">
        <f>('Table 11'!P25-'Table 11'!P24)/'Table 11'!$B24*100</f>
        <v>-1.7084183965180497E-2</v>
      </c>
      <c r="Q25" s="10">
        <f>('Table 11'!Q25-'Table 11'!Q24)/'Table 11'!$B24*100</f>
        <v>6.2588088379357991E-3</v>
      </c>
      <c r="R25" s="10">
        <f>('Table 11'!R25-'Table 11'!R24)/'Table 11'!$B24*100</f>
        <v>7.9348755386712766E-2</v>
      </c>
      <c r="S25" s="10">
        <f>('Table 11'!S25-'Table 11'!S24)/'Table 11'!$B24*100</f>
        <v>0.1559144354054641</v>
      </c>
      <c r="T25" s="16">
        <f>('Table 11'!T25-'Table 11'!T24)/'Table 11'!$B24*100</f>
        <v>4.4877608765052975E-3</v>
      </c>
      <c r="U25" s="17">
        <f>('Table 11'!U25-'Table 11'!U24)/'Table 11'!$B24*100</f>
        <v>1.6466183622667343E-3</v>
      </c>
      <c r="V25" s="73">
        <f>('Table 11'!V25-'Table 11'!V24)/'Table 11'!$B24*100</f>
        <v>0.14978005616669185</v>
      </c>
      <c r="W25" s="11">
        <f>('Table 11'!W25-'Table 11'!W24)/'Table 11'!$B24*100</f>
        <v>0.96240073473189658</v>
      </c>
      <c r="X25" s="11">
        <f>('Table 11'!X25-'Table 11'!X24)/'Table 11'!$B24*100</f>
        <v>4.0350196322947767</v>
      </c>
    </row>
    <row r="26" spans="1:26" s="169" customFormat="1"/>
    <row r="27" spans="1:26" s="169" customFormat="1">
      <c r="A27" s="1" t="s">
        <v>926</v>
      </c>
    </row>
    <row r="28" spans="1:26" s="169" customFormat="1">
      <c r="A28" s="1"/>
    </row>
    <row r="29" spans="1:26" s="169" customFormat="1">
      <c r="A29" s="142" t="s">
        <v>898</v>
      </c>
      <c r="B29" s="9">
        <f>AVERAGE(B8:B25)</f>
        <v>8.2564661863604236</v>
      </c>
      <c r="C29" s="16">
        <f t="shared" ref="C29:X29" si="2">AVERAGE(C8:C25)</f>
        <v>0.11813374327307666</v>
      </c>
      <c r="D29" s="17">
        <f t="shared" si="2"/>
        <v>4.7268888352747966</v>
      </c>
      <c r="E29" s="17">
        <f t="shared" si="2"/>
        <v>0.1131784394659839</v>
      </c>
      <c r="F29" s="17">
        <f t="shared" si="2"/>
        <v>0.96703134561905324</v>
      </c>
      <c r="G29" s="73">
        <f t="shared" si="2"/>
        <v>0.32003780379290858</v>
      </c>
      <c r="H29" s="9">
        <f t="shared" si="2"/>
        <v>6.2452701674258195</v>
      </c>
      <c r="I29" s="16">
        <f t="shared" si="2"/>
        <v>0.15463269689195205</v>
      </c>
      <c r="J29" s="17">
        <f t="shared" si="2"/>
        <v>0.43382692272819207</v>
      </c>
      <c r="K29" s="17">
        <f t="shared" si="2"/>
        <v>0.15030040290505528</v>
      </c>
      <c r="L29" s="17">
        <f t="shared" si="2"/>
        <v>0.15505325469845518</v>
      </c>
      <c r="M29" s="17">
        <f t="shared" si="2"/>
        <v>0.17287082128456238</v>
      </c>
      <c r="N29" s="17">
        <f t="shared" si="2"/>
        <v>0.10788797248168278</v>
      </c>
      <c r="O29" s="17">
        <f t="shared" si="2"/>
        <v>0.27606772369794225</v>
      </c>
      <c r="P29" s="17">
        <f t="shared" si="2"/>
        <v>0.13650771068590861</v>
      </c>
      <c r="Q29" s="17">
        <f t="shared" si="2"/>
        <v>5.3733573673428485E-3</v>
      </c>
      <c r="R29" s="17">
        <f t="shared" si="2"/>
        <v>0.14211209723151441</v>
      </c>
      <c r="S29" s="73">
        <f t="shared" si="2"/>
        <v>0.27656305896199695</v>
      </c>
      <c r="T29" s="16">
        <f t="shared" si="2"/>
        <v>9.2855662852206547E-2</v>
      </c>
      <c r="U29" s="17">
        <f t="shared" si="2"/>
        <v>5.0540810331290058E-3</v>
      </c>
      <c r="V29" s="73">
        <f t="shared" si="2"/>
        <v>0.17865331507666141</v>
      </c>
      <c r="W29" s="9">
        <f t="shared" si="2"/>
        <v>2.0111960189346041</v>
      </c>
      <c r="X29" s="9">
        <f t="shared" si="2"/>
        <v>3.529577351085627</v>
      </c>
    </row>
    <row r="30" spans="1:26" s="169" customFormat="1">
      <c r="A30" s="142" t="s">
        <v>899</v>
      </c>
      <c r="B30" s="9">
        <f>AVERAGE(B8:B17)</f>
        <v>14.225394074419961</v>
      </c>
      <c r="C30" s="16">
        <f t="shared" ref="C30:X30" si="3">AVERAGE(C8:C17)</f>
        <v>0.11299874370926966</v>
      </c>
      <c r="D30" s="17">
        <f t="shared" si="3"/>
        <v>10.773761317638224</v>
      </c>
      <c r="E30" s="17">
        <f t="shared" si="3"/>
        <v>0.17392491190463005</v>
      </c>
      <c r="F30" s="17">
        <f t="shared" si="3"/>
        <v>0.27881485686415564</v>
      </c>
      <c r="G30" s="73">
        <f t="shared" si="3"/>
        <v>0.47259885397104873</v>
      </c>
      <c r="H30" s="9">
        <f t="shared" si="3"/>
        <v>11.812098684087328</v>
      </c>
      <c r="I30" s="16">
        <f t="shared" si="3"/>
        <v>0.17195995822725912</v>
      </c>
      <c r="J30" s="17">
        <f t="shared" si="3"/>
        <v>0.59082623533882606</v>
      </c>
      <c r="K30" s="17">
        <f t="shared" si="3"/>
        <v>0.12532118651776761</v>
      </c>
      <c r="L30" s="17">
        <f t="shared" si="3"/>
        <v>0.220786150629218</v>
      </c>
      <c r="M30" s="17">
        <f t="shared" si="3"/>
        <v>0.20754192652870121</v>
      </c>
      <c r="N30" s="17">
        <f t="shared" si="3"/>
        <v>0.10692671722458595</v>
      </c>
      <c r="O30" s="17">
        <f t="shared" si="3"/>
        <v>0.29655532973914378</v>
      </c>
      <c r="P30" s="17">
        <f t="shared" si="3"/>
        <v>0.21036756385783856</v>
      </c>
      <c r="Q30" s="17">
        <f t="shared" si="3"/>
        <v>2.7237388726004605E-3</v>
      </c>
      <c r="R30" s="17">
        <f t="shared" si="3"/>
        <v>0.15982250793551697</v>
      </c>
      <c r="S30" s="73">
        <f>AVERAGE(S8:S17)</f>
        <v>0.32046407546117905</v>
      </c>
      <c r="T30" s="16">
        <f t="shared" si="3"/>
        <v>0.11782309208402972</v>
      </c>
      <c r="U30" s="17">
        <f t="shared" si="3"/>
        <v>4.3049158275634174E-3</v>
      </c>
      <c r="V30" s="73">
        <f t="shared" si="3"/>
        <v>0.19833606754958583</v>
      </c>
      <c r="W30" s="9">
        <f t="shared" si="3"/>
        <v>2.4132953903326362</v>
      </c>
      <c r="X30" s="9">
        <f t="shared" si="3"/>
        <v>3.45163275678174</v>
      </c>
    </row>
    <row r="31" spans="1:26" s="169" customFormat="1">
      <c r="A31" s="241" t="s">
        <v>900</v>
      </c>
      <c r="B31" s="9">
        <f>AVERAGE(B18:B25)</f>
        <v>0.79530632628599984</v>
      </c>
      <c r="C31" s="16">
        <f t="shared" ref="C31:S31" si="4">AVERAGE(C18:C25)</f>
        <v>0.12455249272783539</v>
      </c>
      <c r="D31" s="17">
        <f>AVERAGE(D18:D25)</f>
        <v>-2.8317017676794869</v>
      </c>
      <c r="E31" s="17">
        <f t="shared" si="4"/>
        <v>3.7245348917676259E-2</v>
      </c>
      <c r="F31" s="17">
        <f t="shared" si="4"/>
        <v>1.8273019565626754</v>
      </c>
      <c r="G31" s="73">
        <f t="shared" si="4"/>
        <v>0.12933649107023359</v>
      </c>
      <c r="H31" s="9">
        <f t="shared" si="4"/>
        <v>-0.71326547840106458</v>
      </c>
      <c r="I31" s="16">
        <f t="shared" si="4"/>
        <v>0.13297362022281831</v>
      </c>
      <c r="J31" s="17">
        <f t="shared" si="4"/>
        <v>0.23757778196489945</v>
      </c>
      <c r="K31" s="17">
        <f t="shared" si="4"/>
        <v>0.18152442338916483</v>
      </c>
      <c r="L31" s="17">
        <f t="shared" si="4"/>
        <v>7.2887134785001639E-2</v>
      </c>
      <c r="M31" s="17">
        <f t="shared" si="4"/>
        <v>0.12953193972938892</v>
      </c>
      <c r="N31" s="17">
        <f t="shared" si="4"/>
        <v>0.10908954155305384</v>
      </c>
      <c r="O31" s="17">
        <f t="shared" si="4"/>
        <v>0.25045821614644032</v>
      </c>
      <c r="P31" s="17">
        <f t="shared" si="4"/>
        <v>4.4182894220996222E-2</v>
      </c>
      <c r="Q31" s="17">
        <f t="shared" si="4"/>
        <v>8.685380485770831E-3</v>
      </c>
      <c r="R31" s="17">
        <f t="shared" si="4"/>
        <v>0.11997408385151123</v>
      </c>
      <c r="S31" s="73">
        <f>AVERAGE(S18:S25)</f>
        <v>0.22168678833801941</v>
      </c>
      <c r="T31" s="16">
        <f t="shared" ref="T31:X31" si="5">AVERAGE(T18:T25)</f>
        <v>6.1646376312427587E-2</v>
      </c>
      <c r="U31" s="17">
        <f t="shared" si="5"/>
        <v>5.9905375400859922E-3</v>
      </c>
      <c r="V31" s="73">
        <f t="shared" si="5"/>
        <v>0.15404987448550583</v>
      </c>
      <c r="W31" s="73">
        <f t="shared" si="5"/>
        <v>1.5085718046870649</v>
      </c>
      <c r="X31" s="73">
        <f>AVERAGE(X18:X25)</f>
        <v>3.627008093965487</v>
      </c>
      <c r="Z31" s="159"/>
    </row>
    <row r="32" spans="1:26" s="169" customFormat="1"/>
    <row r="33" spans="1:2" s="169" customFormat="1">
      <c r="A33" s="25" t="s">
        <v>594</v>
      </c>
      <c r="B33" s="66" t="s">
        <v>938</v>
      </c>
    </row>
    <row r="34" spans="1:2" s="169" customFormat="1">
      <c r="A34" s="25" t="s">
        <v>595</v>
      </c>
      <c r="B34" s="3" t="s">
        <v>596</v>
      </c>
    </row>
    <row r="35" spans="1:2" s="169" customFormat="1">
      <c r="A35" s="1" t="s">
        <v>1</v>
      </c>
      <c r="B35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25"/>
  <dimension ref="A1:X37"/>
  <sheetViews>
    <sheetView topLeftCell="A10" workbookViewId="0">
      <selection activeCell="X32" sqref="X32"/>
    </sheetView>
  </sheetViews>
  <sheetFormatPr defaultRowHeight="15"/>
  <sheetData>
    <row r="1" spans="1:24" ht="15.75">
      <c r="A1" s="227" t="s">
        <v>54</v>
      </c>
      <c r="B1" s="2" t="s">
        <v>927</v>
      </c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4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</row>
    <row r="3" spans="1:24">
      <c r="A3" s="1" t="s">
        <v>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</row>
    <row r="4" spans="1:24">
      <c r="A4" s="1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  <c r="V4" s="169"/>
      <c r="W4" s="169"/>
      <c r="X4" s="169"/>
    </row>
    <row r="5" spans="1:24" ht="67.5">
      <c r="A5" s="4" t="s">
        <v>3</v>
      </c>
      <c r="B5" s="165" t="s">
        <v>4</v>
      </c>
      <c r="C5" s="182" t="s">
        <v>5</v>
      </c>
      <c r="D5" s="182" t="s">
        <v>6</v>
      </c>
      <c r="E5" s="182" t="s">
        <v>7</v>
      </c>
      <c r="F5" s="182" t="s">
        <v>8</v>
      </c>
      <c r="G5" s="182" t="s">
        <v>9</v>
      </c>
      <c r="H5" s="7" t="s">
        <v>10</v>
      </c>
      <c r="I5" s="182" t="s">
        <v>11</v>
      </c>
      <c r="J5" s="182" t="s">
        <v>12</v>
      </c>
      <c r="K5" s="182" t="s">
        <v>13</v>
      </c>
      <c r="L5" s="182" t="s">
        <v>14</v>
      </c>
      <c r="M5" s="182" t="s">
        <v>653</v>
      </c>
      <c r="N5" s="182" t="s">
        <v>652</v>
      </c>
      <c r="O5" s="182" t="s">
        <v>16</v>
      </c>
      <c r="P5" s="182" t="s">
        <v>17</v>
      </c>
      <c r="Q5" s="182" t="s">
        <v>18</v>
      </c>
      <c r="R5" s="182" t="s">
        <v>19</v>
      </c>
      <c r="S5" s="182" t="s">
        <v>687</v>
      </c>
      <c r="T5" s="187" t="s">
        <v>688</v>
      </c>
      <c r="U5" s="182" t="s">
        <v>690</v>
      </c>
      <c r="V5" s="182" t="s">
        <v>689</v>
      </c>
      <c r="W5" s="7" t="s">
        <v>21</v>
      </c>
      <c r="X5" s="7" t="s">
        <v>41</v>
      </c>
    </row>
    <row r="6" spans="1:24">
      <c r="A6" s="67"/>
      <c r="B6" s="246" t="s">
        <v>905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1"/>
    </row>
    <row r="7" spans="1:24">
      <c r="A7" s="142">
        <v>1997</v>
      </c>
      <c r="B7" s="9" t="str">
        <f>"N/A"</f>
        <v>N/A</v>
      </c>
      <c r="C7" s="16" t="str">
        <f t="shared" ref="C7:X7" si="0">"N/A"</f>
        <v>N/A</v>
      </c>
      <c r="D7" s="17" t="str">
        <f t="shared" si="0"/>
        <v>N/A</v>
      </c>
      <c r="E7" s="17" t="str">
        <f t="shared" si="0"/>
        <v>N/A</v>
      </c>
      <c r="F7" s="17" t="str">
        <f t="shared" si="0"/>
        <v>N/A</v>
      </c>
      <c r="G7" s="73" t="str">
        <f t="shared" si="0"/>
        <v>N/A</v>
      </c>
      <c r="H7" s="9" t="str">
        <f t="shared" si="0"/>
        <v>N/A</v>
      </c>
      <c r="I7" s="16" t="str">
        <f t="shared" si="0"/>
        <v>N/A</v>
      </c>
      <c r="J7" s="17" t="str">
        <f t="shared" si="0"/>
        <v>N/A</v>
      </c>
      <c r="K7" s="17" t="str">
        <f t="shared" si="0"/>
        <v>N/A</v>
      </c>
      <c r="L7" s="17" t="str">
        <f t="shared" si="0"/>
        <v>N/A</v>
      </c>
      <c r="M7" s="17" t="str">
        <f t="shared" si="0"/>
        <v>N/A</v>
      </c>
      <c r="N7" s="17" t="str">
        <f t="shared" si="0"/>
        <v>N/A</v>
      </c>
      <c r="O7" s="17" t="str">
        <f t="shared" si="0"/>
        <v>N/A</v>
      </c>
      <c r="P7" s="17" t="str">
        <f t="shared" si="0"/>
        <v>N/A</v>
      </c>
      <c r="Q7" s="17" t="str">
        <f t="shared" si="0"/>
        <v>N/A</v>
      </c>
      <c r="R7" s="17" t="str">
        <f t="shared" si="0"/>
        <v>N/A</v>
      </c>
      <c r="S7" s="73" t="str">
        <f t="shared" si="0"/>
        <v>N/A</v>
      </c>
      <c r="T7" s="16" t="str">
        <f t="shared" si="0"/>
        <v>N/A</v>
      </c>
      <c r="U7" s="17" t="str">
        <f t="shared" si="0"/>
        <v>N/A</v>
      </c>
      <c r="V7" s="73" t="str">
        <f t="shared" si="0"/>
        <v>N/A</v>
      </c>
      <c r="W7" s="9" t="str">
        <f t="shared" si="0"/>
        <v>N/A</v>
      </c>
      <c r="X7" s="9" t="str">
        <f t="shared" si="0"/>
        <v>N/A</v>
      </c>
    </row>
    <row r="8" spans="1:24">
      <c r="A8" s="142">
        <v>1998</v>
      </c>
      <c r="B8" s="9">
        <f>H8+W8</f>
        <v>3.9251855789339896</v>
      </c>
      <c r="C8" s="10">
        <f>('Table 12'!C8-'Table 12'!C7)/'Table 12'!$B7*100</f>
        <v>0.11196608960363273</v>
      </c>
      <c r="D8" s="10">
        <f>('Table 12'!D8-'Table 12'!D7)/'Table 12'!$B7*100</f>
        <v>-0.993975281599903</v>
      </c>
      <c r="E8" s="10">
        <f>('Table 12'!E8-'Table 12'!E7)/'Table 12'!$B7*100</f>
        <v>-6.1750505802882869E-2</v>
      </c>
      <c r="F8" s="10">
        <f>('Table 12'!F8-'Table 12'!F7)/'Table 12'!$B7*100</f>
        <v>1.871449042901982E-2</v>
      </c>
      <c r="G8" s="10">
        <f>('Table 12'!G8-'Table 12'!G7)/'Table 12'!$B7*100</f>
        <v>1.1853302536323245</v>
      </c>
      <c r="H8" s="11">
        <f>('Table 12'!H8-'Table 12'!H7)/'Table 12'!$B7*100</f>
        <v>0.26028504626219101</v>
      </c>
      <c r="I8" s="10">
        <f>('Table 12'!I8-'Table 12'!I7)/'Table 12'!$B7*100</f>
        <v>0.32317641631704985</v>
      </c>
      <c r="J8" s="10">
        <f>('Table 12'!J8-'Table 12'!J7)/'Table 12'!$B7*100</f>
        <v>0.54087096895053732</v>
      </c>
      <c r="K8" s="10">
        <f>('Table 12'!K8-'Table 12'!K7)/'Table 12'!$B7*100</f>
        <v>0.27823847731092005</v>
      </c>
      <c r="L8" s="10">
        <f>('Table 12'!L8-'Table 12'!L7)/'Table 12'!$B7*100</f>
        <v>0.37061127437360492</v>
      </c>
      <c r="M8" s="10">
        <f>('Table 12'!M8-'Table 12'!M7)/'Table 12'!$B7*100</f>
        <v>0.55350842036178882</v>
      </c>
      <c r="N8" s="10">
        <f>('Table 12'!N8-'Table 12'!N7)/'Table 12'!$B7*100</f>
        <v>0.21809771276658022</v>
      </c>
      <c r="O8" s="10">
        <f>('Table 12'!O8-'Table 12'!O7)/'Table 12'!$B7*100</f>
        <v>0.76695344291481315</v>
      </c>
      <c r="P8" s="10">
        <f>('Table 12'!P8-'Table 12'!P7)/'Table 12'!$B7*100</f>
        <v>0.15169274497168964</v>
      </c>
      <c r="Q8" s="10">
        <f>('Table 12'!Q8-'Table 12'!Q7)/'Table 12'!$B7*100</f>
        <v>4.8343780402158041E-3</v>
      </c>
      <c r="R8" s="10">
        <f>('Table 12'!R8-'Table 12'!R7)/'Table 12'!$B7*100</f>
        <v>0.17943315804479465</v>
      </c>
      <c r="S8" s="10">
        <f>('Table 12'!S8-'Table 12'!S7)/'Table 12'!$B7*100</f>
        <v>0.2774835386198265</v>
      </c>
      <c r="T8" s="16">
        <f>('Table 12'!T8-'Table 12'!T7)/'Table 12'!$B7*100</f>
        <v>0.1001768368583302</v>
      </c>
      <c r="U8" s="17">
        <f>('Table 12'!U8-'Table 12'!U7)/'Table 12'!$B7*100</f>
        <v>3.7414323418122342E-2</v>
      </c>
      <c r="V8" s="73">
        <f>('Table 12'!V8-'Table 12'!V7)/'Table 12'!$B7*100</f>
        <v>0.13989237834337342</v>
      </c>
      <c r="W8" s="11">
        <f>('Table 12'!W8-'Table 12'!W7)/'Table 12'!$B7*100</f>
        <v>3.6649005326717985</v>
      </c>
      <c r="X8" s="11">
        <f>('Table 12'!X8-'Table 12'!X7)/'Table 12'!$B7*100</f>
        <v>4.9191608605338963</v>
      </c>
    </row>
    <row r="9" spans="1:24">
      <c r="A9" s="142">
        <v>1999</v>
      </c>
      <c r="B9" s="9">
        <f t="shared" ref="B9:B25" si="1">H9+W9</f>
        <v>8.2689793799407276</v>
      </c>
      <c r="C9" s="10">
        <f>('Table 12'!C9-'Table 12'!C8)/'Table 12'!$B8*100</f>
        <v>0.2591374117417462</v>
      </c>
      <c r="D9" s="10">
        <f>('Table 12'!D9-'Table 12'!D8)/'Table 12'!$B8*100</f>
        <v>1.0382058405264463</v>
      </c>
      <c r="E9" s="10">
        <f>('Table 12'!E9-'Table 12'!E8)/'Table 12'!$B8*100</f>
        <v>3.4517671365198122E-2</v>
      </c>
      <c r="F9" s="10">
        <f>('Table 12'!F9-'Table 12'!F8)/'Table 12'!$B8*100</f>
        <v>0.34615499305936115</v>
      </c>
      <c r="G9" s="10">
        <f>('Table 12'!G9-'Table 12'!G8)/'Table 12'!$B8*100</f>
        <v>2.9833281474605564</v>
      </c>
      <c r="H9" s="11">
        <f>('Table 12'!H9-'Table 12'!H8)/'Table 12'!$B8*100</f>
        <v>4.6613440641533135</v>
      </c>
      <c r="I9" s="10">
        <f>('Table 12'!I9-'Table 12'!I8)/'Table 12'!$B8*100</f>
        <v>0.4281826054605975</v>
      </c>
      <c r="J9" s="10">
        <f>('Table 12'!J9-'Table 12'!J8)/'Table 12'!$B8*100</f>
        <v>0.32591149075956849</v>
      </c>
      <c r="K9" s="10">
        <f>('Table 12'!K9-'Table 12'!K8)/'Table 12'!$B8*100</f>
        <v>0.27184233508475114</v>
      </c>
      <c r="L9" s="10">
        <f>('Table 12'!L9-'Table 12'!L8)/'Table 12'!$B8*100</f>
        <v>0.34606231069472054</v>
      </c>
      <c r="M9" s="10">
        <f>('Table 12'!M9-'Table 12'!M8)/'Table 12'!$B8*100</f>
        <v>0.18453027802663591</v>
      </c>
      <c r="N9" s="10">
        <f>('Table 12'!N9-'Table 12'!N8)/'Table 12'!$B8*100</f>
        <v>0.49366424595208996</v>
      </c>
      <c r="O9" s="10">
        <f>('Table 12'!O9-'Table 12'!O8)/'Table 12'!$B8*100</f>
        <v>0.65272578214461541</v>
      </c>
      <c r="P9" s="10">
        <f>('Table 12'!P9-'Table 12'!P8)/'Table 12'!$B8*100</f>
        <v>0.28007091719769955</v>
      </c>
      <c r="Q9" s="10">
        <f>('Table 12'!Q9-'Table 12'!Q8)/'Table 12'!$B8*100</f>
        <v>8.0791744214528088E-2</v>
      </c>
      <c r="R9" s="10">
        <f>('Table 12'!R9-'Table 12'!R8)/'Table 12'!$B8*100</f>
        <v>0.19516193716929209</v>
      </c>
      <c r="S9" s="10">
        <f>('Table 12'!S9-'Table 12'!S8)/'Table 12'!$B8*100</f>
        <v>0.34869166908291671</v>
      </c>
      <c r="T9" s="16">
        <f>('Table 12'!T9-'Table 12'!T8)/'Table 12'!$B8*100</f>
        <v>0.18353371012589237</v>
      </c>
      <c r="U9" s="17">
        <f>('Table 12'!U9-'Table 12'!U8)/'Table 12'!$B8*100</f>
        <v>2.6177653432554928E-2</v>
      </c>
      <c r="V9" s="73">
        <f>('Table 12'!V9-'Table 12'!V8)/'Table 12'!$B8*100</f>
        <v>0.13898030552447052</v>
      </c>
      <c r="W9" s="11">
        <f>('Table 12'!W9-'Table 12'!W8)/'Table 12'!$B8*100</f>
        <v>3.6076353157874141</v>
      </c>
      <c r="X9" s="11">
        <f>('Table 12'!X9-'Table 12'!X8)/'Table 12'!$B8*100</f>
        <v>7.2307735394142574</v>
      </c>
    </row>
    <row r="10" spans="1:24">
      <c r="A10" s="142">
        <v>2000</v>
      </c>
      <c r="B10" s="9">
        <f t="shared" si="1"/>
        <v>11.466695649041668</v>
      </c>
      <c r="C10" s="10">
        <f>('Table 12'!C10-'Table 12'!C9)/'Table 12'!$B9*100</f>
        <v>0.16839270250820526</v>
      </c>
      <c r="D10" s="10">
        <f>('Table 12'!D10-'Table 12'!D9)/'Table 12'!$B9*100</f>
        <v>3.6012156020708272</v>
      </c>
      <c r="E10" s="10">
        <f>('Table 12'!E10-'Table 12'!E9)/'Table 12'!$B9*100</f>
        <v>0.11773858416052581</v>
      </c>
      <c r="F10" s="10">
        <f>('Table 12'!F10-'Table 12'!F9)/'Table 12'!$B9*100</f>
        <v>0.43181808125518562</v>
      </c>
      <c r="G10" s="10">
        <f>('Table 12'!G10-'Table 12'!G9)/'Table 12'!$B9*100</f>
        <v>2.3153807636649177</v>
      </c>
      <c r="H10" s="11">
        <f>('Table 12'!H10-'Table 12'!H9)/'Table 12'!$B9*100</f>
        <v>6.6345457336596594</v>
      </c>
      <c r="I10" s="10">
        <f>('Table 12'!I10-'Table 12'!I9)/'Table 12'!$B9*100</f>
        <v>0.4197596832392429</v>
      </c>
      <c r="J10" s="10">
        <f>('Table 12'!J10-'Table 12'!J9)/'Table 12'!$B9*100</f>
        <v>0.4744894301769777</v>
      </c>
      <c r="K10" s="10">
        <f>('Table 12'!K10-'Table 12'!K9)/'Table 12'!$B9*100</f>
        <v>0.34016160185868782</v>
      </c>
      <c r="L10" s="10">
        <f>('Table 12'!L10-'Table 12'!L9)/'Table 12'!$B9*100</f>
        <v>0.38444653953630537</v>
      </c>
      <c r="M10" s="10">
        <f>('Table 12'!M10-'Table 12'!M9)/'Table 12'!$B9*100</f>
        <v>1.1040255290354792</v>
      </c>
      <c r="N10" s="10">
        <f>('Table 12'!N10-'Table 12'!N9)/'Table 12'!$B9*100</f>
        <v>0.21169663204674691</v>
      </c>
      <c r="O10" s="10">
        <f>('Table 12'!O10-'Table 12'!O9)/'Table 12'!$B9*100</f>
        <v>0.94408627372366827</v>
      </c>
      <c r="P10" s="10">
        <f>('Table 12'!P10-'Table 12'!P9)/'Table 12'!$B9*100</f>
        <v>0.29619474386661271</v>
      </c>
      <c r="Q10" s="10">
        <f>('Table 12'!Q10-'Table 12'!Q9)/'Table 12'!$B9*100</f>
        <v>7.9594502626218019E-2</v>
      </c>
      <c r="R10" s="10">
        <f>('Table 12'!R10-'Table 12'!R9)/'Table 12'!$B9*100</f>
        <v>0.18179900255793491</v>
      </c>
      <c r="S10" s="10">
        <f>('Table 12'!S10-'Table 12'!S9)/'Table 12'!$B9*100</f>
        <v>0.39589597671412807</v>
      </c>
      <c r="T10" s="16">
        <f>('Table 12'!T10-'Table 12'!T9)/'Table 12'!$B9*100</f>
        <v>0.15574109017323035</v>
      </c>
      <c r="U10" s="17">
        <f>('Table 12'!U10-'Table 12'!U9)/'Table 12'!$B9*100</f>
        <v>1.5070420816804334E-2</v>
      </c>
      <c r="V10" s="73">
        <f>('Table 12'!V10-'Table 12'!V9)/'Table 12'!$B9*100</f>
        <v>0.22508446572409341</v>
      </c>
      <c r="W10" s="11">
        <f>('Table 12'!W10-'Table 12'!W9)/'Table 12'!$B9*100</f>
        <v>4.8321499153820096</v>
      </c>
      <c r="X10" s="11">
        <f>('Table 12'!X10-'Table 12'!X9)/'Table 12'!$B9*100</f>
        <v>7.8654800469708572</v>
      </c>
    </row>
    <row r="11" spans="1:24">
      <c r="A11" s="142">
        <v>2001</v>
      </c>
      <c r="B11" s="9">
        <f t="shared" si="1"/>
        <v>3.5714114405622355</v>
      </c>
      <c r="C11" s="10">
        <f>('Table 12'!C11-'Table 12'!C10)/'Table 12'!$B10*100</f>
        <v>0.13997270840083109</v>
      </c>
      <c r="D11" s="10">
        <f>('Table 12'!D11-'Table 12'!D10)/'Table 12'!$B10*100</f>
        <v>-0.14505226941225718</v>
      </c>
      <c r="E11" s="10">
        <f>('Table 12'!E11-'Table 12'!E10)/'Table 12'!$B10*100</f>
        <v>3.4304020922988038E-2</v>
      </c>
      <c r="F11" s="10">
        <f>('Table 12'!F11-'Table 12'!F10)/'Table 12'!$B10*100</f>
        <v>0.57899623983162019</v>
      </c>
      <c r="G11" s="10">
        <f>('Table 12'!G11-'Table 12'!G10)/'Table 12'!$B10*100</f>
        <v>-0.60465936921432661</v>
      </c>
      <c r="H11" s="11">
        <f>('Table 12'!H11-'Table 12'!H10)/'Table 12'!$B10*100</f>
        <v>3.5613305288597751E-3</v>
      </c>
      <c r="I11" s="10">
        <f>('Table 12'!I11-'Table 12'!I10)/'Table 12'!$B10*100</f>
        <v>0.36371534403104605</v>
      </c>
      <c r="J11" s="10">
        <f>('Table 12'!J11-'Table 12'!J10)/'Table 12'!$B10*100</f>
        <v>0.42152445466248206</v>
      </c>
      <c r="K11" s="10">
        <f>('Table 12'!K11-'Table 12'!K10)/'Table 12'!$B10*100</f>
        <v>0.39030569588745856</v>
      </c>
      <c r="L11" s="10">
        <f>('Table 12'!L11-'Table 12'!L10)/'Table 12'!$B10*100</f>
        <v>0.1554347210586226</v>
      </c>
      <c r="M11" s="10">
        <f>('Table 12'!M11-'Table 12'!M10)/'Table 12'!$B10*100</f>
        <v>0.46595651896031093</v>
      </c>
      <c r="N11" s="10">
        <f>('Table 12'!N11-'Table 12'!N10)/'Table 12'!$B10*100</f>
        <v>0.48880459063891207</v>
      </c>
      <c r="O11" s="10">
        <f>('Table 12'!O11-'Table 12'!O10)/'Table 12'!$B10*100</f>
        <v>0.33711690145221823</v>
      </c>
      <c r="P11" s="10">
        <f>('Table 12'!P11-'Table 12'!P10)/'Table 12'!$B10*100</f>
        <v>0.3503761828262133</v>
      </c>
      <c r="Q11" s="10">
        <f>('Table 12'!Q11-'Table 12'!Q10)/'Table 12'!$B10*100</f>
        <v>8.8634763036372591E-2</v>
      </c>
      <c r="R11" s="10">
        <f>('Table 12'!R11-'Table 12'!R10)/'Table 12'!$B10*100</f>
        <v>0.11691748854354643</v>
      </c>
      <c r="S11" s="10">
        <f>('Table 12'!S11-'Table 12'!S10)/'Table 12'!$B10*100</f>
        <v>0.38906344893619077</v>
      </c>
      <c r="T11" s="16">
        <f>('Table 12'!T11-'Table 12'!T10)/'Table 12'!$B10*100</f>
        <v>0.1473282024702926</v>
      </c>
      <c r="U11" s="17">
        <f>('Table 12'!U11-'Table 12'!U10)/'Table 12'!$B10*100</f>
        <v>9.7884898816995268E-3</v>
      </c>
      <c r="V11" s="73">
        <f>('Table 12'!V11-'Table 12'!V10)/'Table 12'!$B10*100</f>
        <v>0.23194675658419853</v>
      </c>
      <c r="W11" s="11">
        <f>('Table 12'!W11-'Table 12'!W10)/'Table 12'!$B10*100</f>
        <v>3.5678501100333757</v>
      </c>
      <c r="X11" s="11">
        <f>('Table 12'!X11-'Table 12'!X10)/'Table 12'!$B10*100</f>
        <v>3.7164637099744851</v>
      </c>
    </row>
    <row r="12" spans="1:24">
      <c r="A12" s="142">
        <v>2002</v>
      </c>
      <c r="B12" s="9">
        <f t="shared" si="1"/>
        <v>3.06455300937303</v>
      </c>
      <c r="C12" s="10">
        <f>('Table 12'!C12-'Table 12'!C11)/'Table 12'!$B11*100</f>
        <v>-0.1289351377005471</v>
      </c>
      <c r="D12" s="10">
        <f>('Table 12'!D12-'Table 12'!D11)/'Table 12'!$B11*100</f>
        <v>-0.73817172021910737</v>
      </c>
      <c r="E12" s="10">
        <f>('Table 12'!E12-'Table 12'!E11)/'Table 12'!$B11*100</f>
        <v>0.1345243708644529</v>
      </c>
      <c r="F12" s="10">
        <f>('Table 12'!F12-'Table 12'!F11)/'Table 12'!$B11*100</f>
        <v>0.49095664901183483</v>
      </c>
      <c r="G12" s="10">
        <f>('Table 12'!G12-'Table 12'!G11)/'Table 12'!$B11*100</f>
        <v>0.49014385676342315</v>
      </c>
      <c r="H12" s="11">
        <f>('Table 12'!H12-'Table 12'!H11)/'Table 12'!$B11*100</f>
        <v>0.24851801872004833</v>
      </c>
      <c r="I12" s="10">
        <f>('Table 12'!I12-'Table 12'!I11)/'Table 12'!$B11*100</f>
        <v>0.2610128241034203</v>
      </c>
      <c r="J12" s="10">
        <f>('Table 12'!J12-'Table 12'!J11)/'Table 12'!$B11*100</f>
        <v>0.47085519934608339</v>
      </c>
      <c r="K12" s="10">
        <f>('Table 12'!K12-'Table 12'!K11)/'Table 12'!$B11*100</f>
        <v>0.14295174312430006</v>
      </c>
      <c r="L12" s="10">
        <f>('Table 12'!L12-'Table 12'!L11)/'Table 12'!$B11*100</f>
        <v>0.22949086837394522</v>
      </c>
      <c r="M12" s="10">
        <f>('Table 12'!M12-'Table 12'!M11)/'Table 12'!$B11*100</f>
        <v>0.27341562462815139</v>
      </c>
      <c r="N12" s="10">
        <f>('Table 12'!N12-'Table 12'!N11)/'Table 12'!$B11*100</f>
        <v>0.38363570932648622</v>
      </c>
      <c r="O12" s="10">
        <f>('Table 12'!O12-'Table 12'!O11)/'Table 12'!$B11*100</f>
        <v>0.22913115665576969</v>
      </c>
      <c r="P12" s="10">
        <f>('Table 12'!P12-'Table 12'!P11)/'Table 12'!$B11*100</f>
        <v>0.27414112385705469</v>
      </c>
      <c r="Q12" s="10">
        <f>('Table 12'!Q12-'Table 12'!Q11)/'Table 12'!$B11*100</f>
        <v>8.8029430365383771E-2</v>
      </c>
      <c r="R12" s="10">
        <f>('Table 12'!R12-'Table 12'!R11)/'Table 12'!$B11*100</f>
        <v>0.14640304128483217</v>
      </c>
      <c r="S12" s="10">
        <f>('Table 12'!S12-'Table 12'!S11)/'Table 12'!$B11*100</f>
        <v>0.31696826958754742</v>
      </c>
      <c r="T12" s="16">
        <f>('Table 12'!T12-'Table 12'!T11)/'Table 12'!$B11*100</f>
        <v>0.11781135350569509</v>
      </c>
      <c r="U12" s="17">
        <f>('Table 12'!U12-'Table 12'!U11)/'Table 12'!$B11*100</f>
        <v>7.5951126761184314E-3</v>
      </c>
      <c r="V12" s="73">
        <f>('Table 12'!V12-'Table 12'!V11)/'Table 12'!$B11*100</f>
        <v>0.19156180340573406</v>
      </c>
      <c r="W12" s="11">
        <f>('Table 12'!W12-'Table 12'!W11)/'Table 12'!$B11*100</f>
        <v>2.8160349906529816</v>
      </c>
      <c r="X12" s="11">
        <f>('Table 12'!X12-'Table 12'!X11)/'Table 12'!$B11*100</f>
        <v>3.8027247295921294</v>
      </c>
    </row>
    <row r="13" spans="1:24">
      <c r="A13" s="142">
        <v>2003</v>
      </c>
      <c r="B13" s="9">
        <f t="shared" si="1"/>
        <v>5.5627185499526135</v>
      </c>
      <c r="C13" s="10">
        <f>('Table 12'!C13-'Table 12'!C12)/'Table 12'!$B12*100</f>
        <v>0.1045465757855468</v>
      </c>
      <c r="D13" s="10">
        <f>('Table 12'!D13-'Table 12'!D12)/'Table 12'!$B12*100</f>
        <v>2.2657915092179381</v>
      </c>
      <c r="E13" s="10">
        <f>('Table 12'!E13-'Table 12'!E12)/'Table 12'!$B12*100</f>
        <v>0.27633400187310508</v>
      </c>
      <c r="F13" s="10">
        <f>('Table 12'!F13-'Table 12'!F12)/'Table 12'!$B12*100</f>
        <v>0.37327056240552475</v>
      </c>
      <c r="G13" s="10">
        <f>('Table 12'!G13-'Table 12'!G12)/'Table 12'!$B12*100</f>
        <v>-0.4243698165004724</v>
      </c>
      <c r="H13" s="11">
        <f>('Table 12'!H13-'Table 12'!H12)/'Table 12'!$B12*100</f>
        <v>2.595572832781651</v>
      </c>
      <c r="I13" s="10">
        <f>('Table 12'!I13-'Table 12'!I12)/'Table 12'!$B12*100</f>
        <v>0.46075638245996309</v>
      </c>
      <c r="J13" s="10">
        <f>('Table 12'!J13-'Table 12'!J12)/'Table 12'!$B12*100</f>
        <v>0.50635295091214549</v>
      </c>
      <c r="K13" s="10">
        <f>('Table 12'!K13-'Table 12'!K12)/'Table 12'!$B12*100</f>
        <v>0.19507837500618294</v>
      </c>
      <c r="L13" s="10">
        <f>('Table 12'!L13-'Table 12'!L12)/'Table 12'!$B12*100</f>
        <v>0.21743139622200122</v>
      </c>
      <c r="M13" s="10">
        <f>('Table 12'!M13-'Table 12'!M12)/'Table 12'!$B12*100</f>
        <v>0.4657917885750617</v>
      </c>
      <c r="N13" s="10">
        <f>('Table 12'!N13-'Table 12'!N12)/'Table 12'!$B12*100</f>
        <v>0.25992953085451842</v>
      </c>
      <c r="O13" s="10">
        <f>('Table 12'!O13-'Table 12'!O12)/'Table 12'!$B12*100</f>
        <v>0.35887885825045374</v>
      </c>
      <c r="P13" s="10">
        <f>('Table 12'!P13-'Table 12'!P12)/'Table 12'!$B12*100</f>
        <v>0.23022840672639069</v>
      </c>
      <c r="Q13" s="10">
        <f>('Table 12'!Q13-'Table 12'!Q12)/'Table 12'!$B12*100</f>
        <v>3.4711506004875513E-3</v>
      </c>
      <c r="R13" s="10">
        <f>('Table 12'!R13-'Table 12'!R12)/'Table 12'!$B12*100</f>
        <v>1.0681018657677033E-3</v>
      </c>
      <c r="S13" s="10">
        <f>('Table 12'!S13-'Table 12'!S12)/'Table 12'!$B12*100</f>
        <v>0.26815877569799412</v>
      </c>
      <c r="T13" s="16">
        <f>('Table 12'!T13-'Table 12'!T12)/'Table 12'!$B12*100</f>
        <v>7.4789147121129398E-2</v>
      </c>
      <c r="U13" s="17">
        <f>('Table 12'!U13-'Table 12'!U12)/'Table 12'!$B12*100</f>
        <v>2.9072630757236693E-3</v>
      </c>
      <c r="V13" s="73">
        <f>('Table 12'!V13-'Table 12'!V12)/'Table 12'!$B12*100</f>
        <v>0.19046236550114048</v>
      </c>
      <c r="W13" s="11">
        <f>('Table 12'!W13-'Table 12'!W12)/'Table 12'!$B12*100</f>
        <v>2.9671457171709621</v>
      </c>
      <c r="X13" s="11">
        <f>('Table 12'!X13-'Table 12'!X12)/'Table 12'!$B12*100</f>
        <v>3.2969270407346896</v>
      </c>
    </row>
    <row r="14" spans="1:24">
      <c r="A14" s="142">
        <v>2004</v>
      </c>
      <c r="B14" s="9">
        <f t="shared" si="1"/>
        <v>7.3217396339005454</v>
      </c>
      <c r="C14" s="10">
        <f>('Table 12'!C14-'Table 12'!C13)/'Table 12'!$B13*100</f>
        <v>0.30107275007646478</v>
      </c>
      <c r="D14" s="10">
        <f>('Table 12'!D14-'Table 12'!D13)/'Table 12'!$B13*100</f>
        <v>1.7258584374416301</v>
      </c>
      <c r="E14" s="10">
        <f>('Table 12'!E14-'Table 12'!E13)/'Table 12'!$B13*100</f>
        <v>1.6281164060241153E-2</v>
      </c>
      <c r="F14" s="10">
        <f>('Table 12'!F14-'Table 12'!F13)/'Table 12'!$B13*100</f>
        <v>0.73342281355763017</v>
      </c>
      <c r="G14" s="10">
        <f>('Table 12'!G14-'Table 12'!G13)/'Table 12'!$B13*100</f>
        <v>0.79441745899600513</v>
      </c>
      <c r="H14" s="11">
        <f>('Table 12'!H14-'Table 12'!H13)/'Table 12'!$B13*100</f>
        <v>3.5710526241319691</v>
      </c>
      <c r="I14" s="10">
        <f>('Table 12'!I14-'Table 12'!I13)/'Table 12'!$B13*100</f>
        <v>0.49671329243110679</v>
      </c>
      <c r="J14" s="10">
        <f>('Table 12'!J14-'Table 12'!J13)/'Table 12'!$B13*100</f>
        <v>0.35803870320674114</v>
      </c>
      <c r="K14" s="10">
        <f>('Table 12'!K14-'Table 12'!K13)/'Table 12'!$B13*100</f>
        <v>0.25061500012743471</v>
      </c>
      <c r="L14" s="10">
        <f>('Table 12'!L14-'Table 12'!L13)/'Table 12'!$B13*100</f>
        <v>0.45629279761161495</v>
      </c>
      <c r="M14" s="10">
        <f>('Table 12'!M14-'Table 12'!M13)/'Table 12'!$B13*100</f>
        <v>0.82998412551173761</v>
      </c>
      <c r="N14" s="10">
        <f>('Table 12'!N14-'Table 12'!N13)/'Table 12'!$B13*100</f>
        <v>0.29103105015357922</v>
      </c>
      <c r="O14" s="10">
        <f>('Table 12'!O14-'Table 12'!O13)/'Table 12'!$B13*100</f>
        <v>0.28784413332392855</v>
      </c>
      <c r="P14" s="10">
        <f>('Table 12'!P14-'Table 12'!P13)/'Table 12'!$B13*100</f>
        <v>0.29979527088097263</v>
      </c>
      <c r="Q14" s="10">
        <f>('Table 12'!Q14-'Table 12'!Q13)/'Table 12'!$B13*100</f>
        <v>4.8459302478876413E-2</v>
      </c>
      <c r="R14" s="10">
        <f>('Table 12'!R14-'Table 12'!R13)/'Table 12'!$B13*100</f>
        <v>0.16424275009101863</v>
      </c>
      <c r="S14" s="10">
        <f>('Table 12'!S14-'Table 12'!S13)/'Table 12'!$B13*100</f>
        <v>0.26767058395155996</v>
      </c>
      <c r="T14" s="16">
        <f>('Table 12'!T14-'Table 12'!T13)/'Table 12'!$B13*100</f>
        <v>0.1014218644324151</v>
      </c>
      <c r="U14" s="17">
        <f>('Table 12'!U14-'Table 12'!U13)/'Table 12'!$B13*100</f>
        <v>4.5306120491037574E-3</v>
      </c>
      <c r="V14" s="73">
        <f>('Table 12'!V14-'Table 12'!V13)/'Table 12'!$B13*100</f>
        <v>0.16171810747004065</v>
      </c>
      <c r="W14" s="11">
        <f>('Table 12'!W14-'Table 12'!W13)/'Table 12'!$B13*100</f>
        <v>3.7506870097685767</v>
      </c>
      <c r="X14" s="11">
        <f>('Table 12'!X14-'Table 12'!X13)/'Table 12'!$B13*100</f>
        <v>5.5958811964589117</v>
      </c>
    </row>
    <row r="15" spans="1:24">
      <c r="A15" s="142">
        <v>2005</v>
      </c>
      <c r="B15" s="9">
        <f t="shared" si="1"/>
        <v>7.2198959916228542</v>
      </c>
      <c r="C15" s="10">
        <f>('Table 12'!C15-'Table 12'!C14)/'Table 12'!$B14*100</f>
        <v>-0.19625617047581853</v>
      </c>
      <c r="D15" s="10">
        <f>('Table 12'!D15-'Table 12'!D14)/'Table 12'!$B14*100</f>
        <v>2.832197166132616</v>
      </c>
      <c r="E15" s="10">
        <f>('Table 12'!E15-'Table 12'!E14)/'Table 12'!$B14*100</f>
        <v>0.24032374054036185</v>
      </c>
      <c r="F15" s="10">
        <f>('Table 12'!F15-'Table 12'!F14)/'Table 12'!$B14*100</f>
        <v>0.80390881118847357</v>
      </c>
      <c r="G15" s="10">
        <f>('Table 12'!G15-'Table 12'!G14)/'Table 12'!$B14*100</f>
        <v>-8.587809657649044E-2</v>
      </c>
      <c r="H15" s="11">
        <f>('Table 12'!H15-'Table 12'!H14)/'Table 12'!$B14*100</f>
        <v>3.5942954508091409</v>
      </c>
      <c r="I15" s="10">
        <f>('Table 12'!I15-'Table 12'!I14)/'Table 12'!$B14*100</f>
        <v>0.57694244851469323</v>
      </c>
      <c r="J15" s="10">
        <f>('Table 12'!J15-'Table 12'!J14)/'Table 12'!$B14*100</f>
        <v>0.40086427288560844</v>
      </c>
      <c r="K15" s="10">
        <f>('Table 12'!K15-'Table 12'!K14)/'Table 12'!$B14*100</f>
        <v>0.42149178619278116</v>
      </c>
      <c r="L15" s="10">
        <f>('Table 12'!L15-'Table 12'!L14)/'Table 12'!$B14*100</f>
        <v>0.25681139378098489</v>
      </c>
      <c r="M15" s="10">
        <f>('Table 12'!M15-'Table 12'!M14)/'Table 12'!$B14*100</f>
        <v>0.46867964941183426</v>
      </c>
      <c r="N15" s="10">
        <f>('Table 12'!N15-'Table 12'!N14)/'Table 12'!$B14*100</f>
        <v>0.35018730535846637</v>
      </c>
      <c r="O15" s="10">
        <f>('Table 12'!O15-'Table 12'!O14)/'Table 12'!$B14*100</f>
        <v>0.41190683775889309</v>
      </c>
      <c r="P15" s="10">
        <f>('Table 12'!P15-'Table 12'!P14)/'Table 12'!$B14*100</f>
        <v>0.33691360822583999</v>
      </c>
      <c r="Q15" s="10">
        <f>('Table 12'!Q15-'Table 12'!Q14)/'Table 12'!$B14*100</f>
        <v>-2.5622870826422953E-2</v>
      </c>
      <c r="R15" s="10">
        <f>('Table 12'!R15-'Table 12'!R14)/'Table 12'!$B14*100</f>
        <v>0.13968300321352817</v>
      </c>
      <c r="S15" s="10">
        <f>('Table 12'!S15-'Table 12'!S14)/'Table 12'!$B14*100</f>
        <v>0.28774310629750877</v>
      </c>
      <c r="T15" s="16">
        <f>('Table 12'!T15-'Table 12'!T14)/'Table 12'!$B14*100</f>
        <v>9.5887076952859154E-2</v>
      </c>
      <c r="U15" s="17">
        <f>('Table 12'!U15-'Table 12'!U14)/'Table 12'!$B14*100</f>
        <v>1.5627483259629357E-2</v>
      </c>
      <c r="V15" s="73">
        <f>('Table 12'!V15-'Table 12'!V14)/'Table 12'!$B14*100</f>
        <v>0.17622854608502064</v>
      </c>
      <c r="W15" s="11">
        <f>('Table 12'!W15-'Table 12'!W14)/'Table 12'!$B14*100</f>
        <v>3.6256005408137137</v>
      </c>
      <c r="X15" s="11">
        <f>('Table 12'!X15-'Table 12'!X14)/'Table 12'!$B14*100</f>
        <v>4.3876988254902347</v>
      </c>
    </row>
    <row r="16" spans="1:24">
      <c r="A16" s="142">
        <v>2006</v>
      </c>
      <c r="B16" s="9">
        <f t="shared" si="1"/>
        <v>5.2417107852073475</v>
      </c>
      <c r="C16" s="10">
        <f>('Table 12'!C16-'Table 12'!C15)/'Table 12'!$B15*100</f>
        <v>-0.22407552646845555</v>
      </c>
      <c r="D16" s="10">
        <f>('Table 12'!D16-'Table 12'!D15)/'Table 12'!$B15*100</f>
        <v>0.67774941637933761</v>
      </c>
      <c r="E16" s="10">
        <f>('Table 12'!E16-'Table 12'!E15)/'Table 12'!$B15*100</f>
        <v>-1.8368716883659889E-2</v>
      </c>
      <c r="F16" s="10">
        <f>('Table 12'!F16-'Table 12'!F15)/'Table 12'!$B15*100</f>
        <v>1.0916357436277686</v>
      </c>
      <c r="G16" s="10">
        <f>('Table 12'!G16-'Table 12'!G15)/'Table 12'!$B15*100</f>
        <v>-0.17895152579880316</v>
      </c>
      <c r="H16" s="11">
        <f>('Table 12'!H16-'Table 12'!H15)/'Table 12'!$B15*100</f>
        <v>1.3479893908561904</v>
      </c>
      <c r="I16" s="10">
        <f>('Table 12'!I16-'Table 12'!I15)/'Table 12'!$B15*100</f>
        <v>0.56289427535088421</v>
      </c>
      <c r="J16" s="10">
        <f>('Table 12'!J16-'Table 12'!J15)/'Table 12'!$B15*100</f>
        <v>0.42331948176067824</v>
      </c>
      <c r="K16" s="10">
        <f>('Table 12'!K16-'Table 12'!K15)/'Table 12'!$B15*100</f>
        <v>0.36451357903547799</v>
      </c>
      <c r="L16" s="10">
        <f>('Table 12'!L16-'Table 12'!L15)/'Table 12'!$B15*100</f>
        <v>0.24709332278897525</v>
      </c>
      <c r="M16" s="10">
        <f>('Table 12'!M16-'Table 12'!M15)/'Table 12'!$B15*100</f>
        <v>0.86299146161302087</v>
      </c>
      <c r="N16" s="10">
        <f>('Table 12'!N16-'Table 12'!N15)/'Table 12'!$B15*100</f>
        <v>0.31154804521170115</v>
      </c>
      <c r="O16" s="10">
        <f>('Table 12'!O16-'Table 12'!O15)/'Table 12'!$B15*100</f>
        <v>0.49580589993911872</v>
      </c>
      <c r="P16" s="10">
        <f>('Table 12'!P16-'Table 12'!P15)/'Table 12'!$B15*100</f>
        <v>0.22898548522437656</v>
      </c>
      <c r="Q16" s="10">
        <f>('Table 12'!Q16-'Table 12'!Q15)/'Table 12'!$B15*100</f>
        <v>4.1761391041173747E-2</v>
      </c>
      <c r="R16" s="10">
        <f>('Table 12'!R16-'Table 12'!R15)/'Table 12'!$B15*100</f>
        <v>0.12226890737201374</v>
      </c>
      <c r="S16" s="10">
        <f>('Table 12'!S16-'Table 12'!S15)/'Table 12'!$B15*100</f>
        <v>0.23253954501373003</v>
      </c>
      <c r="T16" s="16">
        <f>('Table 12'!T16-'Table 12'!T15)/'Table 12'!$B15*100</f>
        <v>0.11767608437145771</v>
      </c>
      <c r="U16" s="17">
        <f>('Table 12'!U16-'Table 12'!U15)/'Table 12'!$B15*100</f>
        <v>1.7963234752971353E-2</v>
      </c>
      <c r="V16" s="73">
        <f>('Table 12'!V16-'Table 12'!V15)/'Table 12'!$B15*100</f>
        <v>9.6900225889301111E-2</v>
      </c>
      <c r="W16" s="11">
        <f>('Table 12'!W16-'Table 12'!W15)/'Table 12'!$B15*100</f>
        <v>3.8937213943511573</v>
      </c>
      <c r="X16" s="11">
        <f>('Table 12'!X16-'Table 12'!X15)/'Table 12'!$B15*100</f>
        <v>4.5639613688280001</v>
      </c>
    </row>
    <row r="17" spans="1:24">
      <c r="A17" s="142">
        <v>2007</v>
      </c>
      <c r="B17" s="9">
        <f t="shared" si="1"/>
        <v>5.4089644997936501</v>
      </c>
      <c r="C17" s="10">
        <f>('Table 12'!C17-'Table 12'!C16)/'Table 12'!$B16*100</f>
        <v>-0.15436729560585591</v>
      </c>
      <c r="D17" s="10">
        <f>('Table 12'!D17-'Table 12'!D16)/'Table 12'!$B16*100</f>
        <v>0.38440989026407452</v>
      </c>
      <c r="E17" s="10">
        <f>('Table 12'!E17-'Table 12'!E16)/'Table 12'!$B16*100</f>
        <v>0.22303600767781376</v>
      </c>
      <c r="F17" s="10">
        <f>('Table 12'!F17-'Table 12'!F16)/'Table 12'!$B16*100</f>
        <v>1.3594016289078601</v>
      </c>
      <c r="G17" s="10">
        <f>('Table 12'!G17-'Table 12'!G16)/'Table 12'!$B16*100</f>
        <v>-4.941586723069074E-2</v>
      </c>
      <c r="H17" s="11">
        <f>('Table 12'!H17-'Table 12'!H16)/'Table 12'!$B16*100</f>
        <v>1.7630643640131967</v>
      </c>
      <c r="I17" s="10">
        <f>('Table 12'!I17-'Table 12'!I16)/'Table 12'!$B16*100</f>
        <v>0.37977694684547247</v>
      </c>
      <c r="J17" s="10">
        <f>('Table 12'!J17-'Table 12'!J16)/'Table 12'!$B16*100</f>
        <v>0.60605372804220659</v>
      </c>
      <c r="K17" s="10">
        <f>('Table 12'!K17-'Table 12'!K16)/'Table 12'!$B16*100</f>
        <v>0.11698339766294483</v>
      </c>
      <c r="L17" s="10">
        <f>('Table 12'!L17-'Table 12'!L16)/'Table 12'!$B16*100</f>
        <v>9.8337562613671964E-2</v>
      </c>
      <c r="M17" s="10">
        <f>('Table 12'!M17-'Table 12'!M16)/'Table 12'!$B16*100</f>
        <v>0.70919203228519545</v>
      </c>
      <c r="N17" s="10">
        <f>('Table 12'!N17-'Table 12'!N16)/'Table 12'!$B16*100</f>
        <v>0.2364724752812066</v>
      </c>
      <c r="O17" s="10">
        <f>('Table 12'!O17-'Table 12'!O16)/'Table 12'!$B16*100</f>
        <v>0.6804715286696702</v>
      </c>
      <c r="P17" s="10">
        <f>('Table 12'!P17-'Table 12'!P16)/'Table 12'!$B16*100</f>
        <v>0.30589369127514299</v>
      </c>
      <c r="Q17" s="10">
        <f>('Table 12'!Q17-'Table 12'!Q16)/'Table 12'!$B16*100</f>
        <v>4.665787824400703E-2</v>
      </c>
      <c r="R17" s="10">
        <f>('Table 12'!R17-'Table 12'!R16)/'Table 12'!$B16*100</f>
        <v>0.17763101646648732</v>
      </c>
      <c r="S17" s="10">
        <f>('Table 12'!S17-'Table 12'!S16)/'Table 12'!$B16*100</f>
        <v>0.28842987839446366</v>
      </c>
      <c r="T17" s="16">
        <f>('Table 12'!T17-'Table 12'!T16)/'Table 12'!$B16*100</f>
        <v>4.5377605188153071E-2</v>
      </c>
      <c r="U17" s="17">
        <f>('Table 12'!U17-'Table 12'!U16)/'Table 12'!$B16*100</f>
        <v>4.3963789978060143E-2</v>
      </c>
      <c r="V17" s="73">
        <f>('Table 12'!V17-'Table 12'!V16)/'Table 12'!$B16*100</f>
        <v>0.19908848322825021</v>
      </c>
      <c r="W17" s="11">
        <f>('Table 12'!W17-'Table 12'!W16)/'Table 12'!$B16*100</f>
        <v>3.6459001357804532</v>
      </c>
      <c r="X17" s="11">
        <f>('Table 12'!X17-'Table 12'!X16)/'Table 12'!$B16*100</f>
        <v>5.0245546095295888</v>
      </c>
    </row>
    <row r="18" spans="1:24">
      <c r="A18" s="142">
        <v>2008</v>
      </c>
      <c r="B18" s="9">
        <f t="shared" si="1"/>
        <v>5.1164510355284145</v>
      </c>
      <c r="C18" s="10">
        <f>('Table 12'!C18-'Table 12'!C17)/'Table 12'!$B17*100</f>
        <v>0.37858144179137787</v>
      </c>
      <c r="D18" s="10">
        <f>('Table 12'!D18-'Table 12'!D17)/'Table 12'!$B17*100</f>
        <v>3.0089071582239235</v>
      </c>
      <c r="E18" s="10">
        <f>('Table 12'!E18-'Table 12'!E17)/'Table 12'!$B17*100</f>
        <v>0.16076887417729774</v>
      </c>
      <c r="F18" s="10">
        <f>('Table 12'!F18-'Table 12'!F17)/'Table 12'!$B17*100</f>
        <v>0.8854303053432504</v>
      </c>
      <c r="G18" s="10">
        <f>('Table 12'!G18-'Table 12'!G17)/'Table 12'!$B17*100</f>
        <v>-1.0671283128318003</v>
      </c>
      <c r="H18" s="11">
        <f>('Table 12'!H18-'Table 12'!H17)/'Table 12'!$B17*100</f>
        <v>3.3665594667040479</v>
      </c>
      <c r="I18" s="10">
        <f>('Table 12'!I18-'Table 12'!I17)/'Table 12'!$B17*100</f>
        <v>7.1199533206733182E-2</v>
      </c>
      <c r="J18" s="10">
        <f>('Table 12'!J18-'Table 12'!J17)/'Table 12'!$B17*100</f>
        <v>0.15495311801463546</v>
      </c>
      <c r="K18" s="10">
        <f>('Table 12'!K18-'Table 12'!K17)/'Table 12'!$B17*100</f>
        <v>4.4244119430833062E-2</v>
      </c>
      <c r="L18" s="10">
        <f>('Table 12'!L18-'Table 12'!L17)/'Table 12'!$B17*100</f>
        <v>8.1920559174258986E-2</v>
      </c>
      <c r="M18" s="10">
        <f>('Table 12'!M18-'Table 12'!M17)/'Table 12'!$B17*100</f>
        <v>0.27633118109702803</v>
      </c>
      <c r="N18" s="10">
        <f>('Table 12'!N18-'Table 12'!N17)/'Table 12'!$B17*100</f>
        <v>4.6264813462602701E-2</v>
      </c>
      <c r="O18" s="10">
        <f>('Table 12'!O18-'Table 12'!O17)/'Table 12'!$B17*100</f>
        <v>0.49369779074315401</v>
      </c>
      <c r="P18" s="10">
        <f>('Table 12'!P18-'Table 12'!P17)/'Table 12'!$B17*100</f>
        <v>0.12382873380558568</v>
      </c>
      <c r="Q18" s="10">
        <f>('Table 12'!Q18-'Table 12'!Q17)/'Table 12'!$B17*100</f>
        <v>5.3152565084967386E-2</v>
      </c>
      <c r="R18" s="10">
        <f>('Table 12'!R18-'Table 12'!R17)/'Table 12'!$B17*100</f>
        <v>0.13120770879925708</v>
      </c>
      <c r="S18" s="10">
        <f>('Table 12'!S18-'Table 12'!S17)/'Table 12'!$B17*100</f>
        <v>0.2730914460053101</v>
      </c>
      <c r="T18" s="16">
        <f>('Table 12'!T18-'Table 12'!T17)/'Table 12'!$B17*100</f>
        <v>9.5599817636314144E-2</v>
      </c>
      <c r="U18" s="17">
        <f>('Table 12'!U18-'Table 12'!U17)/'Table 12'!$B17*100</f>
        <v>8.1354518430149896E-3</v>
      </c>
      <c r="V18" s="73">
        <f>('Table 12'!V18-'Table 12'!V17)/'Table 12'!$B17*100</f>
        <v>0.1693561765259807</v>
      </c>
      <c r="W18" s="11">
        <f>('Table 12'!W18-'Table 12'!W17)/'Table 12'!$B17*100</f>
        <v>1.7498915688243664</v>
      </c>
      <c r="X18" s="11">
        <f>('Table 12'!X18-'Table 12'!X17)/'Table 12'!$B17*100</f>
        <v>2.1075438773044897</v>
      </c>
    </row>
    <row r="19" spans="1:24">
      <c r="A19" s="142">
        <v>2009</v>
      </c>
      <c r="B19" s="9">
        <f t="shared" si="1"/>
        <v>-9.1944924934230752</v>
      </c>
      <c r="C19" s="10">
        <f>('Table 12'!C19-'Table 12'!C18)/'Table 12'!$B18*100</f>
        <v>-0.41717056176464767</v>
      </c>
      <c r="D19" s="10">
        <f>('Table 12'!D19-'Table 12'!D18)/'Table 12'!$B18*100</f>
        <v>-5.6098360887095637</v>
      </c>
      <c r="E19" s="10">
        <f>('Table 12'!E19-'Table 12'!E18)/'Table 12'!$B18*100</f>
        <v>-0.1848864473029469</v>
      </c>
      <c r="F19" s="10">
        <f>('Table 12'!F19-'Table 12'!F18)/'Table 12'!$B18*100</f>
        <v>-0.53802945320569218</v>
      </c>
      <c r="G19" s="10">
        <f>('Table 12'!G19-'Table 12'!G18)/'Table 12'!$B18*100</f>
        <v>-1.5071747248807659</v>
      </c>
      <c r="H19" s="11">
        <f>('Table 12'!H19-'Table 12'!H18)/'Table 12'!$B18*100</f>
        <v>-8.257097275863611</v>
      </c>
      <c r="I19" s="10">
        <f>('Table 12'!I19-'Table 12'!I18)/'Table 12'!$B18*100</f>
        <v>-0.35222986750060276</v>
      </c>
      <c r="J19" s="10">
        <f>('Table 12'!J19-'Table 12'!J18)/'Table 12'!$B18*100</f>
        <v>-6.1831046493673915E-2</v>
      </c>
      <c r="K19" s="10">
        <f>('Table 12'!K19-'Table 12'!K18)/'Table 12'!$B18*100</f>
        <v>-0.22886623682793444</v>
      </c>
      <c r="L19" s="10">
        <f>('Table 12'!L19-'Table 12'!L18)/'Table 12'!$B18*100</f>
        <v>-2.5760678178132431E-2</v>
      </c>
      <c r="M19" s="10">
        <f>('Table 12'!M19-'Table 12'!M18)/'Table 12'!$B18*100</f>
        <v>-0.55790123379530598</v>
      </c>
      <c r="N19" s="10">
        <f>('Table 12'!N19-'Table 12'!N18)/'Table 12'!$B18*100</f>
        <v>0.19504733095904805</v>
      </c>
      <c r="O19" s="10">
        <f>('Table 12'!O19-'Table 12'!O18)/'Table 12'!$B18*100</f>
        <v>-6.0745064946860501E-2</v>
      </c>
      <c r="P19" s="10">
        <f>('Table 12'!P19-'Table 12'!P18)/'Table 12'!$B18*100</f>
        <v>-9.2743299735072171E-2</v>
      </c>
      <c r="Q19" s="10">
        <f>('Table 12'!Q19-'Table 12'!Q18)/'Table 12'!$B18*100</f>
        <v>-2.0134739988091109E-3</v>
      </c>
      <c r="R19" s="10">
        <f>('Table 12'!R19-'Table 12'!R18)/'Table 12'!$B18*100</f>
        <v>-1.0703364818270699E-2</v>
      </c>
      <c r="S19" s="10">
        <f>('Table 12'!S19-'Table 12'!S18)/'Table 12'!$B18*100</f>
        <v>0.26035171777615485</v>
      </c>
      <c r="T19" s="16">
        <f>('Table 12'!T19-'Table 12'!T18)/'Table 12'!$B18*100</f>
        <v>3.5234860691890836E-2</v>
      </c>
      <c r="U19" s="17">
        <f>('Table 12'!U19-'Table 12'!U18)/'Table 12'!$B18*100</f>
        <v>4.256273054430177E-3</v>
      </c>
      <c r="V19" s="73">
        <f>('Table 12'!V19-'Table 12'!V18)/'Table 12'!$B18*100</f>
        <v>0.22086058402983408</v>
      </c>
      <c r="W19" s="11">
        <f>('Table 12'!W19-'Table 12'!W18)/'Table 12'!$B18*100</f>
        <v>-0.93739521755946376</v>
      </c>
      <c r="X19" s="11">
        <f>('Table 12'!X19-'Table 12'!X18)/'Table 12'!$B18*100</f>
        <v>-3.5846564047135212</v>
      </c>
    </row>
    <row r="20" spans="1:24">
      <c r="A20" s="142">
        <v>2010</v>
      </c>
      <c r="B20" s="9">
        <f t="shared" si="1"/>
        <v>7.0638830487030866</v>
      </c>
      <c r="C20" s="10">
        <f>('Table 12'!C20-'Table 12'!C19)/'Table 12'!$B19*100</f>
        <v>5.4601513500530677E-2</v>
      </c>
      <c r="D20" s="10">
        <f>('Table 12'!D20-'Table 12'!D19)/'Table 12'!$B19*100</f>
        <v>2.3449298491918258</v>
      </c>
      <c r="E20" s="10">
        <f>('Table 12'!E20-'Table 12'!E19)/'Table 12'!$B19*100</f>
        <v>6.3198436698093816E-2</v>
      </c>
      <c r="F20" s="10">
        <f>('Table 12'!F20-'Table 12'!F19)/'Table 12'!$B19*100</f>
        <v>0.91253359239718801</v>
      </c>
      <c r="G20" s="10">
        <f>('Table 12'!G20-'Table 12'!G19)/'Table 12'!$B19*100</f>
        <v>0.83795976633770086</v>
      </c>
      <c r="H20" s="11">
        <f>('Table 12'!H20-'Table 12'!H19)/'Table 12'!$B19*100</f>
        <v>4.2132231581253388</v>
      </c>
      <c r="I20" s="10">
        <f>('Table 12'!I20-'Table 12'!I19)/'Table 12'!$B19*100</f>
        <v>0.46784712140798884</v>
      </c>
      <c r="J20" s="10">
        <f>('Table 12'!J20-'Table 12'!J19)/'Table 12'!$B19*100</f>
        <v>0.24557796587305175</v>
      </c>
      <c r="K20" s="10">
        <f>('Table 12'!K20-'Table 12'!K19)/'Table 12'!$B19*100</f>
        <v>0.3180276052104194</v>
      </c>
      <c r="L20" s="10">
        <f>('Table 12'!L20-'Table 12'!L19)/'Table 12'!$B19*100</f>
        <v>0.16812231714036135</v>
      </c>
      <c r="M20" s="10">
        <f>('Table 12'!M20-'Table 12'!M19)/'Table 12'!$B19*100</f>
        <v>0.56150944495213295</v>
      </c>
      <c r="N20" s="10">
        <f>('Table 12'!N20-'Table 12'!N19)/'Table 12'!$B19*100</f>
        <v>0.23620320309904008</v>
      </c>
      <c r="O20" s="10">
        <f>('Table 12'!O20-'Table 12'!O19)/'Table 12'!$B19*100</f>
        <v>0.3496430051668159</v>
      </c>
      <c r="P20" s="10">
        <f>('Table 12'!P20-'Table 12'!P19)/'Table 12'!$B19*100</f>
        <v>0.21456446558890599</v>
      </c>
      <c r="Q20" s="10">
        <f>('Table 12'!Q20-'Table 12'!Q19)/'Table 12'!$B19*100</f>
        <v>-6.3533854293228512E-3</v>
      </c>
      <c r="R20" s="10">
        <f>('Table 12'!R20-'Table 12'!R19)/'Table 12'!$B19*100</f>
        <v>8.0023754000964259E-2</v>
      </c>
      <c r="S20" s="10">
        <f>('Table 12'!S20-'Table 12'!S19)/'Table 12'!$B19*100</f>
        <v>0.21549439356738737</v>
      </c>
      <c r="T20" s="16">
        <f>('Table 12'!T20-'Table 12'!T19)/'Table 12'!$B19*100</f>
        <v>6.41234073055372E-2</v>
      </c>
      <c r="U20" s="17">
        <f>('Table 12'!U20-'Table 12'!U19)/'Table 12'!$B19*100</f>
        <v>-5.3268354832524366E-4</v>
      </c>
      <c r="V20" s="73">
        <f>('Table 12'!V20-'Table 12'!V19)/'Table 12'!$B19*100</f>
        <v>0.15190366981017539</v>
      </c>
      <c r="W20" s="11">
        <f>('Table 12'!W20-'Table 12'!W19)/'Table 12'!$B19*100</f>
        <v>2.8506598905777483</v>
      </c>
      <c r="X20" s="11">
        <f>('Table 12'!X20-'Table 12'!X19)/'Table 12'!$B19*100</f>
        <v>4.7189531995112599</v>
      </c>
    </row>
    <row r="21" spans="1:24">
      <c r="A21" s="142">
        <v>2011</v>
      </c>
      <c r="B21" s="9">
        <f t="shared" si="1"/>
        <v>7.2822633086818067</v>
      </c>
      <c r="C21" s="10">
        <f>('Table 12'!C21-'Table 12'!C20)/'Table 12'!$B20*100</f>
        <v>0.546257981434082</v>
      </c>
      <c r="D21" s="10">
        <f>('Table 12'!D21-'Table 12'!D20)/'Table 12'!$B20*100</f>
        <v>2.1140716435037459</v>
      </c>
      <c r="E21" s="10">
        <f>('Table 12'!E21-'Table 12'!E20)/'Table 12'!$B20*100</f>
        <v>0.15538056291759955</v>
      </c>
      <c r="F21" s="10">
        <f>('Table 12'!F21-'Table 12'!F20)/'Table 12'!$B20*100</f>
        <v>0.54692037536576432</v>
      </c>
      <c r="G21" s="10">
        <f>('Table 12'!G21-'Table 12'!G20)/'Table 12'!$B20*100</f>
        <v>0.83482375608128789</v>
      </c>
      <c r="H21" s="11">
        <f>('Table 12'!H21-'Table 12'!H20)/'Table 12'!$B20*100</f>
        <v>4.1974543193024783</v>
      </c>
      <c r="I21" s="10">
        <f>('Table 12'!I21-'Table 12'!I20)/'Table 12'!$B20*100</f>
        <v>0.48389099805511099</v>
      </c>
      <c r="J21" s="10">
        <f>('Table 12'!J21-'Table 12'!J20)/'Table 12'!$B20*100</f>
        <v>0.13444063256820776</v>
      </c>
      <c r="K21" s="10">
        <f>('Table 12'!K21-'Table 12'!K20)/'Table 12'!$B20*100</f>
        <v>0.34749306218363285</v>
      </c>
      <c r="L21" s="10">
        <f>('Table 12'!L21-'Table 12'!L20)/'Table 12'!$B20*100</f>
        <v>0.14966468513149905</v>
      </c>
      <c r="M21" s="10">
        <f>('Table 12'!M21-'Table 12'!M20)/'Table 12'!$B20*100</f>
        <v>0.52106342374719283</v>
      </c>
      <c r="N21" s="10">
        <f>('Table 12'!N21-'Table 12'!N20)/'Table 12'!$B20*100</f>
        <v>0.30219237626868795</v>
      </c>
      <c r="O21" s="10">
        <f>('Table 12'!O21-'Table 12'!O20)/'Table 12'!$B20*100</f>
        <v>0.53232875087836862</v>
      </c>
      <c r="P21" s="10">
        <f>('Table 12'!P21-'Table 12'!P20)/'Table 12'!$B20*100</f>
        <v>0.16552212677480788</v>
      </c>
      <c r="Q21" s="10">
        <f>('Table 12'!Q21-'Table 12'!Q20)/'Table 12'!$B20*100</f>
        <v>2.6296392594086355E-2</v>
      </c>
      <c r="R21" s="10">
        <f>('Table 12'!R21-'Table 12'!R20)/'Table 12'!$B20*100</f>
        <v>0.11180889814508647</v>
      </c>
      <c r="S21" s="10">
        <f>('Table 12'!S21-'Table 12'!S20)/'Table 12'!$B20*100</f>
        <v>0.31010764303264343</v>
      </c>
      <c r="T21" s="16">
        <f>('Table 12'!T21-'Table 12'!T20)/'Table 12'!$B20*100</f>
        <v>0.10681971420279089</v>
      </c>
      <c r="U21" s="17">
        <f>('Table 12'!U21-'Table 12'!U20)/'Table 12'!$B20*100</f>
        <v>2.5449835327138782E-2</v>
      </c>
      <c r="V21" s="73">
        <f>('Table 12'!V21-'Table 12'!V20)/'Table 12'!$B20*100</f>
        <v>0.17783809350271337</v>
      </c>
      <c r="W21" s="11">
        <f>('Table 12'!W21-'Table 12'!W20)/'Table 12'!$B20*100</f>
        <v>3.0848089893793285</v>
      </c>
      <c r="X21" s="11">
        <f>('Table 12'!X21-'Table 12'!X20)/'Table 12'!$B20*100</f>
        <v>5.1681916651780648</v>
      </c>
    </row>
    <row r="22" spans="1:24">
      <c r="A22" s="142">
        <v>2012</v>
      </c>
      <c r="B22" s="9">
        <f t="shared" si="1"/>
        <v>2.6002951890129671</v>
      </c>
      <c r="C22" s="10">
        <f>('Table 12'!C22-'Table 12'!C21)/'Table 12'!$B21*100</f>
        <v>0.12899771658355041</v>
      </c>
      <c r="D22" s="10">
        <f>('Table 12'!D22-'Table 12'!D21)/'Table 12'!$B21*100</f>
        <v>-1.2623599552200166</v>
      </c>
      <c r="E22" s="10">
        <f>('Table 12'!E22-'Table 12'!E21)/'Table 12'!$B21*100</f>
        <v>2.4869553169156181E-2</v>
      </c>
      <c r="F22" s="10">
        <f>('Table 12'!F22-'Table 12'!F21)/'Table 12'!$B21*100</f>
        <v>1.0800942805219917</v>
      </c>
      <c r="G22" s="10">
        <f>('Table 12'!G22-'Table 12'!G21)/'Table 12'!$B21*100</f>
        <v>0.52722221439734052</v>
      </c>
      <c r="H22" s="11">
        <f>('Table 12'!H22-'Table 12'!H21)/'Table 12'!$B21*100</f>
        <v>0.49882380945202098</v>
      </c>
      <c r="I22" s="10">
        <f>('Table 12'!I22-'Table 12'!I21)/'Table 12'!$B21*100</f>
        <v>0.36117049552486247</v>
      </c>
      <c r="J22" s="10">
        <f>('Table 12'!J22-'Table 12'!J21)/'Table 12'!$B21*100</f>
        <v>0.13507438728989812</v>
      </c>
      <c r="K22" s="10">
        <f>('Table 12'!K22-'Table 12'!K21)/'Table 12'!$B21*100</f>
        <v>0.26602390890808553</v>
      </c>
      <c r="L22" s="10">
        <f>('Table 12'!L22-'Table 12'!L21)/'Table 12'!$B21*100</f>
        <v>0.12128031791333943</v>
      </c>
      <c r="M22" s="10">
        <f>('Table 12'!M22-'Table 12'!M21)/'Table 12'!$B21*100</f>
        <v>-7.2906856202483439E-2</v>
      </c>
      <c r="N22" s="10">
        <f>('Table 12'!N22-'Table 12'!N21)/'Table 12'!$B21*100</f>
        <v>0.28364577349714365</v>
      </c>
      <c r="O22" s="10">
        <f>('Table 12'!O22-'Table 12'!O21)/'Table 12'!$B21*100</f>
        <v>0.37651677433755254</v>
      </c>
      <c r="P22" s="10">
        <f>('Table 12'!P22-'Table 12'!P21)/'Table 12'!$B21*100</f>
        <v>0.22730906450961863</v>
      </c>
      <c r="Q22" s="10">
        <f>('Table 12'!Q22-'Table 12'!Q21)/'Table 12'!$B21*100</f>
        <v>2.5902296470611375E-2</v>
      </c>
      <c r="R22" s="10">
        <f>('Table 12'!R22-'Table 12'!R21)/'Table 12'!$B21*100</f>
        <v>0.14284015763027644</v>
      </c>
      <c r="S22" s="10">
        <f>('Table 12'!S22-'Table 12'!S21)/'Table 12'!$B21*100</f>
        <v>0.23461505968204038</v>
      </c>
      <c r="T22" s="16">
        <f>('Table 12'!T22-'Table 12'!T21)/'Table 12'!$B21*100</f>
        <v>7.6526506652443246E-2</v>
      </c>
      <c r="U22" s="17">
        <f>('Table 12'!U22-'Table 12'!U21)/'Table 12'!$B21*100</f>
        <v>1.2214009584874102E-2</v>
      </c>
      <c r="V22" s="73">
        <f>('Table 12'!V22-'Table 12'!V21)/'Table 12'!$B21*100</f>
        <v>0.14587454344472384</v>
      </c>
      <c r="W22" s="11">
        <f>('Table 12'!W22-'Table 12'!W21)/'Table 12'!$B21*100</f>
        <v>2.1014713795609463</v>
      </c>
      <c r="X22" s="11">
        <f>('Table 12'!X22-'Table 12'!X21)/'Table 12'!$B21*100</f>
        <v>3.8626551442329888</v>
      </c>
    </row>
    <row r="23" spans="1:24">
      <c r="A23" s="142">
        <v>2013</v>
      </c>
      <c r="B23" s="9">
        <f t="shared" si="1"/>
        <v>4.1174819245369303</v>
      </c>
      <c r="C23" s="10">
        <f>('Table 12'!C23-'Table 12'!C22)/'Table 12'!$B22*100</f>
        <v>0.21365656445386283</v>
      </c>
      <c r="D23" s="10">
        <f>('Table 12'!D23-'Table 12'!D22)/'Table 12'!$B22*100</f>
        <v>0.8626534156167579</v>
      </c>
      <c r="E23" s="10">
        <f>('Table 12'!E23-'Table 12'!E22)/'Table 12'!$B22*100</f>
        <v>0.12941688651318656</v>
      </c>
      <c r="F23" s="10">
        <f>('Table 12'!F23-'Table 12'!F22)/'Table 12'!$B22*100</f>
        <v>0.58353356013430024</v>
      </c>
      <c r="G23" s="10">
        <f>('Table 12'!G23-'Table 12'!G22)/'Table 12'!$B22*100</f>
        <v>-5.5004159032245273E-2</v>
      </c>
      <c r="H23" s="11">
        <f>('Table 12'!H23-'Table 12'!H22)/'Table 12'!$B22*100</f>
        <v>1.7342562676858697</v>
      </c>
      <c r="I23" s="10">
        <f>('Table 12'!I23-'Table 12'!I22)/'Table 12'!$B22*100</f>
        <v>0.20977680326453738</v>
      </c>
      <c r="J23" s="10">
        <f>('Table 12'!J23-'Table 12'!J22)/'Table 12'!$B22*100</f>
        <v>0.31680462150942901</v>
      </c>
      <c r="K23" s="10">
        <f>('Table 12'!K23-'Table 12'!K22)/'Table 12'!$B22*100</f>
        <v>0.27280304042221665</v>
      </c>
      <c r="L23" s="10">
        <f>('Table 12'!L23-'Table 12'!L22)/'Table 12'!$B22*100</f>
        <v>3.1229450429200719E-2</v>
      </c>
      <c r="M23" s="10">
        <f>('Table 12'!M23-'Table 12'!M22)/'Table 12'!$B22*100</f>
        <v>0.54748889445543714</v>
      </c>
      <c r="N23" s="10">
        <f>('Table 12'!N23-'Table 12'!N22)/'Table 12'!$B22*100</f>
        <v>0.18286348993029011</v>
      </c>
      <c r="O23" s="10">
        <f>('Table 12'!O23-'Table 12'!O22)/'Table 12'!$B22*100</f>
        <v>0.28044827009368106</v>
      </c>
      <c r="P23" s="10">
        <f>('Table 12'!P23-'Table 12'!P22)/'Table 12'!$B22*100</f>
        <v>0.17412033594042775</v>
      </c>
      <c r="Q23" s="10">
        <f>('Table 12'!Q23-'Table 12'!Q22)/'Table 12'!$B22*100</f>
        <v>-1.263926538591034E-2</v>
      </c>
      <c r="R23" s="10">
        <f>('Table 12'!R23-'Table 12'!R22)/'Table 12'!$B22*100</f>
        <v>0.16430449727166963</v>
      </c>
      <c r="S23" s="10">
        <f>('Table 12'!S23-'Table 12'!S22)/'Table 12'!$B22*100</f>
        <v>0.21602551892008337</v>
      </c>
      <c r="T23" s="16">
        <f>('Table 12'!T23-'Table 12'!T22)/'Table 12'!$B22*100</f>
        <v>4.6493003363980559E-2</v>
      </c>
      <c r="U23" s="17">
        <f>('Table 12'!U23-'Table 12'!U22)/'Table 12'!$B22*100</f>
        <v>1.9128948165771441E-2</v>
      </c>
      <c r="V23" s="73">
        <f>('Table 12'!V23-'Table 12'!V22)/'Table 12'!$B22*100</f>
        <v>0.15040356739033095</v>
      </c>
      <c r="W23" s="11">
        <f>('Table 12'!W23-'Table 12'!W22)/'Table 12'!$B22*100</f>
        <v>2.3832256568510601</v>
      </c>
      <c r="X23" s="11">
        <f>('Table 12'!X23-'Table 12'!X22)/'Table 12'!$B22*100</f>
        <v>3.2548285089201721</v>
      </c>
    </row>
    <row r="24" spans="1:24">
      <c r="A24" s="142">
        <v>2014</v>
      </c>
      <c r="B24" s="9">
        <f t="shared" si="1"/>
        <v>5.3287621344926208</v>
      </c>
      <c r="C24" s="10">
        <f>('Table 12'!C24-'Table 12'!C23)/'Table 12'!$B23*100</f>
        <v>-0.33544640797935793</v>
      </c>
      <c r="D24" s="10">
        <f>('Table 12'!D24-'Table 12'!D23)/'Table 12'!$B23*100</f>
        <v>1.5466969741727554</v>
      </c>
      <c r="E24" s="10">
        <f>('Table 12'!E24-'Table 12'!E23)/'Table 12'!$B23*100</f>
        <v>0.10708995224688268</v>
      </c>
      <c r="F24" s="10">
        <f>('Table 12'!F24-'Table 12'!F23)/'Table 12'!$B23*100</f>
        <v>0.55302759314059713</v>
      </c>
      <c r="G24" s="10">
        <f>('Table 12'!G24-'Table 12'!G23)/'Table 12'!$B23*100</f>
        <v>0.4309890207455912</v>
      </c>
      <c r="H24" s="11">
        <f>('Table 12'!H24-'Table 12'!H23)/'Table 12'!$B23*100</f>
        <v>2.3023571323264651</v>
      </c>
      <c r="I24" s="10">
        <f>('Table 12'!I24-'Table 12'!I23)/'Table 12'!$B23*100</f>
        <v>0.32250098952964934</v>
      </c>
      <c r="J24" s="10">
        <f>('Table 12'!J24-'Table 12'!J23)/'Table 12'!$B23*100</f>
        <v>0.17180317042931978</v>
      </c>
      <c r="K24" s="10">
        <f>('Table 12'!K24-'Table 12'!K23)/'Table 12'!$B23*100</f>
        <v>0.45017456723506061</v>
      </c>
      <c r="L24" s="10">
        <f>('Table 12'!L24-'Table 12'!L23)/'Table 12'!$B23*100</f>
        <v>0.11196531432246376</v>
      </c>
      <c r="M24" s="10">
        <f>('Table 12'!M24-'Table 12'!M23)/'Table 12'!$B23*100</f>
        <v>0.61816480888169856</v>
      </c>
      <c r="N24" s="10">
        <f>('Table 12'!N24-'Table 12'!N23)/'Table 12'!$B23*100</f>
        <v>0.22706410934411847</v>
      </c>
      <c r="O24" s="10">
        <f>('Table 12'!O24-'Table 12'!O23)/'Table 12'!$B23*100</f>
        <v>0.47932230303709877</v>
      </c>
      <c r="P24" s="10">
        <f>('Table 12'!P24-'Table 12'!P23)/'Table 12'!$B23*100</f>
        <v>0.20940821675830967</v>
      </c>
      <c r="Q24" s="10">
        <f>('Table 12'!Q24-'Table 12'!Q23)/'Table 12'!$B23*100</f>
        <v>3.236468959125767E-2</v>
      </c>
      <c r="R24" s="10">
        <f>('Table 12'!R24-'Table 12'!R23)/'Table 12'!$B23*100</f>
        <v>0.15371070214799193</v>
      </c>
      <c r="S24" s="10">
        <f>('Table 12'!S24-'Table 12'!S23)/'Table 12'!$B23*100</f>
        <v>0.24992613088919308</v>
      </c>
      <c r="T24" s="16">
        <f>('Table 12'!T24-'Table 12'!T23)/'Table 12'!$B23*100</f>
        <v>0.10628228339861735</v>
      </c>
      <c r="U24" s="17">
        <f>('Table 12'!U24-'Table 12'!U23)/'Table 12'!$B23*100</f>
        <v>8.6026070653943999E-3</v>
      </c>
      <c r="V24" s="73">
        <f>('Table 12'!V24-'Table 12'!V23)/'Table 12'!$B23*100</f>
        <v>0.13504124042518145</v>
      </c>
      <c r="W24" s="11">
        <f>('Table 12'!W24-'Table 12'!W23)/'Table 12'!$B23*100</f>
        <v>3.0264050021661557</v>
      </c>
      <c r="X24" s="11">
        <f>('Table 12'!X24-'Table 12'!X23)/'Table 12'!$B23*100</f>
        <v>3.7820651603198767</v>
      </c>
    </row>
    <row r="25" spans="1:24">
      <c r="A25" s="142">
        <v>2015</v>
      </c>
      <c r="B25" s="9">
        <f t="shared" si="1"/>
        <v>-1.9880201320413207</v>
      </c>
      <c r="C25" s="10">
        <f>('Table 12'!C25-'Table 12'!C24)/'Table 12'!$B24*100</f>
        <v>0.40689787806365085</v>
      </c>
      <c r="D25" s="10">
        <f>('Table 12'!D25-'Table 12'!D24)/'Table 12'!$B24*100</f>
        <v>-4.8670265036492939</v>
      </c>
      <c r="E25" s="10">
        <f>('Table 12'!E25-'Table 12'!E24)/'Table 12'!$B24*100</f>
        <v>0.10709076499834141</v>
      </c>
      <c r="F25" s="10">
        <f>('Table 12'!F25-'Table 12'!F24)/'Table 12'!$B24*100</f>
        <v>-1.903303789428561E-2</v>
      </c>
      <c r="G25" s="10">
        <f>('Table 12'!G25-'Table 12'!G24)/'Table 12'!$B24*100</f>
        <v>0.76128322967721951</v>
      </c>
      <c r="H25" s="11">
        <f>('Table 12'!H25-'Table 12'!H24)/'Table 12'!$B24*100</f>
        <v>-3.6107876688043716</v>
      </c>
      <c r="I25" s="10">
        <f>('Table 12'!I25-'Table 12'!I24)/'Table 12'!$B24*100</f>
        <v>-8.8768299642067103E-2</v>
      </c>
      <c r="J25" s="10">
        <f>('Table 12'!J25-'Table 12'!J24)/'Table 12'!$B24*100</f>
        <v>0.13373882741206816</v>
      </c>
      <c r="K25" s="10">
        <f>('Table 12'!K25-'Table 12'!K24)/'Table 12'!$B24*100</f>
        <v>0.24618479650544339</v>
      </c>
      <c r="L25" s="10">
        <f>('Table 12'!L25-'Table 12'!L24)/'Table 12'!$B24*100</f>
        <v>1.4495737674996323E-2</v>
      </c>
      <c r="M25" s="10">
        <f>('Table 12'!M25-'Table 12'!M24)/'Table 12'!$B24*100</f>
        <v>0.4495263680123005</v>
      </c>
      <c r="N25" s="10">
        <f>('Table 12'!N25-'Table 12'!N24)/'Table 12'!$B24*100</f>
        <v>0.21877781540831984</v>
      </c>
      <c r="O25" s="10">
        <f>('Table 12'!O25-'Table 12'!O24)/'Table 12'!$B24*100</f>
        <v>0.1805184997871486</v>
      </c>
      <c r="P25" s="10">
        <f>('Table 12'!P25-'Table 12'!P24)/'Table 12'!$B24*100</f>
        <v>0.10011162256475764</v>
      </c>
      <c r="Q25" s="10">
        <f>('Table 12'!Q25-'Table 12'!Q24)/'Table 12'!$B24*100</f>
        <v>2.9167490058939635E-2</v>
      </c>
      <c r="R25" s="10">
        <f>('Table 12'!R25-'Table 12'!R24)/'Table 12'!$B24*100</f>
        <v>0.11423694770669823</v>
      </c>
      <c r="S25" s="10">
        <f>('Table 12'!S25-'Table 12'!S24)/'Table 12'!$B24*100</f>
        <v>0.22477773127444681</v>
      </c>
      <c r="T25" s="16">
        <f>('Table 12'!T25-'Table 12'!T24)/'Table 12'!$B24*100</f>
        <v>4.6035083836572989E-2</v>
      </c>
      <c r="U25" s="17">
        <f>('Table 12'!U25-'Table 12'!U24)/'Table 12'!$B24*100</f>
        <v>4.9696652979274395E-3</v>
      </c>
      <c r="V25" s="73">
        <f>('Table 12'!V25-'Table 12'!V24)/'Table 12'!$B24*100</f>
        <v>0.17377298213994655</v>
      </c>
      <c r="W25" s="11">
        <f>('Table 12'!W25-'Table 12'!W24)/'Table 12'!$B24*100</f>
        <v>1.622767536763051</v>
      </c>
      <c r="X25" s="11">
        <f>('Table 12'!X25-'Table 12'!X24)/'Table 12'!$B24*100</f>
        <v>2.8790063716079719</v>
      </c>
    </row>
    <row r="26" spans="1:24">
      <c r="A26" s="169"/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</row>
    <row r="27" spans="1:24">
      <c r="A27" s="1" t="s">
        <v>926</v>
      </c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</row>
    <row r="28" spans="1:24">
      <c r="A28" s="1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</row>
    <row r="29" spans="1:24">
      <c r="A29" s="142" t="s">
        <v>898</v>
      </c>
      <c r="B29" s="9">
        <f>AVERAGE(B8:B25)</f>
        <v>4.5210265852122262</v>
      </c>
      <c r="C29" s="16">
        <f t="shared" ref="C29:X29" si="2">AVERAGE(C8:C25)</f>
        <v>7.5435012997155493E-2</v>
      </c>
      <c r="D29" s="17">
        <f t="shared" si="2"/>
        <v>0.48812583799620746</v>
      </c>
      <c r="E29" s="17">
        <f t="shared" si="2"/>
        <v>8.6659384566430839E-2</v>
      </c>
      <c r="F29" s="17">
        <f t="shared" si="2"/>
        <v>0.56848651272652195</v>
      </c>
      <c r="G29" s="73">
        <f t="shared" si="2"/>
        <v>0.39934981087170957</v>
      </c>
      <c r="H29" s="9">
        <f t="shared" si="2"/>
        <v>1.6180565591580256</v>
      </c>
      <c r="I29" s="16">
        <f t="shared" si="2"/>
        <v>0.31935099958887159</v>
      </c>
      <c r="J29" s="17">
        <f t="shared" si="2"/>
        <v>0.31993568651699816</v>
      </c>
      <c r="K29" s="17">
        <f t="shared" si="2"/>
        <v>0.24934815857548312</v>
      </c>
      <c r="L29" s="17">
        <f t="shared" si="2"/>
        <v>0.18971832725902413</v>
      </c>
      <c r="M29" s="17">
        <f t="shared" si="2"/>
        <v>0.4589639699754009</v>
      </c>
      <c r="N29" s="17">
        <f t="shared" si="2"/>
        <v>0.27428478941997431</v>
      </c>
      <c r="O29" s="17">
        <f t="shared" si="2"/>
        <v>0.433147285773895</v>
      </c>
      <c r="P29" s="17">
        <f t="shared" si="2"/>
        <v>0.21535630229218519</v>
      </c>
      <c r="Q29" s="17">
        <f t="shared" si="2"/>
        <v>3.3471609933703336E-2</v>
      </c>
      <c r="R29" s="17">
        <f t="shared" si="2"/>
        <v>0.12844653930516051</v>
      </c>
      <c r="S29" s="73">
        <f t="shared" si="2"/>
        <v>0.28094635741350699</v>
      </c>
      <c r="T29" s="16">
        <f t="shared" si="2"/>
        <v>9.5380980460422371E-2</v>
      </c>
      <c r="U29" s="17">
        <f t="shared" si="2"/>
        <v>1.4625693896167438E-2</v>
      </c>
      <c r="V29" s="73">
        <f t="shared" si="2"/>
        <v>0.17093968305691717</v>
      </c>
      <c r="W29" s="9">
        <f t="shared" si="2"/>
        <v>2.9029700260542017</v>
      </c>
      <c r="X29" s="9">
        <f t="shared" si="2"/>
        <v>4.0329007472160194</v>
      </c>
    </row>
    <row r="30" spans="1:24">
      <c r="A30" s="142" t="s">
        <v>899</v>
      </c>
      <c r="B30" s="9">
        <f>AVERAGE(B7:B17)</f>
        <v>6.105185451832865</v>
      </c>
      <c r="C30" s="16">
        <f>AVERAGE(C8:C17)</f>
        <v>3.8145410786574983E-2</v>
      </c>
      <c r="D30" s="17">
        <f t="shared" ref="D30:X30" si="3">AVERAGE(D8:D17)</f>
        <v>1.0648228590801601</v>
      </c>
      <c r="E30" s="17">
        <f t="shared" si="3"/>
        <v>9.9694033877814392E-2</v>
      </c>
      <c r="F30" s="17">
        <f t="shared" si="3"/>
        <v>0.62282800132742788</v>
      </c>
      <c r="G30" s="73">
        <f t="shared" si="3"/>
        <v>0.64253258051964435</v>
      </c>
      <c r="H30" s="9">
        <f t="shared" si="3"/>
        <v>2.4680228855916222</v>
      </c>
      <c r="I30" s="16">
        <f t="shared" si="3"/>
        <v>0.42729302187534762</v>
      </c>
      <c r="J30" s="17">
        <f t="shared" si="3"/>
        <v>0.45282806807030296</v>
      </c>
      <c r="K30" s="17">
        <f t="shared" si="3"/>
        <v>0.2772181991290939</v>
      </c>
      <c r="L30" s="17">
        <f t="shared" si="3"/>
        <v>0.27620121870544467</v>
      </c>
      <c r="M30" s="17">
        <f t="shared" si="3"/>
        <v>0.59180754284092152</v>
      </c>
      <c r="N30" s="17">
        <f t="shared" si="3"/>
        <v>0.32450672975902872</v>
      </c>
      <c r="O30" s="17">
        <f t="shared" si="3"/>
        <v>0.51649208148331494</v>
      </c>
      <c r="P30" s="17">
        <f t="shared" si="3"/>
        <v>0.27542921750519928</v>
      </c>
      <c r="Q30" s="17">
        <f t="shared" si="3"/>
        <v>4.5661166982084E-2</v>
      </c>
      <c r="R30" s="17">
        <f t="shared" si="3"/>
        <v>0.1424608406609216</v>
      </c>
      <c r="S30" s="73">
        <f t="shared" si="3"/>
        <v>0.30726447922958666</v>
      </c>
      <c r="T30" s="16">
        <f t="shared" si="3"/>
        <v>0.11397429711994551</v>
      </c>
      <c r="U30" s="17">
        <f t="shared" si="3"/>
        <v>1.8103838334078783E-2</v>
      </c>
      <c r="V30" s="73">
        <f t="shared" si="3"/>
        <v>0.17518634377556228</v>
      </c>
      <c r="W30" s="9">
        <f t="shared" si="3"/>
        <v>3.6371625662412441</v>
      </c>
      <c r="X30" s="9">
        <f t="shared" si="3"/>
        <v>5.0403625927527047</v>
      </c>
    </row>
    <row r="31" spans="1:24">
      <c r="A31" s="241" t="s">
        <v>900</v>
      </c>
      <c r="B31" s="9">
        <f>AVERAGE(B18:B25)</f>
        <v>2.5408280019364291</v>
      </c>
      <c r="C31" s="16">
        <f t="shared" ref="C31:S31" si="4">AVERAGE(C18:C25)</f>
        <v>0.12204701576038114</v>
      </c>
      <c r="D31" s="17">
        <f t="shared" si="4"/>
        <v>-0.23274543835873318</v>
      </c>
      <c r="E31" s="17">
        <f t="shared" si="4"/>
        <v>7.0366072927201373E-2</v>
      </c>
      <c r="F31" s="17">
        <f t="shared" si="4"/>
        <v>0.50055965197538932</v>
      </c>
      <c r="G31" s="73">
        <f t="shared" si="4"/>
        <v>9.5371348811791101E-2</v>
      </c>
      <c r="H31" s="9">
        <f t="shared" si="4"/>
        <v>0.5555986511160298</v>
      </c>
      <c r="I31" s="16">
        <f t="shared" si="4"/>
        <v>0.18442347173077653</v>
      </c>
      <c r="J31" s="17">
        <f t="shared" si="4"/>
        <v>0.15382020957536702</v>
      </c>
      <c r="K31" s="17">
        <f t="shared" si="4"/>
        <v>0.21451060788346962</v>
      </c>
      <c r="L31" s="17">
        <f t="shared" si="4"/>
        <v>8.1614712950998397E-2</v>
      </c>
      <c r="M31" s="17">
        <f t="shared" si="4"/>
        <v>0.29290950389350012</v>
      </c>
      <c r="N31" s="17">
        <f t="shared" si="4"/>
        <v>0.21150736399615633</v>
      </c>
      <c r="O31" s="17">
        <f t="shared" si="4"/>
        <v>0.32896629113711989</v>
      </c>
      <c r="P31" s="17">
        <f t="shared" si="4"/>
        <v>0.14026515827591762</v>
      </c>
      <c r="Q31" s="17">
        <f t="shared" si="4"/>
        <v>1.8234663623227516E-2</v>
      </c>
      <c r="R31" s="17">
        <f t="shared" si="4"/>
        <v>0.11092866261045917</v>
      </c>
      <c r="S31" s="73">
        <f>AVERAGE(S18:S25)</f>
        <v>0.24804870514340743</v>
      </c>
      <c r="T31" s="16">
        <f t="shared" ref="T31:X31" si="5">AVERAGE(T18:T25)</f>
        <v>7.2139334636018404E-2</v>
      </c>
      <c r="U31" s="17">
        <f t="shared" si="5"/>
        <v>1.0278013348778262E-2</v>
      </c>
      <c r="V31" s="73">
        <f t="shared" si="5"/>
        <v>0.1656313571586108</v>
      </c>
      <c r="W31" s="73">
        <f t="shared" si="5"/>
        <v>1.9852293508203991</v>
      </c>
      <c r="X31" s="73">
        <f>AVERAGE(X18:X25)</f>
        <v>2.7735734402951628</v>
      </c>
    </row>
    <row r="32" spans="1:24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</row>
    <row r="33" spans="1:24">
      <c r="A33" s="25" t="s">
        <v>594</v>
      </c>
      <c r="B33" s="66" t="s">
        <v>938</v>
      </c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</row>
    <row r="34" spans="1:24">
      <c r="A34" s="25" t="s">
        <v>595</v>
      </c>
      <c r="B34" s="3" t="s">
        <v>596</v>
      </c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</row>
    <row r="35" spans="1:24">
      <c r="A35" s="1" t="s">
        <v>1</v>
      </c>
      <c r="B35" s="3" t="s">
        <v>654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</row>
    <row r="37" spans="1:24">
      <c r="B37" s="159"/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</row>
  </sheetData>
  <mergeCells count="1">
    <mergeCell ref="B6:X6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2"/>
  <dimension ref="A1:K297"/>
  <sheetViews>
    <sheetView workbookViewId="0">
      <selection activeCell="H23" sqref="B23:H23"/>
    </sheetView>
  </sheetViews>
  <sheetFormatPr defaultRowHeight="15"/>
  <cols>
    <col min="2" max="2" width="99.140625" customWidth="1"/>
    <col min="4" max="4" width="10" customWidth="1"/>
    <col min="5" max="5" width="10.28515625" customWidth="1"/>
  </cols>
  <sheetData>
    <row r="1" spans="1:11" ht="15.75">
      <c r="A1" s="227" t="s">
        <v>74</v>
      </c>
      <c r="B1" s="2" t="s">
        <v>683</v>
      </c>
    </row>
    <row r="2" spans="1:11">
      <c r="A2" s="3"/>
      <c r="B2" s="3"/>
    </row>
    <row r="3" spans="1:11">
      <c r="A3" s="1" t="s">
        <v>2</v>
      </c>
      <c r="B3" s="30"/>
    </row>
    <row r="4" spans="1:11" s="41" customFormat="1">
      <c r="A4" s="1"/>
    </row>
    <row r="5" spans="1:11">
      <c r="B5" s="52" t="s">
        <v>205</v>
      </c>
      <c r="C5" s="129">
        <v>1997</v>
      </c>
      <c r="D5" s="129">
        <v>2007</v>
      </c>
      <c r="E5" s="128">
        <v>2015</v>
      </c>
      <c r="F5" s="131">
        <v>1997</v>
      </c>
      <c r="G5" s="131">
        <v>2007</v>
      </c>
      <c r="H5" s="132">
        <v>2015</v>
      </c>
      <c r="I5" s="129" t="s">
        <v>173</v>
      </c>
      <c r="J5" s="129" t="s">
        <v>25</v>
      </c>
      <c r="K5" s="129" t="s">
        <v>174</v>
      </c>
    </row>
    <row r="6" spans="1:11" ht="15" customHeight="1">
      <c r="B6" s="43"/>
      <c r="C6" s="248" t="s">
        <v>682</v>
      </c>
      <c r="D6" s="249"/>
      <c r="E6" s="250"/>
      <c r="F6" s="248" t="s">
        <v>680</v>
      </c>
      <c r="G6" s="249"/>
      <c r="H6" s="250"/>
      <c r="I6" s="249" t="s">
        <v>207</v>
      </c>
      <c r="J6" s="249"/>
      <c r="K6" s="249"/>
    </row>
    <row r="7" spans="1:11">
      <c r="B7" s="45" t="s">
        <v>208</v>
      </c>
      <c r="C7" s="121">
        <v>9570015</v>
      </c>
      <c r="D7" s="121">
        <v>27349428</v>
      </c>
      <c r="E7" s="122">
        <v>28900850</v>
      </c>
      <c r="F7" s="120"/>
      <c r="G7" s="120"/>
      <c r="H7" s="123"/>
      <c r="I7" s="130">
        <v>5.68172655618564</v>
      </c>
      <c r="J7" s="130">
        <v>11.07173681296314</v>
      </c>
      <c r="K7" s="130">
        <v>0.5532788841104086</v>
      </c>
    </row>
    <row r="8" spans="1:11">
      <c r="B8" s="47" t="s">
        <v>4</v>
      </c>
      <c r="C8" s="121">
        <v>5883702</v>
      </c>
      <c r="D8" s="121">
        <v>21849746</v>
      </c>
      <c r="E8" s="122">
        <v>20647932</v>
      </c>
      <c r="F8" s="125">
        <v>100</v>
      </c>
      <c r="G8" s="125">
        <v>100</v>
      </c>
      <c r="H8" s="126">
        <v>100</v>
      </c>
      <c r="I8" s="130">
        <v>6.4783455878437035</v>
      </c>
      <c r="J8" s="130">
        <v>14.019615581866285</v>
      </c>
      <c r="K8" s="130">
        <v>-0.56414397412318795</v>
      </c>
    </row>
    <row r="9" spans="1:11">
      <c r="B9" s="64" t="s">
        <v>209</v>
      </c>
      <c r="C9" s="121">
        <v>2318536</v>
      </c>
      <c r="D9" s="121">
        <v>15828743</v>
      </c>
      <c r="E9" s="122">
        <v>12057151</v>
      </c>
      <c r="F9" s="124">
        <v>39.406074610848748</v>
      </c>
      <c r="G9" s="124">
        <v>72.443601861550249</v>
      </c>
      <c r="H9" s="127">
        <v>58.393988318055293</v>
      </c>
      <c r="I9" s="130">
        <v>8.592927903200053</v>
      </c>
      <c r="J9" s="130">
        <v>21.177854372620033</v>
      </c>
      <c r="K9" s="130">
        <v>-2.6849909858274734</v>
      </c>
    </row>
    <row r="10" spans="1:11">
      <c r="B10" s="48" t="s">
        <v>210</v>
      </c>
      <c r="C10" s="121">
        <v>334372</v>
      </c>
      <c r="D10" s="121">
        <v>388792</v>
      </c>
      <c r="E10" s="122">
        <v>589537</v>
      </c>
      <c r="F10" s="124">
        <v>5.6830206560427436</v>
      </c>
      <c r="G10" s="124">
        <v>1.7793891059420097</v>
      </c>
      <c r="H10" s="127">
        <v>2.8551866598553306</v>
      </c>
      <c r="I10" s="130">
        <v>2.875997260849128</v>
      </c>
      <c r="J10" s="130">
        <v>1.5193297307786846</v>
      </c>
      <c r="K10" s="130">
        <v>4.250794804110436</v>
      </c>
    </row>
    <row r="11" spans="1:11">
      <c r="B11" s="50" t="s">
        <v>211</v>
      </c>
      <c r="C11" s="121">
        <v>33549</v>
      </c>
      <c r="D11" s="121">
        <v>53893</v>
      </c>
      <c r="E11" s="122">
        <v>72794</v>
      </c>
      <c r="F11" s="124">
        <v>0.57020222982061297</v>
      </c>
      <c r="G11" s="124">
        <v>0.24665275285122307</v>
      </c>
      <c r="H11" s="127">
        <v>0.35254862327132808</v>
      </c>
      <c r="I11" s="130">
        <v>3.9491159671739995</v>
      </c>
      <c r="J11" s="130">
        <v>4.8540664663248245</v>
      </c>
      <c r="K11" s="130">
        <v>3.0519757078499188</v>
      </c>
    </row>
    <row r="12" spans="1:11">
      <c r="B12" s="51" t="s">
        <v>212</v>
      </c>
      <c r="C12" s="121">
        <v>8654</v>
      </c>
      <c r="D12" s="121">
        <v>11000</v>
      </c>
      <c r="E12" s="122">
        <v>14755</v>
      </c>
      <c r="F12" s="124">
        <v>0.14708426769404703</v>
      </c>
      <c r="G12" s="124">
        <v>5.0343834660595131E-2</v>
      </c>
      <c r="H12" s="127">
        <v>7.1459940879309361E-2</v>
      </c>
      <c r="I12" s="130">
        <v>2.7037062411274126</v>
      </c>
      <c r="J12" s="130">
        <v>2.4277374117645412</v>
      </c>
      <c r="K12" s="130">
        <v>2.980418607316393</v>
      </c>
    </row>
    <row r="13" spans="1:11">
      <c r="B13" s="53" t="s">
        <v>213</v>
      </c>
      <c r="C13" s="121">
        <v>3181</v>
      </c>
      <c r="D13" s="121">
        <v>4242</v>
      </c>
      <c r="E13" s="122">
        <v>3506</v>
      </c>
      <c r="F13" s="124">
        <v>5.4064600824446925E-2</v>
      </c>
      <c r="G13" s="124">
        <v>1.9414413330022237E-2</v>
      </c>
      <c r="H13" s="127">
        <v>1.6979908690129355E-2</v>
      </c>
      <c r="I13" s="130">
        <v>0.48758571794549344</v>
      </c>
      <c r="J13" s="130">
        <v>2.9202184903448725</v>
      </c>
      <c r="K13" s="130">
        <v>-1.8875490983461751</v>
      </c>
    </row>
    <row r="14" spans="1:11">
      <c r="B14" s="53" t="s">
        <v>214</v>
      </c>
      <c r="C14" s="121">
        <v>5473</v>
      </c>
      <c r="D14" s="121">
        <v>6758</v>
      </c>
      <c r="E14" s="122">
        <v>11249</v>
      </c>
      <c r="F14" s="124">
        <v>9.3019666869600129E-2</v>
      </c>
      <c r="G14" s="124">
        <v>3.0929421330572904E-2</v>
      </c>
      <c r="H14" s="127">
        <v>5.448003218918001E-2</v>
      </c>
      <c r="I14" s="130">
        <v>3.6679291953803483</v>
      </c>
      <c r="J14" s="130">
        <v>2.1313973533545028</v>
      </c>
      <c r="K14" s="130">
        <v>5.227577631937752</v>
      </c>
    </row>
    <row r="15" spans="1:11">
      <c r="B15" s="51" t="s">
        <v>215</v>
      </c>
      <c r="C15" s="121">
        <v>24895</v>
      </c>
      <c r="D15" s="121">
        <v>42893</v>
      </c>
      <c r="E15" s="122">
        <v>58039</v>
      </c>
      <c r="F15" s="124">
        <v>0.42311796212656583</v>
      </c>
      <c r="G15" s="124">
        <v>0.19630891819062796</v>
      </c>
      <c r="H15" s="127">
        <v>0.28108868239201873</v>
      </c>
      <c r="I15" s="130">
        <v>4.3230773522320076</v>
      </c>
      <c r="J15" s="130">
        <v>5.5911279612703924</v>
      </c>
      <c r="K15" s="130">
        <v>3.0702548440590061</v>
      </c>
    </row>
    <row r="16" spans="1:11">
      <c r="B16" s="53" t="s">
        <v>216</v>
      </c>
      <c r="C16" s="121">
        <v>5362</v>
      </c>
      <c r="D16" s="121">
        <v>12502</v>
      </c>
      <c r="E16" s="122">
        <v>26685</v>
      </c>
      <c r="F16" s="124">
        <v>9.1133099534952661E-2</v>
      </c>
      <c r="G16" s="124">
        <v>5.7218056447887307E-2</v>
      </c>
      <c r="H16" s="127">
        <v>0.12923812418599595</v>
      </c>
      <c r="I16" s="130">
        <v>8.3545168268889025</v>
      </c>
      <c r="J16" s="130">
        <v>8.8341697326094639</v>
      </c>
      <c r="K16" s="130">
        <v>7.8769778428395609</v>
      </c>
    </row>
    <row r="17" spans="2:11">
      <c r="B17" s="53" t="s">
        <v>217</v>
      </c>
      <c r="C17" s="121">
        <v>19533</v>
      </c>
      <c r="D17" s="121">
        <v>30391</v>
      </c>
      <c r="E17" s="122">
        <v>31354</v>
      </c>
      <c r="F17" s="124">
        <v>0.33198486259161325</v>
      </c>
      <c r="G17" s="124">
        <v>0.13909086174274063</v>
      </c>
      <c r="H17" s="127">
        <v>0.15185055820602275</v>
      </c>
      <c r="I17" s="130">
        <v>2.3943987471302997</v>
      </c>
      <c r="J17" s="130">
        <v>4.5195675220348175</v>
      </c>
      <c r="K17" s="130">
        <v>0.31244046791476521</v>
      </c>
    </row>
    <row r="18" spans="2:11">
      <c r="B18" s="50" t="s">
        <v>218</v>
      </c>
      <c r="C18" s="121">
        <v>77932</v>
      </c>
      <c r="D18" s="121">
        <v>79702</v>
      </c>
      <c r="E18" s="122">
        <v>53903</v>
      </c>
      <c r="F18" s="124">
        <v>1.3245402299436648</v>
      </c>
      <c r="G18" s="124">
        <v>0.3647731191017049</v>
      </c>
      <c r="H18" s="127">
        <v>0.26105762068569388</v>
      </c>
      <c r="I18" s="130">
        <v>-1.8263685799538409</v>
      </c>
      <c r="J18" s="130">
        <v>0.22483265040582623</v>
      </c>
      <c r="K18" s="130">
        <v>-3.8355899299169494</v>
      </c>
    </row>
    <row r="19" spans="2:11">
      <c r="B19" s="50" t="s">
        <v>219</v>
      </c>
      <c r="C19" s="121">
        <v>211225</v>
      </c>
      <c r="D19" s="121">
        <v>239361</v>
      </c>
      <c r="E19" s="122">
        <v>445587</v>
      </c>
      <c r="F19" s="124">
        <v>3.5900016690172274</v>
      </c>
      <c r="G19" s="124">
        <v>1.0954864189267921</v>
      </c>
      <c r="H19" s="127">
        <v>2.158022411154783</v>
      </c>
      <c r="I19" s="130">
        <v>3.802869606896575</v>
      </c>
      <c r="J19" s="130">
        <v>1.2583408787119277</v>
      </c>
      <c r="K19" s="130">
        <v>6.4113399955150419</v>
      </c>
    </row>
    <row r="20" spans="2:11">
      <c r="B20" s="50" t="s">
        <v>220</v>
      </c>
      <c r="C20" s="121">
        <v>11666</v>
      </c>
      <c r="D20" s="121">
        <v>15836</v>
      </c>
      <c r="E20" s="122">
        <v>17253</v>
      </c>
      <c r="F20" s="124">
        <v>0.1982765272612379</v>
      </c>
      <c r="G20" s="124">
        <v>7.2476815062289507E-2</v>
      </c>
      <c r="H20" s="127">
        <v>8.3558004743525885E-2</v>
      </c>
      <c r="I20" s="130">
        <v>1.9758026930373207</v>
      </c>
      <c r="J20" s="130">
        <v>3.1032492535169265</v>
      </c>
      <c r="K20" s="130">
        <v>0.86068489771244927</v>
      </c>
    </row>
    <row r="21" spans="2:11">
      <c r="B21" s="53" t="s">
        <v>221</v>
      </c>
      <c r="C21" s="121">
        <v>3971</v>
      </c>
      <c r="D21" s="121">
        <v>6170</v>
      </c>
      <c r="E21" s="122">
        <v>3988</v>
      </c>
      <c r="F21" s="124">
        <v>6.7491521494460471E-2</v>
      </c>
      <c r="G21" s="124">
        <v>2.8238314532352003E-2</v>
      </c>
      <c r="H21" s="127">
        <v>1.9314282902520213E-2</v>
      </c>
      <c r="I21" s="130">
        <v>2.136178105596187E-2</v>
      </c>
      <c r="J21" s="130">
        <v>4.5053508672140641</v>
      </c>
      <c r="K21" s="130">
        <v>-4.2702337294819763</v>
      </c>
    </row>
    <row r="22" spans="2:11">
      <c r="B22" s="53" t="s">
        <v>222</v>
      </c>
      <c r="C22" s="121">
        <v>7695</v>
      </c>
      <c r="D22" s="121">
        <v>9666</v>
      </c>
      <c r="E22" s="122">
        <v>13265</v>
      </c>
      <c r="F22" s="124">
        <v>0.13078500576677746</v>
      </c>
      <c r="G22" s="124">
        <v>4.4238500529937511E-2</v>
      </c>
      <c r="H22" s="127">
        <v>6.4243721841005685E-2</v>
      </c>
      <c r="I22" s="130">
        <v>2.7601977886668294</v>
      </c>
      <c r="J22" s="130">
        <v>2.3066388351588696</v>
      </c>
      <c r="K22" s="130">
        <v>3.2157675180799483</v>
      </c>
    </row>
    <row r="23" spans="2:11">
      <c r="B23" s="48" t="s">
        <v>223</v>
      </c>
      <c r="C23" s="121">
        <v>441974</v>
      </c>
      <c r="D23" s="121">
        <v>12923096</v>
      </c>
      <c r="E23" s="122">
        <v>5329032</v>
      </c>
      <c r="F23" s="124">
        <v>7.5118352357070428</v>
      </c>
      <c r="G23" s="124">
        <v>59.145291666090763</v>
      </c>
      <c r="H23" s="127">
        <v>25.809035016194358</v>
      </c>
      <c r="I23" s="130">
        <v>13.256354991620967</v>
      </c>
      <c r="J23" s="130">
        <v>40.151253003615196</v>
      </c>
      <c r="K23" s="130">
        <v>-8.4774365473764703</v>
      </c>
    </row>
    <row r="24" spans="2:11">
      <c r="B24" s="50" t="s">
        <v>224</v>
      </c>
      <c r="C24" s="121">
        <v>12953</v>
      </c>
      <c r="D24" s="121">
        <v>9458571</v>
      </c>
      <c r="E24" s="122">
        <v>3371611</v>
      </c>
      <c r="F24" s="124">
        <v>0.22015051068188024</v>
      </c>
      <c r="G24" s="124">
        <v>43.289157686318184</v>
      </c>
      <c r="H24" s="127">
        <v>16.329049320774594</v>
      </c>
      <c r="I24" s="130">
        <v>32.060626979773588</v>
      </c>
      <c r="J24" s="130">
        <v>93.350596511829181</v>
      </c>
      <c r="K24" s="130">
        <v>-9.8011099374915815</v>
      </c>
    </row>
    <row r="25" spans="2:11">
      <c r="B25" s="51" t="s">
        <v>225</v>
      </c>
      <c r="C25" s="121">
        <v>12953</v>
      </c>
      <c r="D25" s="121">
        <v>9458571</v>
      </c>
      <c r="E25" s="122">
        <v>3371611</v>
      </c>
      <c r="F25" s="124">
        <v>0.22015051068188024</v>
      </c>
      <c r="G25" s="124">
        <v>43.289157686318184</v>
      </c>
      <c r="H25" s="127">
        <v>16.329049320774594</v>
      </c>
      <c r="I25" s="130">
        <v>32.060626979773588</v>
      </c>
      <c r="J25" s="130">
        <v>93.350596511829181</v>
      </c>
      <c r="K25" s="130">
        <v>-9.8011099374915815</v>
      </c>
    </row>
    <row r="26" spans="2:11">
      <c r="B26" s="51" t="s">
        <v>226</v>
      </c>
      <c r="C26" s="121">
        <v>0</v>
      </c>
      <c r="D26" s="121">
        <v>0</v>
      </c>
      <c r="E26" s="122">
        <v>0</v>
      </c>
      <c r="F26" s="124">
        <v>0</v>
      </c>
      <c r="G26" s="124">
        <v>0</v>
      </c>
      <c r="H26" s="127">
        <v>0</v>
      </c>
      <c r="I26" s="130" t="s">
        <v>133</v>
      </c>
      <c r="J26" s="130" t="s">
        <v>133</v>
      </c>
      <c r="K26" s="130" t="s">
        <v>133</v>
      </c>
    </row>
    <row r="27" spans="2:11">
      <c r="B27" s="50" t="s">
        <v>227</v>
      </c>
      <c r="C27" s="121">
        <v>382484</v>
      </c>
      <c r="D27" s="121">
        <v>3227211</v>
      </c>
      <c r="E27" s="122">
        <v>1499344</v>
      </c>
      <c r="F27" s="124">
        <v>6.5007371209486813</v>
      </c>
      <c r="G27" s="124">
        <v>14.7700160908049</v>
      </c>
      <c r="H27" s="127">
        <v>7.2614729649438994</v>
      </c>
      <c r="I27" s="130">
        <v>7.0691612818471361</v>
      </c>
      <c r="J27" s="130">
        <v>23.771715065010124</v>
      </c>
      <c r="K27" s="130">
        <v>-7.3794421320176333</v>
      </c>
    </row>
    <row r="28" spans="2:11">
      <c r="B28" s="51" t="s">
        <v>228</v>
      </c>
      <c r="C28" s="121">
        <v>0</v>
      </c>
      <c r="D28" s="121">
        <v>0</v>
      </c>
      <c r="E28" s="122">
        <v>0</v>
      </c>
      <c r="F28" s="124">
        <v>0</v>
      </c>
      <c r="G28" s="124">
        <v>0</v>
      </c>
      <c r="H28" s="127">
        <v>0</v>
      </c>
      <c r="I28" s="130" t="s">
        <v>133</v>
      </c>
      <c r="J28" s="130" t="s">
        <v>133</v>
      </c>
      <c r="K28" s="130" t="s">
        <v>133</v>
      </c>
    </row>
    <row r="29" spans="2:11">
      <c r="B29" s="51" t="s">
        <v>229</v>
      </c>
      <c r="C29" s="121">
        <v>368774</v>
      </c>
      <c r="D29" s="121">
        <v>3210429</v>
      </c>
      <c r="E29" s="122">
        <v>1446596</v>
      </c>
      <c r="F29" s="124">
        <v>6.2677205609665485</v>
      </c>
      <c r="G29" s="124">
        <v>14.693209705961799</v>
      </c>
      <c r="H29" s="127">
        <v>7.0060091247878962</v>
      </c>
      <c r="I29" s="130">
        <v>7.0728464690710036</v>
      </c>
      <c r="J29" s="130">
        <v>24.159592225757965</v>
      </c>
      <c r="K29" s="130">
        <v>-7.6624347304289797</v>
      </c>
    </row>
    <row r="30" spans="2:11">
      <c r="B30" s="53" t="s">
        <v>230</v>
      </c>
      <c r="C30" s="121">
        <v>347886</v>
      </c>
      <c r="D30" s="121">
        <v>720921</v>
      </c>
      <c r="E30" s="122">
        <v>685698</v>
      </c>
      <c r="F30" s="124">
        <v>5.9127059800105446</v>
      </c>
      <c r="G30" s="124">
        <v>3.29944796612281</v>
      </c>
      <c r="H30" s="127">
        <v>3.3209040014273583</v>
      </c>
      <c r="I30" s="130">
        <v>3.4510246441682657</v>
      </c>
      <c r="J30" s="130">
        <v>7.558583091495974</v>
      </c>
      <c r="K30" s="130">
        <v>-0.49967011164111508</v>
      </c>
    </row>
    <row r="31" spans="2:11">
      <c r="B31" s="53" t="s">
        <v>231</v>
      </c>
      <c r="C31" s="121">
        <v>20888</v>
      </c>
      <c r="D31" s="121">
        <v>5490</v>
      </c>
      <c r="E31" s="122">
        <v>8718</v>
      </c>
      <c r="F31" s="124">
        <v>0.35501458095600358</v>
      </c>
      <c r="G31" s="124">
        <v>2.5126150207878846E-2</v>
      </c>
      <c r="H31" s="127">
        <v>4.2222146024115149E-2</v>
      </c>
      <c r="I31" s="130">
        <v>-4.2748621802434776</v>
      </c>
      <c r="J31" s="130">
        <v>-12.508160303722793</v>
      </c>
      <c r="K31" s="130">
        <v>4.7332190341550229</v>
      </c>
    </row>
    <row r="32" spans="2:11">
      <c r="B32" s="53" t="s">
        <v>232</v>
      </c>
      <c r="C32" s="121">
        <v>0</v>
      </c>
      <c r="D32" s="121">
        <v>2484018</v>
      </c>
      <c r="E32" s="122">
        <v>752180</v>
      </c>
      <c r="F32" s="124">
        <v>0</v>
      </c>
      <c r="G32" s="124">
        <v>11.368635589631111</v>
      </c>
      <c r="H32" s="127">
        <v>3.6428829773364231</v>
      </c>
      <c r="I32" s="130" t="s">
        <v>133</v>
      </c>
      <c r="J32" s="130" t="s">
        <v>133</v>
      </c>
      <c r="K32" s="130">
        <v>-11.260555794814897</v>
      </c>
    </row>
    <row r="33" spans="2:11">
      <c r="B33" s="53" t="s">
        <v>233</v>
      </c>
      <c r="C33" s="121">
        <v>0</v>
      </c>
      <c r="D33" s="121">
        <v>0</v>
      </c>
      <c r="E33" s="122">
        <v>0</v>
      </c>
      <c r="F33" s="124">
        <v>0</v>
      </c>
      <c r="G33" s="124">
        <v>0</v>
      </c>
      <c r="H33" s="127">
        <v>0</v>
      </c>
      <c r="I33" s="130" t="s">
        <v>133</v>
      </c>
      <c r="J33" s="130" t="s">
        <v>133</v>
      </c>
      <c r="K33" s="130" t="s">
        <v>133</v>
      </c>
    </row>
    <row r="34" spans="2:11">
      <c r="B34" s="51" t="s">
        <v>234</v>
      </c>
      <c r="C34" s="121">
        <v>13710</v>
      </c>
      <c r="D34" s="121">
        <v>16782</v>
      </c>
      <c r="E34" s="122">
        <v>52748</v>
      </c>
      <c r="F34" s="124">
        <v>0.23301655998213372</v>
      </c>
      <c r="G34" s="124">
        <v>7.6806384843100692E-2</v>
      </c>
      <c r="H34" s="127">
        <v>0.25546384015600204</v>
      </c>
      <c r="I34" s="130">
        <v>6.9691210138578708</v>
      </c>
      <c r="J34" s="130">
        <v>2.0423909988688704</v>
      </c>
      <c r="K34" s="130">
        <v>12.133719510788477</v>
      </c>
    </row>
    <row r="35" spans="2:11">
      <c r="B35" s="53" t="s">
        <v>235</v>
      </c>
      <c r="C35" s="121">
        <v>11572</v>
      </c>
      <c r="D35" s="121">
        <v>13543</v>
      </c>
      <c r="E35" s="122">
        <v>50665</v>
      </c>
      <c r="F35" s="124">
        <v>0.19667889366252744</v>
      </c>
      <c r="G35" s="124">
        <v>6.1982413891676358E-2</v>
      </c>
      <c r="H35" s="127">
        <v>0.24537566280245399</v>
      </c>
      <c r="I35" s="130">
        <v>7.6626291264015656</v>
      </c>
      <c r="J35" s="130">
        <v>1.585248039833731</v>
      </c>
      <c r="K35" s="130">
        <v>14.103592146213174</v>
      </c>
    </row>
    <row r="36" spans="2:11">
      <c r="B36" s="53" t="s">
        <v>236</v>
      </c>
      <c r="C36" s="121">
        <v>1576</v>
      </c>
      <c r="D36" s="121">
        <v>1819</v>
      </c>
      <c r="E36" s="122">
        <v>651</v>
      </c>
      <c r="F36" s="124">
        <v>2.678585693157131E-2</v>
      </c>
      <c r="G36" s="124">
        <v>8.3250395679656877E-3</v>
      </c>
      <c r="H36" s="127">
        <v>3.1528581167353711E-3</v>
      </c>
      <c r="I36" s="130">
        <v>-4.3243902358454989</v>
      </c>
      <c r="J36" s="130">
        <v>1.4442997380417211</v>
      </c>
      <c r="K36" s="130">
        <v>-9.765040249865498</v>
      </c>
    </row>
    <row r="37" spans="2:11">
      <c r="B37" s="53" t="s">
        <v>237</v>
      </c>
      <c r="C37" s="121">
        <v>0</v>
      </c>
      <c r="D37" s="121">
        <v>0</v>
      </c>
      <c r="E37" s="122">
        <v>0</v>
      </c>
      <c r="F37" s="124">
        <v>0</v>
      </c>
      <c r="G37" s="124">
        <v>0</v>
      </c>
      <c r="H37" s="127">
        <v>0</v>
      </c>
      <c r="I37" s="130" t="s">
        <v>133</v>
      </c>
      <c r="J37" s="130" t="s">
        <v>133</v>
      </c>
      <c r="K37" s="130" t="s">
        <v>133</v>
      </c>
    </row>
    <row r="38" spans="2:11">
      <c r="B38" s="53" t="s">
        <v>238</v>
      </c>
      <c r="C38" s="121">
        <v>0</v>
      </c>
      <c r="D38" s="121">
        <v>0</v>
      </c>
      <c r="E38" s="122">
        <v>0</v>
      </c>
      <c r="F38" s="124">
        <v>0</v>
      </c>
      <c r="G38" s="124">
        <v>0</v>
      </c>
      <c r="H38" s="127">
        <v>0</v>
      </c>
      <c r="I38" s="130" t="s">
        <v>133</v>
      </c>
      <c r="J38" s="130" t="s">
        <v>133</v>
      </c>
      <c r="K38" s="130" t="s">
        <v>133</v>
      </c>
    </row>
    <row r="39" spans="2:11">
      <c r="B39" s="53" t="s">
        <v>239</v>
      </c>
      <c r="C39" s="121">
        <v>562</v>
      </c>
      <c r="D39" s="121">
        <v>1420</v>
      </c>
      <c r="E39" s="122">
        <v>1432</v>
      </c>
      <c r="F39" s="124">
        <v>9.5518093880349476E-3</v>
      </c>
      <c r="G39" s="124">
        <v>6.4989313834586445E-3</v>
      </c>
      <c r="H39" s="127">
        <v>6.9353192368126742E-3</v>
      </c>
      <c r="I39" s="130">
        <v>4.7877065264594787</v>
      </c>
      <c r="J39" s="130">
        <v>9.7122704970516551</v>
      </c>
      <c r="K39" s="130">
        <v>8.4187386956702248E-2</v>
      </c>
    </row>
    <row r="40" spans="2:11">
      <c r="B40" s="50" t="s">
        <v>240</v>
      </c>
      <c r="C40" s="121">
        <v>46537</v>
      </c>
      <c r="D40" s="121">
        <v>237314</v>
      </c>
      <c r="E40" s="122">
        <v>458077</v>
      </c>
      <c r="F40" s="124">
        <v>0.79094760407648101</v>
      </c>
      <c r="G40" s="124">
        <v>1.0861178889676795</v>
      </c>
      <c r="H40" s="127">
        <v>2.2185127304758656</v>
      </c>
      <c r="I40" s="130">
        <v>12.113266224377339</v>
      </c>
      <c r="J40" s="130">
        <v>17.693505267834155</v>
      </c>
      <c r="K40" s="130">
        <v>6.7976048032052816</v>
      </c>
    </row>
    <row r="41" spans="2:11">
      <c r="B41" s="51" t="s">
        <v>241</v>
      </c>
      <c r="C41" s="121">
        <v>34438</v>
      </c>
      <c r="D41" s="121">
        <v>222610</v>
      </c>
      <c r="E41" s="122">
        <v>370817</v>
      </c>
      <c r="F41" s="124">
        <v>0.58531176459990664</v>
      </c>
      <c r="G41" s="124">
        <v>1.0188219121631894</v>
      </c>
      <c r="H41" s="127">
        <v>1.7959038222326573</v>
      </c>
      <c r="I41" s="130">
        <v>12.617552776121332</v>
      </c>
      <c r="J41" s="130">
        <v>20.517655581689187</v>
      </c>
      <c r="K41" s="130">
        <v>5.2353128848070529</v>
      </c>
    </row>
    <row r="42" spans="2:11">
      <c r="B42" s="51" t="s">
        <v>242</v>
      </c>
      <c r="C42" s="121">
        <v>12099</v>
      </c>
      <c r="D42" s="121">
        <v>14704</v>
      </c>
      <c r="E42" s="122">
        <v>87260</v>
      </c>
      <c r="F42" s="124">
        <v>0.20563583947657443</v>
      </c>
      <c r="G42" s="124">
        <v>6.7295976804490093E-2</v>
      </c>
      <c r="H42" s="127">
        <v>0.42260890824320807</v>
      </c>
      <c r="I42" s="130">
        <v>10.383277907890754</v>
      </c>
      <c r="J42" s="130">
        <v>1.9691036588183497</v>
      </c>
      <c r="K42" s="130">
        <v>19.491763725402933</v>
      </c>
    </row>
    <row r="43" spans="2:11">
      <c r="B43" s="48" t="s">
        <v>243</v>
      </c>
      <c r="C43" s="121">
        <v>344048</v>
      </c>
      <c r="D43" s="121">
        <v>521089</v>
      </c>
      <c r="E43" s="122">
        <v>558736</v>
      </c>
      <c r="F43" s="124">
        <v>5.8474749400972383</v>
      </c>
      <c r="G43" s="124">
        <v>2.3848744054049873</v>
      </c>
      <c r="H43" s="127">
        <v>2.7060143359635238</v>
      </c>
      <c r="I43" s="130">
        <v>2.4541090098493923</v>
      </c>
      <c r="J43" s="130">
        <v>4.2387720776724702</v>
      </c>
      <c r="K43" s="130">
        <v>0.7000010051968264</v>
      </c>
    </row>
    <row r="44" spans="2:11">
      <c r="B44" s="50" t="s">
        <v>244</v>
      </c>
      <c r="C44" s="121">
        <v>343688</v>
      </c>
      <c r="D44" s="121">
        <v>520134</v>
      </c>
      <c r="E44" s="122">
        <v>558413</v>
      </c>
      <c r="F44" s="124">
        <v>5.8413563433362192</v>
      </c>
      <c r="G44" s="124">
        <v>2.3805036452139996</v>
      </c>
      <c r="H44" s="127">
        <v>2.7044500146552206</v>
      </c>
      <c r="I44" s="130">
        <v>2.4565098232923299</v>
      </c>
      <c r="J44" s="130">
        <v>4.2305639272868678</v>
      </c>
      <c r="K44" s="130">
        <v>0.71265096957096041</v>
      </c>
    </row>
    <row r="45" spans="2:11">
      <c r="B45" s="50" t="s">
        <v>245</v>
      </c>
      <c r="C45" s="121">
        <v>360</v>
      </c>
      <c r="D45" s="121">
        <v>955</v>
      </c>
      <c r="E45" s="122">
        <v>323</v>
      </c>
      <c r="F45" s="124">
        <v>6.1185967610188283E-3</v>
      </c>
      <c r="G45" s="124">
        <v>4.3707601909880323E-3</v>
      </c>
      <c r="H45" s="127">
        <v>1.5643213083034173E-3</v>
      </c>
      <c r="I45" s="130">
        <v>-0.54079097337907944</v>
      </c>
      <c r="J45" s="130">
        <v>10.24783940387346</v>
      </c>
      <c r="K45" s="130">
        <v>-10.273667822523148</v>
      </c>
    </row>
    <row r="46" spans="2:11">
      <c r="B46" s="51" t="s">
        <v>246</v>
      </c>
      <c r="C46" s="121">
        <v>0</v>
      </c>
      <c r="D46" s="121">
        <v>0</v>
      </c>
      <c r="E46" s="122">
        <v>0</v>
      </c>
      <c r="F46" s="124">
        <v>0</v>
      </c>
      <c r="G46" s="124">
        <v>0</v>
      </c>
      <c r="H46" s="127">
        <v>0</v>
      </c>
      <c r="I46" s="130" t="s">
        <v>133</v>
      </c>
      <c r="J46" s="130" t="s">
        <v>133</v>
      </c>
      <c r="K46" s="130" t="s">
        <v>133</v>
      </c>
    </row>
    <row r="47" spans="2:11">
      <c r="B47" s="51" t="s">
        <v>247</v>
      </c>
      <c r="C47" s="121">
        <v>360</v>
      </c>
      <c r="D47" s="121">
        <v>955</v>
      </c>
      <c r="E47" s="122">
        <v>323</v>
      </c>
      <c r="F47" s="124">
        <v>6.1185967610188283E-3</v>
      </c>
      <c r="G47" s="124">
        <v>4.3707601909880323E-3</v>
      </c>
      <c r="H47" s="127">
        <v>1.5643213083034173E-3</v>
      </c>
      <c r="I47" s="130">
        <v>-0.54079097337907944</v>
      </c>
      <c r="J47" s="130">
        <v>10.24783940387346</v>
      </c>
      <c r="K47" s="130">
        <v>-10.273667822523148</v>
      </c>
    </row>
    <row r="48" spans="2:11">
      <c r="B48" s="48" t="s">
        <v>248</v>
      </c>
      <c r="C48" s="121">
        <v>627683</v>
      </c>
      <c r="D48" s="121">
        <v>968672</v>
      </c>
      <c r="E48" s="122">
        <v>4253736</v>
      </c>
      <c r="F48" s="124">
        <v>10.668164363184946</v>
      </c>
      <c r="G48" s="124">
        <v>4.4333330007589105</v>
      </c>
      <c r="H48" s="127">
        <v>20.601268930951537</v>
      </c>
      <c r="I48" s="130">
        <v>10.040234777606138</v>
      </c>
      <c r="J48" s="130">
        <v>4.4344149165586932</v>
      </c>
      <c r="K48" s="130">
        <v>15.946963264795855</v>
      </c>
    </row>
    <row r="49" spans="2:11">
      <c r="B49" s="50" t="s">
        <v>249</v>
      </c>
      <c r="C49" s="121">
        <v>130557</v>
      </c>
      <c r="D49" s="121">
        <v>417952</v>
      </c>
      <c r="E49" s="122">
        <v>588360</v>
      </c>
      <c r="F49" s="124">
        <v>2.2189601036898194</v>
      </c>
      <c r="G49" s="124">
        <v>1.9128460349150052</v>
      </c>
      <c r="H49" s="127">
        <v>2.8494863311250738</v>
      </c>
      <c r="I49" s="130">
        <v>7.8182178133759272</v>
      </c>
      <c r="J49" s="130">
        <v>12.339535691005455</v>
      </c>
      <c r="K49" s="130">
        <v>3.4788689569358544</v>
      </c>
    </row>
    <row r="50" spans="2:11">
      <c r="B50" s="50" t="s">
        <v>250</v>
      </c>
      <c r="C50" s="121">
        <v>61131</v>
      </c>
      <c r="D50" s="121">
        <v>111423</v>
      </c>
      <c r="E50" s="122">
        <v>449270</v>
      </c>
      <c r="F50" s="124">
        <v>1.0389887183273387</v>
      </c>
      <c r="G50" s="124">
        <v>0.5099510081261357</v>
      </c>
      <c r="H50" s="127">
        <v>2.1758595485494627</v>
      </c>
      <c r="I50" s="130">
        <v>10.487283515692102</v>
      </c>
      <c r="J50" s="130">
        <v>6.1869959551579923</v>
      </c>
      <c r="K50" s="130">
        <v>14.961721149283115</v>
      </c>
    </row>
    <row r="51" spans="2:11">
      <c r="B51" s="50" t="s">
        <v>251</v>
      </c>
      <c r="C51" s="121">
        <v>329176</v>
      </c>
      <c r="D51" s="121">
        <v>290752</v>
      </c>
      <c r="E51" s="122">
        <v>2985328</v>
      </c>
      <c r="F51" s="124">
        <v>5.5947089094587046</v>
      </c>
      <c r="G51" s="124">
        <v>1.3306882377488507</v>
      </c>
      <c r="H51" s="127">
        <v>14.458242113544348</v>
      </c>
      <c r="I51" s="130">
        <v>11.65500479237982</v>
      </c>
      <c r="J51" s="130">
        <v>-1.2335475701672038</v>
      </c>
      <c r="K51" s="130">
        <v>26.225451947292001</v>
      </c>
    </row>
    <row r="52" spans="2:11">
      <c r="B52" s="51" t="s">
        <v>252</v>
      </c>
      <c r="C52" s="121">
        <v>40131</v>
      </c>
      <c r="D52" s="121">
        <v>74669</v>
      </c>
      <c r="E52" s="122">
        <v>161140</v>
      </c>
      <c r="F52" s="124">
        <v>0.68207057393457382</v>
      </c>
      <c r="G52" s="124">
        <v>0.34173852638836166</v>
      </c>
      <c r="H52" s="127">
        <v>0.78041713814245417</v>
      </c>
      <c r="I52" s="130">
        <v>7.1978731537773122</v>
      </c>
      <c r="J52" s="130">
        <v>6.4059798535926582</v>
      </c>
      <c r="K52" s="130">
        <v>7.9956598727316752</v>
      </c>
    </row>
    <row r="53" spans="2:11">
      <c r="B53" s="51" t="s">
        <v>253</v>
      </c>
      <c r="C53" s="121">
        <v>139732</v>
      </c>
      <c r="D53" s="121">
        <v>100486</v>
      </c>
      <c r="E53" s="122">
        <v>988139</v>
      </c>
      <c r="F53" s="124">
        <v>2.3748993405852303</v>
      </c>
      <c r="G53" s="124">
        <v>0.4598955063367785</v>
      </c>
      <c r="H53" s="127">
        <v>4.7856560163022621</v>
      </c>
      <c r="I53" s="130">
        <v>10.274756699127717</v>
      </c>
      <c r="J53" s="130">
        <v>-3.2433177035364302</v>
      </c>
      <c r="K53" s="130">
        <v>25.681468984145582</v>
      </c>
    </row>
    <row r="54" spans="2:11">
      <c r="B54" s="51" t="s">
        <v>254</v>
      </c>
      <c r="C54" s="121">
        <v>44438</v>
      </c>
      <c r="D54" s="121">
        <v>37056</v>
      </c>
      <c r="E54" s="122">
        <v>1627679</v>
      </c>
      <c r="F54" s="124">
        <v>0.75527278573931855</v>
      </c>
      <c r="G54" s="124">
        <v>0.16959464883481942</v>
      </c>
      <c r="H54" s="127">
        <v>7.8830122067430288</v>
      </c>
      <c r="I54" s="130">
        <v>19.726617427455896</v>
      </c>
      <c r="J54" s="130">
        <v>-1.8002452152182991</v>
      </c>
      <c r="K54" s="130">
        <v>45.972492009133205</v>
      </c>
    </row>
    <row r="55" spans="2:11">
      <c r="B55" s="51" t="s">
        <v>255</v>
      </c>
      <c r="C55" s="121">
        <v>4886</v>
      </c>
      <c r="D55" s="121">
        <v>3244</v>
      </c>
      <c r="E55" s="122">
        <v>4979</v>
      </c>
      <c r="F55" s="124">
        <v>8.3042954928716647E-2</v>
      </c>
      <c r="G55" s="124">
        <v>1.4846854512633694E-2</v>
      </c>
      <c r="H55" s="127">
        <v>2.4113795027996023E-2</v>
      </c>
      <c r="I55" s="130">
        <v>9.4319927416020022E-2</v>
      </c>
      <c r="J55" s="130">
        <v>-4.0129292865096033</v>
      </c>
      <c r="K55" s="130">
        <v>4.3773167288020831</v>
      </c>
    </row>
    <row r="56" spans="2:11">
      <c r="B56" s="51" t="s">
        <v>256</v>
      </c>
      <c r="C56" s="121">
        <v>99989</v>
      </c>
      <c r="D56" s="121">
        <v>75297</v>
      </c>
      <c r="E56" s="122">
        <v>203391</v>
      </c>
      <c r="F56" s="124">
        <v>1.6994232542708654</v>
      </c>
      <c r="G56" s="124">
        <v>0.34461270167625746</v>
      </c>
      <c r="H56" s="127">
        <v>0.98504295732860814</v>
      </c>
      <c r="I56" s="130">
        <v>3.6141277460917776</v>
      </c>
      <c r="J56" s="130">
        <v>-2.7963563055893426</v>
      </c>
      <c r="K56" s="130">
        <v>10.447376873391367</v>
      </c>
    </row>
    <row r="57" spans="2:11">
      <c r="B57" s="50" t="s">
        <v>257</v>
      </c>
      <c r="C57" s="121">
        <v>97463</v>
      </c>
      <c r="D57" s="121">
        <v>138404</v>
      </c>
      <c r="E57" s="122">
        <v>215281</v>
      </c>
      <c r="F57" s="124">
        <v>1.6564911003310498</v>
      </c>
      <c r="G57" s="124">
        <v>0.63343528112409175</v>
      </c>
      <c r="H57" s="127">
        <v>1.0426274166342664</v>
      </c>
      <c r="I57" s="130">
        <v>4.0419052024663227</v>
      </c>
      <c r="J57" s="130">
        <v>3.5692632012104264</v>
      </c>
      <c r="K57" s="130">
        <v>4.5167041222368809</v>
      </c>
    </row>
    <row r="58" spans="2:11">
      <c r="B58" s="50" t="s">
        <v>258</v>
      </c>
      <c r="C58" s="121">
        <v>9356</v>
      </c>
      <c r="D58" s="121">
        <v>10141</v>
      </c>
      <c r="E58" s="122">
        <v>15497</v>
      </c>
      <c r="F58" s="124">
        <v>0.15901553137803376</v>
      </c>
      <c r="G58" s="124">
        <v>4.6412438844826848E-2</v>
      </c>
      <c r="H58" s="127">
        <v>7.5053521098384091E-2</v>
      </c>
      <c r="I58" s="130">
        <v>2.5552437077240198</v>
      </c>
      <c r="J58" s="130">
        <v>0.80894203615844429</v>
      </c>
      <c r="K58" s="130">
        <v>4.3317963616579691</v>
      </c>
    </row>
    <row r="59" spans="2:11">
      <c r="B59" s="48" t="s">
        <v>259</v>
      </c>
      <c r="C59" s="121">
        <v>570459</v>
      </c>
      <c r="D59" s="121">
        <v>1027094</v>
      </c>
      <c r="E59" s="122">
        <v>1326110</v>
      </c>
      <c r="F59" s="124">
        <v>9.695579415816777</v>
      </c>
      <c r="G59" s="124">
        <v>4.7007136833535732</v>
      </c>
      <c r="H59" s="127">
        <v>6.4224833750905415</v>
      </c>
      <c r="I59" s="130">
        <v>4.3080329908059767</v>
      </c>
      <c r="J59" s="130">
        <v>6.0568137649118059</v>
      </c>
      <c r="K59" s="130">
        <v>2.5880880273125628</v>
      </c>
    </row>
    <row r="60" spans="2:11">
      <c r="B60" s="50" t="s">
        <v>260</v>
      </c>
      <c r="C60" s="121">
        <v>162439</v>
      </c>
      <c r="D60" s="121">
        <v>263680</v>
      </c>
      <c r="E60" s="122">
        <v>402937</v>
      </c>
      <c r="F60" s="124">
        <v>2.7608298312864927</v>
      </c>
      <c r="G60" s="124">
        <v>1.2067874839368842</v>
      </c>
      <c r="H60" s="127">
        <v>1.9514641950583718</v>
      </c>
      <c r="I60" s="130">
        <v>4.6471348133971357</v>
      </c>
      <c r="J60" s="130">
        <v>4.9635929258869504</v>
      </c>
      <c r="K60" s="130">
        <v>4.331630800649644</v>
      </c>
    </row>
    <row r="61" spans="2:11">
      <c r="B61" s="51" t="s">
        <v>261</v>
      </c>
      <c r="C61" s="121">
        <v>3486</v>
      </c>
      <c r="D61" s="121">
        <v>3368</v>
      </c>
      <c r="E61" s="122">
        <v>1939</v>
      </c>
      <c r="F61" s="124">
        <v>5.9248411969198986E-2</v>
      </c>
      <c r="G61" s="124">
        <v>1.5414366830625857E-2</v>
      </c>
      <c r="H61" s="127">
        <v>9.3907709498462118E-3</v>
      </c>
      <c r="I61" s="130">
        <v>-2.8903203809027</v>
      </c>
      <c r="J61" s="130">
        <v>-0.34376627326780929</v>
      </c>
      <c r="K61" s="130">
        <v>-5.3718014110129664</v>
      </c>
    </row>
    <row r="62" spans="2:11">
      <c r="B62" s="51" t="s">
        <v>262</v>
      </c>
      <c r="C62" s="121">
        <v>0</v>
      </c>
      <c r="D62" s="121">
        <v>32</v>
      </c>
      <c r="E62" s="122">
        <v>1923</v>
      </c>
      <c r="F62" s="124">
        <v>0</v>
      </c>
      <c r="G62" s="124">
        <v>1.4645479173991312E-4</v>
      </c>
      <c r="H62" s="127">
        <v>9.3132813494348973E-3</v>
      </c>
      <c r="I62" s="130" t="s">
        <v>133</v>
      </c>
      <c r="J62" s="130" t="s">
        <v>133</v>
      </c>
      <c r="K62" s="130">
        <v>50.62009964928977</v>
      </c>
    </row>
    <row r="63" spans="2:11">
      <c r="B63" s="51" t="s">
        <v>263</v>
      </c>
      <c r="C63" s="121">
        <v>0</v>
      </c>
      <c r="D63" s="121">
        <v>1247</v>
      </c>
      <c r="E63" s="122">
        <v>398</v>
      </c>
      <c r="F63" s="124">
        <v>0</v>
      </c>
      <c r="G63" s="124">
        <v>5.70716016561474E-3</v>
      </c>
      <c r="H63" s="127">
        <v>1.9275538102314555E-3</v>
      </c>
      <c r="I63" s="130" t="s">
        <v>133</v>
      </c>
      <c r="J63" s="130" t="s">
        <v>133</v>
      </c>
      <c r="K63" s="130">
        <v>-10.79243976888975</v>
      </c>
    </row>
    <row r="64" spans="2:11">
      <c r="B64" s="51" t="s">
        <v>264</v>
      </c>
      <c r="C64" s="121">
        <v>17089</v>
      </c>
      <c r="D64" s="121">
        <v>21540</v>
      </c>
      <c r="E64" s="122">
        <v>18167</v>
      </c>
      <c r="F64" s="124">
        <v>0.29044638902514097</v>
      </c>
      <c r="G64" s="124">
        <v>9.8582381689929027E-2</v>
      </c>
      <c r="H64" s="127">
        <v>8.7984598167022254E-2</v>
      </c>
      <c r="I64" s="130">
        <v>0.30632712453770861</v>
      </c>
      <c r="J64" s="130">
        <v>2.341765545763419</v>
      </c>
      <c r="K64" s="130">
        <v>-1.6886291968873146</v>
      </c>
    </row>
    <row r="65" spans="2:11">
      <c r="B65" s="51" t="s">
        <v>265</v>
      </c>
      <c r="C65" s="121">
        <v>20833</v>
      </c>
      <c r="D65" s="121">
        <v>25401</v>
      </c>
      <c r="E65" s="122">
        <v>21637</v>
      </c>
      <c r="F65" s="124">
        <v>0.35407979533973682</v>
      </c>
      <c r="G65" s="124">
        <v>0.11625306765579793</v>
      </c>
      <c r="H65" s="127">
        <v>0.10479015525622615</v>
      </c>
      <c r="I65" s="130">
        <v>0.18951206886201888</v>
      </c>
      <c r="J65" s="130">
        <v>2.0022848502766255</v>
      </c>
      <c r="K65" s="130">
        <v>-1.5910443248328243</v>
      </c>
    </row>
    <row r="66" spans="2:11">
      <c r="B66" s="51" t="s">
        <v>266</v>
      </c>
      <c r="C66" s="121">
        <v>99762</v>
      </c>
      <c r="D66" s="121">
        <v>193857</v>
      </c>
      <c r="E66" s="122">
        <v>335092</v>
      </c>
      <c r="F66" s="124">
        <v>1.6955651390910007</v>
      </c>
      <c r="G66" s="124">
        <v>0.88722770507263571</v>
      </c>
      <c r="H66" s="127">
        <v>1.6228840738142687</v>
      </c>
      <c r="I66" s="130">
        <v>6.2453534457725723</v>
      </c>
      <c r="J66" s="130">
        <v>6.8689725469929241</v>
      </c>
      <c r="K66" s="130">
        <v>5.6253733875235801</v>
      </c>
    </row>
    <row r="67" spans="2:11">
      <c r="B67" s="51" t="s">
        <v>267</v>
      </c>
      <c r="C67" s="121">
        <v>21269</v>
      </c>
      <c r="D67" s="121">
        <v>18235</v>
      </c>
      <c r="E67" s="122">
        <v>23781</v>
      </c>
      <c r="F67" s="124">
        <v>0.36149009586141517</v>
      </c>
      <c r="G67" s="124">
        <v>8.3456347730541114E-2</v>
      </c>
      <c r="H67" s="127">
        <v>0.11517376171134232</v>
      </c>
      <c r="I67" s="130">
        <v>0.55974238126068609</v>
      </c>
      <c r="J67" s="130">
        <v>-1.5272946176320246</v>
      </c>
      <c r="K67" s="130">
        <v>2.6910121796670738</v>
      </c>
    </row>
    <row r="68" spans="2:11">
      <c r="B68" s="53" t="s">
        <v>268</v>
      </c>
      <c r="C68" s="121">
        <v>3021</v>
      </c>
      <c r="D68" s="121">
        <v>0</v>
      </c>
      <c r="E68" s="122">
        <v>0</v>
      </c>
      <c r="F68" s="124">
        <v>5.1345224486216326E-2</v>
      </c>
      <c r="G68" s="124">
        <v>0</v>
      </c>
      <c r="H68" s="127">
        <v>0</v>
      </c>
      <c r="I68" s="130">
        <v>-100</v>
      </c>
      <c r="J68" s="130">
        <v>-100</v>
      </c>
      <c r="K68" s="130" t="s">
        <v>133</v>
      </c>
    </row>
    <row r="69" spans="2:11">
      <c r="B69" s="53" t="s">
        <v>269</v>
      </c>
      <c r="C69" s="121">
        <v>15620</v>
      </c>
      <c r="D69" s="121">
        <v>15251</v>
      </c>
      <c r="E69" s="122">
        <v>20746</v>
      </c>
      <c r="F69" s="124">
        <v>0.26547911501976135</v>
      </c>
      <c r="G69" s="124">
        <v>6.9799438400794223E-2</v>
      </c>
      <c r="H69" s="127">
        <v>0.10047495313332105</v>
      </c>
      <c r="I69" s="130">
        <v>1.4291222519161373</v>
      </c>
      <c r="J69" s="130">
        <v>-0.23878515098112452</v>
      </c>
      <c r="K69" s="130">
        <v>3.1249153928615048</v>
      </c>
    </row>
    <row r="70" spans="2:11">
      <c r="B70" s="53" t="s">
        <v>270</v>
      </c>
      <c r="C70" s="121">
        <v>2628</v>
      </c>
      <c r="D70" s="121">
        <v>2984</v>
      </c>
      <c r="E70" s="122">
        <v>3035</v>
      </c>
      <c r="F70" s="124">
        <v>4.4665756355437444E-2</v>
      </c>
      <c r="G70" s="124">
        <v>1.36569093297469E-2</v>
      </c>
      <c r="H70" s="127">
        <v>1.4698808578021276E-2</v>
      </c>
      <c r="I70" s="130">
        <v>0.72253942961937323</v>
      </c>
      <c r="J70" s="130">
        <v>1.278519881007556</v>
      </c>
      <c r="K70" s="130">
        <v>0.16961109888511405</v>
      </c>
    </row>
    <row r="71" spans="2:11">
      <c r="B71" s="50" t="s">
        <v>271</v>
      </c>
      <c r="C71" s="121">
        <v>42844</v>
      </c>
      <c r="D71" s="121">
        <v>82962</v>
      </c>
      <c r="E71" s="122">
        <v>111593</v>
      </c>
      <c r="F71" s="124">
        <v>0.72818099896969624</v>
      </c>
      <c r="G71" s="124">
        <v>0.37969320101020854</v>
      </c>
      <c r="H71" s="127">
        <v>0.54045606116874079</v>
      </c>
      <c r="I71" s="130">
        <v>4.9028644583349212</v>
      </c>
      <c r="J71" s="130">
        <v>6.8314001235300292</v>
      </c>
      <c r="K71" s="130">
        <v>3.0091429939050451</v>
      </c>
    </row>
    <row r="72" spans="2:11">
      <c r="B72" s="51" t="s">
        <v>272</v>
      </c>
      <c r="C72" s="121">
        <v>11627</v>
      </c>
      <c r="D72" s="121">
        <v>19775</v>
      </c>
      <c r="E72" s="122">
        <v>29213</v>
      </c>
      <c r="F72" s="124">
        <v>0.1976136792787942</v>
      </c>
      <c r="G72" s="124">
        <v>9.0504484583024444E-2</v>
      </c>
      <c r="H72" s="127">
        <v>0.14148148105098371</v>
      </c>
      <c r="I72" s="130">
        <v>4.7141626705053064</v>
      </c>
      <c r="J72" s="130">
        <v>5.4544429615062118</v>
      </c>
      <c r="K72" s="130">
        <v>3.979079077660086</v>
      </c>
    </row>
    <row r="73" spans="2:11">
      <c r="B73" s="51" t="s">
        <v>273</v>
      </c>
      <c r="C73" s="121">
        <v>31217</v>
      </c>
      <c r="D73" s="121">
        <v>60033</v>
      </c>
      <c r="E73" s="122">
        <v>73177</v>
      </c>
      <c r="F73" s="124">
        <v>0.53056731969090209</v>
      </c>
      <c r="G73" s="124">
        <v>0.27475376601631896</v>
      </c>
      <c r="H73" s="127">
        <v>0.35440353058117391</v>
      </c>
      <c r="I73" s="130">
        <v>4.3516142810004155</v>
      </c>
      <c r="J73" s="130">
        <v>6.7578670346948311</v>
      </c>
      <c r="K73" s="130">
        <v>1.9995968963282928</v>
      </c>
    </row>
    <row r="74" spans="2:11">
      <c r="B74" s="51" t="s">
        <v>274</v>
      </c>
      <c r="C74" s="121">
        <v>0</v>
      </c>
      <c r="D74" s="121">
        <v>3154</v>
      </c>
      <c r="E74" s="122">
        <v>9203</v>
      </c>
      <c r="F74" s="124">
        <v>0</v>
      </c>
      <c r="G74" s="124">
        <v>1.4434950410865188E-2</v>
      </c>
      <c r="H74" s="127">
        <v>4.4571049536583127E-2</v>
      </c>
      <c r="I74" s="130" t="s">
        <v>133</v>
      </c>
      <c r="J74" s="130" t="s">
        <v>133</v>
      </c>
      <c r="K74" s="130">
        <v>11.302975159793171</v>
      </c>
    </row>
    <row r="75" spans="2:11">
      <c r="B75" s="51" t="s">
        <v>275</v>
      </c>
      <c r="C75" s="121">
        <v>0</v>
      </c>
      <c r="D75" s="121">
        <v>0</v>
      </c>
      <c r="E75" s="122">
        <v>0</v>
      </c>
      <c r="F75" s="124">
        <v>0</v>
      </c>
      <c r="G75" s="124">
        <v>0</v>
      </c>
      <c r="H75" s="127">
        <v>0</v>
      </c>
      <c r="I75" s="130" t="s">
        <v>133</v>
      </c>
      <c r="J75" s="130" t="s">
        <v>133</v>
      </c>
      <c r="K75" s="130" t="s">
        <v>133</v>
      </c>
    </row>
    <row r="76" spans="2:11">
      <c r="B76" s="50" t="s">
        <v>276</v>
      </c>
      <c r="C76" s="121">
        <v>310</v>
      </c>
      <c r="D76" s="121">
        <v>1192</v>
      </c>
      <c r="E76" s="122">
        <v>3606</v>
      </c>
      <c r="F76" s="124">
        <v>5.2687916553217683E-3</v>
      </c>
      <c r="G76" s="124">
        <v>5.4554409923117638E-3</v>
      </c>
      <c r="H76" s="127">
        <v>1.7464218692700074E-2</v>
      </c>
      <c r="I76" s="130">
        <v>13.053288963820609</v>
      </c>
      <c r="J76" s="130">
        <v>14.417237037772445</v>
      </c>
      <c r="K76" s="130">
        <v>11.705600278721384</v>
      </c>
    </row>
    <row r="77" spans="2:11">
      <c r="B77" s="50" t="s">
        <v>277</v>
      </c>
      <c r="C77" s="121">
        <v>8689</v>
      </c>
      <c r="D77" s="121">
        <v>22839</v>
      </c>
      <c r="E77" s="122">
        <v>8645</v>
      </c>
      <c r="F77" s="124">
        <v>0.14767913126803497</v>
      </c>
      <c r="G77" s="124">
        <v>0.10452753089212113</v>
      </c>
      <c r="H77" s="127">
        <v>4.1868599722238525E-2</v>
      </c>
      <c r="I77" s="130">
        <v>-2.5380472222147343E-2</v>
      </c>
      <c r="J77" s="130">
        <v>10.146506874304539</v>
      </c>
      <c r="K77" s="130">
        <v>-9.2579071878347357</v>
      </c>
    </row>
    <row r="78" spans="2:11">
      <c r="B78" s="50" t="s">
        <v>278</v>
      </c>
      <c r="C78" s="121">
        <v>12556</v>
      </c>
      <c r="D78" s="121">
        <v>14934</v>
      </c>
      <c r="E78" s="122">
        <v>22840</v>
      </c>
      <c r="F78" s="124">
        <v>0.21340305814264554</v>
      </c>
      <c r="G78" s="124">
        <v>6.8348620620120717E-2</v>
      </c>
      <c r="H78" s="127">
        <v>0.11061640458715188</v>
      </c>
      <c r="I78" s="130">
        <v>3.0367708720487663</v>
      </c>
      <c r="J78" s="130">
        <v>1.749546911185873</v>
      </c>
      <c r="K78" s="130">
        <v>4.3402793823344332</v>
      </c>
    </row>
    <row r="79" spans="2:11">
      <c r="B79" s="51" t="s">
        <v>279</v>
      </c>
      <c r="C79" s="121">
        <v>10248</v>
      </c>
      <c r="D79" s="121">
        <v>6549</v>
      </c>
      <c r="E79" s="122">
        <v>9079</v>
      </c>
      <c r="F79" s="124">
        <v>0.17417605446366929</v>
      </c>
      <c r="G79" s="124">
        <v>2.9972888472021595E-2</v>
      </c>
      <c r="H79" s="127">
        <v>4.3970505133395441E-2</v>
      </c>
      <c r="I79" s="130">
        <v>-0.60376253534453195</v>
      </c>
      <c r="J79" s="130">
        <v>-4.3789325923538129</v>
      </c>
      <c r="K79" s="130">
        <v>3.3204532220079797</v>
      </c>
    </row>
    <row r="80" spans="2:11">
      <c r="B80" s="51" t="s">
        <v>280</v>
      </c>
      <c r="C80" s="121">
        <v>779</v>
      </c>
      <c r="D80" s="121">
        <v>1846</v>
      </c>
      <c r="E80" s="122">
        <v>6526</v>
      </c>
      <c r="F80" s="124">
        <v>1.3239963546760186E-2</v>
      </c>
      <c r="G80" s="124">
        <v>8.4486107984962401E-3</v>
      </c>
      <c r="H80" s="127">
        <v>3.1606070767765018E-2</v>
      </c>
      <c r="I80" s="130">
        <v>11.21298065938754</v>
      </c>
      <c r="J80" s="130">
        <v>9.0107741663728156</v>
      </c>
      <c r="K80" s="130">
        <v>13.459675538756377</v>
      </c>
    </row>
    <row r="81" spans="2:11">
      <c r="B81" s="51" t="s">
        <v>281</v>
      </c>
      <c r="C81" s="121">
        <v>1529</v>
      </c>
      <c r="D81" s="121">
        <v>6539</v>
      </c>
      <c r="E81" s="122">
        <v>7235</v>
      </c>
      <c r="F81" s="124">
        <v>2.5987040132216078E-2</v>
      </c>
      <c r="G81" s="124">
        <v>2.9927121349602872E-2</v>
      </c>
      <c r="H81" s="127">
        <v>3.5039828685991412E-2</v>
      </c>
      <c r="I81" s="130">
        <v>8.0815470674329593</v>
      </c>
      <c r="J81" s="130">
        <v>15.640613009631066</v>
      </c>
      <c r="K81" s="130">
        <v>1.0165936729929825</v>
      </c>
    </row>
    <row r="82" spans="2:11">
      <c r="B82" s="50" t="s">
        <v>282</v>
      </c>
      <c r="C82" s="121">
        <v>201205</v>
      </c>
      <c r="D82" s="121">
        <v>100769</v>
      </c>
      <c r="E82" s="122">
        <v>60460</v>
      </c>
      <c r="F82" s="124">
        <v>3.4197007258355367</v>
      </c>
      <c r="G82" s="124">
        <v>0.46119071590122834</v>
      </c>
      <c r="H82" s="127">
        <v>0.29281382755425578</v>
      </c>
      <c r="I82" s="130">
        <v>-5.8345754685350411</v>
      </c>
      <c r="J82" s="130">
        <v>-6.6812703733863943</v>
      </c>
      <c r="K82" s="130">
        <v>-4.9801983731441286</v>
      </c>
    </row>
    <row r="83" spans="2:11">
      <c r="B83" s="51" t="s">
        <v>283</v>
      </c>
      <c r="C83" s="121">
        <v>195397</v>
      </c>
      <c r="D83" s="121">
        <v>93164</v>
      </c>
      <c r="E83" s="122">
        <v>57181</v>
      </c>
      <c r="F83" s="124">
        <v>3.3209873647577668</v>
      </c>
      <c r="G83" s="124">
        <v>0.42638481930178956</v>
      </c>
      <c r="H83" s="127">
        <v>0.27693330256996196</v>
      </c>
      <c r="I83" s="130">
        <v>-5.9591182047485596</v>
      </c>
      <c r="J83" s="130">
        <v>-7.1390711300412635</v>
      </c>
      <c r="K83" s="130">
        <v>-4.764172010242973</v>
      </c>
    </row>
    <row r="84" spans="2:11">
      <c r="B84" s="51" t="s">
        <v>284</v>
      </c>
      <c r="C84" s="121">
        <v>5808</v>
      </c>
      <c r="D84" s="121">
        <v>7605</v>
      </c>
      <c r="E84" s="122">
        <v>3279</v>
      </c>
      <c r="F84" s="124">
        <v>9.8713361077770428E-2</v>
      </c>
      <c r="G84" s="124">
        <v>3.4805896599438731E-2</v>
      </c>
      <c r="H84" s="127">
        <v>1.5880524984293827E-2</v>
      </c>
      <c r="I84" s="130">
        <v>-2.8180206149455489</v>
      </c>
      <c r="J84" s="130">
        <v>2.7323590755359284</v>
      </c>
      <c r="K84" s="130">
        <v>-8.0685267798336078</v>
      </c>
    </row>
    <row r="85" spans="2:11">
      <c r="B85" s="50" t="s">
        <v>285</v>
      </c>
      <c r="C85" s="121">
        <v>3477</v>
      </c>
      <c r="D85" s="121">
        <v>11845</v>
      </c>
      <c r="E85" s="122">
        <v>12169</v>
      </c>
      <c r="F85" s="124">
        <v>5.9095447050173514E-2</v>
      </c>
      <c r="G85" s="124">
        <v>5.4211156504977223E-2</v>
      </c>
      <c r="H85" s="127">
        <v>5.8935684212830609E-2</v>
      </c>
      <c r="I85" s="130">
        <v>6.4639340155998593</v>
      </c>
      <c r="J85" s="130">
        <v>13.040231288025783</v>
      </c>
      <c r="K85" s="130">
        <v>0.27022341450797516</v>
      </c>
    </row>
    <row r="86" spans="2:11">
      <c r="B86" s="50" t="s">
        <v>286</v>
      </c>
      <c r="C86" s="121">
        <v>52021</v>
      </c>
      <c r="D86" s="121">
        <v>356181</v>
      </c>
      <c r="E86" s="122">
        <v>244535</v>
      </c>
      <c r="F86" s="124">
        <v>0.88415422806933464</v>
      </c>
      <c r="G86" s="124">
        <v>1.6301379430223126</v>
      </c>
      <c r="H86" s="127">
        <v>1.1843074647863039</v>
      </c>
      <c r="I86" s="130">
        <v>8.0458564994261739</v>
      </c>
      <c r="J86" s="130">
        <v>21.213001444737898</v>
      </c>
      <c r="K86" s="130">
        <v>-3.6909657581836841</v>
      </c>
    </row>
    <row r="87" spans="2:11">
      <c r="B87" s="51" t="s">
        <v>287</v>
      </c>
      <c r="C87" s="121">
        <v>52021</v>
      </c>
      <c r="D87" s="121">
        <v>356181</v>
      </c>
      <c r="E87" s="122">
        <v>244310</v>
      </c>
      <c r="F87" s="124">
        <v>0.88415422806933464</v>
      </c>
      <c r="G87" s="124">
        <v>1.6301379430223126</v>
      </c>
      <c r="H87" s="127">
        <v>1.18321776728052</v>
      </c>
      <c r="I87" s="130">
        <v>8.0408836020918972</v>
      </c>
      <c r="J87" s="130">
        <v>21.213001444737898</v>
      </c>
      <c r="K87" s="130">
        <v>-3.6998309554893916</v>
      </c>
    </row>
    <row r="88" spans="2:11">
      <c r="B88" s="51" t="s">
        <v>288</v>
      </c>
      <c r="C88" s="121">
        <v>0</v>
      </c>
      <c r="D88" s="121">
        <v>0</v>
      </c>
      <c r="E88" s="122">
        <v>225</v>
      </c>
      <c r="F88" s="124">
        <v>0</v>
      </c>
      <c r="G88" s="124">
        <v>0</v>
      </c>
      <c r="H88" s="127">
        <v>1.0896975057841144E-3</v>
      </c>
      <c r="I88" s="130" t="s">
        <v>133</v>
      </c>
      <c r="J88" s="130" t="s">
        <v>133</v>
      </c>
      <c r="K88" s="130" t="s">
        <v>133</v>
      </c>
    </row>
    <row r="89" spans="2:11">
      <c r="B89" s="50" t="s">
        <v>289</v>
      </c>
      <c r="C89" s="121">
        <v>8236</v>
      </c>
      <c r="D89" s="121">
        <v>9723</v>
      </c>
      <c r="E89" s="122">
        <v>8233</v>
      </c>
      <c r="F89" s="124">
        <v>0.13997989701041963</v>
      </c>
      <c r="G89" s="124">
        <v>4.4499373127724229E-2</v>
      </c>
      <c r="H89" s="127">
        <v>3.9873242511647172E-2</v>
      </c>
      <c r="I89" s="130">
        <v>-1.8215876551597177E-3</v>
      </c>
      <c r="J89" s="130">
        <v>1.6736453483640945</v>
      </c>
      <c r="K89" s="130">
        <v>-1.6496787193433504</v>
      </c>
    </row>
    <row r="90" spans="2:11">
      <c r="B90" s="51" t="s">
        <v>290</v>
      </c>
      <c r="C90" s="121">
        <v>2922</v>
      </c>
      <c r="D90" s="121">
        <v>1615</v>
      </c>
      <c r="E90" s="122">
        <v>884</v>
      </c>
      <c r="F90" s="124">
        <v>4.9662610376936152E-2</v>
      </c>
      <c r="G90" s="124">
        <v>7.3913902706237407E-3</v>
      </c>
      <c r="H90" s="127">
        <v>4.2813004227251431E-3</v>
      </c>
      <c r="I90" s="130">
        <v>-5.8026679019554823</v>
      </c>
      <c r="J90" s="130">
        <v>-5.7569719806277897</v>
      </c>
      <c r="K90" s="130">
        <v>-5.848341666554246</v>
      </c>
    </row>
    <row r="91" spans="2:11">
      <c r="B91" s="51" t="s">
        <v>291</v>
      </c>
      <c r="C91" s="121">
        <v>0</v>
      </c>
      <c r="D91" s="121">
        <v>68</v>
      </c>
      <c r="E91" s="122">
        <v>0</v>
      </c>
      <c r="F91" s="124">
        <v>0</v>
      </c>
      <c r="G91" s="124">
        <v>3.1121643244731543E-4</v>
      </c>
      <c r="H91" s="127">
        <v>0</v>
      </c>
      <c r="I91" s="130" t="s">
        <v>133</v>
      </c>
      <c r="J91" s="130" t="s">
        <v>133</v>
      </c>
      <c r="K91" s="130">
        <v>-100</v>
      </c>
    </row>
    <row r="92" spans="2:11">
      <c r="B92" s="51" t="s">
        <v>292</v>
      </c>
      <c r="C92" s="121">
        <v>0</v>
      </c>
      <c r="D92" s="121">
        <v>692</v>
      </c>
      <c r="E92" s="122">
        <v>0</v>
      </c>
      <c r="F92" s="124">
        <v>0</v>
      </c>
      <c r="G92" s="124">
        <v>3.1670848713756215E-3</v>
      </c>
      <c r="H92" s="127">
        <v>0</v>
      </c>
      <c r="I92" s="130" t="s">
        <v>133</v>
      </c>
      <c r="J92" s="130" t="s">
        <v>133</v>
      </c>
      <c r="K92" s="130">
        <v>-100</v>
      </c>
    </row>
    <row r="93" spans="2:11">
      <c r="B93" s="51" t="s">
        <v>293</v>
      </c>
      <c r="C93" s="121">
        <v>0</v>
      </c>
      <c r="D93" s="121">
        <v>0</v>
      </c>
      <c r="E93" s="122">
        <v>0</v>
      </c>
      <c r="F93" s="124">
        <v>0</v>
      </c>
      <c r="G93" s="124">
        <v>0</v>
      </c>
      <c r="H93" s="127">
        <v>0</v>
      </c>
      <c r="I93" s="130" t="s">
        <v>133</v>
      </c>
      <c r="J93" s="130" t="s">
        <v>133</v>
      </c>
      <c r="K93" s="130" t="s">
        <v>133</v>
      </c>
    </row>
    <row r="94" spans="2:11">
      <c r="B94" s="51" t="s">
        <v>294</v>
      </c>
      <c r="C94" s="121">
        <v>5314</v>
      </c>
      <c r="D94" s="121">
        <v>7348</v>
      </c>
      <c r="E94" s="122">
        <v>7349</v>
      </c>
      <c r="F94" s="124">
        <v>9.0317286633483471E-2</v>
      </c>
      <c r="G94" s="124">
        <v>3.362968155327755E-2</v>
      </c>
      <c r="H94" s="127">
        <v>3.5591942088922031E-2</v>
      </c>
      <c r="I94" s="130">
        <v>1.6343080801807019</v>
      </c>
      <c r="J94" s="130">
        <v>3.2939201334802659</v>
      </c>
      <c r="K94" s="130">
        <v>1.3608311977719723E-3</v>
      </c>
    </row>
    <row r="95" spans="2:11">
      <c r="B95" s="53" t="s">
        <v>295</v>
      </c>
      <c r="C95" s="121">
        <v>1315</v>
      </c>
      <c r="D95" s="121">
        <v>5139</v>
      </c>
      <c r="E95" s="122">
        <v>0</v>
      </c>
      <c r="F95" s="124">
        <v>2.2349874279832663E-2</v>
      </c>
      <c r="G95" s="124">
        <v>2.3519724210981675E-2</v>
      </c>
      <c r="H95" s="127">
        <v>0</v>
      </c>
      <c r="I95" s="130">
        <v>-100</v>
      </c>
      <c r="J95" s="130">
        <v>14.602815291933013</v>
      </c>
      <c r="K95" s="130">
        <v>-100</v>
      </c>
    </row>
    <row r="96" spans="2:11">
      <c r="B96" s="53" t="s">
        <v>296</v>
      </c>
      <c r="C96" s="121">
        <v>0</v>
      </c>
      <c r="D96" s="121">
        <v>170</v>
      </c>
      <c r="E96" s="122">
        <v>122</v>
      </c>
      <c r="F96" s="124">
        <v>0</v>
      </c>
      <c r="G96" s="124">
        <v>7.7804108111828856E-4</v>
      </c>
      <c r="H96" s="127">
        <v>5.9085820313627526E-4</v>
      </c>
      <c r="I96" s="130" t="s">
        <v>133</v>
      </c>
      <c r="J96" s="130" t="s">
        <v>133</v>
      </c>
      <c r="K96" s="130">
        <v>-3.2633394689226658</v>
      </c>
    </row>
    <row r="97" spans="2:11">
      <c r="B97" s="53" t="s">
        <v>297</v>
      </c>
      <c r="C97" s="121">
        <v>3999</v>
      </c>
      <c r="D97" s="121">
        <v>2039</v>
      </c>
      <c r="E97" s="122">
        <v>7227</v>
      </c>
      <c r="F97" s="124">
        <v>6.7967412353650822E-2</v>
      </c>
      <c r="G97" s="124">
        <v>9.3319162611775891E-3</v>
      </c>
      <c r="H97" s="127">
        <v>3.5001083885785753E-2</v>
      </c>
      <c r="I97" s="130">
        <v>3.0031087805813428</v>
      </c>
      <c r="J97" s="130">
        <v>-6.5139990934118046</v>
      </c>
      <c r="K97" s="130">
        <v>13.489081954264947</v>
      </c>
    </row>
    <row r="98" spans="2:11">
      <c r="B98" s="50" t="s">
        <v>298</v>
      </c>
      <c r="C98" s="121">
        <v>9605</v>
      </c>
      <c r="D98" s="121">
        <v>12551</v>
      </c>
      <c r="E98" s="122">
        <v>14182</v>
      </c>
      <c r="F98" s="124">
        <v>0.16324756080440511</v>
      </c>
      <c r="G98" s="124">
        <v>5.7442315347739054E-2</v>
      </c>
      <c r="H98" s="127">
        <v>6.8684844564579156E-2</v>
      </c>
      <c r="I98" s="130">
        <v>1.9675549462602415</v>
      </c>
      <c r="J98" s="130">
        <v>2.7112692524353221</v>
      </c>
      <c r="K98" s="130">
        <v>1.229225745081286</v>
      </c>
    </row>
    <row r="99" spans="2:11">
      <c r="B99" s="51" t="s">
        <v>299</v>
      </c>
      <c r="C99" s="121">
        <v>9605</v>
      </c>
      <c r="D99" s="121">
        <v>12551</v>
      </c>
      <c r="E99" s="122">
        <v>14182</v>
      </c>
      <c r="F99" s="124">
        <v>0.16324756080440511</v>
      </c>
      <c r="G99" s="124">
        <v>5.7442315347739054E-2</v>
      </c>
      <c r="H99" s="127">
        <v>6.8684844564579156E-2</v>
      </c>
      <c r="I99" s="130">
        <v>1.9675549462602415</v>
      </c>
      <c r="J99" s="130">
        <v>2.7112692524353221</v>
      </c>
      <c r="K99" s="130">
        <v>1.229225745081286</v>
      </c>
    </row>
    <row r="100" spans="2:11">
      <c r="B100" s="51" t="s">
        <v>300</v>
      </c>
      <c r="C100" s="121">
        <v>0</v>
      </c>
      <c r="D100" s="121">
        <v>0</v>
      </c>
      <c r="E100" s="122">
        <v>0</v>
      </c>
      <c r="F100" s="124">
        <v>0</v>
      </c>
      <c r="G100" s="124">
        <v>0</v>
      </c>
      <c r="H100" s="127">
        <v>0</v>
      </c>
      <c r="I100" s="130" t="s">
        <v>133</v>
      </c>
      <c r="J100" s="130" t="s">
        <v>133</v>
      </c>
      <c r="K100" s="130" t="s">
        <v>133</v>
      </c>
    </row>
    <row r="101" spans="2:11">
      <c r="B101" s="50" t="s">
        <v>301</v>
      </c>
      <c r="C101" s="121">
        <v>11168</v>
      </c>
      <c r="D101" s="121">
        <v>15678</v>
      </c>
      <c r="E101" s="122">
        <v>42893</v>
      </c>
      <c r="F101" s="124">
        <v>0.18981246840849519</v>
      </c>
      <c r="G101" s="124">
        <v>7.1753694528073689E-2</v>
      </c>
      <c r="H101" s="127">
        <v>0.20773508940265784</v>
      </c>
      <c r="I101" s="130">
        <v>6.9597922856206251</v>
      </c>
      <c r="J101" s="130">
        <v>3.4502454634709023</v>
      </c>
      <c r="K101" s="130">
        <v>10.588400390241759</v>
      </c>
    </row>
    <row r="102" spans="2:11">
      <c r="B102" s="51" t="s">
        <v>302</v>
      </c>
      <c r="C102" s="121">
        <v>7832</v>
      </c>
      <c r="D102" s="121">
        <v>11161</v>
      </c>
      <c r="E102" s="122">
        <v>40725</v>
      </c>
      <c r="F102" s="124">
        <v>0.13311347175638738</v>
      </c>
      <c r="G102" s="124">
        <v>5.1080685331536577E-2</v>
      </c>
      <c r="H102" s="127">
        <v>0.1972352485469247</v>
      </c>
      <c r="I102" s="130">
        <v>8.5923972834384799</v>
      </c>
      <c r="J102" s="130">
        <v>3.6055553370920812</v>
      </c>
      <c r="K102" s="130">
        <v>13.819270688686158</v>
      </c>
    </row>
    <row r="103" spans="2:11">
      <c r="B103" s="51" t="s">
        <v>303</v>
      </c>
      <c r="C103" s="121">
        <v>3336</v>
      </c>
      <c r="D103" s="121">
        <v>4517</v>
      </c>
      <c r="E103" s="122">
        <v>2168</v>
      </c>
      <c r="F103" s="124">
        <v>5.6698996652107807E-2</v>
      </c>
      <c r="G103" s="124">
        <v>2.0673009196537112E-2</v>
      </c>
      <c r="H103" s="127">
        <v>1.0499840855733154E-2</v>
      </c>
      <c r="I103" s="130">
        <v>-2.1317862575725877</v>
      </c>
      <c r="J103" s="130">
        <v>3.0771506423926454</v>
      </c>
      <c r="K103" s="130">
        <v>-7.0774929124376884</v>
      </c>
    </row>
    <row r="104" spans="2:11">
      <c r="B104" s="50" t="s">
        <v>304</v>
      </c>
      <c r="C104" s="121">
        <v>865</v>
      </c>
      <c r="D104" s="121">
        <v>1901</v>
      </c>
      <c r="E104" s="122">
        <v>41220</v>
      </c>
      <c r="F104" s="124">
        <v>1.4701628328559127E-2</v>
      </c>
      <c r="G104" s="124">
        <v>8.7003299717992137E-3</v>
      </c>
      <c r="H104" s="127">
        <v>0.19963258305964976</v>
      </c>
      <c r="I104" s="130">
        <v>21.312232195004775</v>
      </c>
      <c r="J104" s="130">
        <v>8.1923616884373338</v>
      </c>
      <c r="K104" s="130">
        <v>36.023074554139647</v>
      </c>
    </row>
    <row r="105" spans="2:11">
      <c r="B105" s="51" t="s">
        <v>305</v>
      </c>
      <c r="C105" s="121">
        <v>0</v>
      </c>
      <c r="D105" s="121">
        <v>0</v>
      </c>
      <c r="E105" s="122">
        <v>0</v>
      </c>
      <c r="F105" s="124">
        <v>0</v>
      </c>
      <c r="G105" s="124">
        <v>0</v>
      </c>
      <c r="H105" s="127">
        <v>0</v>
      </c>
      <c r="I105" s="130" t="s">
        <v>133</v>
      </c>
      <c r="J105" s="130" t="s">
        <v>133</v>
      </c>
      <c r="K105" s="130" t="s">
        <v>133</v>
      </c>
    </row>
    <row r="106" spans="2:11">
      <c r="B106" s="51" t="s">
        <v>306</v>
      </c>
      <c r="C106" s="121">
        <v>616</v>
      </c>
      <c r="D106" s="121">
        <v>1767</v>
      </c>
      <c r="E106" s="122">
        <v>1463</v>
      </c>
      <c r="F106" s="124">
        <v>1.0469598902187773E-2</v>
      </c>
      <c r="G106" s="124">
        <v>8.0870505313883276E-3</v>
      </c>
      <c r="H106" s="127">
        <v>7.0854553376095974E-3</v>
      </c>
      <c r="I106" s="130">
        <v>4.419877816142681</v>
      </c>
      <c r="J106" s="130">
        <v>11.113181710492025</v>
      </c>
      <c r="K106" s="130">
        <v>-1.8702307387118311</v>
      </c>
    </row>
    <row r="107" spans="2:11">
      <c r="B107" s="51" t="s">
        <v>307</v>
      </c>
      <c r="C107" s="121">
        <v>0</v>
      </c>
      <c r="D107" s="121">
        <v>0</v>
      </c>
      <c r="E107" s="122">
        <v>0</v>
      </c>
      <c r="F107" s="124">
        <v>0</v>
      </c>
      <c r="G107" s="124">
        <v>0</v>
      </c>
      <c r="H107" s="127">
        <v>0</v>
      </c>
      <c r="I107" s="130" t="s">
        <v>133</v>
      </c>
      <c r="J107" s="130" t="s">
        <v>133</v>
      </c>
      <c r="K107" s="130" t="s">
        <v>133</v>
      </c>
    </row>
    <row r="108" spans="2:11">
      <c r="B108" s="51" t="s">
        <v>308</v>
      </c>
      <c r="C108" s="121">
        <v>0</v>
      </c>
      <c r="D108" s="121">
        <v>0</v>
      </c>
      <c r="E108" s="122">
        <v>39737</v>
      </c>
      <c r="F108" s="124">
        <v>0</v>
      </c>
      <c r="G108" s="124">
        <v>0</v>
      </c>
      <c r="H108" s="127">
        <v>0.19245026572152601</v>
      </c>
      <c r="I108" s="130" t="s">
        <v>133</v>
      </c>
      <c r="J108" s="130" t="s">
        <v>133</v>
      </c>
      <c r="K108" s="130" t="s">
        <v>133</v>
      </c>
    </row>
    <row r="109" spans="2:11">
      <c r="B109" s="51" t="s">
        <v>309</v>
      </c>
      <c r="C109" s="121">
        <v>249</v>
      </c>
      <c r="D109" s="121">
        <v>134</v>
      </c>
      <c r="E109" s="122">
        <v>20</v>
      </c>
      <c r="F109" s="124">
        <v>4.2320294263713566E-3</v>
      </c>
      <c r="G109" s="124">
        <v>6.1327944041088625E-4</v>
      </c>
      <c r="H109" s="127">
        <v>9.6862000514143492E-5</v>
      </c>
      <c r="I109" s="130">
        <v>-11.846099628929407</v>
      </c>
      <c r="J109" s="130">
        <v>-6.0080748108874094</v>
      </c>
      <c r="K109" s="130">
        <v>-17.321513151293622</v>
      </c>
    </row>
    <row r="110" spans="2:11">
      <c r="B110" s="50" t="s">
        <v>310</v>
      </c>
      <c r="C110" s="121">
        <v>32121</v>
      </c>
      <c r="D110" s="121">
        <v>44755</v>
      </c>
      <c r="E110" s="122">
        <v>118685</v>
      </c>
      <c r="F110" s="124">
        <v>0.545931796001905</v>
      </c>
      <c r="G110" s="124">
        <v>0.20483075638499412</v>
      </c>
      <c r="H110" s="127">
        <v>0.57480332655105604</v>
      </c>
      <c r="I110" s="130">
        <v>6.7530615291565566</v>
      </c>
      <c r="J110" s="130">
        <v>3.3725549509119324</v>
      </c>
      <c r="K110" s="130">
        <v>10.244117998820457</v>
      </c>
    </row>
    <row r="111" spans="2:11">
      <c r="B111" s="51" t="s">
        <v>311</v>
      </c>
      <c r="C111" s="121">
        <v>1375</v>
      </c>
      <c r="D111" s="121">
        <v>905</v>
      </c>
      <c r="E111" s="122">
        <v>2337</v>
      </c>
      <c r="F111" s="124">
        <v>2.3369640406669136E-2</v>
      </c>
      <c r="G111" s="124">
        <v>4.1419245788944185E-3</v>
      </c>
      <c r="H111" s="127">
        <v>1.1318324760077669E-2</v>
      </c>
      <c r="I111" s="130">
        <v>2.6875520022481725</v>
      </c>
      <c r="J111" s="130">
        <v>-4.0964710587902964</v>
      </c>
      <c r="K111" s="130">
        <v>9.9514632321664021</v>
      </c>
    </row>
    <row r="112" spans="2:11">
      <c r="B112" s="51" t="s">
        <v>312</v>
      </c>
      <c r="C112" s="121">
        <v>6746</v>
      </c>
      <c r="D112" s="121">
        <v>35148</v>
      </c>
      <c r="E112" s="122">
        <v>88823</v>
      </c>
      <c r="F112" s="124">
        <v>0.11465570486064727</v>
      </c>
      <c r="G112" s="124">
        <v>0.1608622818773271</v>
      </c>
      <c r="H112" s="127">
        <v>0.43017867358338846</v>
      </c>
      <c r="I112" s="130">
        <v>13.755906348921719</v>
      </c>
      <c r="J112" s="130">
        <v>17.94660052166892</v>
      </c>
      <c r="K112" s="130">
        <v>9.7141093683939204</v>
      </c>
    </row>
    <row r="113" spans="2:11">
      <c r="B113" s="51" t="s">
        <v>313</v>
      </c>
      <c r="C113" s="121">
        <v>0</v>
      </c>
      <c r="D113" s="121">
        <v>831</v>
      </c>
      <c r="E113" s="122">
        <v>11636</v>
      </c>
      <c r="F113" s="124">
        <v>0</v>
      </c>
      <c r="G113" s="124">
        <v>3.8032478729958697E-3</v>
      </c>
      <c r="H113" s="127">
        <v>5.6354311899128685E-2</v>
      </c>
      <c r="I113" s="130" t="s">
        <v>133</v>
      </c>
      <c r="J113" s="130" t="s">
        <v>133</v>
      </c>
      <c r="K113" s="130">
        <v>30.202783535138277</v>
      </c>
    </row>
    <row r="114" spans="2:11">
      <c r="B114" s="51" t="s">
        <v>314</v>
      </c>
      <c r="C114" s="121">
        <v>0</v>
      </c>
      <c r="D114" s="121">
        <v>0</v>
      </c>
      <c r="E114" s="122">
        <v>0</v>
      </c>
      <c r="F114" s="124">
        <v>0</v>
      </c>
      <c r="G114" s="124">
        <v>0</v>
      </c>
      <c r="H114" s="127">
        <v>0</v>
      </c>
      <c r="I114" s="130" t="s">
        <v>133</v>
      </c>
      <c r="J114" s="130" t="s">
        <v>133</v>
      </c>
      <c r="K114" s="130" t="s">
        <v>133</v>
      </c>
    </row>
    <row r="115" spans="2:11">
      <c r="B115" s="51" t="s">
        <v>315</v>
      </c>
      <c r="C115" s="121">
        <v>410</v>
      </c>
      <c r="D115" s="121">
        <v>0</v>
      </c>
      <c r="E115" s="122">
        <v>0</v>
      </c>
      <c r="F115" s="124">
        <v>6.9684018667158874E-3</v>
      </c>
      <c r="G115" s="124">
        <v>0</v>
      </c>
      <c r="H115" s="127">
        <v>0</v>
      </c>
      <c r="I115" s="130">
        <v>-100</v>
      </c>
      <c r="J115" s="130">
        <v>-100</v>
      </c>
      <c r="K115" s="130" t="s">
        <v>133</v>
      </c>
    </row>
    <row r="116" spans="2:11">
      <c r="B116" s="51" t="s">
        <v>316</v>
      </c>
      <c r="C116" s="121">
        <v>2452</v>
      </c>
      <c r="D116" s="121">
        <v>5754</v>
      </c>
      <c r="E116" s="122">
        <v>9452</v>
      </c>
      <c r="F116" s="124">
        <v>4.1674442383383796E-2</v>
      </c>
      <c r="G116" s="124">
        <v>2.6334402239733132E-2</v>
      </c>
      <c r="H116" s="127">
        <v>4.5776981442984213E-2</v>
      </c>
      <c r="I116" s="130">
        <v>6.9794011220221996</v>
      </c>
      <c r="J116" s="130">
        <v>8.9042777582047705</v>
      </c>
      <c r="K116" s="130">
        <v>5.0885465659708418</v>
      </c>
    </row>
    <row r="117" spans="2:11">
      <c r="B117" s="51" t="s">
        <v>317</v>
      </c>
      <c r="C117" s="121">
        <v>1202</v>
      </c>
      <c r="D117" s="121">
        <v>841</v>
      </c>
      <c r="E117" s="122">
        <v>1817</v>
      </c>
      <c r="F117" s="124">
        <v>2.0429314740957306E-2</v>
      </c>
      <c r="G117" s="124">
        <v>3.8490149954145923E-3</v>
      </c>
      <c r="H117" s="127">
        <v>8.799912746709937E-3</v>
      </c>
      <c r="I117" s="130">
        <v>2.0874892776226561</v>
      </c>
      <c r="J117" s="130">
        <v>-3.5084788768493191</v>
      </c>
      <c r="K117" s="130">
        <v>8.0079922639779042</v>
      </c>
    </row>
    <row r="118" spans="2:11">
      <c r="B118" s="51" t="s">
        <v>318</v>
      </c>
      <c r="C118" s="121">
        <v>19936</v>
      </c>
      <c r="D118" s="121">
        <v>1276</v>
      </c>
      <c r="E118" s="122">
        <v>4620</v>
      </c>
      <c r="F118" s="124">
        <v>0.33883429174353158</v>
      </c>
      <c r="G118" s="124">
        <v>5.8398848206290361E-3</v>
      </c>
      <c r="H118" s="127">
        <v>2.237512211876715E-2</v>
      </c>
      <c r="I118" s="130">
        <v>-7.0498280474468267</v>
      </c>
      <c r="J118" s="130">
        <v>-24.03364915373788</v>
      </c>
      <c r="K118" s="130">
        <v>13.731071319905542</v>
      </c>
    </row>
    <row r="119" spans="2:11">
      <c r="B119" s="50" t="s">
        <v>319</v>
      </c>
      <c r="C119" s="121">
        <v>3162</v>
      </c>
      <c r="D119" s="121">
        <v>9551</v>
      </c>
      <c r="E119" s="122">
        <v>144105</v>
      </c>
      <c r="F119" s="124">
        <v>5.374167488428204E-2</v>
      </c>
      <c r="G119" s="124">
        <v>4.3712178622122198E-2</v>
      </c>
      <c r="H119" s="127">
        <v>0.69791492920453246</v>
      </c>
      <c r="I119" s="130">
        <v>21.041935396066069</v>
      </c>
      <c r="J119" s="130">
        <v>11.68856162767824</v>
      </c>
      <c r="K119" s="130">
        <v>31.178608721509772</v>
      </c>
    </row>
    <row r="120" spans="2:11">
      <c r="B120" s="51" t="s">
        <v>320</v>
      </c>
      <c r="C120" s="121">
        <v>369</v>
      </c>
      <c r="D120" s="121">
        <v>3785</v>
      </c>
      <c r="E120" s="122">
        <v>14693</v>
      </c>
      <c r="F120" s="124">
        <v>6.2715616800442979E-3</v>
      </c>
      <c r="G120" s="124">
        <v>1.7322855835486598E-2</v>
      </c>
      <c r="H120" s="127">
        <v>7.1159668677715518E-2</v>
      </c>
      <c r="I120" s="130">
        <v>20.227607716481867</v>
      </c>
      <c r="J120" s="130">
        <v>26.212959899089071</v>
      </c>
      <c r="K120" s="130">
        <v>14.526096755714967</v>
      </c>
    </row>
    <row r="121" spans="2:11">
      <c r="B121" s="51" t="s">
        <v>321</v>
      </c>
      <c r="C121" s="121">
        <v>536</v>
      </c>
      <c r="D121" s="121">
        <v>3548</v>
      </c>
      <c r="E121" s="122">
        <v>4595</v>
      </c>
      <c r="F121" s="124">
        <v>9.1099107330724766E-3</v>
      </c>
      <c r="G121" s="124">
        <v>1.6238175034162868E-2</v>
      </c>
      <c r="H121" s="127">
        <v>2.2254044618124469E-2</v>
      </c>
      <c r="I121" s="130">
        <v>11.341235537781035</v>
      </c>
      <c r="J121" s="130">
        <v>20.804157853321414</v>
      </c>
      <c r="K121" s="130">
        <v>2.6195699831103925</v>
      </c>
    </row>
    <row r="122" spans="2:11">
      <c r="B122" s="53" t="s">
        <v>322</v>
      </c>
      <c r="C122" s="121">
        <v>374</v>
      </c>
      <c r="D122" s="121">
        <v>3548</v>
      </c>
      <c r="E122" s="122">
        <v>4595</v>
      </c>
      <c r="F122" s="124">
        <v>6.3565421906140052E-3</v>
      </c>
      <c r="G122" s="124">
        <v>1.6238175034162868E-2</v>
      </c>
      <c r="H122" s="127">
        <v>2.2254044618124469E-2</v>
      </c>
      <c r="I122" s="130">
        <v>13.362834315933592</v>
      </c>
      <c r="J122" s="130">
        <v>25.230813247969273</v>
      </c>
      <c r="K122" s="130">
        <v>2.6195699831103925</v>
      </c>
    </row>
    <row r="123" spans="2:11">
      <c r="B123" s="53" t="s">
        <v>323</v>
      </c>
      <c r="C123" s="121">
        <v>162</v>
      </c>
      <c r="D123" s="121">
        <v>0</v>
      </c>
      <c r="E123" s="122">
        <v>0</v>
      </c>
      <c r="F123" s="124">
        <v>2.7533685424584726E-3</v>
      </c>
      <c r="G123" s="124">
        <v>0</v>
      </c>
      <c r="H123" s="127">
        <v>0</v>
      </c>
      <c r="I123" s="130">
        <v>-100</v>
      </c>
      <c r="J123" s="130">
        <v>-100</v>
      </c>
      <c r="K123" s="130" t="s">
        <v>133</v>
      </c>
    </row>
    <row r="124" spans="2:11">
      <c r="B124" s="51" t="s">
        <v>324</v>
      </c>
      <c r="C124" s="121">
        <v>0</v>
      </c>
      <c r="D124" s="121">
        <v>218</v>
      </c>
      <c r="E124" s="122">
        <v>196</v>
      </c>
      <c r="F124" s="124">
        <v>0</v>
      </c>
      <c r="G124" s="124">
        <v>9.9772326872815827E-4</v>
      </c>
      <c r="H124" s="127">
        <v>9.4924760503860631E-4</v>
      </c>
      <c r="I124" s="130" t="s">
        <v>133</v>
      </c>
      <c r="J124" s="130" t="s">
        <v>133</v>
      </c>
      <c r="K124" s="130">
        <v>-1.0581656519512705</v>
      </c>
    </row>
    <row r="125" spans="2:11">
      <c r="B125" s="51" t="s">
        <v>325</v>
      </c>
      <c r="C125" s="121">
        <v>252</v>
      </c>
      <c r="D125" s="121">
        <v>17</v>
      </c>
      <c r="E125" s="122">
        <v>0</v>
      </c>
      <c r="F125" s="124">
        <v>4.2830177327131793E-3</v>
      </c>
      <c r="G125" s="124">
        <v>7.7804108111828859E-5</v>
      </c>
      <c r="H125" s="127">
        <v>0</v>
      </c>
      <c r="I125" s="130">
        <v>-100</v>
      </c>
      <c r="J125" s="130">
        <v>-23.633156861123794</v>
      </c>
      <c r="K125" s="130">
        <v>-100</v>
      </c>
    </row>
    <row r="126" spans="2:11">
      <c r="B126" s="51" t="s">
        <v>326</v>
      </c>
      <c r="C126" s="121">
        <v>1207</v>
      </c>
      <c r="D126" s="121">
        <v>548</v>
      </c>
      <c r="E126" s="122">
        <v>0</v>
      </c>
      <c r="F126" s="124">
        <v>2.0514295251527013E-2</v>
      </c>
      <c r="G126" s="124">
        <v>2.5080383085460123E-3</v>
      </c>
      <c r="H126" s="127">
        <v>0</v>
      </c>
      <c r="I126" s="130">
        <v>-100</v>
      </c>
      <c r="J126" s="130">
        <v>-7.5924770470512719</v>
      </c>
      <c r="K126" s="130">
        <v>-100</v>
      </c>
    </row>
    <row r="127" spans="2:11">
      <c r="B127" s="51" t="s">
        <v>327</v>
      </c>
      <c r="C127" s="121">
        <v>798</v>
      </c>
      <c r="D127" s="121">
        <v>1435</v>
      </c>
      <c r="E127" s="122">
        <v>124621</v>
      </c>
      <c r="F127" s="124">
        <v>1.356288948692507E-2</v>
      </c>
      <c r="G127" s="124">
        <v>6.5675820670867292E-3</v>
      </c>
      <c r="H127" s="127">
        <v>0.60355196830365387</v>
      </c>
      <c r="I127" s="130">
        <v>28.729895595772838</v>
      </c>
      <c r="J127" s="130">
        <v>6.0437069731145376</v>
      </c>
      <c r="K127" s="130">
        <v>56.269395828457313</v>
      </c>
    </row>
    <row r="128" spans="2:11">
      <c r="B128" s="50" t="s">
        <v>328</v>
      </c>
      <c r="C128" s="121">
        <v>1971</v>
      </c>
      <c r="D128" s="121">
        <v>35047</v>
      </c>
      <c r="E128" s="122">
        <v>12071</v>
      </c>
      <c r="F128" s="124">
        <v>3.349931726657808E-2</v>
      </c>
      <c r="G128" s="124">
        <v>0.160400033940898</v>
      </c>
      <c r="H128" s="127">
        <v>5.8461060410311308E-2</v>
      </c>
      <c r="I128" s="130">
        <v>9.4845483855768187</v>
      </c>
      <c r="J128" s="130">
        <v>33.351044711145406</v>
      </c>
      <c r="K128" s="130">
        <v>-10.110442995338175</v>
      </c>
    </row>
    <row r="129" spans="2:11">
      <c r="B129" s="51" t="s">
        <v>329</v>
      </c>
      <c r="C129" s="121">
        <v>0</v>
      </c>
      <c r="D129" s="121">
        <v>33</v>
      </c>
      <c r="E129" s="122">
        <v>0</v>
      </c>
      <c r="F129" s="124">
        <v>0</v>
      </c>
      <c r="G129" s="124">
        <v>1.5103150398178541E-4</v>
      </c>
      <c r="H129" s="127">
        <v>0</v>
      </c>
      <c r="I129" s="130" t="s">
        <v>133</v>
      </c>
      <c r="J129" s="130" t="s">
        <v>133</v>
      </c>
      <c r="K129" s="130">
        <v>-100</v>
      </c>
    </row>
    <row r="130" spans="2:11">
      <c r="B130" s="51" t="s">
        <v>330</v>
      </c>
      <c r="C130" s="121">
        <v>394</v>
      </c>
      <c r="D130" s="121">
        <v>1000</v>
      </c>
      <c r="E130" s="122">
        <v>0</v>
      </c>
      <c r="F130" s="124">
        <v>6.6964642328928275E-3</v>
      </c>
      <c r="G130" s="124">
        <v>4.5767122418722854E-3</v>
      </c>
      <c r="H130" s="127">
        <v>0</v>
      </c>
      <c r="I130" s="130">
        <v>-100</v>
      </c>
      <c r="J130" s="130">
        <v>9.7615870290014719</v>
      </c>
      <c r="K130" s="130">
        <v>-100</v>
      </c>
    </row>
    <row r="131" spans="2:11">
      <c r="B131" s="51" t="s">
        <v>331</v>
      </c>
      <c r="C131" s="121">
        <v>0</v>
      </c>
      <c r="D131" s="121">
        <v>2565</v>
      </c>
      <c r="E131" s="122">
        <v>2959</v>
      </c>
      <c r="F131" s="124">
        <v>0</v>
      </c>
      <c r="G131" s="124">
        <v>1.1739266900402412E-2</v>
      </c>
      <c r="H131" s="127">
        <v>1.4330732976067529E-2</v>
      </c>
      <c r="I131" s="130" t="s">
        <v>133</v>
      </c>
      <c r="J131" s="130" t="s">
        <v>133</v>
      </c>
      <c r="K131" s="130">
        <v>1.4391869392107237</v>
      </c>
    </row>
    <row r="132" spans="2:11">
      <c r="B132" s="51" t="s">
        <v>332</v>
      </c>
      <c r="C132" s="121">
        <v>1577</v>
      </c>
      <c r="D132" s="121">
        <v>31449</v>
      </c>
      <c r="E132" s="122">
        <v>9112</v>
      </c>
      <c r="F132" s="124">
        <v>2.6802853033685251E-2</v>
      </c>
      <c r="G132" s="124">
        <v>0.1439330232946415</v>
      </c>
      <c r="H132" s="127">
        <v>4.4130327434243784E-2</v>
      </c>
      <c r="I132" s="130">
        <v>9.1664281911531873</v>
      </c>
      <c r="J132" s="130">
        <v>34.889304282644808</v>
      </c>
      <c r="K132" s="130">
        <v>-11.651193492384893</v>
      </c>
    </row>
    <row r="133" spans="2:11">
      <c r="B133" s="50" t="s">
        <v>333</v>
      </c>
      <c r="C133" s="121">
        <v>1008</v>
      </c>
      <c r="D133" s="121">
        <v>3940</v>
      </c>
      <c r="E133" s="122">
        <v>3894</v>
      </c>
      <c r="F133" s="124">
        <v>1.7132070930852717E-2</v>
      </c>
      <c r="G133" s="124">
        <v>1.8032246232976803E-2</v>
      </c>
      <c r="H133" s="127">
        <v>1.8859031500103738E-2</v>
      </c>
      <c r="I133" s="130">
        <v>6.9908827463146972</v>
      </c>
      <c r="J133" s="130">
        <v>14.605000917737154</v>
      </c>
      <c r="K133" s="130">
        <v>-0.1173692319736519</v>
      </c>
    </row>
    <row r="134" spans="2:11">
      <c r="B134" s="51" t="s">
        <v>334</v>
      </c>
      <c r="C134" s="121">
        <v>0</v>
      </c>
      <c r="D134" s="121">
        <v>1331</v>
      </c>
      <c r="E134" s="122">
        <v>1557</v>
      </c>
      <c r="F134" s="124">
        <v>0</v>
      </c>
      <c r="G134" s="124">
        <v>6.0916039939320115E-3</v>
      </c>
      <c r="H134" s="127">
        <v>7.5407067400260711E-3</v>
      </c>
      <c r="I134" s="130" t="s">
        <v>133</v>
      </c>
      <c r="J134" s="130" t="s">
        <v>133</v>
      </c>
      <c r="K134" s="130">
        <v>1.5806659564861381</v>
      </c>
    </row>
    <row r="135" spans="2:11">
      <c r="B135" s="51" t="s">
        <v>335</v>
      </c>
      <c r="C135" s="121">
        <v>0</v>
      </c>
      <c r="D135" s="121">
        <v>90</v>
      </c>
      <c r="E135" s="122">
        <v>0</v>
      </c>
      <c r="F135" s="124">
        <v>0</v>
      </c>
      <c r="G135" s="124">
        <v>4.1190410176850567E-4</v>
      </c>
      <c r="H135" s="127">
        <v>0</v>
      </c>
      <c r="I135" s="130" t="s">
        <v>133</v>
      </c>
      <c r="J135" s="130" t="s">
        <v>133</v>
      </c>
      <c r="K135" s="130">
        <v>-100</v>
      </c>
    </row>
    <row r="136" spans="2:11">
      <c r="B136" s="51" t="s">
        <v>336</v>
      </c>
      <c r="C136" s="121">
        <v>731</v>
      </c>
      <c r="D136" s="121">
        <v>2115</v>
      </c>
      <c r="E136" s="122">
        <v>0</v>
      </c>
      <c r="F136" s="124">
        <v>1.2424150645291008E-2</v>
      </c>
      <c r="G136" s="124">
        <v>9.679746391559883E-3</v>
      </c>
      <c r="H136" s="127">
        <v>0</v>
      </c>
      <c r="I136" s="130">
        <v>-100</v>
      </c>
      <c r="J136" s="130">
        <v>11.208837119853809</v>
      </c>
      <c r="K136" s="130">
        <v>-100</v>
      </c>
    </row>
    <row r="137" spans="2:11">
      <c r="B137" s="51" t="s">
        <v>337</v>
      </c>
      <c r="C137" s="121">
        <v>277</v>
      </c>
      <c r="D137" s="121">
        <v>404</v>
      </c>
      <c r="E137" s="122">
        <v>2337</v>
      </c>
      <c r="F137" s="124">
        <v>4.7079202855617088E-3</v>
      </c>
      <c r="G137" s="124">
        <v>1.8489917457164035E-3</v>
      </c>
      <c r="H137" s="127">
        <v>1.1318324760077669E-2</v>
      </c>
      <c r="I137" s="130">
        <v>11.252286918479371</v>
      </c>
      <c r="J137" s="130">
        <v>3.84609249329666</v>
      </c>
      <c r="K137" s="130">
        <v>19.186683364042857</v>
      </c>
    </row>
    <row r="138" spans="2:11">
      <c r="B138" s="50" t="s">
        <v>338</v>
      </c>
      <c r="C138" s="121">
        <v>10891</v>
      </c>
      <c r="D138" s="121">
        <v>20264</v>
      </c>
      <c r="E138" s="122">
        <v>44692</v>
      </c>
      <c r="F138" s="124">
        <v>0.18510454812293348</v>
      </c>
      <c r="G138" s="124">
        <v>9.2742496869299987E-2</v>
      </c>
      <c r="H138" s="127">
        <v>0.21644782634890505</v>
      </c>
      <c r="I138" s="130">
        <v>7.314424673382991</v>
      </c>
      <c r="J138" s="130">
        <v>6.4059079539123154</v>
      </c>
      <c r="K138" s="130">
        <v>8.2306985056440176</v>
      </c>
    </row>
    <row r="139" spans="2:11">
      <c r="B139" s="51" t="s">
        <v>339</v>
      </c>
      <c r="C139" s="121">
        <v>0</v>
      </c>
      <c r="D139" s="121">
        <v>0</v>
      </c>
      <c r="E139" s="122">
        <v>0</v>
      </c>
      <c r="F139" s="124">
        <v>0</v>
      </c>
      <c r="G139" s="124">
        <v>0</v>
      </c>
      <c r="H139" s="127">
        <v>0</v>
      </c>
      <c r="I139" s="130" t="s">
        <v>133</v>
      </c>
      <c r="J139" s="130" t="s">
        <v>133</v>
      </c>
      <c r="K139" s="130" t="s">
        <v>133</v>
      </c>
    </row>
    <row r="140" spans="2:11">
      <c r="B140" s="53" t="s">
        <v>340</v>
      </c>
      <c r="C140" s="121">
        <v>0</v>
      </c>
      <c r="D140" s="121">
        <v>0</v>
      </c>
      <c r="E140" s="122">
        <v>0</v>
      </c>
      <c r="F140" s="124">
        <v>0</v>
      </c>
      <c r="G140" s="124">
        <v>0</v>
      </c>
      <c r="H140" s="127">
        <v>0</v>
      </c>
      <c r="I140" s="130" t="s">
        <v>133</v>
      </c>
      <c r="J140" s="130" t="s">
        <v>133</v>
      </c>
      <c r="K140" s="130" t="s">
        <v>133</v>
      </c>
    </row>
    <row r="141" spans="2:11">
      <c r="B141" s="53" t="s">
        <v>341</v>
      </c>
      <c r="C141" s="121">
        <v>0</v>
      </c>
      <c r="D141" s="121">
        <v>0</v>
      </c>
      <c r="E141" s="122">
        <v>0</v>
      </c>
      <c r="F141" s="124">
        <v>0</v>
      </c>
      <c r="G141" s="124">
        <v>0</v>
      </c>
      <c r="H141" s="127">
        <v>0</v>
      </c>
      <c r="I141" s="130" t="s">
        <v>133</v>
      </c>
      <c r="J141" s="130" t="s">
        <v>133</v>
      </c>
      <c r="K141" s="130" t="s">
        <v>133</v>
      </c>
    </row>
    <row r="142" spans="2:11">
      <c r="B142" s="51" t="s">
        <v>342</v>
      </c>
      <c r="C142" s="121">
        <v>1066</v>
      </c>
      <c r="D142" s="121">
        <v>498</v>
      </c>
      <c r="E142" s="122">
        <v>56</v>
      </c>
      <c r="F142" s="124">
        <v>1.8117844853461306E-2</v>
      </c>
      <c r="G142" s="124">
        <v>2.2792026964523981E-3</v>
      </c>
      <c r="H142" s="127">
        <v>2.7121360143960176E-4</v>
      </c>
      <c r="I142" s="130">
        <v>-13.697864721795384</v>
      </c>
      <c r="J142" s="130">
        <v>-7.3282821028894602</v>
      </c>
      <c r="K142" s="130">
        <v>-19.629648369669905</v>
      </c>
    </row>
    <row r="143" spans="2:11">
      <c r="B143" s="51" t="s">
        <v>343</v>
      </c>
      <c r="C143" s="121">
        <v>1600</v>
      </c>
      <c r="D143" s="121">
        <v>1154</v>
      </c>
      <c r="E143" s="122">
        <v>901</v>
      </c>
      <c r="F143" s="124">
        <v>2.7193763382305901E-2</v>
      </c>
      <c r="G143" s="124">
        <v>5.2815259271206168E-3</v>
      </c>
      <c r="H143" s="127">
        <v>4.3636331231621649E-3</v>
      </c>
      <c r="I143" s="130">
        <v>-2.8304390513757105</v>
      </c>
      <c r="J143" s="130">
        <v>-3.2148822827912982</v>
      </c>
      <c r="K143" s="130">
        <v>-2.4444687608247362</v>
      </c>
    </row>
    <row r="144" spans="2:11">
      <c r="B144" s="53" t="s">
        <v>344</v>
      </c>
      <c r="C144" s="121">
        <v>84</v>
      </c>
      <c r="D144" s="121">
        <v>454</v>
      </c>
      <c r="E144" s="122">
        <v>707</v>
      </c>
      <c r="F144" s="124">
        <v>1.4276725775710598E-3</v>
      </c>
      <c r="G144" s="124">
        <v>2.0778273578100177E-3</v>
      </c>
      <c r="H144" s="127">
        <v>3.4240717181749729E-3</v>
      </c>
      <c r="I144" s="130">
        <v>11.238982155874577</v>
      </c>
      <c r="J144" s="130">
        <v>18.379814930217165</v>
      </c>
      <c r="K144" s="130">
        <v>4.5288942069161342</v>
      </c>
    </row>
    <row r="145" spans="2:11">
      <c r="B145" s="53" t="s">
        <v>345</v>
      </c>
      <c r="C145" s="121">
        <v>1516</v>
      </c>
      <c r="D145" s="121">
        <v>627</v>
      </c>
      <c r="E145" s="122">
        <v>194</v>
      </c>
      <c r="F145" s="124">
        <v>2.576609080473484E-2</v>
      </c>
      <c r="G145" s="124">
        <v>2.8695985756539231E-3</v>
      </c>
      <c r="H145" s="127">
        <v>9.39561404987192E-4</v>
      </c>
      <c r="I145" s="130">
        <v>-9.7691338217028907</v>
      </c>
      <c r="J145" s="130">
        <v>-8.4503192974048407</v>
      </c>
      <c r="K145" s="130">
        <v>-11.068950226770479</v>
      </c>
    </row>
    <row r="146" spans="2:11">
      <c r="B146" s="53" t="s">
        <v>346</v>
      </c>
      <c r="C146" s="121">
        <v>0</v>
      </c>
      <c r="D146" s="121">
        <v>0</v>
      </c>
      <c r="E146" s="122">
        <v>0</v>
      </c>
      <c r="F146" s="124">
        <v>0</v>
      </c>
      <c r="G146" s="124">
        <v>0</v>
      </c>
      <c r="H146" s="127">
        <v>0</v>
      </c>
      <c r="I146" s="130" t="s">
        <v>133</v>
      </c>
      <c r="J146" s="130" t="s">
        <v>133</v>
      </c>
      <c r="K146" s="130" t="s">
        <v>133</v>
      </c>
    </row>
    <row r="147" spans="2:11">
      <c r="B147" s="53" t="s">
        <v>347</v>
      </c>
      <c r="C147" s="121">
        <v>0</v>
      </c>
      <c r="D147" s="121">
        <v>0</v>
      </c>
      <c r="E147" s="122">
        <v>0</v>
      </c>
      <c r="F147" s="124">
        <v>0</v>
      </c>
      <c r="G147" s="124">
        <v>0</v>
      </c>
      <c r="H147" s="127">
        <v>0</v>
      </c>
      <c r="I147" s="130" t="s">
        <v>133</v>
      </c>
      <c r="J147" s="130" t="s">
        <v>133</v>
      </c>
      <c r="K147" s="130" t="s">
        <v>133</v>
      </c>
    </row>
    <row r="148" spans="2:11">
      <c r="B148" s="53" t="s">
        <v>348</v>
      </c>
      <c r="C148" s="121">
        <v>0</v>
      </c>
      <c r="D148" s="121">
        <v>0</v>
      </c>
      <c r="E148" s="122">
        <v>0</v>
      </c>
      <c r="F148" s="124">
        <v>0</v>
      </c>
      <c r="G148" s="124">
        <v>0</v>
      </c>
      <c r="H148" s="127">
        <v>0</v>
      </c>
      <c r="I148" s="130" t="s">
        <v>133</v>
      </c>
      <c r="J148" s="130" t="s">
        <v>133</v>
      </c>
      <c r="K148" s="130" t="s">
        <v>133</v>
      </c>
    </row>
    <row r="149" spans="2:11">
      <c r="B149" s="53" t="s">
        <v>349</v>
      </c>
      <c r="C149" s="121">
        <v>0</v>
      </c>
      <c r="D149" s="121">
        <v>0</v>
      </c>
      <c r="E149" s="122">
        <v>0</v>
      </c>
      <c r="F149" s="124">
        <v>0</v>
      </c>
      <c r="G149" s="124">
        <v>0</v>
      </c>
      <c r="H149" s="127">
        <v>0</v>
      </c>
      <c r="I149" s="130" t="s">
        <v>133</v>
      </c>
      <c r="J149" s="130" t="s">
        <v>133</v>
      </c>
      <c r="K149" s="130" t="s">
        <v>133</v>
      </c>
    </row>
    <row r="150" spans="2:11">
      <c r="B150" s="53" t="s">
        <v>350</v>
      </c>
      <c r="C150" s="121">
        <v>0</v>
      </c>
      <c r="D150" s="121">
        <v>0</v>
      </c>
      <c r="E150" s="122">
        <v>0</v>
      </c>
      <c r="F150" s="124">
        <v>0</v>
      </c>
      <c r="G150" s="124">
        <v>0</v>
      </c>
      <c r="H150" s="127">
        <v>0</v>
      </c>
      <c r="I150" s="130" t="s">
        <v>133</v>
      </c>
      <c r="J150" s="130" t="s">
        <v>133</v>
      </c>
      <c r="K150" s="130" t="s">
        <v>133</v>
      </c>
    </row>
    <row r="151" spans="2:11">
      <c r="B151" s="53" t="s">
        <v>351</v>
      </c>
      <c r="C151" s="121">
        <v>0</v>
      </c>
      <c r="D151" s="121">
        <v>73</v>
      </c>
      <c r="E151" s="122">
        <v>0</v>
      </c>
      <c r="F151" s="124">
        <v>0</v>
      </c>
      <c r="G151" s="124">
        <v>3.3409999365667682E-4</v>
      </c>
      <c r="H151" s="127">
        <v>0</v>
      </c>
      <c r="I151" s="130" t="s">
        <v>133</v>
      </c>
      <c r="J151" s="130" t="s">
        <v>133</v>
      </c>
      <c r="K151" s="130">
        <v>-100</v>
      </c>
    </row>
    <row r="152" spans="2:11">
      <c r="B152" s="51" t="s">
        <v>352</v>
      </c>
      <c r="C152" s="121">
        <v>0</v>
      </c>
      <c r="D152" s="121">
        <v>4386</v>
      </c>
      <c r="E152" s="122">
        <v>5233</v>
      </c>
      <c r="F152" s="124">
        <v>0</v>
      </c>
      <c r="G152" s="124">
        <v>2.0073459892851843E-2</v>
      </c>
      <c r="H152" s="127">
        <v>2.5343942434525646E-2</v>
      </c>
      <c r="I152" s="130" t="s">
        <v>133</v>
      </c>
      <c r="J152" s="130" t="s">
        <v>133</v>
      </c>
      <c r="K152" s="130">
        <v>1.7813508908180786</v>
      </c>
    </row>
    <row r="153" spans="2:11">
      <c r="B153" s="51" t="s">
        <v>353</v>
      </c>
      <c r="C153" s="121">
        <v>0</v>
      </c>
      <c r="D153" s="121">
        <v>0</v>
      </c>
      <c r="E153" s="122">
        <v>0</v>
      </c>
      <c r="F153" s="124">
        <v>0</v>
      </c>
      <c r="G153" s="124">
        <v>0</v>
      </c>
      <c r="H153" s="127">
        <v>0</v>
      </c>
      <c r="I153" s="130" t="s">
        <v>133</v>
      </c>
      <c r="J153" s="130" t="s">
        <v>133</v>
      </c>
      <c r="K153" s="130" t="s">
        <v>133</v>
      </c>
    </row>
    <row r="154" spans="2:11">
      <c r="B154" s="51" t="s">
        <v>354</v>
      </c>
      <c r="C154" s="121">
        <v>8225</v>
      </c>
      <c r="D154" s="121">
        <v>14102</v>
      </c>
      <c r="E154" s="122">
        <v>38449</v>
      </c>
      <c r="F154" s="124">
        <v>0.13979293988716626</v>
      </c>
      <c r="G154" s="124">
        <v>6.4540796034882969E-2</v>
      </c>
      <c r="H154" s="127">
        <v>0.18621235288841517</v>
      </c>
      <c r="I154" s="130">
        <v>8.0158424314033638</v>
      </c>
      <c r="J154" s="130">
        <v>5.5393658621883279</v>
      </c>
      <c r="K154" s="130">
        <v>10.550429414185603</v>
      </c>
    </row>
    <row r="155" spans="2:11">
      <c r="B155" s="51" t="s">
        <v>355</v>
      </c>
      <c r="C155" s="121">
        <v>0</v>
      </c>
      <c r="D155" s="121">
        <v>124</v>
      </c>
      <c r="E155" s="122">
        <v>53</v>
      </c>
      <c r="F155" s="124">
        <v>0</v>
      </c>
      <c r="G155" s="124">
        <v>5.6751231799216336E-4</v>
      </c>
      <c r="H155" s="127">
        <v>2.5668430136248024E-4</v>
      </c>
      <c r="I155" s="130" t="s">
        <v>133</v>
      </c>
      <c r="J155" s="130" t="s">
        <v>133</v>
      </c>
      <c r="K155" s="130">
        <v>-8.1486765126399305</v>
      </c>
    </row>
    <row r="156" spans="2:11">
      <c r="B156" s="50" t="s">
        <v>356</v>
      </c>
      <c r="C156" s="121">
        <v>2401</v>
      </c>
      <c r="D156" s="121">
        <v>7876</v>
      </c>
      <c r="E156" s="122">
        <v>13935</v>
      </c>
      <c r="F156" s="124">
        <v>4.0807641175572791E-2</v>
      </c>
      <c r="G156" s="124">
        <v>3.6046185616986123E-2</v>
      </c>
      <c r="H156" s="127">
        <v>6.7488598858229484E-2</v>
      </c>
      <c r="I156" s="130">
        <v>9.1907227470372277</v>
      </c>
      <c r="J156" s="130">
        <v>12.613732929425048</v>
      </c>
      <c r="K156" s="130">
        <v>5.8717584780911602</v>
      </c>
    </row>
    <row r="157" spans="2:11">
      <c r="B157" s="51" t="s">
        <v>357</v>
      </c>
      <c r="C157" s="121">
        <v>2071</v>
      </c>
      <c r="D157" s="121">
        <v>7471</v>
      </c>
      <c r="E157" s="122">
        <v>13538</v>
      </c>
      <c r="F157" s="124">
        <v>3.5198927477972201E-2</v>
      </c>
      <c r="G157" s="124">
        <v>3.4192617159027841E-2</v>
      </c>
      <c r="H157" s="127">
        <v>6.5565888148023735E-2</v>
      </c>
      <c r="I157" s="130">
        <v>9.8420729982502166</v>
      </c>
      <c r="J157" s="130">
        <v>13.689371012394513</v>
      </c>
      <c r="K157" s="130">
        <v>6.124969230743349</v>
      </c>
    </row>
    <row r="158" spans="2:11">
      <c r="B158" s="51" t="s">
        <v>358</v>
      </c>
      <c r="C158" s="121">
        <v>0</v>
      </c>
      <c r="D158" s="121">
        <v>17</v>
      </c>
      <c r="E158" s="122">
        <v>0</v>
      </c>
      <c r="F158" s="124">
        <v>0</v>
      </c>
      <c r="G158" s="124">
        <v>7.7804108111828859E-5</v>
      </c>
      <c r="H158" s="127">
        <v>0</v>
      </c>
      <c r="I158" s="130" t="s">
        <v>133</v>
      </c>
      <c r="J158" s="130" t="s">
        <v>133</v>
      </c>
      <c r="K158" s="130">
        <v>-100</v>
      </c>
    </row>
    <row r="159" spans="2:11">
      <c r="B159" s="51" t="s">
        <v>359</v>
      </c>
      <c r="C159" s="121">
        <v>330</v>
      </c>
      <c r="D159" s="121">
        <v>388</v>
      </c>
      <c r="E159" s="122">
        <v>397</v>
      </c>
      <c r="F159" s="124">
        <v>5.6087136976005923E-3</v>
      </c>
      <c r="G159" s="124">
        <v>1.7757643498464467E-3</v>
      </c>
      <c r="H159" s="127">
        <v>1.9227107102057486E-3</v>
      </c>
      <c r="I159" s="130">
        <v>0.92850221482445594</v>
      </c>
      <c r="J159" s="130">
        <v>1.6323057420127407</v>
      </c>
      <c r="K159" s="130">
        <v>0.22957252574566933</v>
      </c>
    </row>
    <row r="160" spans="2:11">
      <c r="B160" s="50" t="s">
        <v>360</v>
      </c>
      <c r="C160" s="121">
        <v>5490</v>
      </c>
      <c r="D160" s="121">
        <v>11406</v>
      </c>
      <c r="E160" s="122">
        <v>15415</v>
      </c>
      <c r="F160" s="124">
        <v>9.3308600605537126E-2</v>
      </c>
      <c r="G160" s="124">
        <v>5.2201979830795289E-2</v>
      </c>
      <c r="H160" s="127">
        <v>7.46563868962761E-2</v>
      </c>
      <c r="I160" s="130">
        <v>5.2976209986105305</v>
      </c>
      <c r="J160" s="130">
        <v>7.5860845595200344</v>
      </c>
      <c r="K160" s="130">
        <v>3.0578353451743867</v>
      </c>
    </row>
    <row r="161" spans="2:11">
      <c r="B161" s="51" t="s">
        <v>361</v>
      </c>
      <c r="C161" s="121">
        <v>997</v>
      </c>
      <c r="D161" s="121">
        <v>3733</v>
      </c>
      <c r="E161" s="122">
        <v>3543</v>
      </c>
      <c r="F161" s="124">
        <v>1.6945113807599367E-2</v>
      </c>
      <c r="G161" s="124">
        <v>1.7084866798909241E-2</v>
      </c>
      <c r="H161" s="127">
        <v>1.7159103391080521E-2</v>
      </c>
      <c r="I161" s="130">
        <v>6.5451781024105982</v>
      </c>
      <c r="J161" s="130">
        <v>14.113304837406893</v>
      </c>
      <c r="K161" s="130">
        <v>-0.52102168937275817</v>
      </c>
    </row>
    <row r="162" spans="2:11">
      <c r="B162" s="51" t="s">
        <v>362</v>
      </c>
      <c r="C162" s="121">
        <v>4493</v>
      </c>
      <c r="D162" s="121">
        <v>7673</v>
      </c>
      <c r="E162" s="122">
        <v>11872</v>
      </c>
      <c r="F162" s="124">
        <v>7.6363486797937766E-2</v>
      </c>
      <c r="G162" s="124">
        <v>3.5117113031886048E-2</v>
      </c>
      <c r="H162" s="127">
        <v>5.7497283505195583E-2</v>
      </c>
      <c r="I162" s="130">
        <v>4.9782608087297398</v>
      </c>
      <c r="J162" s="130">
        <v>5.4976724195533899</v>
      </c>
      <c r="K162" s="130">
        <v>4.461406490548403</v>
      </c>
    </row>
    <row r="163" spans="2:11">
      <c r="B163" s="64" t="s">
        <v>363</v>
      </c>
      <c r="C163" s="121">
        <v>3565166</v>
      </c>
      <c r="D163" s="121">
        <v>6021003</v>
      </c>
      <c r="E163" s="122">
        <v>8590781</v>
      </c>
      <c r="F163" s="124">
        <v>60.593925389151252</v>
      </c>
      <c r="G163" s="124">
        <v>27.556398138449754</v>
      </c>
      <c r="H163" s="127">
        <v>41.606011681944707</v>
      </c>
      <c r="I163" s="130">
        <v>4.4955135278206493</v>
      </c>
      <c r="J163" s="130">
        <v>5.3801733735394208</v>
      </c>
      <c r="K163" s="130">
        <v>3.6182803451787482</v>
      </c>
    </row>
    <row r="164" spans="2:11">
      <c r="B164" s="49" t="s">
        <v>364</v>
      </c>
      <c r="C164" s="121">
        <v>298195</v>
      </c>
      <c r="D164" s="121">
        <v>482718</v>
      </c>
      <c r="E164" s="122">
        <v>697526</v>
      </c>
      <c r="F164" s="124">
        <v>5.0681526698666923</v>
      </c>
      <c r="G164" s="124">
        <v>2.2092613799721059</v>
      </c>
      <c r="H164" s="127">
        <v>3.3781881885314231</v>
      </c>
      <c r="I164" s="130">
        <v>4.3405212940818227</v>
      </c>
      <c r="J164" s="130">
        <v>4.9347455190911882</v>
      </c>
      <c r="K164" s="130">
        <v>3.7496620405872649</v>
      </c>
    </row>
    <row r="165" spans="2:11">
      <c r="B165" s="50" t="s">
        <v>365</v>
      </c>
      <c r="C165" s="121">
        <v>2871</v>
      </c>
      <c r="D165" s="121">
        <v>5845</v>
      </c>
      <c r="E165" s="122">
        <v>39</v>
      </c>
      <c r="F165" s="124">
        <v>4.8795809169125154E-2</v>
      </c>
      <c r="G165" s="124">
        <v>2.6750883053743506E-2</v>
      </c>
      <c r="H165" s="127">
        <v>1.8888090100257983E-4</v>
      </c>
      <c r="I165" s="130">
        <v>-19.341234504492387</v>
      </c>
      <c r="J165" s="130">
        <v>7.3680664899197446</v>
      </c>
      <c r="K165" s="130">
        <v>-39.40622511005084</v>
      </c>
    </row>
    <row r="166" spans="2:11">
      <c r="B166" s="50" t="s">
        <v>366</v>
      </c>
      <c r="C166" s="121">
        <v>10523</v>
      </c>
      <c r="D166" s="121">
        <v>25218</v>
      </c>
      <c r="E166" s="122">
        <v>56965</v>
      </c>
      <c r="F166" s="124">
        <v>0.17884998254500312</v>
      </c>
      <c r="G166" s="124">
        <v>0.11541552931553528</v>
      </c>
      <c r="H166" s="127">
        <v>0.27588719296440922</v>
      </c>
      <c r="I166" s="130">
        <v>8.8111565851481046</v>
      </c>
      <c r="J166" s="130">
        <v>9.1332545902133901</v>
      </c>
      <c r="K166" s="130">
        <v>8.4900092263845206</v>
      </c>
    </row>
    <row r="167" spans="2:11">
      <c r="B167" s="50" t="s">
        <v>367</v>
      </c>
      <c r="C167" s="121">
        <v>64551</v>
      </c>
      <c r="D167" s="121">
        <v>78712</v>
      </c>
      <c r="E167" s="122">
        <v>122526</v>
      </c>
      <c r="F167" s="124">
        <v>1.0971153875570177</v>
      </c>
      <c r="G167" s="124">
        <v>0.36024217398225133</v>
      </c>
      <c r="H167" s="127">
        <v>0.59340567374979736</v>
      </c>
      <c r="I167" s="130">
        <v>3.2562299122682825</v>
      </c>
      <c r="J167" s="130">
        <v>2.0032001937359878</v>
      </c>
      <c r="K167" s="130">
        <v>4.5246521231198544</v>
      </c>
    </row>
    <row r="168" spans="2:11">
      <c r="B168" s="50" t="s">
        <v>368</v>
      </c>
      <c r="C168" s="121">
        <v>17180</v>
      </c>
      <c r="D168" s="121">
        <v>28614</v>
      </c>
      <c r="E168" s="122">
        <v>21278</v>
      </c>
      <c r="F168" s="124">
        <v>0.29199303431750961</v>
      </c>
      <c r="G168" s="124">
        <v>0.13095804408893358</v>
      </c>
      <c r="H168" s="127">
        <v>0.10305148234699728</v>
      </c>
      <c r="I168" s="130">
        <v>1.0753798797971559</v>
      </c>
      <c r="J168" s="130">
        <v>5.2338698448633592</v>
      </c>
      <c r="K168" s="130">
        <v>-2.918780494282347</v>
      </c>
    </row>
    <row r="169" spans="2:11">
      <c r="B169" s="50" t="s">
        <v>369</v>
      </c>
      <c r="C169" s="121">
        <v>16708</v>
      </c>
      <c r="D169" s="121">
        <v>17464</v>
      </c>
      <c r="E169" s="122">
        <v>38414</v>
      </c>
      <c r="F169" s="124">
        <v>0.28397087411972938</v>
      </c>
      <c r="G169" s="124">
        <v>7.9927702592057601E-2</v>
      </c>
      <c r="H169" s="127">
        <v>0.18604284438751542</v>
      </c>
      <c r="I169" s="130">
        <v>4.2505256091383892</v>
      </c>
      <c r="J169" s="130">
        <v>0.44352037923269805</v>
      </c>
      <c r="K169" s="130">
        <v>8.2018237587446983</v>
      </c>
    </row>
    <row r="170" spans="2:11">
      <c r="B170" s="50" t="s">
        <v>370</v>
      </c>
      <c r="C170" s="121">
        <v>68083</v>
      </c>
      <c r="D170" s="121">
        <v>97009</v>
      </c>
      <c r="E170" s="122">
        <v>150381</v>
      </c>
      <c r="F170" s="124">
        <v>1.1571456202234578</v>
      </c>
      <c r="G170" s="124">
        <v>0.44398227787178857</v>
      </c>
      <c r="H170" s="127">
        <v>0.72831022496587061</v>
      </c>
      <c r="I170" s="130">
        <v>4.0417657444189903</v>
      </c>
      <c r="J170" s="130">
        <v>3.6041935044765161</v>
      </c>
      <c r="K170" s="130">
        <v>4.4811860704156103</v>
      </c>
    </row>
    <row r="171" spans="2:11">
      <c r="B171" s="50" t="s">
        <v>371</v>
      </c>
      <c r="C171" s="121">
        <v>84339</v>
      </c>
      <c r="D171" s="121">
        <v>174675</v>
      </c>
      <c r="E171" s="122">
        <v>223824</v>
      </c>
      <c r="F171" s="124">
        <v>1.4334342561876858</v>
      </c>
      <c r="G171" s="124">
        <v>0.7994372108490414</v>
      </c>
      <c r="H171" s="127">
        <v>1.0840020201538827</v>
      </c>
      <c r="I171" s="130">
        <v>5.0011148637231662</v>
      </c>
      <c r="J171" s="130">
        <v>7.5524308263680728</v>
      </c>
      <c r="K171" s="130">
        <v>2.5103202030258842</v>
      </c>
    </row>
    <row r="172" spans="2:11">
      <c r="B172" s="50" t="s">
        <v>372</v>
      </c>
      <c r="C172" s="121">
        <v>27296</v>
      </c>
      <c r="D172" s="121">
        <v>41739</v>
      </c>
      <c r="E172" s="122">
        <v>66404</v>
      </c>
      <c r="F172" s="124">
        <v>0.46392560330213872</v>
      </c>
      <c r="G172" s="124">
        <v>0.19102739226350732</v>
      </c>
      <c r="H172" s="127">
        <v>0.32160121410705927</v>
      </c>
      <c r="I172" s="130">
        <v>4.5453597902327836</v>
      </c>
      <c r="J172" s="130">
        <v>4.3384313241344952</v>
      </c>
      <c r="K172" s="130">
        <v>4.7526986457680165</v>
      </c>
    </row>
    <row r="173" spans="2:11">
      <c r="B173" s="50" t="s">
        <v>373</v>
      </c>
      <c r="C173" s="121">
        <v>6644</v>
      </c>
      <c r="D173" s="121">
        <v>13442</v>
      </c>
      <c r="E173" s="122">
        <v>17695</v>
      </c>
      <c r="F173" s="124">
        <v>0.11292210244502525</v>
      </c>
      <c r="G173" s="124">
        <v>6.1520165955247265E-2</v>
      </c>
      <c r="H173" s="127">
        <v>8.5698654954888459E-2</v>
      </c>
      <c r="I173" s="130">
        <v>5.0197662132110299</v>
      </c>
      <c r="J173" s="130">
        <v>7.3009153298923435</v>
      </c>
      <c r="K173" s="130">
        <v>2.7871128738167661</v>
      </c>
    </row>
    <row r="174" spans="2:11">
      <c r="B174" s="49" t="s">
        <v>374</v>
      </c>
      <c r="C174" s="121">
        <v>575355</v>
      </c>
      <c r="D174" s="121">
        <v>1180098</v>
      </c>
      <c r="E174" s="122">
        <v>1583961</v>
      </c>
      <c r="F174" s="124">
        <v>9.778792331766633</v>
      </c>
      <c r="G174" s="124">
        <v>5.4009689632090003</v>
      </c>
      <c r="H174" s="127">
        <v>7.6712815598191622</v>
      </c>
      <c r="I174" s="130">
        <v>5.1938692433901146</v>
      </c>
      <c r="J174" s="130">
        <v>7.4479708501965947</v>
      </c>
      <c r="K174" s="130">
        <v>2.9870553984055137</v>
      </c>
    </row>
    <row r="175" spans="2:11">
      <c r="B175" s="50" t="s">
        <v>375</v>
      </c>
      <c r="C175" s="121">
        <v>78530</v>
      </c>
      <c r="D175" s="121">
        <v>178504</v>
      </c>
      <c r="E175" s="122">
        <v>275840</v>
      </c>
      <c r="F175" s="124">
        <v>1.3347038990078015</v>
      </c>
      <c r="G175" s="124">
        <v>0.81696144202317045</v>
      </c>
      <c r="H175" s="127">
        <v>1.3359207110910671</v>
      </c>
      <c r="I175" s="130">
        <v>6.4831971531926103</v>
      </c>
      <c r="J175" s="130">
        <v>8.5578505024514797</v>
      </c>
      <c r="K175" s="130">
        <v>4.4481925856631799</v>
      </c>
    </row>
    <row r="176" spans="2:11">
      <c r="B176" s="50" t="s">
        <v>376</v>
      </c>
      <c r="C176" s="121">
        <v>19157</v>
      </c>
      <c r="D176" s="121">
        <v>32096</v>
      </c>
      <c r="E176" s="122">
        <v>46757</v>
      </c>
      <c r="F176" s="124">
        <v>0.32559432819677131</v>
      </c>
      <c r="G176" s="124">
        <v>0.14689415611513287</v>
      </c>
      <c r="H176" s="127">
        <v>0.22644882790199039</v>
      </c>
      <c r="I176" s="130">
        <v>4.5624996752509084</v>
      </c>
      <c r="J176" s="130">
        <v>5.2961134084844375</v>
      </c>
      <c r="K176" s="130">
        <v>3.8339971383585247</v>
      </c>
    </row>
    <row r="177" spans="2:11">
      <c r="B177" s="50" t="s">
        <v>377</v>
      </c>
      <c r="C177" s="121">
        <v>7449</v>
      </c>
      <c r="D177" s="121">
        <v>22934</v>
      </c>
      <c r="E177" s="122">
        <v>22558</v>
      </c>
      <c r="F177" s="124">
        <v>0.12660396464674792</v>
      </c>
      <c r="G177" s="124">
        <v>0.10496231855509899</v>
      </c>
      <c r="H177" s="127">
        <v>0.10925065037990245</v>
      </c>
      <c r="I177" s="130">
        <v>5.6963842617716143</v>
      </c>
      <c r="J177" s="130">
        <v>11.902086250866262</v>
      </c>
      <c r="K177" s="130">
        <v>-0.16517099630394272</v>
      </c>
    </row>
    <row r="178" spans="2:11">
      <c r="B178" s="50" t="s">
        <v>378</v>
      </c>
      <c r="C178" s="121">
        <v>25100</v>
      </c>
      <c r="D178" s="121">
        <v>95469</v>
      </c>
      <c r="E178" s="122">
        <v>149767</v>
      </c>
      <c r="F178" s="124">
        <v>0.42660216305992388</v>
      </c>
      <c r="G178" s="124">
        <v>0.43693414101930517</v>
      </c>
      <c r="H178" s="127">
        <v>0.72533656155008652</v>
      </c>
      <c r="I178" s="130">
        <v>9.3420269493673871</v>
      </c>
      <c r="J178" s="130">
        <v>14.292798106130821</v>
      </c>
      <c r="K178" s="130">
        <v>4.6057061818916667</v>
      </c>
    </row>
    <row r="179" spans="2:11">
      <c r="B179" s="50" t="s">
        <v>379</v>
      </c>
      <c r="C179" s="121">
        <v>181294</v>
      </c>
      <c r="D179" s="121">
        <v>304855</v>
      </c>
      <c r="E179" s="122">
        <v>373785</v>
      </c>
      <c r="F179" s="124">
        <v>3.081291336644854</v>
      </c>
      <c r="G179" s="124">
        <v>1.3952336104959755</v>
      </c>
      <c r="H179" s="127">
        <v>1.8102781431089565</v>
      </c>
      <c r="I179" s="130">
        <v>3.6840426169283402</v>
      </c>
      <c r="J179" s="130">
        <v>5.3345851381870757</v>
      </c>
      <c r="K179" s="130">
        <v>2.059363306797346</v>
      </c>
    </row>
    <row r="180" spans="2:11">
      <c r="B180" s="50" t="s">
        <v>380</v>
      </c>
      <c r="C180" s="121">
        <v>43989</v>
      </c>
      <c r="D180" s="121">
        <v>80588</v>
      </c>
      <c r="E180" s="122">
        <v>154611</v>
      </c>
      <c r="F180" s="124">
        <v>0.74764153589015891</v>
      </c>
      <c r="G180" s="124">
        <v>0.36882808614800372</v>
      </c>
      <c r="H180" s="127">
        <v>0.74879653807461199</v>
      </c>
      <c r="I180" s="130">
        <v>6.486564270230244</v>
      </c>
      <c r="J180" s="130">
        <v>6.2411171724906289</v>
      </c>
      <c r="K180" s="130">
        <v>6.7325784203446259</v>
      </c>
    </row>
    <row r="181" spans="2:11">
      <c r="B181" s="50" t="s">
        <v>381</v>
      </c>
      <c r="C181" s="121">
        <v>42793</v>
      </c>
      <c r="D181" s="121">
        <v>95653</v>
      </c>
      <c r="E181" s="122">
        <v>137766</v>
      </c>
      <c r="F181" s="124">
        <v>0.72731419776188522</v>
      </c>
      <c r="G181" s="124">
        <v>0.4377762560718097</v>
      </c>
      <c r="H181" s="127">
        <v>0.66721451814157473</v>
      </c>
      <c r="I181" s="130">
        <v>6.0201625526214997</v>
      </c>
      <c r="J181" s="130">
        <v>8.375867337347632</v>
      </c>
      <c r="K181" s="130">
        <v>3.7156623872365513</v>
      </c>
    </row>
    <row r="182" spans="2:11">
      <c r="B182" s="50" t="s">
        <v>382</v>
      </c>
      <c r="C182" s="121">
        <v>32360</v>
      </c>
      <c r="D182" s="121">
        <v>66869</v>
      </c>
      <c r="E182" s="122">
        <v>90331</v>
      </c>
      <c r="F182" s="124">
        <v>0.54999386440713682</v>
      </c>
      <c r="G182" s="124">
        <v>0.30604017090175784</v>
      </c>
      <c r="H182" s="127">
        <v>0.43748206842215481</v>
      </c>
      <c r="I182" s="130">
        <v>5.2667985981078358</v>
      </c>
      <c r="J182" s="130">
        <v>7.5280157159399286</v>
      </c>
      <c r="K182" s="130">
        <v>3.0531328353336162</v>
      </c>
    </row>
    <row r="183" spans="2:11">
      <c r="B183" s="50" t="s">
        <v>383</v>
      </c>
      <c r="C183" s="121">
        <v>9680</v>
      </c>
      <c r="D183" s="121">
        <v>24703</v>
      </c>
      <c r="E183" s="122">
        <v>35265</v>
      </c>
      <c r="F183" s="124">
        <v>0.1645222684629507</v>
      </c>
      <c r="G183" s="124">
        <v>0.11305852251097108</v>
      </c>
      <c r="H183" s="127">
        <v>0.17079192240656352</v>
      </c>
      <c r="I183" s="130">
        <v>6.677646680397431</v>
      </c>
      <c r="J183" s="130">
        <v>9.8215158980229376</v>
      </c>
      <c r="K183" s="130">
        <v>3.623777255405547</v>
      </c>
    </row>
    <row r="184" spans="2:11">
      <c r="B184" s="50" t="s">
        <v>384</v>
      </c>
      <c r="C184" s="121">
        <v>103350</v>
      </c>
      <c r="D184" s="121">
        <v>204651</v>
      </c>
      <c r="E184" s="122">
        <v>204952</v>
      </c>
      <c r="F184" s="124">
        <v>1.7565471534758219</v>
      </c>
      <c r="G184" s="124">
        <v>0.93662873701140514</v>
      </c>
      <c r="H184" s="127">
        <v>0.99260303646873693</v>
      </c>
      <c r="I184" s="130">
        <v>3.4825409446077815</v>
      </c>
      <c r="J184" s="130">
        <v>7.0706253052862156</v>
      </c>
      <c r="K184" s="130">
        <v>1.4698240710941946E-2</v>
      </c>
    </row>
    <row r="185" spans="2:11">
      <c r="B185" s="50" t="s">
        <v>385</v>
      </c>
      <c r="C185" s="121">
        <v>15284</v>
      </c>
      <c r="D185" s="121">
        <v>33746</v>
      </c>
      <c r="E185" s="122">
        <v>50543</v>
      </c>
      <c r="F185" s="124">
        <v>0.25976842470947714</v>
      </c>
      <c r="G185" s="124">
        <v>0.15444573131422215</v>
      </c>
      <c r="H185" s="127">
        <v>0.24478480459931776</v>
      </c>
      <c r="I185" s="130">
        <v>6.162515219332998</v>
      </c>
      <c r="J185" s="130">
        <v>8.2426777115521368</v>
      </c>
      <c r="K185" s="130">
        <v>4.1223284195627041</v>
      </c>
    </row>
    <row r="186" spans="2:11">
      <c r="B186" s="50" t="s">
        <v>386</v>
      </c>
      <c r="C186" s="121">
        <v>16369</v>
      </c>
      <c r="D186" s="121">
        <v>40030</v>
      </c>
      <c r="E186" s="122">
        <v>41786</v>
      </c>
      <c r="F186" s="124">
        <v>0.2782091955031033</v>
      </c>
      <c r="G186" s="124">
        <v>0.18320579104214757</v>
      </c>
      <c r="H186" s="127">
        <v>0.20237377767420001</v>
      </c>
      <c r="I186" s="130">
        <v>4.797381788424615</v>
      </c>
      <c r="J186" s="130">
        <v>9.3544206669365479</v>
      </c>
      <c r="K186" s="130">
        <v>0.43024472836334926</v>
      </c>
    </row>
    <row r="187" spans="2:11">
      <c r="B187" s="49" t="s">
        <v>387</v>
      </c>
      <c r="C187" s="121">
        <v>425222</v>
      </c>
      <c r="D187" s="121">
        <v>606198</v>
      </c>
      <c r="E187" s="122">
        <v>923347</v>
      </c>
      <c r="F187" s="124">
        <v>7.2271165330943008</v>
      </c>
      <c r="G187" s="124">
        <v>2.7743938075984955</v>
      </c>
      <c r="H187" s="127">
        <v>4.4718618794366432</v>
      </c>
      <c r="I187" s="130">
        <v>3.9531037856564533</v>
      </c>
      <c r="J187" s="130">
        <v>3.609571440238013</v>
      </c>
      <c r="K187" s="130">
        <v>4.2977751616751547</v>
      </c>
    </row>
    <row r="188" spans="2:11">
      <c r="B188" s="50" t="s">
        <v>388</v>
      </c>
      <c r="C188" s="121">
        <v>81981</v>
      </c>
      <c r="D188" s="121">
        <v>62083</v>
      </c>
      <c r="E188" s="122">
        <v>115248</v>
      </c>
      <c r="F188" s="124">
        <v>1.3933574474030126</v>
      </c>
      <c r="G188" s="124">
        <v>0.2841360261121571</v>
      </c>
      <c r="H188" s="127">
        <v>0.55815759176270052</v>
      </c>
      <c r="I188" s="130">
        <v>1.7175776877411009</v>
      </c>
      <c r="J188" s="130">
        <v>-2.7418625454474377</v>
      </c>
      <c r="K188" s="130">
        <v>6.3814903456938188</v>
      </c>
    </row>
    <row r="189" spans="2:11">
      <c r="B189" s="50" t="s">
        <v>389</v>
      </c>
      <c r="C189" s="121">
        <v>18676</v>
      </c>
      <c r="D189" s="121">
        <v>24603</v>
      </c>
      <c r="E189" s="122">
        <v>73502</v>
      </c>
      <c r="F189" s="124">
        <v>0.31741920307996563</v>
      </c>
      <c r="G189" s="124">
        <v>0.11260085128678385</v>
      </c>
      <c r="H189" s="127">
        <v>0.35597753808952876</v>
      </c>
      <c r="I189" s="130">
        <v>7.0904551930651261</v>
      </c>
      <c r="J189" s="130">
        <v>2.7946282161944946</v>
      </c>
      <c r="K189" s="130">
        <v>11.565806428503045</v>
      </c>
    </row>
    <row r="190" spans="2:11">
      <c r="B190" s="50" t="s">
        <v>390</v>
      </c>
      <c r="C190" s="121">
        <v>117398</v>
      </c>
      <c r="D190" s="121">
        <v>136993</v>
      </c>
      <c r="E190" s="122">
        <v>163836</v>
      </c>
      <c r="F190" s="124">
        <v>1.9953083959724678</v>
      </c>
      <c r="G190" s="124">
        <v>0.62697754015080998</v>
      </c>
      <c r="H190" s="127">
        <v>0.79347413581176074</v>
      </c>
      <c r="I190" s="130">
        <v>1.6804435197458556</v>
      </c>
      <c r="J190" s="130">
        <v>1.5555746161141082</v>
      </c>
      <c r="K190" s="130">
        <v>1.8054659574711529</v>
      </c>
    </row>
    <row r="191" spans="2:11">
      <c r="B191" s="50" t="s">
        <v>391</v>
      </c>
      <c r="C191" s="121">
        <v>68869</v>
      </c>
      <c r="D191" s="121">
        <v>108838</v>
      </c>
      <c r="E191" s="122">
        <v>143265</v>
      </c>
      <c r="F191" s="124">
        <v>1.1705045564850156</v>
      </c>
      <c r="G191" s="124">
        <v>0.49812020698089576</v>
      </c>
      <c r="H191" s="127">
        <v>0.69384672518293844</v>
      </c>
      <c r="I191" s="130">
        <v>3.7303435735245749</v>
      </c>
      <c r="J191" s="130">
        <v>4.6828836813433972</v>
      </c>
      <c r="K191" s="130">
        <v>2.7864709061228954</v>
      </c>
    </row>
    <row r="192" spans="2:11">
      <c r="B192" s="50" t="s">
        <v>392</v>
      </c>
      <c r="C192" s="121">
        <v>24283</v>
      </c>
      <c r="D192" s="121">
        <v>39767</v>
      </c>
      <c r="E192" s="122">
        <v>54812</v>
      </c>
      <c r="F192" s="124">
        <v>0.41271634763283394</v>
      </c>
      <c r="G192" s="124">
        <v>0.18200211572253516</v>
      </c>
      <c r="H192" s="127">
        <v>0.26545999860906166</v>
      </c>
      <c r="I192" s="130">
        <v>4.1546503839424709</v>
      </c>
      <c r="J192" s="130">
        <v>5.056287352468658</v>
      </c>
      <c r="K192" s="130">
        <v>3.2607516407381354</v>
      </c>
    </row>
    <row r="193" spans="2:11">
      <c r="B193" s="51" t="s">
        <v>393</v>
      </c>
      <c r="C193" s="121">
        <v>8601</v>
      </c>
      <c r="D193" s="121">
        <v>9174</v>
      </c>
      <c r="E193" s="122">
        <v>16882</v>
      </c>
      <c r="F193" s="124">
        <v>0.14618347428200817</v>
      </c>
      <c r="G193" s="124">
        <v>4.1986758106936348E-2</v>
      </c>
      <c r="H193" s="127">
        <v>8.1761214633988527E-2</v>
      </c>
      <c r="I193" s="130">
        <v>3.4293385773997986</v>
      </c>
      <c r="J193" s="130">
        <v>0.64703348187917786</v>
      </c>
      <c r="K193" s="130">
        <v>6.2885582264522677</v>
      </c>
    </row>
    <row r="194" spans="2:11">
      <c r="B194" s="51" t="s">
        <v>394</v>
      </c>
      <c r="C194" s="121">
        <v>7018</v>
      </c>
      <c r="D194" s="121">
        <v>11628</v>
      </c>
      <c r="E194" s="122">
        <v>13725</v>
      </c>
      <c r="F194" s="124">
        <v>0.11927864463563925</v>
      </c>
      <c r="G194" s="124">
        <v>5.3218009948490942E-2</v>
      </c>
      <c r="H194" s="127">
        <v>6.6471547852830978E-2</v>
      </c>
      <c r="I194" s="130">
        <v>3.4105741652405985</v>
      </c>
      <c r="J194" s="130">
        <v>5.1790311263185895</v>
      </c>
      <c r="K194" s="130">
        <v>1.6718516482784773</v>
      </c>
    </row>
    <row r="195" spans="2:11">
      <c r="B195" s="51" t="s">
        <v>395</v>
      </c>
      <c r="C195" s="121">
        <v>8664</v>
      </c>
      <c r="D195" s="121">
        <v>18965</v>
      </c>
      <c r="E195" s="122">
        <v>24205</v>
      </c>
      <c r="F195" s="124">
        <v>0.14725422871518645</v>
      </c>
      <c r="G195" s="124">
        <v>8.6797347667107894E-2</v>
      </c>
      <c r="H195" s="127">
        <v>0.11722723612224217</v>
      </c>
      <c r="I195" s="130">
        <v>5.2711414919075494</v>
      </c>
      <c r="J195" s="130">
        <v>8.1492321521358093</v>
      </c>
      <c r="K195" s="130">
        <v>2.4696432002394353</v>
      </c>
    </row>
    <row r="196" spans="2:11">
      <c r="B196" s="50" t="s">
        <v>396</v>
      </c>
      <c r="C196" s="121">
        <v>89309</v>
      </c>
      <c r="D196" s="121">
        <v>173217</v>
      </c>
      <c r="E196" s="122">
        <v>277373</v>
      </c>
      <c r="F196" s="124">
        <v>1.5179048836939737</v>
      </c>
      <c r="G196" s="124">
        <v>0.79276436440039155</v>
      </c>
      <c r="H196" s="127">
        <v>1.3433451834304764</v>
      </c>
      <c r="I196" s="130">
        <v>5.8299151335922783</v>
      </c>
      <c r="J196" s="130">
        <v>6.8487703696602731</v>
      </c>
      <c r="K196" s="130">
        <v>4.8207751800537268</v>
      </c>
    </row>
    <row r="197" spans="2:11">
      <c r="B197" s="50" t="s">
        <v>397</v>
      </c>
      <c r="C197" s="121">
        <v>0</v>
      </c>
      <c r="D197" s="121">
        <v>0</v>
      </c>
      <c r="E197" s="122">
        <v>0</v>
      </c>
      <c r="F197" s="124">
        <v>0</v>
      </c>
      <c r="G197" s="124">
        <v>0</v>
      </c>
      <c r="H197" s="127">
        <v>0</v>
      </c>
      <c r="I197" s="130" t="s">
        <v>133</v>
      </c>
      <c r="J197" s="130" t="s">
        <v>133</v>
      </c>
      <c r="K197" s="130" t="s">
        <v>133</v>
      </c>
    </row>
    <row r="198" spans="2:11">
      <c r="B198" s="51" t="s">
        <v>398</v>
      </c>
      <c r="C198" s="121">
        <v>0</v>
      </c>
      <c r="D198" s="121">
        <v>0</v>
      </c>
      <c r="E198" s="122">
        <v>0</v>
      </c>
      <c r="F198" s="124">
        <v>0</v>
      </c>
      <c r="G198" s="124">
        <v>0</v>
      </c>
      <c r="H198" s="127">
        <v>0</v>
      </c>
      <c r="I198" s="130" t="s">
        <v>133</v>
      </c>
      <c r="J198" s="130" t="s">
        <v>133</v>
      </c>
      <c r="K198" s="130" t="s">
        <v>133</v>
      </c>
    </row>
    <row r="199" spans="2:11">
      <c r="B199" s="51" t="s">
        <v>399</v>
      </c>
      <c r="C199" s="121">
        <v>0</v>
      </c>
      <c r="D199" s="121">
        <v>0</v>
      </c>
      <c r="E199" s="122">
        <v>0</v>
      </c>
      <c r="F199" s="124">
        <v>0</v>
      </c>
      <c r="G199" s="124">
        <v>0</v>
      </c>
      <c r="H199" s="127">
        <v>0</v>
      </c>
      <c r="I199" s="130" t="s">
        <v>133</v>
      </c>
      <c r="J199" s="130" t="s">
        <v>133</v>
      </c>
      <c r="K199" s="130" t="s">
        <v>133</v>
      </c>
    </row>
    <row r="200" spans="2:11">
      <c r="B200" s="50" t="s">
        <v>400</v>
      </c>
      <c r="C200" s="121">
        <v>23002</v>
      </c>
      <c r="D200" s="121">
        <v>46230</v>
      </c>
      <c r="E200" s="122">
        <v>76630</v>
      </c>
      <c r="F200" s="124">
        <v>0.39094434082487517</v>
      </c>
      <c r="G200" s="124">
        <v>0.21158140694175573</v>
      </c>
      <c r="H200" s="127">
        <v>0.37112675496994085</v>
      </c>
      <c r="I200" s="130">
        <v>6.2017471101299737</v>
      </c>
      <c r="J200" s="130">
        <v>7.2298823354072672</v>
      </c>
      <c r="K200" s="130">
        <v>5.1834697903025084</v>
      </c>
    </row>
    <row r="201" spans="2:11">
      <c r="B201" s="51" t="s">
        <v>401</v>
      </c>
      <c r="C201" s="121">
        <v>6335</v>
      </c>
      <c r="D201" s="121">
        <v>8557</v>
      </c>
      <c r="E201" s="122">
        <v>4007</v>
      </c>
      <c r="F201" s="124">
        <v>0.10767030689181743</v>
      </c>
      <c r="G201" s="124">
        <v>3.9162926653701149E-2</v>
      </c>
      <c r="H201" s="127">
        <v>1.940630180300865E-2</v>
      </c>
      <c r="I201" s="130">
        <v>-2.2642081011874371</v>
      </c>
      <c r="J201" s="130">
        <v>3.0522530498446887</v>
      </c>
      <c r="K201" s="130">
        <v>-7.3063932579163442</v>
      </c>
    </row>
    <row r="202" spans="2:11">
      <c r="B202" s="51" t="s">
        <v>402</v>
      </c>
      <c r="C202" s="121">
        <v>16667</v>
      </c>
      <c r="D202" s="121">
        <v>37673</v>
      </c>
      <c r="E202" s="122">
        <v>72623</v>
      </c>
      <c r="F202" s="124">
        <v>0.28327403393305778</v>
      </c>
      <c r="G202" s="124">
        <v>0.17241848028805459</v>
      </c>
      <c r="H202" s="127">
        <v>0.35172045316693218</v>
      </c>
      <c r="I202" s="130">
        <v>7.6368147755198068</v>
      </c>
      <c r="J202" s="130">
        <v>8.4968868652152132</v>
      </c>
      <c r="K202" s="130">
        <v>6.7835606141617433</v>
      </c>
    </row>
    <row r="203" spans="2:11">
      <c r="B203" s="50" t="s">
        <v>403</v>
      </c>
      <c r="C203" s="121">
        <v>1704</v>
      </c>
      <c r="D203" s="121">
        <v>14467</v>
      </c>
      <c r="E203" s="122">
        <v>18681</v>
      </c>
      <c r="F203" s="124">
        <v>2.8961358002155782E-2</v>
      </c>
      <c r="G203" s="124">
        <v>6.6211296003166345E-2</v>
      </c>
      <c r="H203" s="127">
        <v>9.0473951580235731E-2</v>
      </c>
      <c r="I203" s="130">
        <v>12.718844085460557</v>
      </c>
      <c r="J203" s="130">
        <v>23.848539393143998</v>
      </c>
      <c r="K203" s="130">
        <v>2.5893230087275398</v>
      </c>
    </row>
    <row r="204" spans="2:11">
      <c r="B204" s="49" t="s">
        <v>404</v>
      </c>
      <c r="C204" s="121">
        <v>368480</v>
      </c>
      <c r="D204" s="121">
        <v>526865</v>
      </c>
      <c r="E204" s="122">
        <v>649340</v>
      </c>
      <c r="F204" s="124">
        <v>6.2627237069450485</v>
      </c>
      <c r="G204" s="124">
        <v>2.4113094953140415</v>
      </c>
      <c r="H204" s="127">
        <v>3.144818570692697</v>
      </c>
      <c r="I204" s="130">
        <v>2.8733569253423186</v>
      </c>
      <c r="J204" s="130">
        <v>3.6402716989539341</v>
      </c>
      <c r="K204" s="130">
        <v>2.1121171491071511</v>
      </c>
    </row>
    <row r="205" spans="2:11">
      <c r="B205" s="50" t="s">
        <v>405</v>
      </c>
      <c r="C205" s="121">
        <v>34871</v>
      </c>
      <c r="D205" s="121">
        <v>44765</v>
      </c>
      <c r="E205" s="122">
        <v>47713</v>
      </c>
      <c r="F205" s="124">
        <v>0.59267107681524323</v>
      </c>
      <c r="G205" s="124">
        <v>0.20487652350741287</v>
      </c>
      <c r="H205" s="127">
        <v>0.23107883152656644</v>
      </c>
      <c r="I205" s="130">
        <v>1.5800953406323259</v>
      </c>
      <c r="J205" s="130">
        <v>2.5291645779315308</v>
      </c>
      <c r="K205" s="130">
        <v>0.63981123701577491</v>
      </c>
    </row>
    <row r="206" spans="2:11">
      <c r="B206" s="51" t="s">
        <v>406</v>
      </c>
      <c r="C206" s="121">
        <v>28410</v>
      </c>
      <c r="D206" s="121">
        <v>27193</v>
      </c>
      <c r="E206" s="122">
        <v>20610</v>
      </c>
      <c r="F206" s="124">
        <v>0.48285926105706917</v>
      </c>
      <c r="G206" s="124">
        <v>0.12445453599323306</v>
      </c>
      <c r="H206" s="127">
        <v>9.981629152982488E-2</v>
      </c>
      <c r="I206" s="130">
        <v>-1.5920153148991867</v>
      </c>
      <c r="J206" s="130">
        <v>-0.43685906880398528</v>
      </c>
      <c r="K206" s="130">
        <v>-2.7337691518255824</v>
      </c>
    </row>
    <row r="207" spans="2:11">
      <c r="B207" s="51" t="s">
        <v>407</v>
      </c>
      <c r="C207" s="121">
        <v>3605</v>
      </c>
      <c r="D207" s="121">
        <v>15330</v>
      </c>
      <c r="E207" s="122">
        <v>19644</v>
      </c>
      <c r="F207" s="124">
        <v>6.1270948120757986E-2</v>
      </c>
      <c r="G207" s="124">
        <v>7.0160998667902139E-2</v>
      </c>
      <c r="H207" s="127">
        <v>9.5137856904991741E-2</v>
      </c>
      <c r="I207" s="130">
        <v>8.8469421394450123</v>
      </c>
      <c r="J207" s="130">
        <v>15.574943175078415</v>
      </c>
      <c r="K207" s="130">
        <v>2.5106003743414762</v>
      </c>
    </row>
    <row r="208" spans="2:11">
      <c r="B208" s="51" t="s">
        <v>408</v>
      </c>
      <c r="C208" s="121">
        <v>2856</v>
      </c>
      <c r="D208" s="121">
        <v>2242</v>
      </c>
      <c r="E208" s="122">
        <v>7459</v>
      </c>
      <c r="F208" s="124">
        <v>4.8540867637416038E-2</v>
      </c>
      <c r="G208" s="124">
        <v>1.0260988846277663E-2</v>
      </c>
      <c r="H208" s="127">
        <v>3.6124683091749821E-2</v>
      </c>
      <c r="I208" s="130">
        <v>4.9170619259003567</v>
      </c>
      <c r="J208" s="130">
        <v>-2.391477138671172</v>
      </c>
      <c r="K208" s="130">
        <v>12.772835409071327</v>
      </c>
    </row>
    <row r="209" spans="2:11">
      <c r="B209" s="50" t="s">
        <v>409</v>
      </c>
      <c r="C209" s="121">
        <v>9087</v>
      </c>
      <c r="D209" s="121">
        <v>11586</v>
      </c>
      <c r="E209" s="122">
        <v>15357</v>
      </c>
      <c r="F209" s="124">
        <v>0.15444357990938359</v>
      </c>
      <c r="G209" s="124">
        <v>5.3025788034332298E-2</v>
      </c>
      <c r="H209" s="127">
        <v>7.4375487094785087E-2</v>
      </c>
      <c r="I209" s="130">
        <v>2.6583531032442709</v>
      </c>
      <c r="J209" s="130">
        <v>2.4592799826216094</v>
      </c>
      <c r="K209" s="130">
        <v>2.8578130127196566</v>
      </c>
    </row>
    <row r="210" spans="2:11">
      <c r="B210" s="51" t="s">
        <v>410</v>
      </c>
      <c r="C210" s="121">
        <v>2784</v>
      </c>
      <c r="D210" s="121">
        <v>4654</v>
      </c>
      <c r="E210" s="122">
        <v>7949</v>
      </c>
      <c r="F210" s="124">
        <v>4.7317148285212267E-2</v>
      </c>
      <c r="G210" s="124">
        <v>2.1300018773673615E-2</v>
      </c>
      <c r="H210" s="127">
        <v>3.8497802104346335E-2</v>
      </c>
      <c r="I210" s="130">
        <v>5.3858161683605799</v>
      </c>
      <c r="J210" s="130">
        <v>5.2726886265176187</v>
      </c>
      <c r="K210" s="130">
        <v>5.4990652786834016</v>
      </c>
    </row>
    <row r="211" spans="2:11">
      <c r="B211" s="51" t="s">
        <v>411</v>
      </c>
      <c r="C211" s="121">
        <v>5566</v>
      </c>
      <c r="D211" s="121">
        <v>5485</v>
      </c>
      <c r="E211" s="122">
        <v>7115</v>
      </c>
      <c r="F211" s="124">
        <v>9.4600304366196653E-2</v>
      </c>
      <c r="G211" s="124">
        <v>2.5103266646669488E-2</v>
      </c>
      <c r="H211" s="127">
        <v>3.4458656682906548E-2</v>
      </c>
      <c r="I211" s="130">
        <v>1.2352093082880877</v>
      </c>
      <c r="J211" s="130">
        <v>-0.14648829476507919</v>
      </c>
      <c r="K211" s="130">
        <v>2.6360258009394455</v>
      </c>
    </row>
    <row r="212" spans="2:11">
      <c r="B212" s="51" t="s">
        <v>412</v>
      </c>
      <c r="C212" s="121">
        <v>737</v>
      </c>
      <c r="D212" s="121">
        <v>1447</v>
      </c>
      <c r="E212" s="122">
        <v>293</v>
      </c>
      <c r="F212" s="124">
        <v>1.2526127257974655E-2</v>
      </c>
      <c r="G212" s="124">
        <v>6.6225026139891969E-3</v>
      </c>
      <c r="H212" s="127">
        <v>1.4190283075322023E-3</v>
      </c>
      <c r="I212" s="130">
        <v>-4.5073365684412785</v>
      </c>
      <c r="J212" s="130">
        <v>6.9793868276152971</v>
      </c>
      <c r="K212" s="130">
        <v>-14.760693254421952</v>
      </c>
    </row>
    <row r="213" spans="2:11">
      <c r="B213" s="50" t="s">
        <v>413</v>
      </c>
      <c r="C213" s="121">
        <v>13409</v>
      </c>
      <c r="D213" s="121">
        <v>21770</v>
      </c>
      <c r="E213" s="122">
        <v>22619</v>
      </c>
      <c r="F213" s="124">
        <v>0.22790073324583743</v>
      </c>
      <c r="G213" s="124">
        <v>9.9635025505559638E-2</v>
      </c>
      <c r="H213" s="127">
        <v>0.10954607948147059</v>
      </c>
      <c r="I213" s="130">
        <v>2.6487938090813179</v>
      </c>
      <c r="J213" s="130">
        <v>4.9654093566043667</v>
      </c>
      <c r="K213" s="130">
        <v>0.38330660591399113</v>
      </c>
    </row>
    <row r="214" spans="2:11">
      <c r="B214" s="51" t="s">
        <v>414</v>
      </c>
      <c r="C214" s="121">
        <v>13409</v>
      </c>
      <c r="D214" s="121">
        <v>21770</v>
      </c>
      <c r="E214" s="122">
        <v>22619</v>
      </c>
      <c r="F214" s="124">
        <v>0.22790073324583743</v>
      </c>
      <c r="G214" s="124">
        <v>9.9635025505559638E-2</v>
      </c>
      <c r="H214" s="127">
        <v>0.10954607948147059</v>
      </c>
      <c r="I214" s="130">
        <v>2.6487938090813179</v>
      </c>
      <c r="J214" s="130">
        <v>4.9654093566043667</v>
      </c>
      <c r="K214" s="130">
        <v>0.38330660591399113</v>
      </c>
    </row>
    <row r="215" spans="2:11">
      <c r="B215" s="51" t="s">
        <v>415</v>
      </c>
      <c r="C215" s="121">
        <v>0</v>
      </c>
      <c r="D215" s="121">
        <v>0</v>
      </c>
      <c r="E215" s="122">
        <v>0</v>
      </c>
      <c r="F215" s="124">
        <v>0</v>
      </c>
      <c r="G215" s="124">
        <v>0</v>
      </c>
      <c r="H215" s="127">
        <v>0</v>
      </c>
      <c r="I215" s="130" t="s">
        <v>133</v>
      </c>
      <c r="J215" s="130" t="s">
        <v>133</v>
      </c>
      <c r="K215" s="130" t="s">
        <v>133</v>
      </c>
    </row>
    <row r="216" spans="2:11">
      <c r="B216" s="50" t="s">
        <v>416</v>
      </c>
      <c r="C216" s="121">
        <v>305669</v>
      </c>
      <c r="D216" s="121">
        <v>444424</v>
      </c>
      <c r="E216" s="122">
        <v>559593</v>
      </c>
      <c r="F216" s="124">
        <v>5.195181537066289</v>
      </c>
      <c r="G216" s="124">
        <v>2.0340007613818485</v>
      </c>
      <c r="H216" s="127">
        <v>2.7101648726855552</v>
      </c>
      <c r="I216" s="130">
        <v>3.0697075672162955</v>
      </c>
      <c r="J216" s="130">
        <v>3.8136858642954463</v>
      </c>
      <c r="K216" s="130">
        <v>2.3310609728112164</v>
      </c>
    </row>
    <row r="217" spans="2:11">
      <c r="B217" s="50" t="s">
        <v>417</v>
      </c>
      <c r="C217" s="121">
        <v>5350</v>
      </c>
      <c r="D217" s="121">
        <v>3755</v>
      </c>
      <c r="E217" s="122">
        <v>904</v>
      </c>
      <c r="F217" s="124">
        <v>9.092914630958536E-2</v>
      </c>
      <c r="G217" s="124">
        <v>1.7185554468230432E-2</v>
      </c>
      <c r="H217" s="127">
        <v>4.3781624232392862E-3</v>
      </c>
      <c r="I217" s="130">
        <v>-8.5063965659520129</v>
      </c>
      <c r="J217" s="130">
        <v>-3.4781547456177453</v>
      </c>
      <c r="K217" s="130">
        <v>-13.272695447492222</v>
      </c>
    </row>
    <row r="218" spans="2:11">
      <c r="B218" s="50" t="s">
        <v>418</v>
      </c>
      <c r="C218" s="121">
        <v>94</v>
      </c>
      <c r="D218" s="121">
        <v>565</v>
      </c>
      <c r="E218" s="122">
        <v>3154</v>
      </c>
      <c r="F218" s="124">
        <v>1.5976335987104716E-3</v>
      </c>
      <c r="G218" s="124">
        <v>2.5858424166578411E-3</v>
      </c>
      <c r="H218" s="127">
        <v>1.5275137481080428E-2</v>
      </c>
      <c r="I218" s="130">
        <v>19.20286448426085</v>
      </c>
      <c r="J218" s="130">
        <v>19.644312754448201</v>
      </c>
      <c r="K218" s="130">
        <v>18.763045013393452</v>
      </c>
    </row>
    <row r="219" spans="2:11">
      <c r="B219" s="49" t="s">
        <v>419</v>
      </c>
      <c r="C219" s="121">
        <v>628846</v>
      </c>
      <c r="D219" s="121">
        <v>858903</v>
      </c>
      <c r="E219" s="122">
        <v>1055746</v>
      </c>
      <c r="F219" s="124">
        <v>10.687930829943461</v>
      </c>
      <c r="G219" s="124">
        <v>3.9309518746808316</v>
      </c>
      <c r="H219" s="127">
        <v>5.1130834797402471</v>
      </c>
      <c r="I219" s="130">
        <v>2.6244297949455042</v>
      </c>
      <c r="J219" s="130">
        <v>3.166805170750675</v>
      </c>
      <c r="K219" s="130">
        <v>2.0849058309659663</v>
      </c>
    </row>
    <row r="220" spans="2:11">
      <c r="B220" s="49" t="s">
        <v>420</v>
      </c>
      <c r="C220" s="121">
        <v>553817</v>
      </c>
      <c r="D220" s="121">
        <v>761581</v>
      </c>
      <c r="E220" s="122">
        <v>939064</v>
      </c>
      <c r="F220" s="124">
        <v>9.4127302844365666</v>
      </c>
      <c r="G220" s="124">
        <v>3.4855370858773367</v>
      </c>
      <c r="H220" s="127">
        <v>4.5479808825406822</v>
      </c>
      <c r="I220" s="130">
        <v>2.6754099314810098</v>
      </c>
      <c r="J220" s="130">
        <v>3.23690635440117</v>
      </c>
      <c r="K220" s="130">
        <v>2.116967438052586</v>
      </c>
    </row>
    <row r="221" spans="2:11">
      <c r="B221" s="50" t="s">
        <v>421</v>
      </c>
      <c r="C221" s="121">
        <v>270718</v>
      </c>
      <c r="D221" s="121">
        <v>353624</v>
      </c>
      <c r="E221" s="122">
        <v>530995</v>
      </c>
      <c r="F221" s="124">
        <v>4.6011507720819305</v>
      </c>
      <c r="G221" s="124">
        <v>1.6184352898198453</v>
      </c>
      <c r="H221" s="127">
        <v>2.5716618981503814</v>
      </c>
      <c r="I221" s="130">
        <v>3.4257466749856524</v>
      </c>
      <c r="J221" s="130">
        <v>2.7075713602088713</v>
      </c>
      <c r="K221" s="130">
        <v>4.1489437790611872</v>
      </c>
    </row>
    <row r="222" spans="2:11">
      <c r="B222" s="51" t="s">
        <v>422</v>
      </c>
      <c r="C222" s="121">
        <v>13</v>
      </c>
      <c r="D222" s="121">
        <v>0</v>
      </c>
      <c r="E222" s="122">
        <v>0</v>
      </c>
      <c r="F222" s="124">
        <v>2.2094932748123548E-4</v>
      </c>
      <c r="G222" s="124">
        <v>0</v>
      </c>
      <c r="H222" s="127">
        <v>0</v>
      </c>
      <c r="I222" s="130">
        <v>-100</v>
      </c>
      <c r="J222" s="130">
        <v>-100</v>
      </c>
      <c r="K222" s="130" t="s">
        <v>133</v>
      </c>
    </row>
    <row r="223" spans="2:11">
      <c r="B223" s="51" t="s">
        <v>423</v>
      </c>
      <c r="C223" s="121">
        <v>9316</v>
      </c>
      <c r="D223" s="121">
        <v>14548</v>
      </c>
      <c r="E223" s="122">
        <v>19184</v>
      </c>
      <c r="F223" s="124">
        <v>0.15833568729347611</v>
      </c>
      <c r="G223" s="124">
        <v>6.6582009694758013E-2</v>
      </c>
      <c r="H223" s="127">
        <v>9.2910030893166434E-2</v>
      </c>
      <c r="I223" s="130">
        <v>3.6777310603211655</v>
      </c>
      <c r="J223" s="130">
        <v>4.5580274087180017</v>
      </c>
      <c r="K223" s="130">
        <v>2.8048461147616388</v>
      </c>
    </row>
    <row r="224" spans="2:11">
      <c r="B224" s="51" t="s">
        <v>424</v>
      </c>
      <c r="C224" s="121">
        <v>261389</v>
      </c>
      <c r="D224" s="121">
        <v>339076</v>
      </c>
      <c r="E224" s="122">
        <v>511811</v>
      </c>
      <c r="F224" s="124">
        <v>4.4425941354609737</v>
      </c>
      <c r="G224" s="124">
        <v>1.5518532801250871</v>
      </c>
      <c r="H224" s="127">
        <v>2.4787518672572149</v>
      </c>
      <c r="I224" s="130">
        <v>3.4168047719201011</v>
      </c>
      <c r="J224" s="130">
        <v>2.6362969043722373</v>
      </c>
      <c r="K224" s="130">
        <v>4.203248088716216</v>
      </c>
    </row>
    <row r="225" spans="2:11">
      <c r="B225" s="50" t="s">
        <v>425</v>
      </c>
      <c r="C225" s="121">
        <v>23310</v>
      </c>
      <c r="D225" s="121">
        <v>76179</v>
      </c>
      <c r="E225" s="122">
        <v>27801</v>
      </c>
      <c r="F225" s="124">
        <v>0.39617914027596912</v>
      </c>
      <c r="G225" s="124">
        <v>0.3486493618735888</v>
      </c>
      <c r="H225" s="127">
        <v>0.13464302381468515</v>
      </c>
      <c r="I225" s="130">
        <v>0.88483945503767814</v>
      </c>
      <c r="J225" s="130">
        <v>12.571719377203628</v>
      </c>
      <c r="K225" s="130">
        <v>-9.5887413981368361</v>
      </c>
    </row>
    <row r="226" spans="2:11">
      <c r="B226" s="50" t="s">
        <v>426</v>
      </c>
      <c r="C226" s="121">
        <v>5278</v>
      </c>
      <c r="D226" s="121">
        <v>25382</v>
      </c>
      <c r="E226" s="122">
        <v>25431</v>
      </c>
      <c r="F226" s="124">
        <v>8.9705426957381595E-2</v>
      </c>
      <c r="G226" s="124">
        <v>0.11616611012320234</v>
      </c>
      <c r="H226" s="127">
        <v>0.12316487675375917</v>
      </c>
      <c r="I226" s="130">
        <v>8.1794334363706653</v>
      </c>
      <c r="J226" s="130">
        <v>17.005329883355813</v>
      </c>
      <c r="K226" s="130">
        <v>1.928826901149705E-2</v>
      </c>
    </row>
    <row r="227" spans="2:11">
      <c r="B227" s="50" t="s">
        <v>427</v>
      </c>
      <c r="C227" s="121">
        <v>192435</v>
      </c>
      <c r="D227" s="121">
        <v>203778</v>
      </c>
      <c r="E227" s="122">
        <v>251003</v>
      </c>
      <c r="F227" s="124">
        <v>3.2706449102962729</v>
      </c>
      <c r="G227" s="124">
        <v>0.93263326722425066</v>
      </c>
      <c r="H227" s="127">
        <v>1.215632635752578</v>
      </c>
      <c r="I227" s="130">
        <v>1.3373964856586706</v>
      </c>
      <c r="J227" s="130">
        <v>0.57437053467683796</v>
      </c>
      <c r="K227" s="130">
        <v>2.1062112732872285</v>
      </c>
    </row>
    <row r="228" spans="2:11">
      <c r="B228" s="51" t="s">
        <v>428</v>
      </c>
      <c r="C228" s="121">
        <v>161204</v>
      </c>
      <c r="D228" s="121">
        <v>137249</v>
      </c>
      <c r="E228" s="122">
        <v>154725</v>
      </c>
      <c r="F228" s="124">
        <v>2.7398396451757754</v>
      </c>
      <c r="G228" s="124">
        <v>0.62814917848472929</v>
      </c>
      <c r="H228" s="127">
        <v>0.74934865147754259</v>
      </c>
      <c r="I228" s="130">
        <v>-0.20489628056963305</v>
      </c>
      <c r="J228" s="130">
        <v>-1.595867408156848</v>
      </c>
      <c r="K228" s="130">
        <v>1.2057366297783201</v>
      </c>
    </row>
    <row r="229" spans="2:11">
      <c r="B229" s="51" t="s">
        <v>429</v>
      </c>
      <c r="C229" s="121">
        <v>31231</v>
      </c>
      <c r="D229" s="121">
        <v>66529</v>
      </c>
      <c r="E229" s="122">
        <v>96278</v>
      </c>
      <c r="F229" s="124">
        <v>0.5308052651204973</v>
      </c>
      <c r="G229" s="124">
        <v>0.30448408873952126</v>
      </c>
      <c r="H229" s="127">
        <v>0.46628398427503542</v>
      </c>
      <c r="I229" s="130">
        <v>5.7905946920406404</v>
      </c>
      <c r="J229" s="130">
        <v>7.8555531569937331</v>
      </c>
      <c r="K229" s="130">
        <v>3.7651710802978799</v>
      </c>
    </row>
    <row r="230" spans="2:11">
      <c r="B230" s="50" t="s">
        <v>430</v>
      </c>
      <c r="C230" s="121">
        <v>62076</v>
      </c>
      <c r="D230" s="121">
        <v>102618</v>
      </c>
      <c r="E230" s="122">
        <v>103834</v>
      </c>
      <c r="F230" s="124">
        <v>1.0550500348250134</v>
      </c>
      <c r="G230" s="124">
        <v>0.4696530568364502</v>
      </c>
      <c r="H230" s="127">
        <v>0.50287844806927884</v>
      </c>
      <c r="I230" s="130">
        <v>2.6055359031201597</v>
      </c>
      <c r="J230" s="130">
        <v>5.1550131828702384</v>
      </c>
      <c r="K230" s="130">
        <v>0.11787055418748249</v>
      </c>
    </row>
    <row r="231" spans="2:11">
      <c r="B231" s="49" t="s">
        <v>431</v>
      </c>
      <c r="C231" s="121">
        <v>337194</v>
      </c>
      <c r="D231" s="121">
        <v>451048</v>
      </c>
      <c r="E231" s="122">
        <v>647997</v>
      </c>
      <c r="F231" s="124">
        <v>5.7309836562082852</v>
      </c>
      <c r="G231" s="124">
        <v>2.0643169032720108</v>
      </c>
      <c r="H231" s="127">
        <v>3.1383142873581722</v>
      </c>
      <c r="I231" s="130">
        <v>3.3200619380125529</v>
      </c>
      <c r="J231" s="130">
        <v>2.9518825275809624</v>
      </c>
      <c r="K231" s="130">
        <v>3.6895580419803675</v>
      </c>
    </row>
    <row r="232" spans="2:11">
      <c r="B232" s="50" t="s">
        <v>432</v>
      </c>
      <c r="C232" s="121">
        <v>295044</v>
      </c>
      <c r="D232" s="121">
        <v>369518</v>
      </c>
      <c r="E232" s="122">
        <v>502576</v>
      </c>
      <c r="F232" s="124">
        <v>5.0145979521056638</v>
      </c>
      <c r="G232" s="124">
        <v>1.6911775541921632</v>
      </c>
      <c r="H232" s="127">
        <v>2.4340258385198092</v>
      </c>
      <c r="I232" s="130">
        <v>2.6988895909558774</v>
      </c>
      <c r="J232" s="130">
        <v>2.2762700347702003</v>
      </c>
      <c r="K232" s="130">
        <v>3.12325546903236</v>
      </c>
    </row>
    <row r="233" spans="2:11">
      <c r="B233" s="51" t="s">
        <v>433</v>
      </c>
      <c r="C233" s="121">
        <v>277829</v>
      </c>
      <c r="D233" s="121">
        <v>304100</v>
      </c>
      <c r="E233" s="122">
        <v>429697</v>
      </c>
      <c r="F233" s="124">
        <v>4.7220100542141665</v>
      </c>
      <c r="G233" s="124">
        <v>1.3917781927533619</v>
      </c>
      <c r="H233" s="127">
        <v>2.0810655517462959</v>
      </c>
      <c r="I233" s="130">
        <v>2.2043162883667256</v>
      </c>
      <c r="J233" s="130">
        <v>0.90760173362169905</v>
      </c>
      <c r="K233" s="130">
        <v>3.5176942917281018</v>
      </c>
    </row>
    <row r="234" spans="2:11">
      <c r="B234" s="51" t="s">
        <v>434</v>
      </c>
      <c r="C234" s="121">
        <v>17215</v>
      </c>
      <c r="D234" s="121">
        <v>65418</v>
      </c>
      <c r="E234" s="122">
        <v>72879</v>
      </c>
      <c r="F234" s="124">
        <v>0.29258789789149758</v>
      </c>
      <c r="G234" s="124">
        <v>0.29939936143880119</v>
      </c>
      <c r="H234" s="127">
        <v>0.35296028677351321</v>
      </c>
      <c r="I234" s="130">
        <v>7.4817598903029969</v>
      </c>
      <c r="J234" s="130">
        <v>14.282313501074629</v>
      </c>
      <c r="K234" s="130">
        <v>1.0858842038415473</v>
      </c>
    </row>
    <row r="235" spans="2:11">
      <c r="B235" s="50" t="s">
        <v>435</v>
      </c>
      <c r="C235" s="121">
        <v>38610</v>
      </c>
      <c r="D235" s="121">
        <v>64178</v>
      </c>
      <c r="E235" s="122">
        <v>136129</v>
      </c>
      <c r="F235" s="124">
        <v>0.65621950261926931</v>
      </c>
      <c r="G235" s="124">
        <v>0.29372423825887956</v>
      </c>
      <c r="H235" s="127">
        <v>0.65928636339949198</v>
      </c>
      <c r="I235" s="130">
        <v>6.5031720010313876</v>
      </c>
      <c r="J235" s="130">
        <v>5.2128143445723696</v>
      </c>
      <c r="K235" s="130">
        <v>7.8093549435257259</v>
      </c>
    </row>
    <row r="236" spans="2:11">
      <c r="B236" s="51" t="s">
        <v>436</v>
      </c>
      <c r="C236" s="121">
        <v>19064</v>
      </c>
      <c r="D236" s="121">
        <v>28221</v>
      </c>
      <c r="E236" s="122">
        <v>36502</v>
      </c>
      <c r="F236" s="124">
        <v>0.32401369070017483</v>
      </c>
      <c r="G236" s="124">
        <v>0.12915939617787778</v>
      </c>
      <c r="H236" s="127">
        <v>0.17678283713836329</v>
      </c>
      <c r="I236" s="130">
        <v>3.3011441109677353</v>
      </c>
      <c r="J236" s="130">
        <v>4.0005981091380427</v>
      </c>
      <c r="K236" s="130">
        <v>2.6063942770469639</v>
      </c>
    </row>
    <row r="237" spans="2:11">
      <c r="B237" s="51" t="s">
        <v>437</v>
      </c>
      <c r="C237" s="121">
        <v>19546</v>
      </c>
      <c r="D237" s="121">
        <v>35957</v>
      </c>
      <c r="E237" s="122">
        <v>99627</v>
      </c>
      <c r="F237" s="124">
        <v>0.33220581191909448</v>
      </c>
      <c r="G237" s="124">
        <v>0.16456484208100178</v>
      </c>
      <c r="H237" s="127">
        <v>0.48250352626112869</v>
      </c>
      <c r="I237" s="130">
        <v>8.4840669165522797</v>
      </c>
      <c r="J237" s="130">
        <v>6.2851416228133727</v>
      </c>
      <c r="K237" s="130">
        <v>10.728485610155181</v>
      </c>
    </row>
    <row r="238" spans="2:11">
      <c r="B238" s="50" t="s">
        <v>438</v>
      </c>
      <c r="C238" s="121">
        <v>3540</v>
      </c>
      <c r="D238" s="121">
        <v>17352</v>
      </c>
      <c r="E238" s="122">
        <v>9292</v>
      </c>
      <c r="F238" s="124">
        <v>6.0166201483351806E-2</v>
      </c>
      <c r="G238" s="124">
        <v>7.9415110820967888E-2</v>
      </c>
      <c r="H238" s="127">
        <v>4.5002085438871069E-2</v>
      </c>
      <c r="I238" s="130">
        <v>4.9434402118145648</v>
      </c>
      <c r="J238" s="130">
        <v>17.228883218676707</v>
      </c>
      <c r="K238" s="130">
        <v>-6.0545034541785503</v>
      </c>
    </row>
    <row r="239" spans="2:11">
      <c r="B239" s="49" t="s">
        <v>439</v>
      </c>
      <c r="C239" s="121">
        <v>236771</v>
      </c>
      <c r="D239" s="121">
        <v>500848</v>
      </c>
      <c r="E239" s="122">
        <v>944918</v>
      </c>
      <c r="F239" s="124">
        <v>4.0241840936199695</v>
      </c>
      <c r="G239" s="124">
        <v>2.2922371729172504</v>
      </c>
      <c r="H239" s="127">
        <v>4.5763323900911725</v>
      </c>
      <c r="I239" s="130">
        <v>7.1650770834258859</v>
      </c>
      <c r="J239" s="130">
        <v>7.7798918683857021</v>
      </c>
      <c r="K239" s="130">
        <v>6.5537694203721131</v>
      </c>
    </row>
    <row r="240" spans="2:11">
      <c r="B240" s="50" t="s">
        <v>440</v>
      </c>
      <c r="C240" s="121">
        <v>116848</v>
      </c>
      <c r="D240" s="121">
        <v>180207</v>
      </c>
      <c r="E240" s="122">
        <v>281677</v>
      </c>
      <c r="F240" s="124">
        <v>1.9859605398098001</v>
      </c>
      <c r="G240" s="124">
        <v>0.82475558297107898</v>
      </c>
      <c r="H240" s="127">
        <v>1.3641898859411199</v>
      </c>
      <c r="I240" s="130">
        <v>4.4976454910109931</v>
      </c>
      <c r="J240" s="130">
        <v>4.4275375720895571</v>
      </c>
      <c r="K240" s="130">
        <v>4.5678004772138348</v>
      </c>
    </row>
    <row r="241" spans="2:11">
      <c r="B241" s="51" t="s">
        <v>441</v>
      </c>
      <c r="C241" s="121">
        <v>73738</v>
      </c>
      <c r="D241" s="121">
        <v>111200</v>
      </c>
      <c r="E241" s="122">
        <v>158164</v>
      </c>
      <c r="F241" s="124">
        <v>1.2532585776777954</v>
      </c>
      <c r="G241" s="124">
        <v>0.50893040129619815</v>
      </c>
      <c r="H241" s="127">
        <v>0.76600407246594959</v>
      </c>
      <c r="I241" s="130">
        <v>3.8892986273875607</v>
      </c>
      <c r="J241" s="130">
        <v>4.1936719009667556</v>
      </c>
      <c r="K241" s="130">
        <v>3.5858144969586281</v>
      </c>
    </row>
    <row r="242" spans="2:11">
      <c r="B242" s="51" t="s">
        <v>442</v>
      </c>
      <c r="C242" s="121">
        <v>43110</v>
      </c>
      <c r="D242" s="121">
        <v>69007</v>
      </c>
      <c r="E242" s="122">
        <v>123513</v>
      </c>
      <c r="F242" s="124">
        <v>0.73270196213200467</v>
      </c>
      <c r="G242" s="124">
        <v>0.31582518167488077</v>
      </c>
      <c r="H242" s="127">
        <v>0.5981858134751703</v>
      </c>
      <c r="I242" s="130">
        <v>5.4039126394256121</v>
      </c>
      <c r="J242" s="130">
        <v>4.8169485886066177</v>
      </c>
      <c r="K242" s="130">
        <v>5.9941636281071853</v>
      </c>
    </row>
    <row r="243" spans="2:11">
      <c r="B243" s="50" t="s">
        <v>443</v>
      </c>
      <c r="C243" s="121">
        <v>61024</v>
      </c>
      <c r="D243" s="121">
        <v>123904</v>
      </c>
      <c r="E243" s="122">
        <v>367446</v>
      </c>
      <c r="F243" s="124">
        <v>1.0371701354011471</v>
      </c>
      <c r="G243" s="124">
        <v>0.56707295361694365</v>
      </c>
      <c r="H243" s="127">
        <v>1.7795777320459987</v>
      </c>
      <c r="I243" s="130">
        <v>9.3917682860884533</v>
      </c>
      <c r="J243" s="130">
        <v>7.3392275325104395</v>
      </c>
      <c r="K243" s="130">
        <v>11.483557724811199</v>
      </c>
    </row>
    <row r="244" spans="2:11">
      <c r="B244" s="50" t="s">
        <v>444</v>
      </c>
      <c r="C244" s="121">
        <v>39469</v>
      </c>
      <c r="D244" s="121">
        <v>120795</v>
      </c>
      <c r="E244" s="122">
        <v>190830</v>
      </c>
      <c r="F244" s="124">
        <v>0.67081915433514472</v>
      </c>
      <c r="G244" s="124">
        <v>0.55284395525696273</v>
      </c>
      <c r="H244" s="127">
        <v>0.92420877790570022</v>
      </c>
      <c r="I244" s="130">
        <v>8.1980730683037351</v>
      </c>
      <c r="J244" s="130">
        <v>11.83539693128386</v>
      </c>
      <c r="K244" s="130">
        <v>4.6790491823186731</v>
      </c>
    </row>
    <row r="245" spans="2:11">
      <c r="B245" s="51" t="s">
        <v>445</v>
      </c>
      <c r="C245" s="121">
        <v>1129</v>
      </c>
      <c r="D245" s="121">
        <v>2782</v>
      </c>
      <c r="E245" s="122">
        <v>2475</v>
      </c>
      <c r="F245" s="124">
        <v>1.9188599286639602E-2</v>
      </c>
      <c r="G245" s="124">
        <v>1.2732413456888698E-2</v>
      </c>
      <c r="H245" s="127">
        <v>1.1986672563625258E-2</v>
      </c>
      <c r="I245" s="130">
        <v>4.0025680402004049</v>
      </c>
      <c r="J245" s="130">
        <v>9.4375390446140841</v>
      </c>
      <c r="K245" s="130">
        <v>-1.1624872654805274</v>
      </c>
    </row>
    <row r="246" spans="2:11">
      <c r="B246" s="51" t="s">
        <v>446</v>
      </c>
      <c r="C246" s="121">
        <v>21021</v>
      </c>
      <c r="D246" s="121">
        <v>50279</v>
      </c>
      <c r="E246" s="122">
        <v>70571</v>
      </c>
      <c r="F246" s="124">
        <v>0.35727506253715774</v>
      </c>
      <c r="G246" s="124">
        <v>0.23011251480909664</v>
      </c>
      <c r="H246" s="127">
        <v>0.34178241191418102</v>
      </c>
      <c r="I246" s="130">
        <v>6.2425889005191415</v>
      </c>
      <c r="J246" s="130">
        <v>9.1122033901864796</v>
      </c>
      <c r="K246" s="130">
        <v>3.4484443130575304</v>
      </c>
    </row>
    <row r="247" spans="2:11">
      <c r="B247" s="51" t="s">
        <v>447</v>
      </c>
      <c r="C247" s="121">
        <v>7838</v>
      </c>
      <c r="D247" s="121">
        <v>39216</v>
      </c>
      <c r="E247" s="122">
        <v>44499</v>
      </c>
      <c r="F247" s="124">
        <v>0.13321544836907104</v>
      </c>
      <c r="G247" s="124">
        <v>0.17948034727726356</v>
      </c>
      <c r="H247" s="127">
        <v>0.21551310804394358</v>
      </c>
      <c r="I247" s="130">
        <v>9.0704863342940367</v>
      </c>
      <c r="J247" s="130">
        <v>17.469684811159848</v>
      </c>
      <c r="K247" s="130">
        <v>1.2718388435587258</v>
      </c>
    </row>
    <row r="248" spans="2:11">
      <c r="B248" s="51" t="s">
        <v>448</v>
      </c>
      <c r="C248" s="121">
        <v>9481</v>
      </c>
      <c r="D248" s="121">
        <v>28518</v>
      </c>
      <c r="E248" s="122">
        <v>73285</v>
      </c>
      <c r="F248" s="124">
        <v>0.1611400441422764</v>
      </c>
      <c r="G248" s="124">
        <v>0.13051867971371384</v>
      </c>
      <c r="H248" s="127">
        <v>0.35492658538395033</v>
      </c>
      <c r="I248" s="130">
        <v>10.766401599340348</v>
      </c>
      <c r="J248" s="130">
        <v>11.641713063341097</v>
      </c>
      <c r="K248" s="130">
        <v>9.8979528942313202</v>
      </c>
    </row>
    <row r="249" spans="2:11">
      <c r="B249" s="50" t="s">
        <v>449</v>
      </c>
      <c r="C249" s="121">
        <v>11928</v>
      </c>
      <c r="D249" s="121">
        <v>54539</v>
      </c>
      <c r="E249" s="122">
        <v>88662</v>
      </c>
      <c r="F249" s="124">
        <v>0.20272950601509049</v>
      </c>
      <c r="G249" s="124">
        <v>0.24960930895947259</v>
      </c>
      <c r="H249" s="127">
        <v>0.42939893447924954</v>
      </c>
      <c r="I249" s="130">
        <v>10.549935789150688</v>
      </c>
      <c r="J249" s="130">
        <v>16.416343375836174</v>
      </c>
      <c r="K249" s="130">
        <v>4.9791459565980301</v>
      </c>
    </row>
    <row r="250" spans="2:11">
      <c r="B250" s="50" t="s">
        <v>450</v>
      </c>
      <c r="C250" s="121">
        <v>7502</v>
      </c>
      <c r="D250" s="121">
        <v>21403</v>
      </c>
      <c r="E250" s="122">
        <v>16303</v>
      </c>
      <c r="F250" s="124">
        <v>0.1275047580587868</v>
      </c>
      <c r="G250" s="124">
        <v>9.795537211279251E-2</v>
      </c>
      <c r="H250" s="127">
        <v>7.8957059719104078E-2</v>
      </c>
      <c r="I250" s="130">
        <v>3.9571879854946701</v>
      </c>
      <c r="J250" s="130">
        <v>11.052862949605103</v>
      </c>
      <c r="K250" s="130">
        <v>-2.6851118754529613</v>
      </c>
    </row>
    <row r="251" spans="2:11">
      <c r="B251" s="49" t="s">
        <v>451</v>
      </c>
      <c r="C251" s="121">
        <v>75029</v>
      </c>
      <c r="D251" s="121">
        <v>97322</v>
      </c>
      <c r="E251" s="122">
        <v>116682</v>
      </c>
      <c r="F251" s="124">
        <v>1.2752005455068933</v>
      </c>
      <c r="G251" s="124">
        <v>0.44541478880349455</v>
      </c>
      <c r="H251" s="127">
        <v>0.56510259719956457</v>
      </c>
      <c r="I251" s="130">
        <v>2.2324421232667424</v>
      </c>
      <c r="J251" s="130">
        <v>2.6356380959648318</v>
      </c>
      <c r="K251" s="130">
        <v>1.830830074003198</v>
      </c>
    </row>
    <row r="252" spans="2:11">
      <c r="B252" s="49" t="s">
        <v>452</v>
      </c>
      <c r="C252" s="121">
        <v>99307</v>
      </c>
      <c r="D252" s="121">
        <v>317705</v>
      </c>
      <c r="E252" s="122">
        <v>390319</v>
      </c>
      <c r="F252" s="124">
        <v>1.6878319126291577</v>
      </c>
      <c r="G252" s="124">
        <v>1.4540443628040345</v>
      </c>
      <c r="H252" s="127">
        <v>1.8903539589339986</v>
      </c>
      <c r="I252" s="130">
        <v>7.0833604276611339</v>
      </c>
      <c r="J252" s="130">
        <v>12.332239889212214</v>
      </c>
      <c r="K252" s="130">
        <v>2.0797421273676342</v>
      </c>
    </row>
    <row r="253" spans="2:11">
      <c r="B253" s="50" t="s">
        <v>453</v>
      </c>
      <c r="C253" s="121">
        <v>89858</v>
      </c>
      <c r="D253" s="121">
        <v>292511</v>
      </c>
      <c r="E253" s="122">
        <v>345031</v>
      </c>
      <c r="F253" s="124">
        <v>1.5272357437545272</v>
      </c>
      <c r="G253" s="124">
        <v>1.338738674582304</v>
      </c>
      <c r="H253" s="127">
        <v>1.6710196449697723</v>
      </c>
      <c r="I253" s="130">
        <v>6.95844206089129</v>
      </c>
      <c r="J253" s="130">
        <v>12.527467636651469</v>
      </c>
      <c r="K253" s="130">
        <v>1.6650295999984355</v>
      </c>
    </row>
    <row r="254" spans="2:11">
      <c r="B254" s="51" t="s">
        <v>454</v>
      </c>
      <c r="C254" s="121">
        <v>8643</v>
      </c>
      <c r="D254" s="121">
        <v>53873</v>
      </c>
      <c r="E254" s="122">
        <v>46525</v>
      </c>
      <c r="F254" s="124">
        <v>0.14689731057079369</v>
      </c>
      <c r="G254" s="124">
        <v>0.24656121860638563</v>
      </c>
      <c r="H254" s="127">
        <v>0.22532522869602631</v>
      </c>
      <c r="I254" s="130">
        <v>8.7805107103722477</v>
      </c>
      <c r="J254" s="130">
        <v>20.079995996813228</v>
      </c>
      <c r="K254" s="130">
        <v>-1.4556969944981568</v>
      </c>
    </row>
    <row r="255" spans="2:11">
      <c r="B255" s="51" t="s">
        <v>455</v>
      </c>
      <c r="C255" s="121">
        <v>17886</v>
      </c>
      <c r="D255" s="121">
        <v>51314</v>
      </c>
      <c r="E255" s="122">
        <v>76532</v>
      </c>
      <c r="F255" s="124">
        <v>0.30399228240995207</v>
      </c>
      <c r="G255" s="124">
        <v>0.23484941197943446</v>
      </c>
      <c r="H255" s="127">
        <v>0.37065213116742152</v>
      </c>
      <c r="I255" s="130">
        <v>7.5391233494836563</v>
      </c>
      <c r="J255" s="130">
        <v>11.114890941248866</v>
      </c>
      <c r="K255" s="130">
        <v>4.0784268680080338</v>
      </c>
    </row>
    <row r="256" spans="2:11">
      <c r="B256" s="51" t="s">
        <v>456</v>
      </c>
      <c r="C256" s="121">
        <v>3289</v>
      </c>
      <c r="D256" s="121">
        <v>28960</v>
      </c>
      <c r="E256" s="122">
        <v>37033</v>
      </c>
      <c r="F256" s="124">
        <v>5.5900179852752571E-2</v>
      </c>
      <c r="G256" s="124">
        <v>0.13254158652462139</v>
      </c>
      <c r="H256" s="127">
        <v>0.17935452325201381</v>
      </c>
      <c r="I256" s="130">
        <v>12.869409015587753</v>
      </c>
      <c r="J256" s="130">
        <v>24.300669668362861</v>
      </c>
      <c r="K256" s="130">
        <v>2.4894196106693522</v>
      </c>
    </row>
    <row r="257" spans="2:11">
      <c r="B257" s="51" t="s">
        <v>457</v>
      </c>
      <c r="C257" s="121">
        <v>12769</v>
      </c>
      <c r="D257" s="121">
        <v>24849</v>
      </c>
      <c r="E257" s="122">
        <v>16708</v>
      </c>
      <c r="F257" s="124">
        <v>0.21702322789291503</v>
      </c>
      <c r="G257" s="124">
        <v>0.11372672249828442</v>
      </c>
      <c r="H257" s="127">
        <v>8.0918515229515486E-2</v>
      </c>
      <c r="I257" s="130">
        <v>1.353413272069659</v>
      </c>
      <c r="J257" s="130">
        <v>6.8846163948074413</v>
      </c>
      <c r="K257" s="130">
        <v>-3.8915540104048407</v>
      </c>
    </row>
    <row r="258" spans="2:11">
      <c r="B258" s="51" t="s">
        <v>458</v>
      </c>
      <c r="C258" s="121">
        <v>11921</v>
      </c>
      <c r="D258" s="121">
        <v>49777</v>
      </c>
      <c r="E258" s="122">
        <v>66793</v>
      </c>
      <c r="F258" s="124">
        <v>0.20261053330029294</v>
      </c>
      <c r="G258" s="124">
        <v>0.22781500526367673</v>
      </c>
      <c r="H258" s="127">
        <v>0.32348518001705934</v>
      </c>
      <c r="I258" s="130">
        <v>8.9985983184746932</v>
      </c>
      <c r="J258" s="130">
        <v>15.364344582499822</v>
      </c>
      <c r="K258" s="130">
        <v>2.9841107179872317</v>
      </c>
    </row>
    <row r="259" spans="2:11">
      <c r="B259" s="51" t="s">
        <v>459</v>
      </c>
      <c r="C259" s="121">
        <v>24835</v>
      </c>
      <c r="D259" s="121">
        <v>53648</v>
      </c>
      <c r="E259" s="122">
        <v>69485</v>
      </c>
      <c r="F259" s="124">
        <v>0.42209819599972936</v>
      </c>
      <c r="G259" s="124">
        <v>0.24553145835196438</v>
      </c>
      <c r="H259" s="127">
        <v>0.33652280528626305</v>
      </c>
      <c r="I259" s="130">
        <v>5.2789015226379465</v>
      </c>
      <c r="J259" s="130">
        <v>8.0062623434282933</v>
      </c>
      <c r="K259" s="130">
        <v>2.6204116810425893</v>
      </c>
    </row>
    <row r="260" spans="2:11">
      <c r="B260" s="51" t="s">
        <v>460</v>
      </c>
      <c r="C260" s="121">
        <v>10515</v>
      </c>
      <c r="D260" s="121">
        <v>30090</v>
      </c>
      <c r="E260" s="122">
        <v>31955</v>
      </c>
      <c r="F260" s="124">
        <v>0.17871401372809159</v>
      </c>
      <c r="G260" s="124">
        <v>0.13771327135793707</v>
      </c>
      <c r="H260" s="127">
        <v>0.15476126132147278</v>
      </c>
      <c r="I260" s="130">
        <v>5.7149666795504483</v>
      </c>
      <c r="J260" s="130">
        <v>11.086501891319966</v>
      </c>
      <c r="K260" s="130">
        <v>0.60316951011760711</v>
      </c>
    </row>
    <row r="261" spans="2:11">
      <c r="B261" s="50" t="s">
        <v>461</v>
      </c>
      <c r="C261" s="121">
        <v>9449</v>
      </c>
      <c r="D261" s="121">
        <v>25194</v>
      </c>
      <c r="E261" s="122">
        <v>45288</v>
      </c>
      <c r="F261" s="124">
        <v>0.1605961688746303</v>
      </c>
      <c r="G261" s="124">
        <v>0.11530568822173035</v>
      </c>
      <c r="H261" s="127">
        <v>0.21933431396422656</v>
      </c>
      <c r="I261" s="130">
        <v>8.1508319617527913</v>
      </c>
      <c r="J261" s="130">
        <v>10.303965934445758</v>
      </c>
      <c r="K261" s="130">
        <v>6.0397271750921577</v>
      </c>
    </row>
    <row r="262" spans="2:11">
      <c r="B262" s="49" t="s">
        <v>462</v>
      </c>
      <c r="C262" s="121">
        <v>11561</v>
      </c>
      <c r="D262" s="121">
        <v>18590</v>
      </c>
      <c r="E262" s="122">
        <v>28372</v>
      </c>
      <c r="F262" s="124">
        <v>0.19649193653927408</v>
      </c>
      <c r="G262" s="124">
        <v>8.5081080576405788E-2</v>
      </c>
      <c r="H262" s="127">
        <v>0.13740843392936397</v>
      </c>
      <c r="I262" s="130">
        <v>4.5910992628094283</v>
      </c>
      <c r="J262" s="130">
        <v>4.8644778847619419</v>
      </c>
      <c r="K262" s="130">
        <v>4.3184333309160161</v>
      </c>
    </row>
    <row r="263" spans="2:11">
      <c r="B263" s="50" t="s">
        <v>463</v>
      </c>
      <c r="C263" s="121">
        <v>11561</v>
      </c>
      <c r="D263" s="121">
        <v>18590</v>
      </c>
      <c r="E263" s="122">
        <v>28372</v>
      </c>
      <c r="F263" s="124">
        <v>0.19649193653927408</v>
      </c>
      <c r="G263" s="124">
        <v>8.5081080576405788E-2</v>
      </c>
      <c r="H263" s="127">
        <v>0.13740843392936397</v>
      </c>
      <c r="I263" s="130">
        <v>4.5910992628094283</v>
      </c>
      <c r="J263" s="130">
        <v>4.8644778847619419</v>
      </c>
      <c r="K263" s="130">
        <v>4.3184333309160161</v>
      </c>
    </row>
    <row r="264" spans="2:11">
      <c r="B264" s="49" t="s">
        <v>464</v>
      </c>
      <c r="C264" s="121">
        <v>223280</v>
      </c>
      <c r="D264" s="121">
        <v>438674</v>
      </c>
      <c r="E264" s="122">
        <v>704124</v>
      </c>
      <c r="F264" s="124">
        <v>3.794889680000789</v>
      </c>
      <c r="G264" s="124">
        <v>2.007684665991083</v>
      </c>
      <c r="H264" s="127">
        <v>3.4101429625010384</v>
      </c>
      <c r="I264" s="130">
        <v>5.9107311545053998</v>
      </c>
      <c r="J264" s="130">
        <v>6.9865559355334339</v>
      </c>
      <c r="K264" s="130">
        <v>4.8457245454369469</v>
      </c>
    </row>
    <row r="265" spans="2:11">
      <c r="B265" s="50" t="s">
        <v>465</v>
      </c>
      <c r="C265" s="121">
        <v>201230</v>
      </c>
      <c r="D265" s="121">
        <v>392240</v>
      </c>
      <c r="E265" s="122">
        <v>634966</v>
      </c>
      <c r="F265" s="124">
        <v>3.4201256283883854</v>
      </c>
      <c r="G265" s="124">
        <v>1.7951696097519854</v>
      </c>
      <c r="H265" s="127">
        <v>3.0752038509231818</v>
      </c>
      <c r="I265" s="130">
        <v>5.9138822250997647</v>
      </c>
      <c r="J265" s="130">
        <v>6.902020904118733</v>
      </c>
      <c r="K265" s="130">
        <v>4.9348773121285605</v>
      </c>
    </row>
    <row r="266" spans="2:11">
      <c r="B266" s="51" t="s">
        <v>466</v>
      </c>
      <c r="C266" s="121">
        <v>186198</v>
      </c>
      <c r="D266" s="121">
        <v>351462</v>
      </c>
      <c r="E266" s="122">
        <v>564082</v>
      </c>
      <c r="F266" s="124">
        <v>3.1646402214116214</v>
      </c>
      <c r="G266" s="124">
        <v>1.6085404379529173</v>
      </c>
      <c r="H266" s="127">
        <v>2.7319055487009547</v>
      </c>
      <c r="I266" s="130">
        <v>5.6983873980958277</v>
      </c>
      <c r="J266" s="130">
        <v>6.5590491226031</v>
      </c>
      <c r="K266" s="130">
        <v>4.8446771114075915</v>
      </c>
    </row>
    <row r="267" spans="2:11">
      <c r="B267" s="53" t="s">
        <v>467</v>
      </c>
      <c r="C267" s="121">
        <v>129147</v>
      </c>
      <c r="D267" s="121">
        <v>224353</v>
      </c>
      <c r="E267" s="122">
        <v>322478</v>
      </c>
      <c r="F267" s="124">
        <v>2.1949955997091628</v>
      </c>
      <c r="G267" s="124">
        <v>1.0267991216007728</v>
      </c>
      <c r="H267" s="127">
        <v>1.5617932100899985</v>
      </c>
      <c r="I267" s="130">
        <v>4.6817052139756843</v>
      </c>
      <c r="J267" s="130">
        <v>5.6780414672783497</v>
      </c>
      <c r="K267" s="130">
        <v>3.6947624535487833</v>
      </c>
    </row>
    <row r="268" spans="2:11">
      <c r="B268" s="53" t="s">
        <v>468</v>
      </c>
      <c r="C268" s="121">
        <v>30388</v>
      </c>
      <c r="D268" s="121">
        <v>43571</v>
      </c>
      <c r="E268" s="122">
        <v>79800</v>
      </c>
      <c r="F268" s="124">
        <v>0.51647755103844484</v>
      </c>
      <c r="G268" s="124">
        <v>0.19941192909061736</v>
      </c>
      <c r="H268" s="127">
        <v>0.38647938205143256</v>
      </c>
      <c r="I268" s="130">
        <v>4.9457942405396249</v>
      </c>
      <c r="J268" s="130">
        <v>3.669150783705355</v>
      </c>
      <c r="K268" s="130">
        <v>6.2381590426685785</v>
      </c>
    </row>
    <row r="269" spans="2:11">
      <c r="B269" s="53" t="s">
        <v>469</v>
      </c>
      <c r="C269" s="121">
        <v>26663</v>
      </c>
      <c r="D269" s="121">
        <v>83538</v>
      </c>
      <c r="E269" s="122">
        <v>161804</v>
      </c>
      <c r="F269" s="124">
        <v>0.45316707066401396</v>
      </c>
      <c r="G269" s="124">
        <v>0.38232938726152699</v>
      </c>
      <c r="H269" s="127">
        <v>0.7836329565595237</v>
      </c>
      <c r="I269" s="130">
        <v>9.4344380280225515</v>
      </c>
      <c r="J269" s="130">
        <v>12.097907568811461</v>
      </c>
      <c r="K269" s="130">
        <v>6.8342530761128506</v>
      </c>
    </row>
    <row r="270" spans="2:11">
      <c r="B270" s="51" t="s">
        <v>470</v>
      </c>
      <c r="C270" s="121">
        <v>15032</v>
      </c>
      <c r="D270" s="121">
        <v>40778</v>
      </c>
      <c r="E270" s="122">
        <v>70884</v>
      </c>
      <c r="F270" s="124">
        <v>0.25548540697676397</v>
      </c>
      <c r="G270" s="124">
        <v>0.18662917179906804</v>
      </c>
      <c r="H270" s="127">
        <v>0.3432983022222274</v>
      </c>
      <c r="I270" s="130">
        <v>8.0628886306956851</v>
      </c>
      <c r="J270" s="130">
        <v>10.494564732454537</v>
      </c>
      <c r="K270" s="130">
        <v>5.6847269138134093</v>
      </c>
    </row>
    <row r="271" spans="2:11">
      <c r="B271" s="50" t="s">
        <v>471</v>
      </c>
      <c r="C271" s="121">
        <v>22050</v>
      </c>
      <c r="D271" s="121">
        <v>46434</v>
      </c>
      <c r="E271" s="122">
        <v>69158</v>
      </c>
      <c r="F271" s="124">
        <v>0.37476405161240317</v>
      </c>
      <c r="G271" s="124">
        <v>0.21251505623909767</v>
      </c>
      <c r="H271" s="127">
        <v>0.33493911157785677</v>
      </c>
      <c r="I271" s="130">
        <v>5.8818916300027668</v>
      </c>
      <c r="J271" s="130">
        <v>7.7315107993445986</v>
      </c>
      <c r="K271" s="130">
        <v>4.0640281749010132</v>
      </c>
    </row>
    <row r="272" spans="2:11">
      <c r="B272" s="49" t="s">
        <v>472</v>
      </c>
      <c r="C272" s="121">
        <v>34116</v>
      </c>
      <c r="D272" s="121">
        <v>45573</v>
      </c>
      <c r="E272" s="122">
        <v>60199</v>
      </c>
      <c r="F272" s="124">
        <v>0.57983901971921759</v>
      </c>
      <c r="G272" s="124">
        <v>0.20857450699884569</v>
      </c>
      <c r="H272" s="127">
        <v>0.29154977844754626</v>
      </c>
      <c r="I272" s="130">
        <v>2.8801428407482677</v>
      </c>
      <c r="J272" s="130">
        <v>2.937816367971724</v>
      </c>
      <c r="K272" s="130">
        <v>2.8225016265839065</v>
      </c>
    </row>
    <row r="273" spans="2:11">
      <c r="B273" s="50" t="s">
        <v>473</v>
      </c>
      <c r="C273" s="121">
        <v>13070</v>
      </c>
      <c r="D273" s="121">
        <v>15772</v>
      </c>
      <c r="E273" s="122">
        <v>20163</v>
      </c>
      <c r="F273" s="124">
        <v>0.22213905462921132</v>
      </c>
      <c r="G273" s="124">
        <v>7.2183905478809679E-2</v>
      </c>
      <c r="H273" s="127">
        <v>9.7651425818333776E-2</v>
      </c>
      <c r="I273" s="130">
        <v>2.191312747810481</v>
      </c>
      <c r="J273" s="130">
        <v>1.8969343435846442</v>
      </c>
      <c r="K273" s="130">
        <v>2.4865416059330236</v>
      </c>
    </row>
    <row r="274" spans="2:11">
      <c r="B274" s="50" t="s">
        <v>474</v>
      </c>
      <c r="C274" s="121">
        <v>21046</v>
      </c>
      <c r="D274" s="121">
        <v>29801</v>
      </c>
      <c r="E274" s="122">
        <v>40036</v>
      </c>
      <c r="F274" s="124">
        <v>0.35769996509000623</v>
      </c>
      <c r="G274" s="124">
        <v>0.13639060152003599</v>
      </c>
      <c r="H274" s="127">
        <v>0.19389835262921246</v>
      </c>
      <c r="I274" s="130">
        <v>3.2675933058942785</v>
      </c>
      <c r="J274" s="130">
        <v>3.5395151939298541</v>
      </c>
      <c r="K274" s="130">
        <v>2.9963855559639097</v>
      </c>
    </row>
    <row r="275" spans="2:11">
      <c r="B275" s="51" t="s">
        <v>475</v>
      </c>
      <c r="C275" s="121">
        <v>12774</v>
      </c>
      <c r="D275" s="121">
        <v>7064</v>
      </c>
      <c r="E275" s="122">
        <v>7558</v>
      </c>
      <c r="F275" s="124">
        <v>0.21710820840348477</v>
      </c>
      <c r="G275" s="124">
        <v>3.2329895276585828E-2</v>
      </c>
      <c r="H275" s="127">
        <v>3.660414999429483E-2</v>
      </c>
      <c r="I275" s="130">
        <v>-2.5898978466032951</v>
      </c>
      <c r="J275" s="130">
        <v>-5.7519490249658745</v>
      </c>
      <c r="K275" s="130">
        <v>0.67824112403873649</v>
      </c>
    </row>
    <row r="276" spans="2:11">
      <c r="B276" s="51" t="s">
        <v>476</v>
      </c>
      <c r="C276" s="121">
        <v>8272</v>
      </c>
      <c r="D276" s="121">
        <v>22737</v>
      </c>
      <c r="E276" s="122">
        <v>32478</v>
      </c>
      <c r="F276" s="124">
        <v>0.14059175668652152</v>
      </c>
      <c r="G276" s="124">
        <v>0.10406070624345017</v>
      </c>
      <c r="H276" s="127">
        <v>0.15729420263491761</v>
      </c>
      <c r="I276" s="130">
        <v>7.0776762071557364</v>
      </c>
      <c r="J276" s="130">
        <v>10.640024584739759</v>
      </c>
      <c r="K276" s="130">
        <v>3.6300270626106412</v>
      </c>
    </row>
    <row r="277" spans="2:11">
      <c r="B277" s="49" t="s">
        <v>477</v>
      </c>
      <c r="C277" s="121">
        <v>194597</v>
      </c>
      <c r="D277" s="121">
        <v>345415</v>
      </c>
      <c r="E277" s="122">
        <v>553860</v>
      </c>
      <c r="F277" s="124">
        <v>3.3073904830666132</v>
      </c>
      <c r="G277" s="124">
        <v>1.5808650590263156</v>
      </c>
      <c r="H277" s="127">
        <v>2.6823993802381758</v>
      </c>
      <c r="I277" s="130">
        <v>5.3690811848163822</v>
      </c>
      <c r="J277" s="130">
        <v>5.9059853521802097</v>
      </c>
      <c r="K277" s="130">
        <v>4.8348989229612505</v>
      </c>
    </row>
    <row r="278" spans="2:11">
      <c r="B278" s="50" t="s">
        <v>478</v>
      </c>
      <c r="C278" s="121">
        <v>65301</v>
      </c>
      <c r="D278" s="121">
        <v>114461</v>
      </c>
      <c r="E278" s="122">
        <v>148859</v>
      </c>
      <c r="F278" s="124">
        <v>1.1098624641424737</v>
      </c>
      <c r="G278" s="124">
        <v>0.5238550599169437</v>
      </c>
      <c r="H278" s="127">
        <v>0.72093902672674437</v>
      </c>
      <c r="I278" s="130">
        <v>4.2060090353937651</v>
      </c>
      <c r="J278" s="130">
        <v>5.772743815156911</v>
      </c>
      <c r="K278" s="130">
        <v>2.6624811592390607</v>
      </c>
    </row>
    <row r="279" spans="2:11">
      <c r="B279" s="51" t="s">
        <v>479</v>
      </c>
      <c r="C279" s="121">
        <v>53875</v>
      </c>
      <c r="D279" s="121">
        <v>99412</v>
      </c>
      <c r="E279" s="122">
        <v>130789</v>
      </c>
      <c r="F279" s="124">
        <v>0.91566500138858153</v>
      </c>
      <c r="G279" s="124">
        <v>0.45498011738900762</v>
      </c>
      <c r="H279" s="127">
        <v>0.63342420926221565</v>
      </c>
      <c r="I279" s="130">
        <v>4.5343918056060639</v>
      </c>
      <c r="J279" s="130">
        <v>6.3175971752609472</v>
      </c>
      <c r="K279" s="130">
        <v>2.7810951385070171</v>
      </c>
    </row>
    <row r="280" spans="2:11">
      <c r="B280" s="51" t="s">
        <v>480</v>
      </c>
      <c r="C280" s="121">
        <v>11426</v>
      </c>
      <c r="D280" s="121">
        <v>15049</v>
      </c>
      <c r="E280" s="122">
        <v>18070</v>
      </c>
      <c r="F280" s="124">
        <v>0.19419746275389202</v>
      </c>
      <c r="G280" s="124">
        <v>6.8874942527936023E-2</v>
      </c>
      <c r="H280" s="127">
        <v>8.7514817464528646E-2</v>
      </c>
      <c r="I280" s="130">
        <v>2.3182719252161865</v>
      </c>
      <c r="J280" s="130">
        <v>2.7924795625100973</v>
      </c>
      <c r="K280" s="130">
        <v>1.8462519273704903</v>
      </c>
    </row>
    <row r="281" spans="2:11">
      <c r="B281" s="50" t="s">
        <v>481</v>
      </c>
      <c r="C281" s="121">
        <v>129296</v>
      </c>
      <c r="D281" s="121">
        <v>230954</v>
      </c>
      <c r="E281" s="122">
        <v>405001</v>
      </c>
      <c r="F281" s="124">
        <v>2.1975280189241402</v>
      </c>
      <c r="G281" s="124">
        <v>1.0570099991093718</v>
      </c>
      <c r="H281" s="127">
        <v>1.9614603535114314</v>
      </c>
      <c r="I281" s="130">
        <v>5.8750309529083555</v>
      </c>
      <c r="J281" s="130">
        <v>5.9727098466632267</v>
      </c>
      <c r="K281" s="130">
        <v>5.7774420933358828</v>
      </c>
    </row>
    <row r="282" spans="2:11">
      <c r="B282" s="49" t="s">
        <v>482</v>
      </c>
      <c r="C282" s="121">
        <v>132242</v>
      </c>
      <c r="D282" s="121">
        <v>248368</v>
      </c>
      <c r="E282" s="122">
        <v>351072</v>
      </c>
      <c r="F282" s="124">
        <v>2.2475985357518105</v>
      </c>
      <c r="G282" s="124">
        <v>1.1367088660893359</v>
      </c>
      <c r="H282" s="127">
        <v>1.7002768122250693</v>
      </c>
      <c r="I282" s="130">
        <v>5.0029110069647276</v>
      </c>
      <c r="J282" s="130">
        <v>6.5056440984669672</v>
      </c>
      <c r="K282" s="130">
        <v>3.5213806109948287</v>
      </c>
    </row>
    <row r="283" spans="2:11">
      <c r="B283" s="50" t="s">
        <v>483</v>
      </c>
      <c r="C283" s="121">
        <v>40966</v>
      </c>
      <c r="D283" s="121">
        <v>117616</v>
      </c>
      <c r="E283" s="122">
        <v>186319</v>
      </c>
      <c r="F283" s="124">
        <v>0.69626231919971471</v>
      </c>
      <c r="G283" s="124">
        <v>0.53829458704005073</v>
      </c>
      <c r="H283" s="127">
        <v>0.90236155368973514</v>
      </c>
      <c r="I283" s="130">
        <v>7.8677647199203671</v>
      </c>
      <c r="J283" s="130">
        <v>11.123083641379283</v>
      </c>
      <c r="K283" s="130">
        <v>4.7078094342889898</v>
      </c>
    </row>
    <row r="284" spans="2:11">
      <c r="B284" s="51" t="s">
        <v>484</v>
      </c>
      <c r="C284" s="121">
        <v>27475</v>
      </c>
      <c r="D284" s="121">
        <v>61936</v>
      </c>
      <c r="E284" s="122">
        <v>82979</v>
      </c>
      <c r="F284" s="124">
        <v>0.46696790558053414</v>
      </c>
      <c r="G284" s="124">
        <v>0.28346324941260187</v>
      </c>
      <c r="H284" s="127">
        <v>0.40187559703315567</v>
      </c>
      <c r="I284" s="130">
        <v>5.6821219643493848</v>
      </c>
      <c r="J284" s="130">
        <v>8.4677284765582339</v>
      </c>
      <c r="K284" s="130">
        <v>2.9680538142860868</v>
      </c>
    </row>
    <row r="285" spans="2:11">
      <c r="B285" s="51" t="s">
        <v>485</v>
      </c>
      <c r="C285" s="121">
        <v>13491</v>
      </c>
      <c r="D285" s="121">
        <v>55680</v>
      </c>
      <c r="E285" s="122">
        <v>103340</v>
      </c>
      <c r="F285" s="124">
        <v>0.2292944136191806</v>
      </c>
      <c r="G285" s="124">
        <v>0.25483133762744886</v>
      </c>
      <c r="H285" s="127">
        <v>0.50048595665657947</v>
      </c>
      <c r="I285" s="130">
        <v>10.716211275014075</v>
      </c>
      <c r="J285" s="130">
        <v>15.229985817390679</v>
      </c>
      <c r="K285" s="130">
        <v>6.3792497425053662</v>
      </c>
    </row>
    <row r="286" spans="2:11">
      <c r="B286" s="50" t="s">
        <v>486</v>
      </c>
      <c r="C286" s="121">
        <v>85298</v>
      </c>
      <c r="D286" s="121">
        <v>115903</v>
      </c>
      <c r="E286" s="122">
        <v>143284</v>
      </c>
      <c r="F286" s="124">
        <v>1.4497335181149555</v>
      </c>
      <c r="G286" s="124">
        <v>0.53045467896972354</v>
      </c>
      <c r="H286" s="127">
        <v>0.69393874408342682</v>
      </c>
      <c r="I286" s="130">
        <v>2.6273092499789374</v>
      </c>
      <c r="J286" s="130">
        <v>3.1135129289929786</v>
      </c>
      <c r="K286" s="130">
        <v>2.1433981319568529</v>
      </c>
    </row>
    <row r="287" spans="2:11">
      <c r="B287" s="51" t="s">
        <v>487</v>
      </c>
      <c r="C287" s="121">
        <v>53837</v>
      </c>
      <c r="D287" s="121">
        <v>77554</v>
      </c>
      <c r="E287" s="122">
        <v>94288</v>
      </c>
      <c r="F287" s="124">
        <v>0.91501914950825181</v>
      </c>
      <c r="G287" s="124">
        <v>0.35494234120616319</v>
      </c>
      <c r="H287" s="127">
        <v>0.4566462152238781</v>
      </c>
      <c r="I287" s="130">
        <v>2.8415890793657805</v>
      </c>
      <c r="J287" s="130">
        <v>3.7175704700623813</v>
      </c>
      <c r="K287" s="130">
        <v>1.9730060821464779</v>
      </c>
    </row>
    <row r="288" spans="2:11">
      <c r="B288" s="53" t="s">
        <v>488</v>
      </c>
      <c r="C288" s="121">
        <v>15508</v>
      </c>
      <c r="D288" s="121">
        <v>21899</v>
      </c>
      <c r="E288" s="122">
        <v>27143</v>
      </c>
      <c r="F288" s="124">
        <v>0.26357555158299995</v>
      </c>
      <c r="G288" s="124">
        <v>0.10022542138476119</v>
      </c>
      <c r="H288" s="127">
        <v>0.13145626399776986</v>
      </c>
      <c r="I288" s="130">
        <v>2.8383506563004257</v>
      </c>
      <c r="J288" s="130">
        <v>3.5110822005862241</v>
      </c>
      <c r="K288" s="130">
        <v>2.1699912789464815</v>
      </c>
    </row>
    <row r="289" spans="1:11">
      <c r="B289" s="53" t="s">
        <v>489</v>
      </c>
      <c r="C289" s="121">
        <v>3891</v>
      </c>
      <c r="D289" s="121">
        <v>3861</v>
      </c>
      <c r="E289" s="122">
        <v>3374</v>
      </c>
      <c r="F289" s="124">
        <v>6.6131833325345168E-2</v>
      </c>
      <c r="G289" s="124">
        <v>1.7670685965868894E-2</v>
      </c>
      <c r="H289" s="127">
        <v>1.634061948673601E-2</v>
      </c>
      <c r="I289" s="130">
        <v>-0.71030139943543125</v>
      </c>
      <c r="J289" s="130">
        <v>-7.7369821309869469E-2</v>
      </c>
      <c r="K289" s="130">
        <v>-1.3392238518817212</v>
      </c>
    </row>
    <row r="290" spans="1:11">
      <c r="B290" s="53" t="s">
        <v>490</v>
      </c>
      <c r="C290" s="121">
        <v>34438</v>
      </c>
      <c r="D290" s="121">
        <v>51794</v>
      </c>
      <c r="E290" s="122">
        <v>63771</v>
      </c>
      <c r="F290" s="124">
        <v>0.58531176459990664</v>
      </c>
      <c r="G290" s="124">
        <v>0.23704623385553317</v>
      </c>
      <c r="H290" s="127">
        <v>0.30884933173937229</v>
      </c>
      <c r="I290" s="130">
        <v>3.1286339949460951</v>
      </c>
      <c r="J290" s="130">
        <v>4.1655600201933929</v>
      </c>
      <c r="K290" s="130">
        <v>2.1020301489452553</v>
      </c>
    </row>
    <row r="291" spans="1:11">
      <c r="B291" s="51" t="s">
        <v>491</v>
      </c>
      <c r="C291" s="121">
        <v>31461</v>
      </c>
      <c r="D291" s="121">
        <v>38349</v>
      </c>
      <c r="E291" s="122">
        <v>48996</v>
      </c>
      <c r="F291" s="124">
        <v>0.53471436860670374</v>
      </c>
      <c r="G291" s="124">
        <v>0.17551233776356026</v>
      </c>
      <c r="H291" s="127">
        <v>0.23729252885954874</v>
      </c>
      <c r="I291" s="130">
        <v>2.239662024678224</v>
      </c>
      <c r="J291" s="130">
        <v>1.9995256538955175</v>
      </c>
      <c r="K291" s="130">
        <v>2.4803637458995942</v>
      </c>
    </row>
    <row r="292" spans="1:11">
      <c r="B292" s="50" t="s">
        <v>492</v>
      </c>
      <c r="C292" s="121">
        <v>5978</v>
      </c>
      <c r="D292" s="121">
        <v>14849</v>
      </c>
      <c r="E292" s="122">
        <v>21469</v>
      </c>
      <c r="F292" s="124">
        <v>0.10160269843714043</v>
      </c>
      <c r="G292" s="124">
        <v>6.7959600079561561E-2</v>
      </c>
      <c r="H292" s="127">
        <v>0.10397651445190734</v>
      </c>
      <c r="I292" s="130">
        <v>6.6013722463947877</v>
      </c>
      <c r="J292" s="130">
        <v>9.5252188523449846</v>
      </c>
      <c r="K292" s="130">
        <v>3.7555796180098078</v>
      </c>
    </row>
    <row r="294" spans="1:11">
      <c r="A294" s="25" t="s">
        <v>594</v>
      </c>
      <c r="B294" s="66" t="s">
        <v>681</v>
      </c>
    </row>
    <row r="295" spans="1:11">
      <c r="A295" s="25" t="s">
        <v>595</v>
      </c>
      <c r="B295" s="3" t="s">
        <v>596</v>
      </c>
    </row>
    <row r="296" spans="1:11">
      <c r="A296" s="1" t="s">
        <v>1</v>
      </c>
      <c r="B296" s="3" t="s">
        <v>598</v>
      </c>
    </row>
    <row r="297" spans="1:11">
      <c r="A297" s="41"/>
      <c r="B297" s="41"/>
    </row>
  </sheetData>
  <mergeCells count="3">
    <mergeCell ref="C6:E6"/>
    <mergeCell ref="F6:H6"/>
    <mergeCell ref="I6:K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L35"/>
  <sheetViews>
    <sheetView workbookViewId="0">
      <selection activeCell="B33" sqref="B33"/>
    </sheetView>
  </sheetViews>
  <sheetFormatPr defaultRowHeight="15"/>
  <sheetData>
    <row r="1" spans="1:12" ht="15.75">
      <c r="A1" s="227" t="s">
        <v>55</v>
      </c>
      <c r="B1" s="2" t="s">
        <v>912</v>
      </c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 s="41" customFormat="1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8">
        <v>1997</v>
      </c>
      <c r="B7" s="101">
        <f>'Table 12'!B7</f>
        <v>620845.11700000009</v>
      </c>
      <c r="C7" s="163">
        <f>'Table 11'!B7</f>
        <v>5883.7020000000002</v>
      </c>
      <c r="D7" s="163">
        <v>1585.4939999999999</v>
      </c>
      <c r="E7" s="163">
        <v>11807.369000000001</v>
      </c>
      <c r="F7" s="163">
        <v>10987.499</v>
      </c>
      <c r="G7" s="163">
        <v>132383.14600000001</v>
      </c>
      <c r="H7" s="163">
        <v>255477.405</v>
      </c>
      <c r="I7" s="163">
        <v>19372.696</v>
      </c>
      <c r="J7" s="163">
        <v>19811.078000000001</v>
      </c>
      <c r="K7" s="163">
        <v>83898.917000000001</v>
      </c>
      <c r="L7" s="163">
        <v>77270.495999999999</v>
      </c>
    </row>
    <row r="8" spans="1:12">
      <c r="A8" s="8">
        <v>1998</v>
      </c>
      <c r="B8" s="101">
        <f>'Table 12'!B8</f>
        <v>645214.43999999994</v>
      </c>
      <c r="C8" s="163">
        <f>'Table 11'!B8</f>
        <v>6341.9859999999999</v>
      </c>
      <c r="D8" s="102">
        <v>1688.2950000000001</v>
      </c>
      <c r="E8" s="102">
        <v>12548.143</v>
      </c>
      <c r="F8" s="102">
        <v>11537.887000000001</v>
      </c>
      <c r="G8" s="163">
        <v>138548.42499999999</v>
      </c>
      <c r="H8" s="163">
        <v>271817.163</v>
      </c>
      <c r="I8" s="163">
        <v>20510.635999999999</v>
      </c>
      <c r="J8" s="163">
        <v>20267.576000000001</v>
      </c>
      <c r="K8" s="163">
        <v>82680.233999999997</v>
      </c>
      <c r="L8" s="163">
        <v>77048.865000000005</v>
      </c>
    </row>
    <row r="9" spans="1:12">
      <c r="A9" s="8">
        <v>1999</v>
      </c>
      <c r="B9" s="101">
        <f>'Table 12'!B9</f>
        <v>698567.08899999992</v>
      </c>
      <c r="C9" s="163">
        <f>'Table 11'!B9</f>
        <v>7189.5160000000005</v>
      </c>
      <c r="D9" s="102">
        <v>1787.2819999999999</v>
      </c>
      <c r="E9" s="102">
        <v>13868.359</v>
      </c>
      <c r="F9" s="102">
        <v>12721.111999999999</v>
      </c>
      <c r="G9" s="163">
        <v>150473.24900000001</v>
      </c>
      <c r="H9" s="163">
        <v>294800.63699999999</v>
      </c>
      <c r="I9" s="163">
        <v>21316.844000000001</v>
      </c>
      <c r="J9" s="163">
        <v>21326.516</v>
      </c>
      <c r="K9" s="163">
        <v>90889.3</v>
      </c>
      <c r="L9" s="163">
        <v>81575.846999999994</v>
      </c>
    </row>
    <row r="10" spans="1:12">
      <c r="A10" s="8">
        <v>2000</v>
      </c>
      <c r="B10" s="101">
        <f>'Table 12'!B10</f>
        <v>778669.65100000007</v>
      </c>
      <c r="C10" s="163">
        <f>'Table 11'!B10</f>
        <v>8636.6980000000003</v>
      </c>
      <c r="D10" s="102">
        <v>1888.848</v>
      </c>
      <c r="E10" s="102">
        <v>15221.538</v>
      </c>
      <c r="F10" s="102">
        <v>13495.050999999999</v>
      </c>
      <c r="G10" s="163">
        <v>161319.37899999999</v>
      </c>
      <c r="H10" s="163">
        <v>321529.59499999997</v>
      </c>
      <c r="I10" s="163">
        <v>22866.453000000001</v>
      </c>
      <c r="J10" s="163">
        <v>24094.433000000001</v>
      </c>
      <c r="K10" s="163">
        <v>116435.64200000001</v>
      </c>
      <c r="L10" s="163">
        <v>90263.953999999998</v>
      </c>
    </row>
    <row r="11" spans="1:12">
      <c r="A11" s="8">
        <v>2001</v>
      </c>
      <c r="B11" s="101">
        <f>'Table 12'!B11</f>
        <v>806479.14800000004</v>
      </c>
      <c r="C11" s="163">
        <f>'Table 11'!B11</f>
        <v>8705.7659999999996</v>
      </c>
      <c r="D11" s="102">
        <v>1933.6010000000001</v>
      </c>
      <c r="E11" s="102">
        <v>16119.268</v>
      </c>
      <c r="F11" s="102">
        <v>13890.154</v>
      </c>
      <c r="G11" s="163">
        <v>166702.076</v>
      </c>
      <c r="H11" s="163">
        <v>333358.54300000001</v>
      </c>
      <c r="I11" s="163">
        <v>23702.23</v>
      </c>
      <c r="J11" s="163">
        <v>23199.844000000001</v>
      </c>
      <c r="K11" s="163">
        <v>124683.50199999999</v>
      </c>
      <c r="L11" s="163">
        <v>90786.101999999999</v>
      </c>
    </row>
    <row r="12" spans="1:12">
      <c r="A12" s="8">
        <v>2002</v>
      </c>
      <c r="B12" s="101">
        <f>'Table 12'!B12</f>
        <v>831194.12899999996</v>
      </c>
      <c r="C12" s="163">
        <f>'Table 11'!B12</f>
        <v>10647.691999999999</v>
      </c>
      <c r="D12" s="102">
        <v>2062.2820000000002</v>
      </c>
      <c r="E12" s="102">
        <v>16623.251</v>
      </c>
      <c r="F12" s="102">
        <v>14059.945</v>
      </c>
      <c r="G12" s="163">
        <v>172464.117</v>
      </c>
      <c r="H12" s="163">
        <v>351847.35100000002</v>
      </c>
      <c r="I12" s="163">
        <v>24443.16</v>
      </c>
      <c r="J12" s="163">
        <v>24109.687999999998</v>
      </c>
      <c r="K12" s="163">
        <v>118575.54</v>
      </c>
      <c r="L12" s="163">
        <v>93011.294999999998</v>
      </c>
    </row>
    <row r="13" spans="1:12">
      <c r="A13" s="8">
        <v>2003</v>
      </c>
      <c r="B13" s="101">
        <f>'Table 12'!B13</f>
        <v>877431.11900000006</v>
      </c>
      <c r="C13" s="163">
        <f>'Table 11'!B13</f>
        <v>12025.002</v>
      </c>
      <c r="D13" s="102">
        <v>2076.9870000000001</v>
      </c>
      <c r="E13" s="102">
        <v>17805.536</v>
      </c>
      <c r="F13" s="102">
        <v>14680.311</v>
      </c>
      <c r="G13" s="163">
        <v>178145.35200000001</v>
      </c>
      <c r="H13" s="163">
        <v>361905.772</v>
      </c>
      <c r="I13" s="163">
        <v>24969.567999999999</v>
      </c>
      <c r="J13" s="163">
        <v>26123.112000000001</v>
      </c>
      <c r="K13" s="163">
        <v>136829.30600000001</v>
      </c>
      <c r="L13" s="163">
        <v>98908.687999999995</v>
      </c>
    </row>
    <row r="14" spans="1:12">
      <c r="A14" s="8">
        <v>2004</v>
      </c>
      <c r="B14" s="101">
        <f>'Table 12'!B14</f>
        <v>941674.34100000013</v>
      </c>
      <c r="C14" s="163">
        <f>'Table 11'!B14</f>
        <v>13155.473</v>
      </c>
      <c r="D14" s="102">
        <v>2235.7950000000001</v>
      </c>
      <c r="E14" s="102">
        <v>18501.793000000001</v>
      </c>
      <c r="F14" s="102">
        <v>15771.541999999999</v>
      </c>
      <c r="G14" s="163">
        <v>187695.239</v>
      </c>
      <c r="H14" s="163">
        <v>377705.69099999999</v>
      </c>
      <c r="I14" s="163">
        <v>26917.919999999998</v>
      </c>
      <c r="J14" s="163">
        <v>29724.071</v>
      </c>
      <c r="K14" s="163">
        <v>155579.236</v>
      </c>
      <c r="L14" s="163">
        <v>109734.41800000001</v>
      </c>
    </row>
    <row r="15" spans="1:12">
      <c r="A15" s="8">
        <v>2005</v>
      </c>
      <c r="B15" s="101">
        <f>'Table 12'!B15</f>
        <v>1009662.2490000001</v>
      </c>
      <c r="C15" s="163">
        <f>'Table 11'!B15</f>
        <v>15537.649000000001</v>
      </c>
      <c r="D15" s="102">
        <v>2368.48</v>
      </c>
      <c r="E15" s="102">
        <v>19209.255000000001</v>
      </c>
      <c r="F15" s="102">
        <v>16483.108</v>
      </c>
      <c r="G15" s="163">
        <v>193065.50899999999</v>
      </c>
      <c r="H15" s="163">
        <v>393437.27</v>
      </c>
      <c r="I15" s="163">
        <v>28377.547999999999</v>
      </c>
      <c r="J15" s="163">
        <v>32671.119999999999</v>
      </c>
      <c r="K15" s="163">
        <v>183959.84</v>
      </c>
      <c r="L15" s="163">
        <v>119927.56200000001</v>
      </c>
    </row>
    <row r="16" spans="1:12">
      <c r="A16" s="8">
        <v>2006</v>
      </c>
      <c r="B16" s="101">
        <f>'Table 12'!B16</f>
        <v>1062585.824</v>
      </c>
      <c r="C16" s="163">
        <f>'Table 11'!B16</f>
        <v>17596.069</v>
      </c>
      <c r="D16" s="102">
        <v>2467.34</v>
      </c>
      <c r="E16" s="102">
        <v>19242.857</v>
      </c>
      <c r="F16" s="102">
        <v>17271.190999999999</v>
      </c>
      <c r="G16" s="163">
        <v>200419.62899999999</v>
      </c>
      <c r="H16" s="163">
        <v>406742.30499999999</v>
      </c>
      <c r="I16" s="163">
        <v>31143.451000000001</v>
      </c>
      <c r="J16" s="163">
        <v>33251.968999999997</v>
      </c>
      <c r="K16" s="163">
        <v>200698.17800000001</v>
      </c>
      <c r="L16" s="163">
        <v>129086.69100000001</v>
      </c>
    </row>
    <row r="17" spans="1:12">
      <c r="A17" s="8">
        <v>2007</v>
      </c>
      <c r="B17" s="101">
        <f>'Table 12'!B17</f>
        <v>1120060.7139999999</v>
      </c>
      <c r="C17" s="163">
        <f>'Table 11'!B17</f>
        <v>21849.745999999999</v>
      </c>
      <c r="D17" s="102">
        <v>2577.3620000000001</v>
      </c>
      <c r="E17" s="102">
        <v>19952.189999999999</v>
      </c>
      <c r="F17" s="102">
        <v>18009.644</v>
      </c>
      <c r="G17" s="163">
        <v>211918.815</v>
      </c>
      <c r="H17" s="163">
        <v>423090.21600000001</v>
      </c>
      <c r="I17" s="163">
        <v>32965.584999999999</v>
      </c>
      <c r="J17" s="163">
        <v>37965.635999999999</v>
      </c>
      <c r="K17" s="163">
        <v>210744.277</v>
      </c>
      <c r="L17" s="163">
        <v>136030.522</v>
      </c>
    </row>
    <row r="18" spans="1:12">
      <c r="A18" s="8">
        <v>2008</v>
      </c>
      <c r="B18" s="101">
        <f>'Table 12'!B18</f>
        <v>1177368.0719999999</v>
      </c>
      <c r="C18" s="163">
        <f>'Table 11'!B18</f>
        <v>23999.305999999997</v>
      </c>
      <c r="D18" s="102">
        <v>2599.8449999999998</v>
      </c>
      <c r="E18" s="102">
        <v>20776.102999999999</v>
      </c>
      <c r="F18" s="102">
        <v>17922.29</v>
      </c>
      <c r="G18" s="163">
        <v>216389.31599999999</v>
      </c>
      <c r="H18" s="163">
        <v>422133.62400000001</v>
      </c>
      <c r="I18" s="163">
        <v>34522.769999999997</v>
      </c>
      <c r="J18" s="163">
        <v>52016.457999999999</v>
      </c>
      <c r="K18" s="163">
        <v>241887.59599999999</v>
      </c>
      <c r="L18" s="163">
        <v>139519.07199999999</v>
      </c>
    </row>
    <row r="19" spans="1:12">
      <c r="A19" s="8">
        <v>2009</v>
      </c>
      <c r="B19" s="101">
        <f>'Table 12'!B19</f>
        <v>1069115.0529999998</v>
      </c>
      <c r="C19" s="163">
        <f>'Table 11'!B19</f>
        <v>16708.242999999999</v>
      </c>
      <c r="D19" s="102">
        <v>2640.576</v>
      </c>
      <c r="E19" s="102">
        <v>19490.923999999999</v>
      </c>
      <c r="F19" s="102">
        <v>17551.062000000002</v>
      </c>
      <c r="G19" s="163">
        <v>212347.06700000001</v>
      </c>
      <c r="H19" s="163">
        <v>403851.48800000001</v>
      </c>
      <c r="I19" s="163">
        <v>31984.487000000001</v>
      </c>
      <c r="J19" s="163">
        <v>43381.338000000003</v>
      </c>
      <c r="K19" s="163">
        <v>189030.65100000001</v>
      </c>
      <c r="L19" s="163">
        <v>127685.307</v>
      </c>
    </row>
    <row r="20" spans="1:12">
      <c r="A20" s="8">
        <v>2010</v>
      </c>
      <c r="B20" s="101">
        <f>'Table 12'!B20</f>
        <v>1144636.0899999999</v>
      </c>
      <c r="C20" s="163">
        <f>'Table 11'!B20</f>
        <v>20357.608999999997</v>
      </c>
      <c r="D20" s="102">
        <v>2821.3290000000002</v>
      </c>
      <c r="E20" s="102">
        <v>20648.842000000001</v>
      </c>
      <c r="F20" s="102">
        <v>18411.984</v>
      </c>
      <c r="G20" s="163">
        <v>222575.497</v>
      </c>
      <c r="H20" s="163">
        <v>428234.97499999998</v>
      </c>
      <c r="I20" s="163">
        <v>33637.557000000001</v>
      </c>
      <c r="J20" s="163">
        <v>45942.578999999998</v>
      </c>
      <c r="K20" s="163">
        <v>212435.516</v>
      </c>
      <c r="L20" s="163">
        <v>133918.78899999999</v>
      </c>
    </row>
    <row r="21" spans="1:12">
      <c r="A21" s="8">
        <v>2011</v>
      </c>
      <c r="B21" s="101">
        <f>'Table 12'!B21</f>
        <v>1227991.504</v>
      </c>
      <c r="C21" s="163">
        <f>'Table 11'!B21</f>
        <v>24303.921000000002</v>
      </c>
      <c r="D21" s="102">
        <v>2903.5889999999999</v>
      </c>
      <c r="E21" s="102">
        <v>20873.797999999999</v>
      </c>
      <c r="F21" s="102">
        <v>19118.857</v>
      </c>
      <c r="G21" s="163">
        <v>232645.299</v>
      </c>
      <c r="H21" s="163">
        <v>449115.25599999999</v>
      </c>
      <c r="I21" s="163">
        <v>35736.180999999997</v>
      </c>
      <c r="J21" s="163">
        <v>56301.582999999999</v>
      </c>
      <c r="K21" s="163">
        <v>238281.514</v>
      </c>
      <c r="L21" s="163">
        <v>143007.726</v>
      </c>
    </row>
    <row r="22" spans="1:12">
      <c r="A22" s="8">
        <v>2012</v>
      </c>
      <c r="B22" s="101">
        <f>'Table 12'!B22</f>
        <v>1259922.9080000001</v>
      </c>
      <c r="C22" s="163">
        <f>'Table 11'!B22</f>
        <v>22330.133999999998</v>
      </c>
      <c r="D22" s="102">
        <v>3008.7359999999999</v>
      </c>
      <c r="E22" s="102">
        <v>20788.177</v>
      </c>
      <c r="F22" s="102">
        <v>19062.812999999998</v>
      </c>
      <c r="G22" s="163">
        <v>237516.91500000001</v>
      </c>
      <c r="H22" s="163">
        <v>462806.87900000002</v>
      </c>
      <c r="I22" s="163">
        <v>38367.991000000002</v>
      </c>
      <c r="J22" s="163">
        <v>58357.074000000001</v>
      </c>
      <c r="K22" s="163">
        <v>246968.08600000001</v>
      </c>
      <c r="L22" s="163">
        <v>145323.05300000001</v>
      </c>
    </row>
    <row r="23" spans="1:12">
      <c r="A23" s="8">
        <v>2013</v>
      </c>
      <c r="B23" s="101">
        <f>'Table 12'!B23</f>
        <v>1311800.0060000001</v>
      </c>
      <c r="C23" s="163">
        <f>'Table 11'!B23</f>
        <v>24570.878000000001</v>
      </c>
      <c r="D23" s="102">
        <v>3132.721</v>
      </c>
      <c r="E23" s="102">
        <v>20839.923999999999</v>
      </c>
      <c r="F23" s="102">
        <v>18714.757000000001</v>
      </c>
      <c r="G23" s="163">
        <v>242524.41699999999</v>
      </c>
      <c r="H23" s="163">
        <v>470621.49099999998</v>
      </c>
      <c r="I23" s="163">
        <v>39592.671000000002</v>
      </c>
      <c r="J23" s="163">
        <v>62675.792000000001</v>
      </c>
      <c r="K23" s="163">
        <v>273552.47399999999</v>
      </c>
      <c r="L23" s="163">
        <v>150044.60399999999</v>
      </c>
    </row>
    <row r="24" spans="1:12">
      <c r="A24" s="8">
        <v>2014</v>
      </c>
      <c r="B24" s="101">
        <f>'Table 12'!B24</f>
        <v>1381702.7080000001</v>
      </c>
      <c r="C24" s="163">
        <f>'Table 11'!B24</f>
        <v>24110.019</v>
      </c>
      <c r="D24" s="102">
        <v>3174.2689999999998</v>
      </c>
      <c r="E24" s="102">
        <v>21548.506000000001</v>
      </c>
      <c r="F24" s="102">
        <v>18994.413</v>
      </c>
      <c r="G24" s="163">
        <v>249311.05900000001</v>
      </c>
      <c r="H24" s="163">
        <v>492579.68099999998</v>
      </c>
      <c r="I24" s="163">
        <v>40554.925000000003</v>
      </c>
      <c r="J24" s="163">
        <v>61550.821000000004</v>
      </c>
      <c r="K24" s="163">
        <v>303899.07199999999</v>
      </c>
      <c r="L24" s="163">
        <v>160102.891</v>
      </c>
    </row>
    <row r="25" spans="1:12">
      <c r="A25" s="44">
        <v>2015</v>
      </c>
      <c r="B25" s="101">
        <f>'Table 12'!B25</f>
        <v>1354234.18</v>
      </c>
      <c r="C25" s="163">
        <f>'Table 11'!B25</f>
        <v>20647.932000000001</v>
      </c>
      <c r="D25" s="163">
        <v>3358.75</v>
      </c>
      <c r="E25" s="163">
        <v>22063.994999999999</v>
      </c>
      <c r="F25" s="163">
        <v>19883.132000000001</v>
      </c>
      <c r="G25" s="163">
        <v>256234.625</v>
      </c>
      <c r="H25" s="163">
        <v>516682.75199999998</v>
      </c>
      <c r="I25" s="163">
        <v>41297.970999999998</v>
      </c>
      <c r="J25" s="163">
        <v>57488.468000000001</v>
      </c>
      <c r="K25" s="163">
        <v>247708.508</v>
      </c>
      <c r="L25" s="163">
        <v>163299.14300000001</v>
      </c>
    </row>
    <row r="26" spans="1:12" s="41" customFormat="1"/>
    <row r="27" spans="1:12">
      <c r="A27" s="1" t="s">
        <v>22</v>
      </c>
    </row>
    <row r="28" spans="1:12">
      <c r="A28" s="1"/>
    </row>
    <row r="29" spans="1:12">
      <c r="A29" s="21" t="s">
        <v>173</v>
      </c>
      <c r="B29" s="9">
        <f>IFERROR(((B25/B7)^(1/(2015-1997))-1)*100,"N/A")</f>
        <v>4.4280696284697996</v>
      </c>
      <c r="C29" s="16">
        <f t="shared" ref="C29:L29" si="0">IFERROR(((C25/C7)^(1/(2015-1997))-1)*100,"N/A")</f>
        <v>7.2235859141636549</v>
      </c>
      <c r="D29" s="17">
        <f t="shared" si="0"/>
        <v>4.2585876915578469</v>
      </c>
      <c r="E29" s="17">
        <f t="shared" si="0"/>
        <v>3.5344918623032573</v>
      </c>
      <c r="F29" s="17">
        <f t="shared" si="0"/>
        <v>3.3499641695831306</v>
      </c>
      <c r="G29" s="17">
        <f t="shared" si="0"/>
        <v>3.7369840712895508</v>
      </c>
      <c r="H29" s="17">
        <f t="shared" si="0"/>
        <v>3.9903067597443886</v>
      </c>
      <c r="I29" s="17">
        <f t="shared" si="0"/>
        <v>4.2949447597829593</v>
      </c>
      <c r="J29" s="17">
        <f t="shared" si="0"/>
        <v>6.0972274168987983</v>
      </c>
      <c r="K29" s="17">
        <f t="shared" si="0"/>
        <v>6.1992292739130983</v>
      </c>
      <c r="L29" s="17">
        <f t="shared" si="0"/>
        <v>4.2446799486457687</v>
      </c>
    </row>
    <row r="30" spans="1:12">
      <c r="A30" s="21" t="s">
        <v>25</v>
      </c>
      <c r="B30" s="9">
        <f>IFERROR(((B17/B7)^(1/(2007-1997))-1)*100,"N/A")</f>
        <v>6.0781237313211056</v>
      </c>
      <c r="C30" s="16">
        <f t="shared" ref="C30:L30" si="1">IFERROR(((C17/C7)^(1/(2007-1997))-1)*100,"N/A")</f>
        <v>14.019615581866285</v>
      </c>
      <c r="D30" s="17">
        <f t="shared" si="1"/>
        <v>4.97867375581873</v>
      </c>
      <c r="E30" s="17">
        <f t="shared" si="1"/>
        <v>5.3861996427974512</v>
      </c>
      <c r="F30" s="17">
        <f t="shared" si="1"/>
        <v>5.0656200704760401</v>
      </c>
      <c r="G30" s="17">
        <f t="shared" si="1"/>
        <v>4.817472191660177</v>
      </c>
      <c r="H30" s="17">
        <f t="shared" si="1"/>
        <v>5.1739169841661381</v>
      </c>
      <c r="I30" s="17">
        <f t="shared" si="1"/>
        <v>5.4598313202451676</v>
      </c>
      <c r="J30" s="17">
        <f t="shared" si="1"/>
        <v>6.7205997340782364</v>
      </c>
      <c r="K30" s="17">
        <f t="shared" si="1"/>
        <v>9.6478053464239757</v>
      </c>
      <c r="L30" s="17">
        <f t="shared" si="1"/>
        <v>5.8186621386085324</v>
      </c>
    </row>
    <row r="31" spans="1:12">
      <c r="A31" s="21" t="s">
        <v>174</v>
      </c>
      <c r="B31" s="9">
        <f>IFERROR(((B25/B17)^(1/(2015-2007))-1)*100,"N/A")</f>
        <v>2.4015489146280267</v>
      </c>
      <c r="C31" s="16">
        <f t="shared" ref="C31:L31" si="2">IFERROR(((C25/C17)^(1/(2015-2007))-1)*100,"N/A")</f>
        <v>-0.70468198578873542</v>
      </c>
      <c r="D31" s="17">
        <f t="shared" si="2"/>
        <v>3.3654220635505494</v>
      </c>
      <c r="E31" s="17">
        <f t="shared" si="2"/>
        <v>1.2655433552635209</v>
      </c>
      <c r="F31" s="17">
        <f t="shared" si="2"/>
        <v>1.2447374390204713</v>
      </c>
      <c r="G31" s="17">
        <f t="shared" si="2"/>
        <v>2.4020232199687852</v>
      </c>
      <c r="H31" s="17">
        <f t="shared" si="2"/>
        <v>2.5295078470655596</v>
      </c>
      <c r="I31" s="17">
        <f t="shared" si="2"/>
        <v>2.8569142084773347</v>
      </c>
      <c r="J31" s="17">
        <f t="shared" si="2"/>
        <v>5.3231299890626582</v>
      </c>
      <c r="K31" s="17">
        <f t="shared" si="2"/>
        <v>2.0406324523472241</v>
      </c>
      <c r="L31" s="17">
        <f t="shared" si="2"/>
        <v>2.3100843252668479</v>
      </c>
    </row>
    <row r="33" spans="1:2">
      <c r="A33" s="25" t="s">
        <v>594</v>
      </c>
      <c r="B33" s="66" t="s">
        <v>938</v>
      </c>
    </row>
    <row r="34" spans="1:2">
      <c r="A34" s="25" t="s">
        <v>595</v>
      </c>
      <c r="B34" s="3" t="s">
        <v>596</v>
      </c>
    </row>
    <row r="35" spans="1:2">
      <c r="A35" s="1" t="s">
        <v>1</v>
      </c>
      <c r="B35" s="3" t="s">
        <v>654</v>
      </c>
    </row>
  </sheetData>
  <mergeCells count="1">
    <mergeCell ref="B6:L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18"/>
  <dimension ref="A1:R37"/>
  <sheetViews>
    <sheetView workbookViewId="0">
      <selection activeCell="B35" sqref="B35"/>
    </sheetView>
  </sheetViews>
  <sheetFormatPr defaultRowHeight="15"/>
  <cols>
    <col min="3" max="3" width="10" customWidth="1"/>
    <col min="8" max="8" width="9.5703125" customWidth="1"/>
    <col min="9" max="10" width="9.85546875" customWidth="1"/>
  </cols>
  <sheetData>
    <row r="1" spans="1:18" ht="15.75">
      <c r="A1" s="227" t="s">
        <v>56</v>
      </c>
      <c r="B1" s="2" t="s">
        <v>810</v>
      </c>
      <c r="C1" s="2"/>
      <c r="D1" s="2"/>
      <c r="E1" s="2"/>
      <c r="F1" s="2"/>
      <c r="G1" s="2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</row>
    <row r="2" spans="1:18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</row>
    <row r="3" spans="1:18">
      <c r="A3" s="1" t="s">
        <v>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</row>
    <row r="4" spans="1:18">
      <c r="A4" s="1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</row>
    <row r="5" spans="1:18" ht="78.75">
      <c r="A5" s="4" t="s">
        <v>3</v>
      </c>
      <c r="B5" s="171" t="s">
        <v>781</v>
      </c>
      <c r="C5" s="168" t="s">
        <v>794</v>
      </c>
      <c r="D5" s="168" t="s">
        <v>75</v>
      </c>
      <c r="E5" s="168" t="s">
        <v>795</v>
      </c>
      <c r="F5" s="168" t="s">
        <v>796</v>
      </c>
      <c r="G5" s="168" t="s">
        <v>797</v>
      </c>
      <c r="H5" s="84" t="s">
        <v>783</v>
      </c>
      <c r="I5" s="170" t="s">
        <v>784</v>
      </c>
      <c r="J5" s="170" t="s">
        <v>785</v>
      </c>
      <c r="K5" s="170" t="s">
        <v>786</v>
      </c>
      <c r="L5" s="170" t="s">
        <v>787</v>
      </c>
      <c r="M5" s="170" t="s">
        <v>788</v>
      </c>
      <c r="N5" s="170" t="s">
        <v>789</v>
      </c>
      <c r="O5" s="170" t="s">
        <v>790</v>
      </c>
      <c r="P5" s="170" t="s">
        <v>791</v>
      </c>
      <c r="Q5" s="170" t="s">
        <v>792</v>
      </c>
      <c r="R5" s="171" t="s">
        <v>793</v>
      </c>
    </row>
    <row r="6" spans="1:18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</row>
    <row r="7" spans="1:18">
      <c r="A7" s="142">
        <v>1997</v>
      </c>
      <c r="B7" s="101">
        <f>C7+D7+E7+F7-G7+R7</f>
        <v>10718</v>
      </c>
      <c r="C7" s="163">
        <f>H7+I7</f>
        <v>7410</v>
      </c>
      <c r="D7" s="163">
        <f>K7+L7+O7</f>
        <v>2786</v>
      </c>
      <c r="E7" s="163">
        <f>J7+M7+(N7-O7)</f>
        <v>3686</v>
      </c>
      <c r="F7" s="163">
        <f>P7</f>
        <v>4418</v>
      </c>
      <c r="G7" s="163">
        <f>Q7</f>
        <v>7516</v>
      </c>
      <c r="H7" s="161">
        <v>7275</v>
      </c>
      <c r="I7" s="102">
        <v>135</v>
      </c>
      <c r="J7" s="102">
        <v>3313</v>
      </c>
      <c r="K7" s="102">
        <v>2512</v>
      </c>
      <c r="L7" s="163">
        <v>17</v>
      </c>
      <c r="M7" s="163">
        <v>373</v>
      </c>
      <c r="N7" s="163">
        <v>257</v>
      </c>
      <c r="O7" s="163">
        <v>257</v>
      </c>
      <c r="P7" s="163">
        <v>4418</v>
      </c>
      <c r="Q7" s="163">
        <v>7516</v>
      </c>
      <c r="R7" s="144">
        <v>-66</v>
      </c>
    </row>
    <row r="8" spans="1:18">
      <c r="A8" s="142">
        <v>1998</v>
      </c>
      <c r="B8" s="101">
        <f t="shared" ref="B8:B27" si="0">C8+D8+E8+F8-G8+R8</f>
        <v>11279</v>
      </c>
      <c r="C8" s="163">
        <f t="shared" ref="C8:C27" si="1">H8+I8</f>
        <v>7645</v>
      </c>
      <c r="D8" s="163">
        <f t="shared" ref="D8:D27" si="2">K8+L8+O8</f>
        <v>2498</v>
      </c>
      <c r="E8" s="163">
        <f t="shared" ref="E8:E27" si="3">J8+M8+(N8-O8)</f>
        <v>4078</v>
      </c>
      <c r="F8" s="163">
        <f t="shared" ref="F8:G27" si="4">P8</f>
        <v>5055</v>
      </c>
      <c r="G8" s="163">
        <f t="shared" si="4"/>
        <v>7972</v>
      </c>
      <c r="H8" s="161">
        <v>7504</v>
      </c>
      <c r="I8" s="102">
        <v>141</v>
      </c>
      <c r="J8" s="102">
        <v>3589</v>
      </c>
      <c r="K8" s="102">
        <v>2503</v>
      </c>
      <c r="L8" s="163">
        <v>11</v>
      </c>
      <c r="M8" s="163">
        <v>489</v>
      </c>
      <c r="N8" s="163">
        <v>-16</v>
      </c>
      <c r="O8" s="163">
        <v>-16</v>
      </c>
      <c r="P8" s="163">
        <v>5055</v>
      </c>
      <c r="Q8" s="163">
        <v>7972</v>
      </c>
      <c r="R8" s="144">
        <v>-25</v>
      </c>
    </row>
    <row r="9" spans="1:18">
      <c r="A9" s="142">
        <v>1999</v>
      </c>
      <c r="B9" s="101">
        <f t="shared" si="0"/>
        <v>12351</v>
      </c>
      <c r="C9" s="163">
        <f t="shared" si="1"/>
        <v>8065</v>
      </c>
      <c r="D9" s="163">
        <f t="shared" si="2"/>
        <v>3147</v>
      </c>
      <c r="E9" s="163">
        <f t="shared" si="3"/>
        <v>4362</v>
      </c>
      <c r="F9" s="163">
        <f t="shared" si="4"/>
        <v>5893</v>
      </c>
      <c r="G9" s="163">
        <f t="shared" si="4"/>
        <v>9123</v>
      </c>
      <c r="H9" s="161">
        <v>7913</v>
      </c>
      <c r="I9" s="102">
        <v>152</v>
      </c>
      <c r="J9" s="102">
        <v>3716</v>
      </c>
      <c r="K9" s="102">
        <v>3187</v>
      </c>
      <c r="L9" s="163">
        <v>18</v>
      </c>
      <c r="M9" s="163">
        <v>646</v>
      </c>
      <c r="N9" s="163">
        <v>-58</v>
      </c>
      <c r="O9" s="163">
        <v>-58</v>
      </c>
      <c r="P9" s="163">
        <v>5893</v>
      </c>
      <c r="Q9" s="163">
        <v>9123</v>
      </c>
      <c r="R9" s="144">
        <v>7</v>
      </c>
    </row>
    <row r="10" spans="1:18">
      <c r="A10" s="142">
        <v>2000</v>
      </c>
      <c r="B10" s="101">
        <f t="shared" si="0"/>
        <v>14153</v>
      </c>
      <c r="C10" s="163">
        <f t="shared" si="1"/>
        <v>8535</v>
      </c>
      <c r="D10" s="163">
        <f t="shared" si="2"/>
        <v>3115</v>
      </c>
      <c r="E10" s="163">
        <f t="shared" si="3"/>
        <v>4796</v>
      </c>
      <c r="F10" s="163">
        <f t="shared" si="4"/>
        <v>7923</v>
      </c>
      <c r="G10" s="163">
        <f t="shared" si="4"/>
        <v>10222</v>
      </c>
      <c r="H10" s="161">
        <v>8388</v>
      </c>
      <c r="I10" s="102">
        <v>147</v>
      </c>
      <c r="J10" s="102">
        <v>4133</v>
      </c>
      <c r="K10" s="102">
        <v>2828</v>
      </c>
      <c r="L10" s="163">
        <v>19</v>
      </c>
      <c r="M10" s="163">
        <v>663</v>
      </c>
      <c r="N10" s="163">
        <v>268</v>
      </c>
      <c r="O10" s="163">
        <v>268</v>
      </c>
      <c r="P10" s="163">
        <v>7923</v>
      </c>
      <c r="Q10" s="163">
        <v>10222</v>
      </c>
      <c r="R10" s="144">
        <v>6</v>
      </c>
    </row>
    <row r="11" spans="1:18">
      <c r="A11" s="142">
        <v>2001</v>
      </c>
      <c r="B11" s="101">
        <f t="shared" si="0"/>
        <v>14441</v>
      </c>
      <c r="C11" s="163">
        <f t="shared" si="1"/>
        <v>8894</v>
      </c>
      <c r="D11" s="163">
        <f t="shared" si="2"/>
        <v>2964</v>
      </c>
      <c r="E11" s="163">
        <f t="shared" si="3"/>
        <v>4949</v>
      </c>
      <c r="F11" s="163">
        <f t="shared" si="4"/>
        <v>7660</v>
      </c>
      <c r="G11" s="163">
        <f t="shared" si="4"/>
        <v>10049</v>
      </c>
      <c r="H11" s="161">
        <v>8741</v>
      </c>
      <c r="I11" s="102">
        <v>153</v>
      </c>
      <c r="J11" s="102">
        <v>4271</v>
      </c>
      <c r="K11" s="102">
        <v>2794</v>
      </c>
      <c r="L11" s="163">
        <v>23</v>
      </c>
      <c r="M11" s="163">
        <v>677</v>
      </c>
      <c r="N11" s="163">
        <v>148</v>
      </c>
      <c r="O11" s="163">
        <v>147</v>
      </c>
      <c r="P11" s="163">
        <v>7660</v>
      </c>
      <c r="Q11" s="163">
        <v>10049</v>
      </c>
      <c r="R11" s="144">
        <v>23</v>
      </c>
    </row>
    <row r="12" spans="1:18">
      <c r="A12" s="142">
        <v>2002</v>
      </c>
      <c r="B12" s="101">
        <f t="shared" si="0"/>
        <v>16730</v>
      </c>
      <c r="C12" s="163">
        <f t="shared" si="1"/>
        <v>9306</v>
      </c>
      <c r="D12" s="163">
        <f t="shared" si="2"/>
        <v>2550</v>
      </c>
      <c r="E12" s="163">
        <f t="shared" si="3"/>
        <v>5289</v>
      </c>
      <c r="F12" s="163">
        <f t="shared" si="4"/>
        <v>10025</v>
      </c>
      <c r="G12" s="163">
        <f t="shared" si="4"/>
        <v>10498</v>
      </c>
      <c r="H12" s="161">
        <v>9138</v>
      </c>
      <c r="I12" s="102">
        <v>168</v>
      </c>
      <c r="J12" s="102">
        <v>4511</v>
      </c>
      <c r="K12" s="102">
        <v>2752</v>
      </c>
      <c r="L12" s="163">
        <v>27</v>
      </c>
      <c r="M12" s="163">
        <v>778</v>
      </c>
      <c r="N12" s="163">
        <v>-229</v>
      </c>
      <c r="O12" s="163">
        <v>-229</v>
      </c>
      <c r="P12" s="163">
        <v>10025</v>
      </c>
      <c r="Q12" s="163">
        <v>10498</v>
      </c>
      <c r="R12" s="144">
        <v>58</v>
      </c>
    </row>
    <row r="13" spans="1:18">
      <c r="A13" s="142">
        <v>2003</v>
      </c>
      <c r="B13" s="101">
        <f t="shared" si="0"/>
        <v>18415</v>
      </c>
      <c r="C13" s="163">
        <f t="shared" si="1"/>
        <v>9763</v>
      </c>
      <c r="D13" s="163">
        <f t="shared" si="2"/>
        <v>3381</v>
      </c>
      <c r="E13" s="163">
        <f t="shared" si="3"/>
        <v>5268</v>
      </c>
      <c r="F13" s="163">
        <f t="shared" si="4"/>
        <v>11202</v>
      </c>
      <c r="G13" s="163">
        <f t="shared" si="4"/>
        <v>11207</v>
      </c>
      <c r="H13" s="161">
        <v>9591</v>
      </c>
      <c r="I13" s="102">
        <v>172</v>
      </c>
      <c r="J13" s="102">
        <v>4715</v>
      </c>
      <c r="K13" s="102">
        <v>3239</v>
      </c>
      <c r="L13" s="163">
        <v>22</v>
      </c>
      <c r="M13" s="163">
        <v>553</v>
      </c>
      <c r="N13" s="163">
        <v>120</v>
      </c>
      <c r="O13" s="163">
        <v>120</v>
      </c>
      <c r="P13" s="163">
        <v>11202</v>
      </c>
      <c r="Q13" s="163">
        <v>11207</v>
      </c>
      <c r="R13" s="144">
        <v>8</v>
      </c>
    </row>
    <row r="14" spans="1:18">
      <c r="A14" s="142">
        <v>2004</v>
      </c>
      <c r="B14" s="101">
        <f t="shared" si="0"/>
        <v>19666</v>
      </c>
      <c r="C14" s="163">
        <f t="shared" si="1"/>
        <v>10065</v>
      </c>
      <c r="D14" s="163">
        <f t="shared" si="2"/>
        <v>4090</v>
      </c>
      <c r="E14" s="163">
        <f t="shared" si="3"/>
        <v>5192</v>
      </c>
      <c r="F14" s="163">
        <f t="shared" si="4"/>
        <v>12373</v>
      </c>
      <c r="G14" s="163">
        <f t="shared" si="4"/>
        <v>12079</v>
      </c>
      <c r="H14" s="161">
        <v>9890</v>
      </c>
      <c r="I14" s="102">
        <v>175</v>
      </c>
      <c r="J14" s="102">
        <v>4734</v>
      </c>
      <c r="K14" s="102">
        <v>3934</v>
      </c>
      <c r="L14" s="163">
        <v>15</v>
      </c>
      <c r="M14" s="163">
        <v>458</v>
      </c>
      <c r="N14" s="163">
        <v>141</v>
      </c>
      <c r="O14" s="163">
        <v>141</v>
      </c>
      <c r="P14" s="163">
        <v>12373</v>
      </c>
      <c r="Q14" s="163">
        <v>12079</v>
      </c>
      <c r="R14" s="144">
        <v>25</v>
      </c>
    </row>
    <row r="15" spans="1:18">
      <c r="A15" s="142">
        <v>2005</v>
      </c>
      <c r="B15" s="101">
        <f t="shared" si="0"/>
        <v>22267</v>
      </c>
      <c r="C15" s="163">
        <f t="shared" si="1"/>
        <v>10440</v>
      </c>
      <c r="D15" s="163">
        <f t="shared" si="2"/>
        <v>4475</v>
      </c>
      <c r="E15" s="163">
        <f t="shared" si="3"/>
        <v>5556</v>
      </c>
      <c r="F15" s="163">
        <f t="shared" si="4"/>
        <v>14679</v>
      </c>
      <c r="G15" s="163">
        <f t="shared" si="4"/>
        <v>12850</v>
      </c>
      <c r="H15" s="161">
        <v>10260</v>
      </c>
      <c r="I15" s="102">
        <v>180</v>
      </c>
      <c r="J15" s="102">
        <v>4975</v>
      </c>
      <c r="K15" s="102">
        <v>4261</v>
      </c>
      <c r="L15" s="163">
        <v>35</v>
      </c>
      <c r="M15" s="163">
        <v>581</v>
      </c>
      <c r="N15" s="163">
        <v>179</v>
      </c>
      <c r="O15" s="163">
        <v>179</v>
      </c>
      <c r="P15" s="163">
        <v>14679</v>
      </c>
      <c r="Q15" s="163">
        <v>12850</v>
      </c>
      <c r="R15" s="144">
        <v>-33</v>
      </c>
    </row>
    <row r="16" spans="1:18">
      <c r="A16" s="142">
        <v>2006</v>
      </c>
      <c r="B16" s="101">
        <f t="shared" si="0"/>
        <v>24577</v>
      </c>
      <c r="C16" s="163">
        <f t="shared" si="1"/>
        <v>10889</v>
      </c>
      <c r="D16" s="163">
        <f t="shared" si="2"/>
        <v>4130</v>
      </c>
      <c r="E16" s="163">
        <f t="shared" si="3"/>
        <v>5909</v>
      </c>
      <c r="F16" s="163">
        <f t="shared" si="4"/>
        <v>16881</v>
      </c>
      <c r="G16" s="163">
        <f t="shared" si="4"/>
        <v>13207</v>
      </c>
      <c r="H16" s="161">
        <v>10705</v>
      </c>
      <c r="I16" s="102">
        <v>184</v>
      </c>
      <c r="J16" s="102">
        <v>5273</v>
      </c>
      <c r="K16" s="102">
        <v>3933</v>
      </c>
      <c r="L16" s="163">
        <v>38</v>
      </c>
      <c r="M16" s="163">
        <v>636</v>
      </c>
      <c r="N16" s="163">
        <v>159</v>
      </c>
      <c r="O16" s="163">
        <v>159</v>
      </c>
      <c r="P16" s="163">
        <v>16881</v>
      </c>
      <c r="Q16" s="163">
        <v>13207</v>
      </c>
      <c r="R16" s="144">
        <v>-25</v>
      </c>
    </row>
    <row r="17" spans="1:18">
      <c r="A17" s="142">
        <v>2007</v>
      </c>
      <c r="B17" s="101">
        <f t="shared" si="0"/>
        <v>29065</v>
      </c>
      <c r="C17" s="163">
        <f t="shared" si="1"/>
        <v>11608</v>
      </c>
      <c r="D17" s="163">
        <f t="shared" si="2"/>
        <v>3844</v>
      </c>
      <c r="E17" s="163">
        <f t="shared" si="3"/>
        <v>6760</v>
      </c>
      <c r="F17" s="163">
        <f t="shared" si="4"/>
        <v>20843</v>
      </c>
      <c r="G17" s="163">
        <f t="shared" si="4"/>
        <v>13984</v>
      </c>
      <c r="H17" s="161">
        <v>11417</v>
      </c>
      <c r="I17" s="102">
        <v>191</v>
      </c>
      <c r="J17" s="102">
        <v>6042</v>
      </c>
      <c r="K17" s="102">
        <v>3698</v>
      </c>
      <c r="L17" s="163">
        <v>9</v>
      </c>
      <c r="M17" s="163">
        <v>718</v>
      </c>
      <c r="N17" s="163">
        <v>137</v>
      </c>
      <c r="O17" s="163">
        <v>137</v>
      </c>
      <c r="P17" s="163">
        <v>20843</v>
      </c>
      <c r="Q17" s="163">
        <v>13984</v>
      </c>
      <c r="R17" s="144">
        <v>-6</v>
      </c>
    </row>
    <row r="18" spans="1:18">
      <c r="A18" s="142">
        <v>2008</v>
      </c>
      <c r="B18" s="101">
        <f t="shared" si="0"/>
        <v>31573</v>
      </c>
      <c r="C18" s="163">
        <f t="shared" si="1"/>
        <v>12350</v>
      </c>
      <c r="D18" s="163">
        <f t="shared" si="2"/>
        <v>4384</v>
      </c>
      <c r="E18" s="163">
        <f t="shared" si="3"/>
        <v>6855</v>
      </c>
      <c r="F18" s="163">
        <f t="shared" si="4"/>
        <v>24427</v>
      </c>
      <c r="G18" s="163">
        <f t="shared" si="4"/>
        <v>16439</v>
      </c>
      <c r="H18" s="161">
        <v>12137</v>
      </c>
      <c r="I18" s="102">
        <v>213</v>
      </c>
      <c r="J18" s="102">
        <v>6004</v>
      </c>
      <c r="K18" s="102">
        <v>4425</v>
      </c>
      <c r="L18" s="163">
        <v>33</v>
      </c>
      <c r="M18" s="163">
        <v>848</v>
      </c>
      <c r="N18" s="163">
        <v>-71</v>
      </c>
      <c r="O18" s="163">
        <v>-74</v>
      </c>
      <c r="P18" s="163">
        <v>24427</v>
      </c>
      <c r="Q18" s="163">
        <v>16439</v>
      </c>
      <c r="R18" s="144">
        <v>-4</v>
      </c>
    </row>
    <row r="19" spans="1:18">
      <c r="A19" s="142">
        <v>2009</v>
      </c>
      <c r="B19" s="101">
        <f t="shared" si="0"/>
        <v>25001</v>
      </c>
      <c r="C19" s="163">
        <f t="shared" si="1"/>
        <v>12766</v>
      </c>
      <c r="D19" s="163">
        <f t="shared" si="2"/>
        <v>3994</v>
      </c>
      <c r="E19" s="163">
        <f t="shared" si="3"/>
        <v>7909</v>
      </c>
      <c r="F19" s="163">
        <f t="shared" si="4"/>
        <v>15026</v>
      </c>
      <c r="G19" s="163">
        <f t="shared" si="4"/>
        <v>14659</v>
      </c>
      <c r="H19" s="161">
        <v>12542</v>
      </c>
      <c r="I19" s="102">
        <v>224</v>
      </c>
      <c r="J19" s="102">
        <v>6813</v>
      </c>
      <c r="K19" s="102">
        <v>4159</v>
      </c>
      <c r="L19" s="163">
        <v>40</v>
      </c>
      <c r="M19" s="163">
        <v>1094</v>
      </c>
      <c r="N19" s="163">
        <v>-203</v>
      </c>
      <c r="O19" s="163">
        <v>-205</v>
      </c>
      <c r="P19" s="163">
        <v>15026</v>
      </c>
      <c r="Q19" s="163">
        <v>14659</v>
      </c>
      <c r="R19" s="144">
        <v>-35</v>
      </c>
    </row>
    <row r="20" spans="1:18">
      <c r="A20" s="142">
        <v>2010</v>
      </c>
      <c r="B20" s="101">
        <f t="shared" si="0"/>
        <v>29085</v>
      </c>
      <c r="C20" s="163">
        <f t="shared" si="1"/>
        <v>13480</v>
      </c>
      <c r="D20" s="163">
        <f t="shared" si="2"/>
        <v>5210</v>
      </c>
      <c r="E20" s="163">
        <f t="shared" si="3"/>
        <v>8479</v>
      </c>
      <c r="F20" s="163">
        <f t="shared" si="4"/>
        <v>18322</v>
      </c>
      <c r="G20" s="163">
        <f t="shared" si="4"/>
        <v>16359</v>
      </c>
      <c r="H20" s="161">
        <v>13246</v>
      </c>
      <c r="I20" s="102">
        <v>234</v>
      </c>
      <c r="J20" s="102">
        <v>7169</v>
      </c>
      <c r="K20" s="102">
        <v>4990</v>
      </c>
      <c r="L20" s="163">
        <v>47</v>
      </c>
      <c r="M20" s="163">
        <v>1304</v>
      </c>
      <c r="N20" s="163">
        <v>179</v>
      </c>
      <c r="O20" s="163">
        <v>173</v>
      </c>
      <c r="P20" s="163">
        <v>18322</v>
      </c>
      <c r="Q20" s="163">
        <v>16359</v>
      </c>
      <c r="R20" s="144">
        <v>-47</v>
      </c>
    </row>
    <row r="21" spans="1:18">
      <c r="A21" s="142">
        <v>2011</v>
      </c>
      <c r="B21" s="101">
        <f t="shared" si="0"/>
        <v>33539</v>
      </c>
      <c r="C21" s="163">
        <f t="shared" si="1"/>
        <v>14198</v>
      </c>
      <c r="D21" s="163">
        <f t="shared" si="2"/>
        <v>6824</v>
      </c>
      <c r="E21" s="163">
        <f t="shared" si="3"/>
        <v>8776</v>
      </c>
      <c r="F21" s="163">
        <f t="shared" si="4"/>
        <v>22353</v>
      </c>
      <c r="G21" s="163">
        <f t="shared" si="4"/>
        <v>18566</v>
      </c>
      <c r="H21" s="161">
        <v>13953</v>
      </c>
      <c r="I21" s="102">
        <v>245</v>
      </c>
      <c r="J21" s="102">
        <v>7479</v>
      </c>
      <c r="K21" s="102">
        <v>6613</v>
      </c>
      <c r="L21" s="163">
        <v>45</v>
      </c>
      <c r="M21" s="163">
        <v>1294</v>
      </c>
      <c r="N21" s="163">
        <v>169</v>
      </c>
      <c r="O21" s="163">
        <v>166</v>
      </c>
      <c r="P21" s="163">
        <v>22353</v>
      </c>
      <c r="Q21" s="163">
        <v>18566</v>
      </c>
      <c r="R21" s="144">
        <v>-46</v>
      </c>
    </row>
    <row r="22" spans="1:18">
      <c r="A22" s="142">
        <v>2012</v>
      </c>
      <c r="B22" s="101">
        <f t="shared" si="0"/>
        <v>32033</v>
      </c>
      <c r="C22" s="163">
        <f t="shared" si="1"/>
        <v>14887</v>
      </c>
      <c r="D22" s="163">
        <f t="shared" si="2"/>
        <v>8436</v>
      </c>
      <c r="E22" s="163">
        <f t="shared" si="3"/>
        <v>9001</v>
      </c>
      <c r="F22" s="163">
        <f t="shared" si="4"/>
        <v>20293</v>
      </c>
      <c r="G22" s="163">
        <f t="shared" si="4"/>
        <v>20547</v>
      </c>
      <c r="H22" s="161">
        <v>14630</v>
      </c>
      <c r="I22" s="102">
        <v>257</v>
      </c>
      <c r="J22" s="102">
        <v>7458</v>
      </c>
      <c r="K22" s="102">
        <v>8408</v>
      </c>
      <c r="L22" s="163">
        <v>42</v>
      </c>
      <c r="M22" s="163">
        <v>1375</v>
      </c>
      <c r="N22" s="163">
        <v>154</v>
      </c>
      <c r="O22" s="163">
        <v>-14</v>
      </c>
      <c r="P22" s="163">
        <v>20293</v>
      </c>
      <c r="Q22" s="163">
        <v>20547</v>
      </c>
      <c r="R22" s="144">
        <v>-37</v>
      </c>
    </row>
    <row r="23" spans="1:18">
      <c r="A23" s="142">
        <v>2013</v>
      </c>
      <c r="B23" s="101">
        <f t="shared" si="0"/>
        <v>34460</v>
      </c>
      <c r="C23" s="163">
        <f t="shared" si="1"/>
        <v>15565</v>
      </c>
      <c r="D23" s="163">
        <f t="shared" si="2"/>
        <v>10447</v>
      </c>
      <c r="E23" s="163">
        <f t="shared" si="3"/>
        <v>8726</v>
      </c>
      <c r="F23" s="163">
        <f t="shared" si="4"/>
        <v>21375</v>
      </c>
      <c r="G23" s="163">
        <f t="shared" si="4"/>
        <v>21704</v>
      </c>
      <c r="H23" s="161">
        <v>15302</v>
      </c>
      <c r="I23" s="102">
        <v>263</v>
      </c>
      <c r="J23" s="102">
        <v>7497</v>
      </c>
      <c r="K23" s="102">
        <v>10288</v>
      </c>
      <c r="L23" s="163">
        <v>37</v>
      </c>
      <c r="M23" s="163">
        <v>1241</v>
      </c>
      <c r="N23" s="163">
        <v>110</v>
      </c>
      <c r="O23" s="163">
        <v>122</v>
      </c>
      <c r="P23" s="163">
        <v>21375</v>
      </c>
      <c r="Q23" s="163">
        <v>21704</v>
      </c>
      <c r="R23" s="144">
        <v>51</v>
      </c>
    </row>
    <row r="24" spans="1:18">
      <c r="A24" s="142">
        <v>2014</v>
      </c>
      <c r="B24" s="101">
        <f t="shared" si="0"/>
        <v>34277</v>
      </c>
      <c r="C24" s="163">
        <f t="shared" si="1"/>
        <v>16181</v>
      </c>
      <c r="D24" s="163">
        <f t="shared" si="2"/>
        <v>10938</v>
      </c>
      <c r="E24" s="163">
        <f t="shared" si="3"/>
        <v>8778</v>
      </c>
      <c r="F24" s="163">
        <f t="shared" si="4"/>
        <v>19250</v>
      </c>
      <c r="G24" s="163">
        <f t="shared" si="4"/>
        <v>20846</v>
      </c>
      <c r="H24" s="161">
        <v>15924</v>
      </c>
      <c r="I24" s="102">
        <v>257</v>
      </c>
      <c r="J24" s="102">
        <v>7495</v>
      </c>
      <c r="K24" s="102">
        <v>10676</v>
      </c>
      <c r="L24" s="163">
        <v>30</v>
      </c>
      <c r="M24" s="163">
        <v>1329</v>
      </c>
      <c r="N24" s="163">
        <v>186</v>
      </c>
      <c r="O24" s="163">
        <v>232</v>
      </c>
      <c r="P24" s="163">
        <v>19250</v>
      </c>
      <c r="Q24" s="163">
        <v>20846</v>
      </c>
      <c r="R24" s="144">
        <v>-24</v>
      </c>
    </row>
    <row r="25" spans="1:18">
      <c r="A25" s="142">
        <v>2015</v>
      </c>
      <c r="B25" s="101">
        <f t="shared" si="0"/>
        <v>31138</v>
      </c>
      <c r="C25" s="163">
        <f t="shared" si="1"/>
        <v>16524</v>
      </c>
      <c r="D25" s="163">
        <f t="shared" si="2"/>
        <v>10950</v>
      </c>
      <c r="E25" s="163">
        <f t="shared" si="3"/>
        <v>8960</v>
      </c>
      <c r="F25" s="163">
        <f t="shared" si="4"/>
        <v>14284</v>
      </c>
      <c r="G25" s="163">
        <f t="shared" si="4"/>
        <v>19561</v>
      </c>
      <c r="H25" s="161">
        <v>16246</v>
      </c>
      <c r="I25" s="102">
        <v>278</v>
      </c>
      <c r="J25" s="102">
        <v>7718</v>
      </c>
      <c r="K25" s="102">
        <v>10856</v>
      </c>
      <c r="L25" s="163">
        <v>25</v>
      </c>
      <c r="M25" s="163">
        <v>1206</v>
      </c>
      <c r="N25" s="163">
        <v>105</v>
      </c>
      <c r="O25" s="163">
        <v>69</v>
      </c>
      <c r="P25" s="163">
        <v>14284</v>
      </c>
      <c r="Q25" s="163">
        <v>19561</v>
      </c>
      <c r="R25" s="144">
        <v>-19</v>
      </c>
    </row>
    <row r="26" spans="1:18">
      <c r="A26" s="142">
        <v>2016</v>
      </c>
      <c r="B26" s="101">
        <f t="shared" si="0"/>
        <v>31696</v>
      </c>
      <c r="C26" s="163">
        <f t="shared" si="1"/>
        <v>16904</v>
      </c>
      <c r="D26" s="163">
        <f t="shared" si="2"/>
        <v>13055</v>
      </c>
      <c r="E26" s="163">
        <f t="shared" si="3"/>
        <v>8747</v>
      </c>
      <c r="F26" s="163">
        <f t="shared" si="4"/>
        <v>14919</v>
      </c>
      <c r="G26" s="163">
        <f t="shared" si="4"/>
        <v>21959</v>
      </c>
      <c r="H26" s="161">
        <v>16600</v>
      </c>
      <c r="I26" s="102">
        <v>304</v>
      </c>
      <c r="J26" s="102">
        <v>7811</v>
      </c>
      <c r="K26" s="102">
        <v>12913</v>
      </c>
      <c r="L26" s="163">
        <v>21</v>
      </c>
      <c r="M26" s="163">
        <v>939</v>
      </c>
      <c r="N26" s="163">
        <v>118</v>
      </c>
      <c r="O26" s="163">
        <v>121</v>
      </c>
      <c r="P26" s="163">
        <v>14919</v>
      </c>
      <c r="Q26" s="163">
        <v>21959</v>
      </c>
      <c r="R26" s="144">
        <v>30</v>
      </c>
    </row>
    <row r="27" spans="1:18">
      <c r="A27" s="142">
        <v>2017</v>
      </c>
      <c r="B27" s="101">
        <f t="shared" si="0"/>
        <v>33074</v>
      </c>
      <c r="C27" s="163">
        <f t="shared" si="1"/>
        <v>17278</v>
      </c>
      <c r="D27" s="163">
        <f t="shared" si="2"/>
        <v>10145</v>
      </c>
      <c r="E27" s="163">
        <f t="shared" si="3"/>
        <v>9046</v>
      </c>
      <c r="F27" s="163">
        <f t="shared" si="4"/>
        <v>16557</v>
      </c>
      <c r="G27" s="163">
        <f t="shared" si="4"/>
        <v>19922</v>
      </c>
      <c r="H27" s="161">
        <v>16978</v>
      </c>
      <c r="I27" s="102">
        <v>300</v>
      </c>
      <c r="J27" s="102">
        <v>8024</v>
      </c>
      <c r="K27" s="102">
        <v>9930</v>
      </c>
      <c r="L27" s="163">
        <v>19</v>
      </c>
      <c r="M27" s="163">
        <v>1029</v>
      </c>
      <c r="N27" s="163">
        <v>189</v>
      </c>
      <c r="O27" s="163">
        <v>196</v>
      </c>
      <c r="P27" s="163">
        <v>16557</v>
      </c>
      <c r="Q27" s="163">
        <v>19922</v>
      </c>
      <c r="R27" s="144">
        <v>-30</v>
      </c>
    </row>
    <row r="28" spans="1:18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</row>
    <row r="29" spans="1:18">
      <c r="A29" s="1" t="s">
        <v>22</v>
      </c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</row>
    <row r="30" spans="1:18">
      <c r="A30" s="1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</row>
    <row r="31" spans="1:18">
      <c r="A31" s="21" t="s">
        <v>656</v>
      </c>
      <c r="B31" s="9">
        <f>((B27/B7)^(1/(2017-1997))-1)*100</f>
        <v>5.7958539666799647</v>
      </c>
      <c r="C31" s="16">
        <f t="shared" ref="C31:M31" si="5">((C27/C7)^(1/(2017-1997))-1)*100</f>
        <v>4.323887728449094</v>
      </c>
      <c r="D31" s="17">
        <f t="shared" si="5"/>
        <v>6.6752199438123272</v>
      </c>
      <c r="E31" s="17">
        <f t="shared" si="5"/>
        <v>4.5911799714061674</v>
      </c>
      <c r="F31" s="17">
        <f t="shared" si="5"/>
        <v>6.8286639321945675</v>
      </c>
      <c r="G31" s="73">
        <f t="shared" si="5"/>
        <v>4.9946833744683117</v>
      </c>
      <c r="H31" s="17">
        <f t="shared" si="5"/>
        <v>4.3284311255425978</v>
      </c>
      <c r="I31" s="17">
        <f t="shared" si="5"/>
        <v>4.0733116796889401</v>
      </c>
      <c r="J31" s="17">
        <f t="shared" si="5"/>
        <v>4.5221836235836088</v>
      </c>
      <c r="K31" s="17">
        <f t="shared" si="5"/>
        <v>7.1140599405478344</v>
      </c>
      <c r="L31" s="17">
        <f t="shared" si="5"/>
        <v>0.55767743892123356</v>
      </c>
      <c r="M31" s="17">
        <f t="shared" si="5"/>
        <v>5.204744784165749</v>
      </c>
      <c r="N31" s="17">
        <f>((N27/N7)^(1/(2017-1997))-1)*100</f>
        <v>-1.5248991970641113</v>
      </c>
      <c r="O31" s="17">
        <f t="shared" ref="O31:R31" si="6">((O27/O7)^(1/(2017-1997))-1)*100</f>
        <v>-1.3456709224116126</v>
      </c>
      <c r="P31" s="17">
        <f t="shared" si="6"/>
        <v>6.8286639321945675</v>
      </c>
      <c r="Q31" s="17">
        <f t="shared" si="6"/>
        <v>4.9946833744683117</v>
      </c>
      <c r="R31" s="73">
        <f t="shared" si="6"/>
        <v>-3.8655898493282992</v>
      </c>
    </row>
    <row r="32" spans="1:18">
      <c r="A32" s="21" t="s">
        <v>25</v>
      </c>
      <c r="B32" s="9">
        <f>((B17/B7)^(1/(2007-1997))-1)*100</f>
        <v>10.490682816064734</v>
      </c>
      <c r="C32" s="16">
        <f t="shared" ref="C32:M32" si="7">((C17/C7)^(1/(2007-1997))-1)*100</f>
        <v>4.5909045870604848</v>
      </c>
      <c r="D32" s="17">
        <f t="shared" si="7"/>
        <v>3.271438548708594</v>
      </c>
      <c r="E32" s="17">
        <f t="shared" si="7"/>
        <v>6.252494913622475</v>
      </c>
      <c r="F32" s="17">
        <f t="shared" si="7"/>
        <v>16.781339319997457</v>
      </c>
      <c r="G32" s="73">
        <f t="shared" si="7"/>
        <v>6.4055949587995542</v>
      </c>
      <c r="H32" s="17">
        <f t="shared" si="7"/>
        <v>4.6096864420464012</v>
      </c>
      <c r="I32" s="17">
        <f t="shared" si="7"/>
        <v>3.5308929677932088</v>
      </c>
      <c r="J32" s="17">
        <f t="shared" si="7"/>
        <v>6.1930094180775663</v>
      </c>
      <c r="K32" s="17">
        <f t="shared" si="7"/>
        <v>3.9428755236287971</v>
      </c>
      <c r="L32" s="17">
        <f t="shared" si="7"/>
        <v>-6.1618669309620238</v>
      </c>
      <c r="M32" s="17">
        <f t="shared" si="7"/>
        <v>6.7681115477713716</v>
      </c>
      <c r="N32" s="17">
        <f>((N17/N7)^(1/(2007-1997))-1)*100</f>
        <v>-6.0971563018143655</v>
      </c>
      <c r="O32" s="17">
        <f t="shared" ref="O32:R32" si="8">((O17/O7)^(1/(2007-1997))-1)*100</f>
        <v>-6.0971563018143655</v>
      </c>
      <c r="P32" s="17">
        <f t="shared" si="8"/>
        <v>16.781339319997457</v>
      </c>
      <c r="Q32" s="17">
        <f t="shared" si="8"/>
        <v>6.4055949587995542</v>
      </c>
      <c r="R32" s="73">
        <f t="shared" si="8"/>
        <v>-21.320655780322774</v>
      </c>
    </row>
    <row r="33" spans="1:18">
      <c r="A33" s="21" t="s">
        <v>657</v>
      </c>
      <c r="B33" s="9">
        <f>((B27/B17)^(1/(2017-2007))-1)*100</f>
        <v>1.3005117831682789</v>
      </c>
      <c r="C33" s="16">
        <f t="shared" ref="C33:M33" si="9">((C27/C17)^(1/(2017-2007))-1)*100</f>
        <v>4.0575525543786739</v>
      </c>
      <c r="D33" s="17">
        <f t="shared" si="9"/>
        <v>10.191188483285018</v>
      </c>
      <c r="E33" s="17">
        <f t="shared" si="9"/>
        <v>2.9558405824178235</v>
      </c>
      <c r="F33" s="17">
        <f t="shared" si="9"/>
        <v>-2.2757959106268322</v>
      </c>
      <c r="G33" s="73">
        <f t="shared" si="9"/>
        <v>3.6024801249719962</v>
      </c>
      <c r="H33" s="17">
        <f t="shared" si="9"/>
        <v>4.0479319966897576</v>
      </c>
      <c r="I33" s="17">
        <f t="shared" si="9"/>
        <v>4.6185722299053822</v>
      </c>
      <c r="J33" s="17">
        <f t="shared" si="9"/>
        <v>2.8776463658854556</v>
      </c>
      <c r="K33" s="17">
        <f t="shared" si="9"/>
        <v>10.381993755205299</v>
      </c>
      <c r="L33" s="17">
        <f t="shared" si="9"/>
        <v>7.7583937488473254</v>
      </c>
      <c r="M33" s="17">
        <f t="shared" si="9"/>
        <v>3.6642698335004775</v>
      </c>
      <c r="N33" s="17">
        <f>((N27/N17)^(1/(2017-2007))-1)*100</f>
        <v>3.2699873213291708</v>
      </c>
      <c r="O33" s="17">
        <f t="shared" ref="O33:R33" si="10">((O27/O17)^(1/(2017-2007))-1)*100</f>
        <v>3.6462396924956231</v>
      </c>
      <c r="P33" s="17">
        <f t="shared" si="10"/>
        <v>-2.2757959106268322</v>
      </c>
      <c r="Q33" s="17">
        <f t="shared" si="10"/>
        <v>3.6024801249719962</v>
      </c>
      <c r="R33" s="73">
        <f t="shared" si="10"/>
        <v>17.461894308801895</v>
      </c>
    </row>
    <row r="34" spans="1:18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</row>
    <row r="35" spans="1:18">
      <c r="A35" s="25" t="s">
        <v>594</v>
      </c>
      <c r="B35" s="66" t="s">
        <v>938</v>
      </c>
      <c r="C35" s="97"/>
      <c r="D35" s="97"/>
      <c r="E35" s="97"/>
      <c r="F35" s="97"/>
      <c r="G35" s="97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</row>
    <row r="36" spans="1:18">
      <c r="A36" s="25" t="s">
        <v>595</v>
      </c>
      <c r="B36" s="3" t="s">
        <v>596</v>
      </c>
      <c r="C36" s="3"/>
      <c r="D36" s="3"/>
      <c r="E36" s="3"/>
      <c r="F36" s="3"/>
      <c r="G36" s="3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</row>
    <row r="37" spans="1:18">
      <c r="A37" s="1" t="s">
        <v>1</v>
      </c>
      <c r="B37" s="3" t="s">
        <v>799</v>
      </c>
      <c r="C37" s="3"/>
      <c r="D37" s="3"/>
      <c r="E37" s="3"/>
      <c r="F37" s="3"/>
      <c r="G37" s="3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</row>
  </sheetData>
  <mergeCells count="1">
    <mergeCell ref="B6:R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19"/>
  <dimension ref="A1:R37"/>
  <sheetViews>
    <sheetView workbookViewId="0">
      <selection activeCell="B35" sqref="B35"/>
    </sheetView>
  </sheetViews>
  <sheetFormatPr defaultRowHeight="15"/>
  <sheetData>
    <row r="1" spans="1:18" ht="15.75">
      <c r="A1" s="227" t="s">
        <v>57</v>
      </c>
      <c r="B1" s="2" t="s">
        <v>811</v>
      </c>
      <c r="C1" s="2"/>
      <c r="D1" s="2"/>
      <c r="E1" s="2"/>
      <c r="F1" s="2"/>
      <c r="G1" s="2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</row>
    <row r="2" spans="1:18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</row>
    <row r="3" spans="1:18">
      <c r="A3" s="1" t="s">
        <v>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</row>
    <row r="4" spans="1:18">
      <c r="A4" s="1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</row>
    <row r="5" spans="1:18" ht="101.25">
      <c r="A5" s="4" t="s">
        <v>3</v>
      </c>
      <c r="B5" s="171" t="s">
        <v>781</v>
      </c>
      <c r="C5" s="168" t="s">
        <v>794</v>
      </c>
      <c r="D5" s="168" t="s">
        <v>75</v>
      </c>
      <c r="E5" s="168" t="s">
        <v>795</v>
      </c>
      <c r="F5" s="168" t="s">
        <v>796</v>
      </c>
      <c r="G5" s="168" t="s">
        <v>797</v>
      </c>
      <c r="H5" s="84" t="s">
        <v>783</v>
      </c>
      <c r="I5" s="170" t="s">
        <v>784</v>
      </c>
      <c r="J5" s="170" t="s">
        <v>785</v>
      </c>
      <c r="K5" s="170" t="s">
        <v>786</v>
      </c>
      <c r="L5" s="170" t="s">
        <v>787</v>
      </c>
      <c r="M5" s="170" t="s">
        <v>788</v>
      </c>
      <c r="N5" s="170" t="s">
        <v>789</v>
      </c>
      <c r="O5" s="170" t="s">
        <v>790</v>
      </c>
      <c r="P5" s="170" t="s">
        <v>791</v>
      </c>
      <c r="Q5" s="170" t="s">
        <v>792</v>
      </c>
      <c r="R5" s="171" t="s">
        <v>793</v>
      </c>
    </row>
    <row r="6" spans="1:18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</row>
    <row r="7" spans="1:18">
      <c r="A7" s="142">
        <v>1997</v>
      </c>
      <c r="B7" s="101">
        <f>C7+D7+E7+F7-G7+R7</f>
        <v>903901</v>
      </c>
      <c r="C7" s="163">
        <f>H7+I7</f>
        <v>513069</v>
      </c>
      <c r="D7" s="163">
        <f>K7+L7+O7</f>
        <v>166128</v>
      </c>
      <c r="E7" s="163">
        <f>J7+M7+(N7-O7)</f>
        <v>206346</v>
      </c>
      <c r="F7" s="163">
        <f>P7</f>
        <v>516392</v>
      </c>
      <c r="G7" s="163">
        <f>Q7</f>
        <v>499207</v>
      </c>
      <c r="H7" s="161">
        <v>501652</v>
      </c>
      <c r="I7" s="102">
        <v>11417</v>
      </c>
      <c r="J7" s="102">
        <v>180049</v>
      </c>
      <c r="K7" s="102">
        <v>156658</v>
      </c>
      <c r="L7" s="163">
        <v>1173</v>
      </c>
      <c r="M7" s="163">
        <v>26270</v>
      </c>
      <c r="N7" s="163">
        <v>8324</v>
      </c>
      <c r="O7" s="163">
        <v>8297</v>
      </c>
      <c r="P7" s="163">
        <v>516392</v>
      </c>
      <c r="Q7" s="163">
        <v>499207</v>
      </c>
      <c r="R7" s="144">
        <v>1173</v>
      </c>
    </row>
    <row r="8" spans="1:18">
      <c r="A8" s="142">
        <v>1998</v>
      </c>
      <c r="B8" s="101">
        <f t="shared" ref="B8:B27" si="0">C8+D8+E8+F8-G8+R8</f>
        <v>937299</v>
      </c>
      <c r="C8" s="163">
        <f t="shared" ref="C8:C27" si="1">H8+I8</f>
        <v>534126</v>
      </c>
      <c r="D8" s="163">
        <f t="shared" ref="D8:D27" si="2">K8+L8+O8</f>
        <v>171177</v>
      </c>
      <c r="E8" s="163">
        <f t="shared" ref="E8:E27" si="3">J8+M8+(N8-O8)</f>
        <v>213333</v>
      </c>
      <c r="F8" s="163">
        <f t="shared" ref="F8:G27" si="4">P8</f>
        <v>547372</v>
      </c>
      <c r="G8" s="163">
        <f t="shared" si="4"/>
        <v>529271</v>
      </c>
      <c r="H8" s="161">
        <v>521962</v>
      </c>
      <c r="I8" s="102">
        <v>12164</v>
      </c>
      <c r="J8" s="102">
        <v>186571</v>
      </c>
      <c r="K8" s="102">
        <v>165728</v>
      </c>
      <c r="L8" s="163">
        <v>833</v>
      </c>
      <c r="M8" s="163">
        <v>26766</v>
      </c>
      <c r="N8" s="163">
        <v>4612</v>
      </c>
      <c r="O8" s="163">
        <v>4616</v>
      </c>
      <c r="P8" s="163">
        <v>547372</v>
      </c>
      <c r="Q8" s="163">
        <v>529271</v>
      </c>
      <c r="R8" s="144">
        <v>562</v>
      </c>
    </row>
    <row r="9" spans="1:18">
      <c r="A9" s="142">
        <v>1999</v>
      </c>
      <c r="B9" s="101">
        <f t="shared" si="0"/>
        <v>1004457</v>
      </c>
      <c r="C9" s="163">
        <f t="shared" si="1"/>
        <v>564045</v>
      </c>
      <c r="D9" s="163">
        <f t="shared" si="2"/>
        <v>178246</v>
      </c>
      <c r="E9" s="163">
        <f t="shared" si="3"/>
        <v>224971</v>
      </c>
      <c r="F9" s="163">
        <f t="shared" si="4"/>
        <v>608442</v>
      </c>
      <c r="G9" s="163">
        <f t="shared" si="4"/>
        <v>572678</v>
      </c>
      <c r="H9" s="161">
        <v>550622</v>
      </c>
      <c r="I9" s="102">
        <v>13423</v>
      </c>
      <c r="J9" s="102">
        <v>194737</v>
      </c>
      <c r="K9" s="102">
        <v>172294</v>
      </c>
      <c r="L9" s="163">
        <v>986</v>
      </c>
      <c r="M9" s="163">
        <v>30222</v>
      </c>
      <c r="N9" s="163">
        <v>4978</v>
      </c>
      <c r="O9" s="163">
        <v>4966</v>
      </c>
      <c r="P9" s="163">
        <v>608442</v>
      </c>
      <c r="Q9" s="163">
        <v>572678</v>
      </c>
      <c r="R9" s="144">
        <v>1431</v>
      </c>
    </row>
    <row r="10" spans="1:18">
      <c r="A10" s="142">
        <v>2000</v>
      </c>
      <c r="B10" s="101">
        <f t="shared" si="0"/>
        <v>1102380</v>
      </c>
      <c r="C10" s="163">
        <f t="shared" si="1"/>
        <v>600089</v>
      </c>
      <c r="D10" s="163">
        <f t="shared" si="2"/>
        <v>195728</v>
      </c>
      <c r="E10" s="163">
        <f t="shared" si="3"/>
        <v>243610</v>
      </c>
      <c r="F10" s="163">
        <f t="shared" si="4"/>
        <v>701003</v>
      </c>
      <c r="G10" s="163">
        <f t="shared" si="4"/>
        <v>639080</v>
      </c>
      <c r="H10" s="161">
        <v>585930</v>
      </c>
      <c r="I10" s="102">
        <v>14159</v>
      </c>
      <c r="J10" s="102">
        <v>211329</v>
      </c>
      <c r="K10" s="102">
        <v>183457</v>
      </c>
      <c r="L10" s="163">
        <v>1110</v>
      </c>
      <c r="M10" s="163">
        <v>32214</v>
      </c>
      <c r="N10" s="163">
        <v>11228</v>
      </c>
      <c r="O10" s="163">
        <v>11161</v>
      </c>
      <c r="P10" s="163">
        <v>701003</v>
      </c>
      <c r="Q10" s="163">
        <v>639080</v>
      </c>
      <c r="R10" s="144">
        <v>1030</v>
      </c>
    </row>
    <row r="11" spans="1:18">
      <c r="A11" s="142">
        <v>2001</v>
      </c>
      <c r="B11" s="101">
        <f t="shared" si="0"/>
        <v>1140501</v>
      </c>
      <c r="C11" s="163">
        <f t="shared" si="1"/>
        <v>627551</v>
      </c>
      <c r="D11" s="163">
        <f t="shared" si="2"/>
        <v>189075</v>
      </c>
      <c r="E11" s="163">
        <f t="shared" si="3"/>
        <v>259362</v>
      </c>
      <c r="F11" s="163">
        <f t="shared" si="4"/>
        <v>701292</v>
      </c>
      <c r="G11" s="163">
        <f t="shared" si="4"/>
        <v>636674</v>
      </c>
      <c r="H11" s="161">
        <v>612158</v>
      </c>
      <c r="I11" s="102">
        <v>15393</v>
      </c>
      <c r="J11" s="102">
        <v>223291</v>
      </c>
      <c r="K11" s="102">
        <v>193352</v>
      </c>
      <c r="L11" s="163">
        <v>1286</v>
      </c>
      <c r="M11" s="163">
        <v>36006</v>
      </c>
      <c r="N11" s="163">
        <v>-5498</v>
      </c>
      <c r="O11" s="163">
        <v>-5563</v>
      </c>
      <c r="P11" s="163">
        <v>701292</v>
      </c>
      <c r="Q11" s="163">
        <v>636674</v>
      </c>
      <c r="R11" s="144">
        <v>-105</v>
      </c>
    </row>
    <row r="12" spans="1:18">
      <c r="A12" s="142">
        <v>2002</v>
      </c>
      <c r="B12" s="101">
        <f t="shared" si="0"/>
        <v>1189450</v>
      </c>
      <c r="C12" s="163">
        <f t="shared" si="1"/>
        <v>665424</v>
      </c>
      <c r="D12" s="163">
        <f t="shared" si="2"/>
        <v>197555</v>
      </c>
      <c r="E12" s="163">
        <f t="shared" si="3"/>
        <v>274167</v>
      </c>
      <c r="F12" s="163">
        <f t="shared" si="4"/>
        <v>704059</v>
      </c>
      <c r="G12" s="163">
        <f t="shared" si="4"/>
        <v>652485</v>
      </c>
      <c r="H12" s="161">
        <v>648426</v>
      </c>
      <c r="I12" s="102">
        <v>16998</v>
      </c>
      <c r="J12" s="102">
        <v>236096</v>
      </c>
      <c r="K12" s="102">
        <v>198801</v>
      </c>
      <c r="L12" s="163">
        <v>1550</v>
      </c>
      <c r="M12" s="163">
        <v>38087</v>
      </c>
      <c r="N12" s="163">
        <v>-2812</v>
      </c>
      <c r="O12" s="163">
        <v>-2796</v>
      </c>
      <c r="P12" s="163">
        <v>704059</v>
      </c>
      <c r="Q12" s="163">
        <v>652485</v>
      </c>
      <c r="R12" s="144">
        <v>730</v>
      </c>
    </row>
    <row r="13" spans="1:18">
      <c r="A13" s="142">
        <v>2003</v>
      </c>
      <c r="B13" s="101">
        <f t="shared" si="0"/>
        <v>1250311</v>
      </c>
      <c r="C13" s="163">
        <f t="shared" si="1"/>
        <v>695313</v>
      </c>
      <c r="D13" s="163">
        <f t="shared" si="2"/>
        <v>216884</v>
      </c>
      <c r="E13" s="163">
        <f t="shared" si="3"/>
        <v>289566</v>
      </c>
      <c r="F13" s="163">
        <f t="shared" si="4"/>
        <v>702648</v>
      </c>
      <c r="G13" s="163">
        <f t="shared" si="4"/>
        <v>654987</v>
      </c>
      <c r="H13" s="161">
        <v>677935</v>
      </c>
      <c r="I13" s="102">
        <v>17378</v>
      </c>
      <c r="J13" s="102">
        <v>249646</v>
      </c>
      <c r="K13" s="102">
        <v>209871</v>
      </c>
      <c r="L13" s="163">
        <v>1364</v>
      </c>
      <c r="M13" s="163">
        <v>39869</v>
      </c>
      <c r="N13" s="163">
        <v>5700</v>
      </c>
      <c r="O13" s="163">
        <v>5649</v>
      </c>
      <c r="P13" s="163">
        <v>702648</v>
      </c>
      <c r="Q13" s="163">
        <v>654987</v>
      </c>
      <c r="R13" s="144">
        <v>887</v>
      </c>
    </row>
    <row r="14" spans="1:18">
      <c r="A14" s="142">
        <v>2004</v>
      </c>
      <c r="B14" s="101">
        <f t="shared" si="0"/>
        <v>1331175</v>
      </c>
      <c r="C14" s="163">
        <f t="shared" si="1"/>
        <v>727430</v>
      </c>
      <c r="D14" s="163">
        <f t="shared" si="2"/>
        <v>242204</v>
      </c>
      <c r="E14" s="163">
        <f t="shared" si="3"/>
        <v>302776</v>
      </c>
      <c r="F14" s="163">
        <f t="shared" si="4"/>
        <v>751928</v>
      </c>
      <c r="G14" s="163">
        <f t="shared" si="4"/>
        <v>693421</v>
      </c>
      <c r="H14" s="161">
        <v>709484</v>
      </c>
      <c r="I14" s="102">
        <v>17946</v>
      </c>
      <c r="J14" s="102">
        <v>259364</v>
      </c>
      <c r="K14" s="102">
        <v>234578</v>
      </c>
      <c r="L14" s="163">
        <v>871</v>
      </c>
      <c r="M14" s="163">
        <v>43378</v>
      </c>
      <c r="N14" s="163">
        <v>6789</v>
      </c>
      <c r="O14" s="163">
        <v>6755</v>
      </c>
      <c r="P14" s="163">
        <v>751928</v>
      </c>
      <c r="Q14" s="163">
        <v>693421</v>
      </c>
      <c r="R14" s="144">
        <v>258</v>
      </c>
    </row>
    <row r="15" spans="1:18">
      <c r="A15" s="142">
        <v>2005</v>
      </c>
      <c r="B15" s="101">
        <f t="shared" si="0"/>
        <v>1417028</v>
      </c>
      <c r="C15" s="163">
        <f t="shared" si="1"/>
        <v>768649</v>
      </c>
      <c r="D15" s="163">
        <f t="shared" si="2"/>
        <v>273031</v>
      </c>
      <c r="E15" s="163">
        <f t="shared" si="3"/>
        <v>319878</v>
      </c>
      <c r="F15" s="163">
        <f t="shared" si="4"/>
        <v>791755</v>
      </c>
      <c r="G15" s="163">
        <f t="shared" si="4"/>
        <v>736769</v>
      </c>
      <c r="H15" s="161">
        <v>749062</v>
      </c>
      <c r="I15" s="102">
        <v>19587</v>
      </c>
      <c r="J15" s="102">
        <v>271178</v>
      </c>
      <c r="K15" s="102">
        <v>259690</v>
      </c>
      <c r="L15" s="163">
        <v>2088</v>
      </c>
      <c r="M15" s="163">
        <v>48657</v>
      </c>
      <c r="N15" s="163">
        <v>11296</v>
      </c>
      <c r="O15" s="163">
        <v>11253</v>
      </c>
      <c r="P15" s="163">
        <v>791755</v>
      </c>
      <c r="Q15" s="163">
        <v>736769</v>
      </c>
      <c r="R15" s="144">
        <v>484</v>
      </c>
    </row>
    <row r="16" spans="1:18">
      <c r="A16" s="142">
        <v>2006</v>
      </c>
      <c r="B16" s="101">
        <f t="shared" si="0"/>
        <v>1492207</v>
      </c>
      <c r="C16" s="163">
        <f t="shared" si="1"/>
        <v>811235</v>
      </c>
      <c r="D16" s="163">
        <f t="shared" si="2"/>
        <v>300222</v>
      </c>
      <c r="E16" s="163">
        <f t="shared" si="3"/>
        <v>340980</v>
      </c>
      <c r="F16" s="163">
        <f t="shared" si="4"/>
        <v>814791</v>
      </c>
      <c r="G16" s="163">
        <f t="shared" si="4"/>
        <v>774837</v>
      </c>
      <c r="H16" s="161">
        <v>790456</v>
      </c>
      <c r="I16" s="102">
        <v>20779</v>
      </c>
      <c r="J16" s="102">
        <v>288072</v>
      </c>
      <c r="K16" s="102">
        <v>287288</v>
      </c>
      <c r="L16" s="163">
        <v>2272</v>
      </c>
      <c r="M16" s="163">
        <v>52934</v>
      </c>
      <c r="N16" s="163">
        <v>10636</v>
      </c>
      <c r="O16" s="163">
        <v>10662</v>
      </c>
      <c r="P16" s="163">
        <v>814791</v>
      </c>
      <c r="Q16" s="163">
        <v>774837</v>
      </c>
      <c r="R16" s="144">
        <v>-184</v>
      </c>
    </row>
    <row r="17" spans="1:18">
      <c r="A17" s="142">
        <v>2007</v>
      </c>
      <c r="B17" s="101">
        <f t="shared" si="0"/>
        <v>1573529</v>
      </c>
      <c r="C17" s="163">
        <f t="shared" si="1"/>
        <v>860349</v>
      </c>
      <c r="D17" s="163">
        <f t="shared" si="2"/>
        <v>318077</v>
      </c>
      <c r="E17" s="163">
        <f t="shared" si="3"/>
        <v>362816</v>
      </c>
      <c r="F17" s="163">
        <f t="shared" si="4"/>
        <v>844629</v>
      </c>
      <c r="G17" s="163">
        <f t="shared" si="4"/>
        <v>811363</v>
      </c>
      <c r="H17" s="161">
        <v>838954</v>
      </c>
      <c r="I17" s="102">
        <v>21395</v>
      </c>
      <c r="J17" s="102">
        <v>303708</v>
      </c>
      <c r="K17" s="102">
        <v>307471</v>
      </c>
      <c r="L17" s="163">
        <v>1661</v>
      </c>
      <c r="M17" s="163">
        <v>59078</v>
      </c>
      <c r="N17" s="163">
        <v>8975</v>
      </c>
      <c r="O17" s="163">
        <v>8945</v>
      </c>
      <c r="P17" s="163">
        <v>844629</v>
      </c>
      <c r="Q17" s="163">
        <v>811363</v>
      </c>
      <c r="R17" s="144">
        <v>-979</v>
      </c>
    </row>
    <row r="18" spans="1:18">
      <c r="A18" s="142">
        <v>2008</v>
      </c>
      <c r="B18" s="101">
        <f t="shared" si="0"/>
        <v>1652922</v>
      </c>
      <c r="C18" s="163">
        <f t="shared" si="1"/>
        <v>899135</v>
      </c>
      <c r="D18" s="163">
        <f t="shared" si="2"/>
        <v>333093</v>
      </c>
      <c r="E18" s="163">
        <f t="shared" si="3"/>
        <v>392557</v>
      </c>
      <c r="F18" s="163">
        <f t="shared" si="4"/>
        <v>889058</v>
      </c>
      <c r="G18" s="163">
        <f t="shared" si="4"/>
        <v>860595</v>
      </c>
      <c r="H18" s="161">
        <v>875198</v>
      </c>
      <c r="I18" s="102">
        <v>23937</v>
      </c>
      <c r="J18" s="102">
        <v>326759</v>
      </c>
      <c r="K18" s="102">
        <v>320594</v>
      </c>
      <c r="L18" s="163">
        <v>2747</v>
      </c>
      <c r="M18" s="163">
        <v>65550</v>
      </c>
      <c r="N18" s="163">
        <v>10000</v>
      </c>
      <c r="O18" s="163">
        <v>9752</v>
      </c>
      <c r="P18" s="163">
        <v>889058</v>
      </c>
      <c r="Q18" s="163">
        <v>860595</v>
      </c>
      <c r="R18" s="144">
        <v>-326</v>
      </c>
    </row>
    <row r="19" spans="1:18">
      <c r="A19" s="142">
        <v>2009</v>
      </c>
      <c r="B19" s="101">
        <f t="shared" si="0"/>
        <v>1567368</v>
      </c>
      <c r="C19" s="163">
        <f t="shared" si="1"/>
        <v>901170</v>
      </c>
      <c r="D19" s="163">
        <f t="shared" si="2"/>
        <v>273017</v>
      </c>
      <c r="E19" s="163">
        <f t="shared" si="3"/>
        <v>417177</v>
      </c>
      <c r="F19" s="163">
        <f t="shared" si="4"/>
        <v>752463</v>
      </c>
      <c r="G19" s="163">
        <f t="shared" si="4"/>
        <v>775606</v>
      </c>
      <c r="H19" s="161">
        <v>878202</v>
      </c>
      <c r="I19" s="102">
        <v>22968</v>
      </c>
      <c r="J19" s="102">
        <v>345137</v>
      </c>
      <c r="K19" s="102">
        <v>276216</v>
      </c>
      <c r="L19" s="163">
        <v>2224</v>
      </c>
      <c r="M19" s="163">
        <v>72077</v>
      </c>
      <c r="N19" s="163">
        <v>-5460</v>
      </c>
      <c r="O19" s="163">
        <v>-5423</v>
      </c>
      <c r="P19" s="163">
        <v>752463</v>
      </c>
      <c r="Q19" s="163">
        <v>775606</v>
      </c>
      <c r="R19" s="144">
        <v>-853</v>
      </c>
    </row>
    <row r="20" spans="1:18">
      <c r="A20" s="142">
        <v>2010</v>
      </c>
      <c r="B20" s="101">
        <f t="shared" si="0"/>
        <v>1662132</v>
      </c>
      <c r="C20" s="163">
        <f t="shared" si="1"/>
        <v>946350</v>
      </c>
      <c r="D20" s="163">
        <f t="shared" si="2"/>
        <v>310286</v>
      </c>
      <c r="E20" s="163">
        <f t="shared" si="3"/>
        <v>438726</v>
      </c>
      <c r="F20" s="163">
        <f t="shared" si="4"/>
        <v>809421</v>
      </c>
      <c r="G20" s="163">
        <f t="shared" si="4"/>
        <v>841279</v>
      </c>
      <c r="H20" s="161">
        <v>923451</v>
      </c>
      <c r="I20" s="102">
        <v>22899</v>
      </c>
      <c r="J20" s="102">
        <v>357791</v>
      </c>
      <c r="K20" s="102">
        <v>308033</v>
      </c>
      <c r="L20" s="163">
        <v>2361</v>
      </c>
      <c r="M20" s="163">
        <v>80481</v>
      </c>
      <c r="N20" s="163">
        <v>346</v>
      </c>
      <c r="O20" s="163">
        <v>-108</v>
      </c>
      <c r="P20" s="163">
        <v>809421</v>
      </c>
      <c r="Q20" s="163">
        <v>841279</v>
      </c>
      <c r="R20" s="144">
        <v>-1372</v>
      </c>
    </row>
    <row r="21" spans="1:18">
      <c r="A21" s="142">
        <v>2011</v>
      </c>
      <c r="B21" s="101">
        <f t="shared" si="0"/>
        <v>1769922</v>
      </c>
      <c r="C21" s="163">
        <f t="shared" si="1"/>
        <v>988577</v>
      </c>
      <c r="D21" s="163">
        <f t="shared" si="2"/>
        <v>351596</v>
      </c>
      <c r="E21" s="163">
        <f t="shared" si="3"/>
        <v>452007</v>
      </c>
      <c r="F21" s="163">
        <f t="shared" si="4"/>
        <v>889521</v>
      </c>
      <c r="G21" s="163">
        <f t="shared" si="4"/>
        <v>910748</v>
      </c>
      <c r="H21" s="161">
        <v>963911</v>
      </c>
      <c r="I21" s="102">
        <v>24666</v>
      </c>
      <c r="J21" s="102">
        <v>375141</v>
      </c>
      <c r="K21" s="102">
        <v>338157</v>
      </c>
      <c r="L21" s="163">
        <v>2405</v>
      </c>
      <c r="M21" s="163">
        <v>76529</v>
      </c>
      <c r="N21" s="163">
        <v>11371</v>
      </c>
      <c r="O21" s="163">
        <v>11034</v>
      </c>
      <c r="P21" s="163">
        <v>889521</v>
      </c>
      <c r="Q21" s="163">
        <v>910748</v>
      </c>
      <c r="R21" s="144">
        <v>-1031</v>
      </c>
    </row>
    <row r="22" spans="1:18">
      <c r="A22" s="142">
        <v>2012</v>
      </c>
      <c r="B22" s="101">
        <f t="shared" si="0"/>
        <v>1822807</v>
      </c>
      <c r="C22" s="163">
        <f t="shared" si="1"/>
        <v>1020599</v>
      </c>
      <c r="D22" s="163">
        <f t="shared" si="2"/>
        <v>377170</v>
      </c>
      <c r="E22" s="163">
        <f t="shared" si="3"/>
        <v>461981</v>
      </c>
      <c r="F22" s="163">
        <f t="shared" si="4"/>
        <v>902658</v>
      </c>
      <c r="G22" s="163">
        <f t="shared" si="4"/>
        <v>938567</v>
      </c>
      <c r="H22" s="161">
        <v>995046</v>
      </c>
      <c r="I22" s="102">
        <v>25553</v>
      </c>
      <c r="J22" s="102">
        <v>384770</v>
      </c>
      <c r="K22" s="102">
        <v>368695</v>
      </c>
      <c r="L22" s="163">
        <v>2723</v>
      </c>
      <c r="M22" s="163">
        <v>76141</v>
      </c>
      <c r="N22" s="163">
        <v>6822</v>
      </c>
      <c r="O22" s="163">
        <v>5752</v>
      </c>
      <c r="P22" s="163">
        <v>902658</v>
      </c>
      <c r="Q22" s="163">
        <v>938567</v>
      </c>
      <c r="R22" s="144">
        <v>-1034</v>
      </c>
    </row>
    <row r="23" spans="1:18">
      <c r="A23" s="142">
        <v>2013</v>
      </c>
      <c r="B23" s="101">
        <f t="shared" si="0"/>
        <v>1897529</v>
      </c>
      <c r="C23" s="163">
        <f t="shared" si="1"/>
        <v>1061233</v>
      </c>
      <c r="D23" s="163">
        <f t="shared" si="2"/>
        <v>399912</v>
      </c>
      <c r="E23" s="163">
        <f t="shared" si="3"/>
        <v>467742</v>
      </c>
      <c r="F23" s="163">
        <f t="shared" si="4"/>
        <v>941354</v>
      </c>
      <c r="G23" s="163">
        <f t="shared" si="4"/>
        <v>972603</v>
      </c>
      <c r="H23" s="161">
        <v>1034804</v>
      </c>
      <c r="I23" s="102">
        <v>26429</v>
      </c>
      <c r="J23" s="102">
        <v>393848</v>
      </c>
      <c r="K23" s="102">
        <v>383839</v>
      </c>
      <c r="L23" s="163">
        <v>2913</v>
      </c>
      <c r="M23" s="163">
        <v>73349</v>
      </c>
      <c r="N23" s="163">
        <v>13705</v>
      </c>
      <c r="O23" s="163">
        <v>13160</v>
      </c>
      <c r="P23" s="163">
        <v>941354</v>
      </c>
      <c r="Q23" s="163">
        <v>972603</v>
      </c>
      <c r="R23" s="144">
        <v>-109</v>
      </c>
    </row>
    <row r="24" spans="1:18">
      <c r="A24" s="142">
        <v>2014</v>
      </c>
      <c r="B24" s="101">
        <f t="shared" si="0"/>
        <v>1990184</v>
      </c>
      <c r="C24" s="163">
        <f t="shared" si="1"/>
        <v>1109882</v>
      </c>
      <c r="D24" s="163">
        <f t="shared" si="2"/>
        <v>423435</v>
      </c>
      <c r="E24" s="163">
        <f t="shared" si="3"/>
        <v>476967</v>
      </c>
      <c r="F24" s="163">
        <f t="shared" si="4"/>
        <v>1006120</v>
      </c>
      <c r="G24" s="163">
        <f t="shared" si="4"/>
        <v>1025699</v>
      </c>
      <c r="H24" s="161">
        <v>1083056</v>
      </c>
      <c r="I24" s="102">
        <v>26826</v>
      </c>
      <c r="J24" s="102">
        <v>404297</v>
      </c>
      <c r="K24" s="102">
        <v>410591</v>
      </c>
      <c r="L24" s="163">
        <v>3145</v>
      </c>
      <c r="M24" s="163">
        <v>72806</v>
      </c>
      <c r="N24" s="163">
        <v>9563</v>
      </c>
      <c r="O24" s="163">
        <v>9699</v>
      </c>
      <c r="P24" s="163">
        <v>1006120</v>
      </c>
      <c r="Q24" s="163">
        <v>1025699</v>
      </c>
      <c r="R24" s="144">
        <v>-521</v>
      </c>
    </row>
    <row r="25" spans="1:18">
      <c r="A25" s="142">
        <v>2015</v>
      </c>
      <c r="B25" s="101">
        <f t="shared" si="0"/>
        <v>1985830</v>
      </c>
      <c r="C25" s="163">
        <f t="shared" si="1"/>
        <v>1147064</v>
      </c>
      <c r="D25" s="163">
        <f t="shared" si="2"/>
        <v>398186</v>
      </c>
      <c r="E25" s="163">
        <f t="shared" si="3"/>
        <v>492061</v>
      </c>
      <c r="F25" s="163">
        <f t="shared" si="4"/>
        <v>995733</v>
      </c>
      <c r="G25" s="163">
        <f t="shared" si="4"/>
        <v>1045823</v>
      </c>
      <c r="H25" s="161">
        <v>1118489</v>
      </c>
      <c r="I25" s="102">
        <v>28575</v>
      </c>
      <c r="J25" s="102">
        <v>415561</v>
      </c>
      <c r="K25" s="102">
        <v>395432</v>
      </c>
      <c r="L25" s="163">
        <v>2956</v>
      </c>
      <c r="M25" s="163">
        <v>76344</v>
      </c>
      <c r="N25" s="163">
        <v>-46</v>
      </c>
      <c r="O25" s="163">
        <v>-202</v>
      </c>
      <c r="P25" s="163">
        <v>995733</v>
      </c>
      <c r="Q25" s="163">
        <v>1045823</v>
      </c>
      <c r="R25" s="144">
        <v>-1391</v>
      </c>
    </row>
    <row r="26" spans="1:18">
      <c r="A26" s="142">
        <v>2016</v>
      </c>
      <c r="B26" s="101">
        <f t="shared" si="0"/>
        <v>2023823</v>
      </c>
      <c r="C26" s="163">
        <f t="shared" si="1"/>
        <v>1184231</v>
      </c>
      <c r="D26" s="163">
        <f t="shared" si="2"/>
        <v>388618</v>
      </c>
      <c r="E26" s="163">
        <f t="shared" si="3"/>
        <v>501695</v>
      </c>
      <c r="F26" s="163">
        <f t="shared" si="4"/>
        <v>1005132</v>
      </c>
      <c r="G26" s="163">
        <f t="shared" si="4"/>
        <v>1054695</v>
      </c>
      <c r="H26" s="161">
        <v>1153256</v>
      </c>
      <c r="I26" s="102">
        <v>30975</v>
      </c>
      <c r="J26" s="102">
        <v>426282</v>
      </c>
      <c r="K26" s="102">
        <v>386668</v>
      </c>
      <c r="L26" s="163">
        <v>2905</v>
      </c>
      <c r="M26" s="163">
        <v>75064</v>
      </c>
      <c r="N26" s="163">
        <v>-606</v>
      </c>
      <c r="O26" s="163">
        <v>-955</v>
      </c>
      <c r="P26" s="163">
        <v>1005132</v>
      </c>
      <c r="Q26" s="163">
        <v>1054695</v>
      </c>
      <c r="R26" s="144">
        <v>-1158</v>
      </c>
    </row>
    <row r="27" spans="1:18">
      <c r="A27" s="142">
        <v>2017</v>
      </c>
      <c r="B27" s="101">
        <f t="shared" si="0"/>
        <v>2137527</v>
      </c>
      <c r="C27" s="163">
        <f t="shared" si="1"/>
        <v>1240922</v>
      </c>
      <c r="D27" s="163">
        <f t="shared" si="2"/>
        <v>423072</v>
      </c>
      <c r="E27" s="163">
        <f t="shared" si="3"/>
        <v>523997</v>
      </c>
      <c r="F27" s="163">
        <f t="shared" si="4"/>
        <v>1069881</v>
      </c>
      <c r="G27" s="163">
        <f t="shared" si="4"/>
        <v>1120298</v>
      </c>
      <c r="H27" s="161">
        <v>1208432</v>
      </c>
      <c r="I27" s="102">
        <v>32490</v>
      </c>
      <c r="J27" s="102">
        <v>442831</v>
      </c>
      <c r="K27" s="102">
        <v>402774</v>
      </c>
      <c r="L27" s="163">
        <v>3077</v>
      </c>
      <c r="M27" s="163">
        <v>80872</v>
      </c>
      <c r="N27" s="163">
        <v>17515</v>
      </c>
      <c r="O27" s="163">
        <v>17221</v>
      </c>
      <c r="P27" s="163">
        <v>1069881</v>
      </c>
      <c r="Q27" s="163">
        <v>1120298</v>
      </c>
      <c r="R27" s="144">
        <v>-47</v>
      </c>
    </row>
    <row r="28" spans="1:18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</row>
    <row r="29" spans="1:18">
      <c r="A29" s="1" t="s">
        <v>22</v>
      </c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</row>
    <row r="30" spans="1:18">
      <c r="A30" s="1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</row>
    <row r="31" spans="1:18">
      <c r="A31" s="21" t="s">
        <v>656</v>
      </c>
      <c r="B31" s="9">
        <f>IFERROR(((B27/B7)^(1/(2017-1997))-1)*100, "N/A")</f>
        <v>4.3973649875911347</v>
      </c>
      <c r="C31" s="16">
        <f t="shared" ref="C31:R31" si="5">IFERROR(((C27/C7)^(1/(2017-1997))-1)*100, "N/A")</f>
        <v>4.514954410190164</v>
      </c>
      <c r="D31" s="17">
        <f t="shared" si="5"/>
        <v>4.7848684115526785</v>
      </c>
      <c r="E31" s="17">
        <f t="shared" si="5"/>
        <v>4.7699260329733928</v>
      </c>
      <c r="F31" s="17">
        <f t="shared" si="5"/>
        <v>3.7093228125261835</v>
      </c>
      <c r="G31" s="73">
        <f t="shared" si="5"/>
        <v>4.1244318484640718</v>
      </c>
      <c r="H31" s="16">
        <f t="shared" si="5"/>
        <v>4.493910805230783</v>
      </c>
      <c r="I31" s="17">
        <f t="shared" si="5"/>
        <v>5.3682787135525212</v>
      </c>
      <c r="J31" s="17">
        <f t="shared" si="5"/>
        <v>4.6025724515664113</v>
      </c>
      <c r="K31" s="17">
        <f t="shared" si="5"/>
        <v>4.8347931243667208</v>
      </c>
      <c r="L31" s="17">
        <f t="shared" si="5"/>
        <v>4.9401001194141481</v>
      </c>
      <c r="M31" s="17">
        <f t="shared" si="5"/>
        <v>5.783249934996082</v>
      </c>
      <c r="N31" s="17">
        <f t="shared" si="5"/>
        <v>3.7896156058111696</v>
      </c>
      <c r="O31" s="17">
        <f t="shared" si="5"/>
        <v>3.7186520221160313</v>
      </c>
      <c r="P31" s="17">
        <f t="shared" si="5"/>
        <v>3.7093228125261835</v>
      </c>
      <c r="Q31" s="17">
        <f t="shared" si="5"/>
        <v>4.1244318484640718</v>
      </c>
      <c r="R31" s="73" t="str">
        <f t="shared" si="5"/>
        <v>N/A</v>
      </c>
    </row>
    <row r="32" spans="1:18">
      <c r="A32" s="21" t="s">
        <v>25</v>
      </c>
      <c r="B32" s="9">
        <f>IFERROR(((B17/B7)^(1/(2007-1997))-1)*100, "N/A")</f>
        <v>5.7000976307361784</v>
      </c>
      <c r="C32" s="16">
        <f t="shared" ref="C32:R32" si="6">IFERROR(((C17/C7)^(1/(2007-1997))-1)*100, "N/A")</f>
        <v>5.3052172210322546</v>
      </c>
      <c r="D32" s="17">
        <f t="shared" si="6"/>
        <v>6.7109393708696619</v>
      </c>
      <c r="E32" s="17">
        <f t="shared" si="6"/>
        <v>5.805693387356814</v>
      </c>
      <c r="F32" s="17">
        <f t="shared" si="6"/>
        <v>5.0433704792811174</v>
      </c>
      <c r="G32" s="73">
        <f t="shared" si="6"/>
        <v>4.9768297755563129</v>
      </c>
      <c r="H32" s="16">
        <f t="shared" si="6"/>
        <v>5.2770144035791056</v>
      </c>
      <c r="I32" s="17">
        <f t="shared" si="6"/>
        <v>6.4819581446032615</v>
      </c>
      <c r="J32" s="17">
        <f t="shared" si="6"/>
        <v>5.3674698984678582</v>
      </c>
      <c r="K32" s="17">
        <f t="shared" si="6"/>
        <v>6.9757052387704688</v>
      </c>
      <c r="L32" s="17">
        <f t="shared" si="6"/>
        <v>3.5397619214660558</v>
      </c>
      <c r="M32" s="17">
        <f t="shared" si="6"/>
        <v>8.4417634066856984</v>
      </c>
      <c r="N32" s="17">
        <f t="shared" si="6"/>
        <v>0.7558424347618109</v>
      </c>
      <c r="O32" s="17">
        <f t="shared" si="6"/>
        <v>0.75484180762130926</v>
      </c>
      <c r="P32" s="17">
        <f t="shared" si="6"/>
        <v>5.0433704792811174</v>
      </c>
      <c r="Q32" s="17">
        <f t="shared" si="6"/>
        <v>4.9768297755563129</v>
      </c>
      <c r="R32" s="73" t="str">
        <f t="shared" si="6"/>
        <v>N/A</v>
      </c>
    </row>
    <row r="33" spans="1:18">
      <c r="A33" s="21" t="s">
        <v>657</v>
      </c>
      <c r="B33" s="9">
        <f>IFERROR(((B27/B17)^(1/(2017-2007))-1)*100, "N/A")</f>
        <v>3.1106882647106815</v>
      </c>
      <c r="C33" s="16">
        <f t="shared" ref="C33:R33" si="7">IFERROR(((C27/C17)^(1/(2017-2007))-1)*100, "N/A")</f>
        <v>3.7306221251727001</v>
      </c>
      <c r="D33" s="17">
        <f t="shared" si="7"/>
        <v>2.8935619230781029</v>
      </c>
      <c r="E33" s="17">
        <f t="shared" si="7"/>
        <v>3.7442981519780316</v>
      </c>
      <c r="F33" s="17">
        <f t="shared" si="7"/>
        <v>2.3922175112823352</v>
      </c>
      <c r="G33" s="73">
        <f t="shared" si="7"/>
        <v>3.2789552794245225</v>
      </c>
      <c r="H33" s="16">
        <f t="shared" si="7"/>
        <v>3.7166323269167245</v>
      </c>
      <c r="I33" s="17">
        <f t="shared" si="7"/>
        <v>4.2662470949270448</v>
      </c>
      <c r="J33" s="17">
        <f t="shared" si="7"/>
        <v>3.8432276491845663</v>
      </c>
      <c r="K33" s="17">
        <f t="shared" si="7"/>
        <v>2.7367272307134982</v>
      </c>
      <c r="L33" s="17">
        <f t="shared" si="7"/>
        <v>6.3593773899681905</v>
      </c>
      <c r="M33" s="17">
        <f t="shared" si="7"/>
        <v>3.1899114812804052</v>
      </c>
      <c r="N33" s="17">
        <f t="shared" si="7"/>
        <v>6.9147361313262046</v>
      </c>
      <c r="O33" s="17">
        <f t="shared" si="7"/>
        <v>6.7696458481369737</v>
      </c>
      <c r="P33" s="17">
        <f t="shared" si="7"/>
        <v>2.3922175112823352</v>
      </c>
      <c r="Q33" s="17">
        <f t="shared" si="7"/>
        <v>3.2789552794245225</v>
      </c>
      <c r="R33" s="73">
        <f t="shared" si="7"/>
        <v>-26.187227782801958</v>
      </c>
    </row>
    <row r="34" spans="1:18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</row>
    <row r="35" spans="1:18">
      <c r="A35" s="25" t="s">
        <v>594</v>
      </c>
      <c r="B35" s="66" t="s">
        <v>938</v>
      </c>
      <c r="C35" s="97"/>
      <c r="D35" s="97"/>
      <c r="E35" s="97"/>
      <c r="F35" s="97"/>
      <c r="G35" s="97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</row>
    <row r="36" spans="1:18">
      <c r="A36" s="25" t="s">
        <v>595</v>
      </c>
      <c r="B36" s="3" t="s">
        <v>596</v>
      </c>
      <c r="C36" s="3"/>
      <c r="D36" s="3"/>
      <c r="E36" s="3"/>
      <c r="F36" s="3"/>
      <c r="G36" s="3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</row>
    <row r="37" spans="1:18">
      <c r="A37" s="1" t="s">
        <v>1</v>
      </c>
      <c r="B37" s="3" t="s">
        <v>799</v>
      </c>
      <c r="C37" s="3"/>
      <c r="D37" s="3"/>
      <c r="E37" s="3"/>
      <c r="F37" s="3"/>
      <c r="G37" s="3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</row>
  </sheetData>
  <mergeCells count="1">
    <mergeCell ref="B6:R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/>
  <dimension ref="A1:X38"/>
  <sheetViews>
    <sheetView topLeftCell="A7" zoomScale="85" zoomScaleNormal="85" workbookViewId="0">
      <selection activeCell="D32" sqref="D32"/>
    </sheetView>
  </sheetViews>
  <sheetFormatPr defaultRowHeight="15"/>
  <cols>
    <col min="1" max="1" width="9.140625" customWidth="1"/>
    <col min="6" max="6" width="10" customWidth="1"/>
    <col min="7" max="7" width="11.42578125" customWidth="1"/>
    <col min="19" max="19" width="9.140625" style="133"/>
  </cols>
  <sheetData>
    <row r="1" spans="1:24" ht="15.75">
      <c r="A1" s="227" t="s">
        <v>27</v>
      </c>
      <c r="B1" s="2" t="s">
        <v>944</v>
      </c>
    </row>
    <row r="2" spans="1:24">
      <c r="A2" s="3"/>
      <c r="B2" s="3"/>
    </row>
    <row r="3" spans="1:24">
      <c r="A3" s="1" t="s">
        <v>2</v>
      </c>
    </row>
    <row r="4" spans="1:24">
      <c r="A4" s="1"/>
    </row>
    <row r="5" spans="1:24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691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41" customFormat="1" ht="15" customHeight="1">
      <c r="A6" s="67"/>
      <c r="B6" s="246" t="s">
        <v>655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>
      <c r="A7" s="8">
        <v>1997</v>
      </c>
      <c r="B7" s="101">
        <v>12285.344999999999</v>
      </c>
      <c r="C7" s="161">
        <v>349.91699999999997</v>
      </c>
      <c r="D7" s="163">
        <v>1775.675</v>
      </c>
      <c r="E7" s="163">
        <v>430.55799999999999</v>
      </c>
      <c r="F7" s="163">
        <v>1386.002</v>
      </c>
      <c r="G7" s="144">
        <v>646.1</v>
      </c>
      <c r="H7" s="104">
        <v>6239.3069999999998</v>
      </c>
      <c r="I7" s="161">
        <v>326.17700000000002</v>
      </c>
      <c r="J7" s="163">
        <v>789.85400000000004</v>
      </c>
      <c r="K7" s="163">
        <v>642.18499999999995</v>
      </c>
      <c r="L7" s="163">
        <v>375.01799999999997</v>
      </c>
      <c r="M7" s="163">
        <v>834.72799999999995</v>
      </c>
      <c r="N7" s="163">
        <v>429.71199999999999</v>
      </c>
      <c r="O7" s="163">
        <v>470.05500000000001</v>
      </c>
      <c r="P7" s="163">
        <v>171.62</v>
      </c>
      <c r="Q7" s="163">
        <v>56.764000000000003</v>
      </c>
      <c r="R7" s="163">
        <v>305.66500000000002</v>
      </c>
      <c r="S7" s="163">
        <v>629.13485600000001</v>
      </c>
      <c r="T7" s="161">
        <v>213.446</v>
      </c>
      <c r="U7" s="163">
        <v>28.326000000000001</v>
      </c>
      <c r="V7" s="144">
        <v>390.64499999999998</v>
      </c>
      <c r="W7" s="101">
        <v>5016.71</v>
      </c>
      <c r="X7" s="101">
        <v>9035.1909188325099</v>
      </c>
    </row>
    <row r="8" spans="1:24">
      <c r="A8" s="8">
        <v>1998</v>
      </c>
      <c r="B8" s="101">
        <v>13163.08</v>
      </c>
      <c r="C8" s="161">
        <v>367.17399999999998</v>
      </c>
      <c r="D8" s="163">
        <v>2761.0509999999999</v>
      </c>
      <c r="E8" s="163">
        <v>457.23700000000002</v>
      </c>
      <c r="F8" s="163">
        <v>1305.7180000000001</v>
      </c>
      <c r="G8" s="144">
        <v>701.22400000000005</v>
      </c>
      <c r="H8" s="104">
        <v>7067.6570000000002</v>
      </c>
      <c r="I8" s="161">
        <v>340.43900000000002</v>
      </c>
      <c r="J8" s="163">
        <v>813.48199999999997</v>
      </c>
      <c r="K8" s="163">
        <v>571.95399999999995</v>
      </c>
      <c r="L8" s="163">
        <v>416.15300000000002</v>
      </c>
      <c r="M8" s="163">
        <v>854.05499999999995</v>
      </c>
      <c r="N8" s="163">
        <v>423.59199999999998</v>
      </c>
      <c r="O8" s="163">
        <v>523.02599999999995</v>
      </c>
      <c r="P8" s="163">
        <v>201.34700000000001</v>
      </c>
      <c r="Q8" s="163">
        <v>47.491999999999997</v>
      </c>
      <c r="R8" s="163">
        <v>334.81200000000001</v>
      </c>
      <c r="S8" s="163">
        <v>659.36949540000001</v>
      </c>
      <c r="T8" s="161">
        <v>232.4</v>
      </c>
      <c r="U8" s="163">
        <v>26.975999999999999</v>
      </c>
      <c r="V8" s="144">
        <v>401.87299999999999</v>
      </c>
      <c r="W8" s="101">
        <v>5170.3190000000004</v>
      </c>
      <c r="X8" s="101">
        <v>9239.9165311758661</v>
      </c>
    </row>
    <row r="9" spans="1:24">
      <c r="A9" s="8">
        <v>1999</v>
      </c>
      <c r="B9" s="101">
        <v>14387.188</v>
      </c>
      <c r="C9" s="161">
        <v>429.49</v>
      </c>
      <c r="D9" s="163">
        <v>3696.5459999999998</v>
      </c>
      <c r="E9" s="163">
        <v>453.55799999999999</v>
      </c>
      <c r="F9" s="163">
        <v>1465.981</v>
      </c>
      <c r="G9" s="144">
        <v>766.15800000000002</v>
      </c>
      <c r="H9" s="104">
        <v>8194.5949999999993</v>
      </c>
      <c r="I9" s="161">
        <v>371.55799999999999</v>
      </c>
      <c r="J9" s="163">
        <v>869.87599999999998</v>
      </c>
      <c r="K9" s="163">
        <v>574.02499999999998</v>
      </c>
      <c r="L9" s="163">
        <v>454.54199999999997</v>
      </c>
      <c r="M9" s="163">
        <v>836.75699999999995</v>
      </c>
      <c r="N9" s="163">
        <v>446.36599999999999</v>
      </c>
      <c r="O9" s="163">
        <v>586.57399999999996</v>
      </c>
      <c r="P9" s="163">
        <v>227.58199999999999</v>
      </c>
      <c r="Q9" s="163">
        <v>41.784999999999997</v>
      </c>
      <c r="R9" s="163">
        <v>339.64699999999999</v>
      </c>
      <c r="S9" s="163">
        <v>664.42681760000005</v>
      </c>
      <c r="T9" s="161">
        <v>240.06700000000001</v>
      </c>
      <c r="U9" s="163">
        <v>27.29</v>
      </c>
      <c r="V9" s="144">
        <v>398.37</v>
      </c>
      <c r="W9" s="101">
        <v>5397.576</v>
      </c>
      <c r="X9" s="101">
        <v>9774.5398402765841</v>
      </c>
    </row>
    <row r="10" spans="1:24">
      <c r="A10" s="8">
        <v>2000</v>
      </c>
      <c r="B10" s="101">
        <v>15515.998</v>
      </c>
      <c r="C10" s="161">
        <v>413.83600000000001</v>
      </c>
      <c r="D10" s="163">
        <v>5347.2889999999998</v>
      </c>
      <c r="E10" s="163">
        <v>418.73599999999999</v>
      </c>
      <c r="F10" s="163">
        <v>1272.1179999999999</v>
      </c>
      <c r="G10" s="144">
        <v>768.72299999999996</v>
      </c>
      <c r="H10" s="104">
        <v>9211.3019999999997</v>
      </c>
      <c r="I10" s="161">
        <v>379.30399999999997</v>
      </c>
      <c r="J10" s="163">
        <v>926.61599999999999</v>
      </c>
      <c r="K10" s="163">
        <v>573.22199999999998</v>
      </c>
      <c r="L10" s="163">
        <v>516.65700000000004</v>
      </c>
      <c r="M10" s="163">
        <v>818.38599999999997</v>
      </c>
      <c r="N10" s="163">
        <v>460.01299999999998</v>
      </c>
      <c r="O10" s="163">
        <v>633.72799999999995</v>
      </c>
      <c r="P10" s="163">
        <v>220.70699999999999</v>
      </c>
      <c r="Q10" s="163">
        <v>45.838000000000001</v>
      </c>
      <c r="R10" s="163">
        <v>336.33499999999998</v>
      </c>
      <c r="S10" s="163">
        <v>696.17169860000001</v>
      </c>
      <c r="T10" s="161">
        <v>240.53399999999999</v>
      </c>
      <c r="U10" s="163">
        <v>23.655999999999999</v>
      </c>
      <c r="V10" s="144">
        <v>432.94299999999998</v>
      </c>
      <c r="W10" s="101">
        <v>5593.7529999999997</v>
      </c>
      <c r="X10" s="101">
        <v>9611.9925682806916</v>
      </c>
    </row>
    <row r="11" spans="1:24">
      <c r="A11" s="8">
        <v>2001</v>
      </c>
      <c r="B11" s="101">
        <v>15894.584000000001</v>
      </c>
      <c r="C11" s="161">
        <v>394.488</v>
      </c>
      <c r="D11" s="163">
        <v>5738.6090000000004</v>
      </c>
      <c r="E11" s="163">
        <v>408.334</v>
      </c>
      <c r="F11" s="163">
        <v>1511.7349999999999</v>
      </c>
      <c r="G11" s="144">
        <v>672.39300000000003</v>
      </c>
      <c r="H11" s="104">
        <v>9498.7459999999992</v>
      </c>
      <c r="I11" s="161">
        <v>380.29599999999999</v>
      </c>
      <c r="J11" s="163">
        <v>965.745</v>
      </c>
      <c r="K11" s="163">
        <v>572.73599999999999</v>
      </c>
      <c r="L11" s="163">
        <v>502.96300000000002</v>
      </c>
      <c r="M11" s="163">
        <v>815.625</v>
      </c>
      <c r="N11" s="163">
        <v>458.84399999999999</v>
      </c>
      <c r="O11" s="163">
        <v>681.14400000000001</v>
      </c>
      <c r="P11" s="163">
        <v>245.072</v>
      </c>
      <c r="Q11" s="163">
        <v>44.609000000000002</v>
      </c>
      <c r="R11" s="163">
        <v>351.637</v>
      </c>
      <c r="S11" s="163">
        <v>702.43125259999999</v>
      </c>
      <c r="T11" s="161">
        <v>234.245</v>
      </c>
      <c r="U11" s="163">
        <v>23.971</v>
      </c>
      <c r="V11" s="144">
        <v>445.64299999999997</v>
      </c>
      <c r="W11" s="101">
        <v>5690.5050000000001</v>
      </c>
      <c r="X11" s="101">
        <v>9685.1013549217496</v>
      </c>
    </row>
    <row r="12" spans="1:24">
      <c r="A12" s="8">
        <v>2002</v>
      </c>
      <c r="B12" s="101">
        <v>19450.411</v>
      </c>
      <c r="C12" s="161">
        <v>401.84300000000002</v>
      </c>
      <c r="D12" s="163">
        <v>10379.092000000001</v>
      </c>
      <c r="E12" s="163">
        <v>440.34199999999998</v>
      </c>
      <c r="F12" s="163">
        <v>1382.1079999999999</v>
      </c>
      <c r="G12" s="144">
        <v>728.45399999999995</v>
      </c>
      <c r="H12" s="104">
        <v>13331.731</v>
      </c>
      <c r="I12" s="161">
        <v>392.51499999999999</v>
      </c>
      <c r="J12" s="163">
        <v>1028.681</v>
      </c>
      <c r="K12" s="163">
        <v>572.64099999999996</v>
      </c>
      <c r="L12" s="163">
        <v>590.95600000000002</v>
      </c>
      <c r="M12" s="163">
        <v>846.14099999999996</v>
      </c>
      <c r="N12" s="163">
        <v>450.21100000000001</v>
      </c>
      <c r="O12" s="163">
        <v>663.15300000000002</v>
      </c>
      <c r="P12" s="163">
        <v>253.87299999999999</v>
      </c>
      <c r="Q12" s="163">
        <v>48.642000000000003</v>
      </c>
      <c r="R12" s="163">
        <v>371.15600000000001</v>
      </c>
      <c r="S12" s="163">
        <v>739.81966799999998</v>
      </c>
      <c r="T12" s="161">
        <v>260.83199999999999</v>
      </c>
      <c r="U12" s="163">
        <v>22.867999999999999</v>
      </c>
      <c r="V12" s="144">
        <v>456.15899999999999</v>
      </c>
      <c r="W12" s="101">
        <v>5945.527</v>
      </c>
      <c r="X12" s="101">
        <v>9371.9471221090353</v>
      </c>
    </row>
    <row r="13" spans="1:24">
      <c r="A13" s="8">
        <v>2003</v>
      </c>
      <c r="B13" s="101">
        <v>21137.921999999999</v>
      </c>
      <c r="C13" s="161">
        <v>416.24599999999998</v>
      </c>
      <c r="D13" s="163">
        <v>12229.109</v>
      </c>
      <c r="E13" s="163">
        <v>445.92099999999999</v>
      </c>
      <c r="F13" s="163">
        <v>1337.8320000000001</v>
      </c>
      <c r="G13" s="144">
        <v>845.45899999999995</v>
      </c>
      <c r="H13" s="104">
        <v>15092.380999999999</v>
      </c>
      <c r="I13" s="161">
        <v>402.92099999999999</v>
      </c>
      <c r="J13" s="163">
        <v>1054.2170000000001</v>
      </c>
      <c r="K13" s="163">
        <v>633.60199999999998</v>
      </c>
      <c r="L13" s="163">
        <v>580.78700000000003</v>
      </c>
      <c r="M13" s="163">
        <v>833.39200000000005</v>
      </c>
      <c r="N13" s="163">
        <v>469.52600000000001</v>
      </c>
      <c r="O13" s="163">
        <v>683.04300000000001</v>
      </c>
      <c r="P13" s="163">
        <v>258.31400000000002</v>
      </c>
      <c r="Q13" s="163">
        <v>41.920999999999999</v>
      </c>
      <c r="R13" s="163">
        <v>389.20299999999997</v>
      </c>
      <c r="S13" s="163">
        <v>776.0455948</v>
      </c>
      <c r="T13" s="161">
        <v>260.95400000000001</v>
      </c>
      <c r="U13" s="163">
        <v>22.146000000000001</v>
      </c>
      <c r="V13" s="144">
        <v>493.56099999999998</v>
      </c>
      <c r="W13" s="101">
        <v>6100.5389999999998</v>
      </c>
      <c r="X13" s="101">
        <v>9648.0946098165095</v>
      </c>
    </row>
    <row r="14" spans="1:24">
      <c r="A14" s="8">
        <v>2004</v>
      </c>
      <c r="B14" s="101">
        <v>20819.115000000002</v>
      </c>
      <c r="C14" s="161">
        <v>454.99299999999999</v>
      </c>
      <c r="D14" s="163">
        <v>11420.013999999999</v>
      </c>
      <c r="E14" s="163">
        <v>457.43099999999998</v>
      </c>
      <c r="F14" s="163">
        <v>1462.751</v>
      </c>
      <c r="G14" s="144">
        <v>840.84</v>
      </c>
      <c r="H14" s="104">
        <v>14614.807000000001</v>
      </c>
      <c r="I14" s="161">
        <v>418.53300000000002</v>
      </c>
      <c r="J14" s="163">
        <v>1089.6959999999999</v>
      </c>
      <c r="K14" s="163">
        <v>603.55100000000004</v>
      </c>
      <c r="L14" s="163">
        <v>584.31200000000001</v>
      </c>
      <c r="M14" s="163">
        <v>853.04499999999996</v>
      </c>
      <c r="N14" s="163">
        <v>468.452</v>
      </c>
      <c r="O14" s="163">
        <v>659.85400000000004</v>
      </c>
      <c r="P14" s="163">
        <v>282.47300000000001</v>
      </c>
      <c r="Q14" s="163">
        <v>47.597999999999999</v>
      </c>
      <c r="R14" s="163">
        <v>392.351</v>
      </c>
      <c r="S14" s="163">
        <v>782.43431420000002</v>
      </c>
      <c r="T14" s="161">
        <v>278.02300000000002</v>
      </c>
      <c r="U14" s="163">
        <v>23.984000000000002</v>
      </c>
      <c r="V14" s="144">
        <v>480.27699999999999</v>
      </c>
      <c r="W14" s="101">
        <v>6170.0879999999997</v>
      </c>
      <c r="X14" s="101">
        <v>9853.8667476286482</v>
      </c>
    </row>
    <row r="15" spans="1:24">
      <c r="A15" s="8">
        <v>2005</v>
      </c>
      <c r="B15" s="101">
        <v>21376.294000000002</v>
      </c>
      <c r="C15" s="161">
        <v>384.65800000000002</v>
      </c>
      <c r="D15" s="163">
        <v>11816.11</v>
      </c>
      <c r="E15" s="163">
        <v>501.154</v>
      </c>
      <c r="F15" s="163">
        <v>1546.0129999999999</v>
      </c>
      <c r="G15" s="144">
        <v>801.29499999999996</v>
      </c>
      <c r="H15" s="104">
        <v>14949.6</v>
      </c>
      <c r="I15" s="161">
        <v>432.72699999999998</v>
      </c>
      <c r="J15" s="163">
        <v>1133.126</v>
      </c>
      <c r="K15" s="163">
        <v>657.04600000000005</v>
      </c>
      <c r="L15" s="163">
        <v>576.44500000000005</v>
      </c>
      <c r="M15" s="163">
        <v>847.10900000000004</v>
      </c>
      <c r="N15" s="163">
        <v>504.02800000000002</v>
      </c>
      <c r="O15" s="163">
        <v>708.68</v>
      </c>
      <c r="P15" s="163">
        <v>312.86500000000001</v>
      </c>
      <c r="Q15" s="163">
        <v>44.198999999999998</v>
      </c>
      <c r="R15" s="163">
        <v>397.35199999999998</v>
      </c>
      <c r="S15" s="163">
        <v>786.51792799999998</v>
      </c>
      <c r="T15" s="161">
        <v>279.92099999999999</v>
      </c>
      <c r="U15" s="163">
        <v>26.916</v>
      </c>
      <c r="V15" s="144">
        <v>480.21800000000002</v>
      </c>
      <c r="W15" s="101">
        <v>6377.2849999999999</v>
      </c>
      <c r="X15" s="101">
        <v>10050.666754637628</v>
      </c>
    </row>
    <row r="16" spans="1:24">
      <c r="A16" s="8">
        <v>2006</v>
      </c>
      <c r="B16" s="101">
        <v>22303.264999999999</v>
      </c>
      <c r="C16" s="161">
        <v>397.48</v>
      </c>
      <c r="D16" s="163">
        <v>12750.569</v>
      </c>
      <c r="E16" s="163">
        <v>521.601</v>
      </c>
      <c r="F16" s="163">
        <v>1331.3240000000001</v>
      </c>
      <c r="G16" s="144">
        <v>793.39400000000001</v>
      </c>
      <c r="H16" s="104">
        <v>15685.641</v>
      </c>
      <c r="I16" s="161">
        <v>448.35700000000003</v>
      </c>
      <c r="J16" s="163">
        <v>1175.8330000000001</v>
      </c>
      <c r="K16" s="163">
        <v>678.55200000000002</v>
      </c>
      <c r="L16" s="163">
        <v>625.51300000000003</v>
      </c>
      <c r="M16" s="163">
        <v>888.798</v>
      </c>
      <c r="N16" s="163">
        <v>501.11599999999999</v>
      </c>
      <c r="O16" s="163">
        <v>707.19600000000003</v>
      </c>
      <c r="P16" s="163">
        <v>331.18599999999998</v>
      </c>
      <c r="Q16" s="163">
        <v>41.014000000000003</v>
      </c>
      <c r="R16" s="163">
        <v>387.66300000000001</v>
      </c>
      <c r="S16" s="163">
        <v>803.23987939999995</v>
      </c>
      <c r="T16" s="161">
        <v>278.75700000000001</v>
      </c>
      <c r="U16" s="163">
        <v>25.030999999999999</v>
      </c>
      <c r="V16" s="144">
        <v>499.755</v>
      </c>
      <c r="W16" s="101">
        <v>6575.9189999999999</v>
      </c>
      <c r="X16" s="101">
        <v>10105.057998790791</v>
      </c>
    </row>
    <row r="17" spans="1:24">
      <c r="A17" s="8">
        <v>2007</v>
      </c>
      <c r="B17" s="101">
        <v>25679.556</v>
      </c>
      <c r="C17" s="161">
        <v>404.221</v>
      </c>
      <c r="D17" s="163">
        <v>16188.133</v>
      </c>
      <c r="E17" s="163">
        <v>514.15899999999999</v>
      </c>
      <c r="F17" s="163">
        <v>1288.2560000000001</v>
      </c>
      <c r="G17" s="144">
        <v>814.78399999999999</v>
      </c>
      <c r="H17" s="104">
        <v>18972.946</v>
      </c>
      <c r="I17" s="161">
        <v>480.73</v>
      </c>
      <c r="J17" s="163">
        <v>1247.2650000000001</v>
      </c>
      <c r="K17" s="163">
        <v>666.87800000000004</v>
      </c>
      <c r="L17" s="163">
        <v>576.47500000000002</v>
      </c>
      <c r="M17" s="163">
        <v>903.50099999999998</v>
      </c>
      <c r="N17" s="163">
        <v>505.48700000000002</v>
      </c>
      <c r="O17" s="163">
        <v>707.47699999999998</v>
      </c>
      <c r="P17" s="163">
        <v>363.625</v>
      </c>
      <c r="Q17" s="163">
        <v>53.856999999999999</v>
      </c>
      <c r="R17" s="163">
        <v>392.29700000000003</v>
      </c>
      <c r="S17" s="163">
        <v>849.26250500000003</v>
      </c>
      <c r="T17" s="161">
        <v>287.00900000000001</v>
      </c>
      <c r="U17" s="163">
        <v>21.834</v>
      </c>
      <c r="V17" s="144">
        <v>540.65499999999997</v>
      </c>
      <c r="W17" s="101">
        <v>6734.3710000000001</v>
      </c>
      <c r="X17" s="101">
        <v>10095.248820339282</v>
      </c>
    </row>
    <row r="18" spans="1:24">
      <c r="A18" s="8">
        <v>2008</v>
      </c>
      <c r="B18" s="101">
        <v>24880.317999999999</v>
      </c>
      <c r="C18" s="161">
        <v>423.57799999999997</v>
      </c>
      <c r="D18" s="163">
        <v>14856.179</v>
      </c>
      <c r="E18" s="163">
        <v>531.61099999999999</v>
      </c>
      <c r="F18" s="163">
        <v>1561.5550000000001</v>
      </c>
      <c r="G18" s="144">
        <v>856.10299999999995</v>
      </c>
      <c r="H18" s="104">
        <v>18011.667000000001</v>
      </c>
      <c r="I18" s="161">
        <v>504.98599999999999</v>
      </c>
      <c r="J18" s="163">
        <v>1311.1569999999999</v>
      </c>
      <c r="K18" s="163">
        <v>672.952</v>
      </c>
      <c r="L18" s="163">
        <v>579.69100000000003</v>
      </c>
      <c r="M18" s="163">
        <v>927.46900000000005</v>
      </c>
      <c r="N18" s="163">
        <v>505.63499999999999</v>
      </c>
      <c r="O18" s="163">
        <v>745.50699999999995</v>
      </c>
      <c r="P18" s="163">
        <v>337.45499999999998</v>
      </c>
      <c r="Q18" s="163">
        <v>53.694000000000003</v>
      </c>
      <c r="R18" s="163">
        <v>392.83600000000001</v>
      </c>
      <c r="S18" s="163">
        <v>878.59298660000002</v>
      </c>
      <c r="T18" s="161">
        <v>302.27600000000001</v>
      </c>
      <c r="U18" s="163">
        <v>21.940999999999999</v>
      </c>
      <c r="V18" s="144">
        <v>554.37900000000002</v>
      </c>
      <c r="W18" s="101">
        <v>6896.28</v>
      </c>
      <c r="X18" s="101">
        <v>10558.867506942584</v>
      </c>
    </row>
    <row r="19" spans="1:24">
      <c r="A19" s="8">
        <v>2009</v>
      </c>
      <c r="B19" s="101">
        <v>21622.387999999999</v>
      </c>
      <c r="C19" s="161">
        <v>407.75799999999998</v>
      </c>
      <c r="D19" s="163">
        <v>11506.937</v>
      </c>
      <c r="E19" s="163">
        <v>480.084</v>
      </c>
      <c r="F19" s="163">
        <v>1680.146</v>
      </c>
      <c r="G19" s="144">
        <v>741.33900000000006</v>
      </c>
      <c r="H19" s="104">
        <v>14747.971</v>
      </c>
      <c r="I19" s="161">
        <v>473.57100000000003</v>
      </c>
      <c r="J19" s="163">
        <v>1326.2460000000001</v>
      </c>
      <c r="K19" s="163">
        <v>620.93899999999996</v>
      </c>
      <c r="L19" s="163">
        <v>607.50400000000002</v>
      </c>
      <c r="M19" s="163">
        <v>903.19500000000005</v>
      </c>
      <c r="N19" s="163">
        <v>499.62</v>
      </c>
      <c r="O19" s="163">
        <v>712.17600000000004</v>
      </c>
      <c r="P19" s="163">
        <v>332.44400000000002</v>
      </c>
      <c r="Q19" s="163">
        <v>56.268000000000001</v>
      </c>
      <c r="R19" s="163">
        <v>410.74400000000003</v>
      </c>
      <c r="S19" s="163">
        <v>887.71405100000004</v>
      </c>
      <c r="T19" s="161">
        <v>302.66899999999998</v>
      </c>
      <c r="U19" s="163">
        <v>23.036000000000001</v>
      </c>
      <c r="V19" s="144">
        <v>562.05999999999995</v>
      </c>
      <c r="W19" s="101">
        <v>6822.5569999999998</v>
      </c>
      <c r="X19" s="101">
        <v>10265.699158309008</v>
      </c>
    </row>
    <row r="20" spans="1:24">
      <c r="A20" s="8">
        <v>2010</v>
      </c>
      <c r="B20" s="101">
        <v>23029.371999999999</v>
      </c>
      <c r="C20" s="161">
        <v>438.435</v>
      </c>
      <c r="D20" s="163">
        <v>12419.221</v>
      </c>
      <c r="E20" s="163">
        <v>538.202</v>
      </c>
      <c r="F20" s="163">
        <v>1891.21</v>
      </c>
      <c r="G20" s="144">
        <v>739.68</v>
      </c>
      <c r="H20" s="104">
        <v>15913.763000000001</v>
      </c>
      <c r="I20" s="161">
        <v>531.17100000000005</v>
      </c>
      <c r="J20" s="163">
        <v>1380.3409999999999</v>
      </c>
      <c r="K20" s="163">
        <v>653.43299999999999</v>
      </c>
      <c r="L20" s="163">
        <v>645.16200000000003</v>
      </c>
      <c r="M20" s="163">
        <v>912.66200000000003</v>
      </c>
      <c r="N20" s="163">
        <v>488.40899999999999</v>
      </c>
      <c r="O20" s="163">
        <v>722.48</v>
      </c>
      <c r="P20" s="163">
        <v>345.608</v>
      </c>
      <c r="Q20" s="163">
        <v>59.021000000000001</v>
      </c>
      <c r="R20" s="163">
        <v>421.93900000000002</v>
      </c>
      <c r="S20" s="163">
        <v>947.81570520000002</v>
      </c>
      <c r="T20" s="161">
        <v>328.01100000000002</v>
      </c>
      <c r="U20" s="163">
        <v>25.481999999999999</v>
      </c>
      <c r="V20" s="144">
        <v>594.255</v>
      </c>
      <c r="W20" s="101">
        <v>7098.5969999999998</v>
      </c>
      <c r="X20" s="101">
        <v>10805.905036270378</v>
      </c>
    </row>
    <row r="21" spans="1:24">
      <c r="A21" s="8">
        <v>2011</v>
      </c>
      <c r="B21" s="101">
        <v>23837.983</v>
      </c>
      <c r="C21" s="161">
        <v>426.26</v>
      </c>
      <c r="D21" s="163">
        <v>12553.654</v>
      </c>
      <c r="E21" s="163">
        <v>546.86699999999996</v>
      </c>
      <c r="F21" s="163">
        <v>2204.7829999999999</v>
      </c>
      <c r="G21" s="144">
        <v>787.86300000000006</v>
      </c>
      <c r="H21" s="104">
        <v>16387.536</v>
      </c>
      <c r="I21" s="161">
        <v>643.12400000000002</v>
      </c>
      <c r="J21" s="163">
        <v>1417.6949999999999</v>
      </c>
      <c r="K21" s="163">
        <v>678.99199999999996</v>
      </c>
      <c r="L21" s="163">
        <v>654.00900000000001</v>
      </c>
      <c r="M21" s="163">
        <v>952.00900000000001</v>
      </c>
      <c r="N21" s="163">
        <v>502.18</v>
      </c>
      <c r="O21" s="163">
        <v>763.27</v>
      </c>
      <c r="P21" s="163">
        <v>356.19299999999998</v>
      </c>
      <c r="Q21" s="163">
        <v>58.808999999999997</v>
      </c>
      <c r="R21" s="163">
        <v>445.28199999999998</v>
      </c>
      <c r="S21" s="163">
        <v>981.54774620000001</v>
      </c>
      <c r="T21" s="161">
        <v>338.86</v>
      </c>
      <c r="U21" s="163">
        <v>26.931999999999999</v>
      </c>
      <c r="V21" s="144">
        <v>615.68299999999999</v>
      </c>
      <c r="W21" s="101">
        <v>7441.1480000000001</v>
      </c>
      <c r="X21" s="101">
        <v>11470.96899553611</v>
      </c>
    </row>
    <row r="22" spans="1:24">
      <c r="A22" s="8">
        <v>2012</v>
      </c>
      <c r="B22" s="101">
        <v>22330.133999999998</v>
      </c>
      <c r="C22" s="161">
        <v>421.57</v>
      </c>
      <c r="D22" s="163">
        <v>10040.61</v>
      </c>
      <c r="E22" s="163">
        <v>541.65599999999995</v>
      </c>
      <c r="F22" s="163">
        <v>2747.9360000000001</v>
      </c>
      <c r="G22" s="144">
        <v>885.274</v>
      </c>
      <c r="H22" s="104">
        <v>14637.046</v>
      </c>
      <c r="I22" s="161">
        <v>687.91499999999996</v>
      </c>
      <c r="J22" s="163">
        <v>1458.9870000000001</v>
      </c>
      <c r="K22" s="163">
        <v>719.13800000000003</v>
      </c>
      <c r="L22" s="163">
        <v>650.04300000000001</v>
      </c>
      <c r="M22" s="163">
        <v>974.41099999999994</v>
      </c>
      <c r="N22" s="163">
        <v>519.97500000000002</v>
      </c>
      <c r="O22" s="163">
        <v>797.03700000000003</v>
      </c>
      <c r="P22" s="163">
        <v>373.86700000000002</v>
      </c>
      <c r="Q22" s="163">
        <v>59.344000000000001</v>
      </c>
      <c r="R22" s="163">
        <v>458.791</v>
      </c>
      <c r="S22" s="163">
        <v>993.58</v>
      </c>
      <c r="T22" s="161">
        <v>351.15</v>
      </c>
      <c r="U22" s="163">
        <v>25.065000000000001</v>
      </c>
      <c r="V22" s="144">
        <v>617.36500000000001</v>
      </c>
      <c r="W22" s="101">
        <v>7693.0879999999997</v>
      </c>
      <c r="X22" s="101">
        <v>12289.523999999998</v>
      </c>
    </row>
    <row r="23" spans="1:24">
      <c r="A23" s="8">
        <v>2013</v>
      </c>
      <c r="B23" s="101">
        <v>23881.585999999999</v>
      </c>
      <c r="C23" s="161">
        <v>424.07299999999998</v>
      </c>
      <c r="D23" s="163">
        <v>11076.958000000001</v>
      </c>
      <c r="E23" s="163">
        <v>521.12300000000005</v>
      </c>
      <c r="F23" s="163">
        <v>3144.0709999999999</v>
      </c>
      <c r="G23" s="144">
        <v>868.245</v>
      </c>
      <c r="H23" s="104">
        <v>15987.828</v>
      </c>
      <c r="I23" s="161">
        <v>732.78899999999999</v>
      </c>
      <c r="J23" s="163">
        <v>1566.8219999999999</v>
      </c>
      <c r="K23" s="163">
        <v>734.02700000000004</v>
      </c>
      <c r="L23" s="163">
        <v>626.76</v>
      </c>
      <c r="M23" s="163">
        <v>984.66200000000003</v>
      </c>
      <c r="N23" s="163">
        <v>567.20699999999999</v>
      </c>
      <c r="O23" s="163">
        <v>785.44399999999996</v>
      </c>
      <c r="P23" s="163">
        <v>366.60300000000001</v>
      </c>
      <c r="Q23" s="163">
        <v>60.42</v>
      </c>
      <c r="R23" s="163">
        <v>482.83600000000001</v>
      </c>
      <c r="S23" s="163">
        <v>1014.782997</v>
      </c>
      <c r="T23" s="161">
        <v>363.23899999999998</v>
      </c>
      <c r="U23" s="163">
        <v>24.920999999999999</v>
      </c>
      <c r="V23" s="144">
        <v>626.89400000000001</v>
      </c>
      <c r="W23" s="101">
        <v>7897.9579999999996</v>
      </c>
      <c r="X23" s="101">
        <v>12803.694937797227</v>
      </c>
    </row>
    <row r="24" spans="1:24">
      <c r="A24" s="8">
        <v>2014</v>
      </c>
      <c r="B24" s="101">
        <v>23491.218000000001</v>
      </c>
      <c r="C24" s="161">
        <v>359.74299999999999</v>
      </c>
      <c r="D24" s="163">
        <v>10178.44</v>
      </c>
      <c r="E24" s="163">
        <v>513.87800000000004</v>
      </c>
      <c r="F24" s="163">
        <v>3493.9650000000001</v>
      </c>
      <c r="G24" s="144">
        <v>828.15200000000004</v>
      </c>
      <c r="H24" s="104">
        <v>15364.083000000001</v>
      </c>
      <c r="I24" s="161">
        <v>738.31799999999998</v>
      </c>
      <c r="J24" s="163">
        <v>1598.569</v>
      </c>
      <c r="K24" s="163">
        <v>812.36</v>
      </c>
      <c r="L24" s="163">
        <v>643.62900000000002</v>
      </c>
      <c r="M24" s="163">
        <v>966.40899999999999</v>
      </c>
      <c r="N24" s="163">
        <v>623.34900000000005</v>
      </c>
      <c r="O24" s="163">
        <v>837.58799999999997</v>
      </c>
      <c r="P24" s="163">
        <v>377.755</v>
      </c>
      <c r="Q24" s="163">
        <v>57.170999999999999</v>
      </c>
      <c r="R24" s="163">
        <v>501.42</v>
      </c>
      <c r="S24" s="163">
        <v>1008.314791</v>
      </c>
      <c r="T24" s="161">
        <v>368.82100000000003</v>
      </c>
      <c r="U24" s="163">
        <v>25.826000000000001</v>
      </c>
      <c r="V24" s="144">
        <v>614.88499999999999</v>
      </c>
      <c r="W24" s="101">
        <v>8137.2510000000002</v>
      </c>
      <c r="X24" s="101">
        <v>13214.903095922245</v>
      </c>
    </row>
    <row r="25" spans="1:24">
      <c r="A25" s="8">
        <v>2015</v>
      </c>
      <c r="B25" s="101">
        <v>23038.178</v>
      </c>
      <c r="C25" s="161">
        <v>354.36900000000003</v>
      </c>
      <c r="D25" s="163">
        <v>9252.9169999999995</v>
      </c>
      <c r="E25" s="163">
        <v>566.72799999999995</v>
      </c>
      <c r="F25" s="163">
        <v>3610.7860000000001</v>
      </c>
      <c r="G25" s="144">
        <v>891.59900000000005</v>
      </c>
      <c r="H25" s="104">
        <v>14889.787</v>
      </c>
      <c r="I25" s="161">
        <v>715.78800000000001</v>
      </c>
      <c r="J25" s="163">
        <v>1564.2760000000001</v>
      </c>
      <c r="K25" s="163">
        <v>843.18600000000004</v>
      </c>
      <c r="L25" s="163">
        <v>678.28099999999995</v>
      </c>
      <c r="M25" s="163">
        <v>986.19899999999996</v>
      </c>
      <c r="N25" s="163">
        <v>635.33900000000006</v>
      </c>
      <c r="O25" s="163">
        <v>808.69799999999998</v>
      </c>
      <c r="P25" s="163">
        <v>356.46</v>
      </c>
      <c r="Q25" s="163">
        <v>54.546999999999997</v>
      </c>
      <c r="R25" s="163">
        <v>506.11399999999998</v>
      </c>
      <c r="S25" s="163">
        <v>1021.887094</v>
      </c>
      <c r="T25" s="161">
        <v>369.25299999999999</v>
      </c>
      <c r="U25" s="163">
        <v>25.295999999999999</v>
      </c>
      <c r="V25" s="144">
        <v>627.94299999999998</v>
      </c>
      <c r="W25" s="101">
        <v>8142.09</v>
      </c>
      <c r="X25" s="101">
        <v>13429.607751365789</v>
      </c>
    </row>
    <row r="26" spans="1:24">
      <c r="A26" s="8">
        <v>2016</v>
      </c>
      <c r="B26" s="101">
        <v>23523.228999999999</v>
      </c>
      <c r="C26" s="161">
        <v>331.387</v>
      </c>
      <c r="D26" s="163">
        <v>10595.012000000001</v>
      </c>
      <c r="E26" s="163">
        <v>572.298</v>
      </c>
      <c r="F26" s="163">
        <v>3464.259</v>
      </c>
      <c r="G26" s="144">
        <v>844.72500000000002</v>
      </c>
      <c r="H26" s="101">
        <v>15473.34</v>
      </c>
      <c r="I26" s="161">
        <v>621.36599999999999</v>
      </c>
      <c r="J26" s="163">
        <v>1554.546</v>
      </c>
      <c r="K26" s="163">
        <v>900.49</v>
      </c>
      <c r="L26" s="163">
        <v>666.89</v>
      </c>
      <c r="M26" s="163">
        <v>1018.6369999999999</v>
      </c>
      <c r="N26" s="163">
        <v>635.72699999999998</v>
      </c>
      <c r="O26" s="163">
        <v>783.04600000000005</v>
      </c>
      <c r="P26" s="163">
        <v>353.88099999999997</v>
      </c>
      <c r="Q26" s="163">
        <v>59.972000000000001</v>
      </c>
      <c r="R26" s="163">
        <v>512.20699999999999</v>
      </c>
      <c r="S26" s="163">
        <v>1025.6527619999999</v>
      </c>
      <c r="T26" s="161">
        <v>370.17399999999998</v>
      </c>
      <c r="U26" s="163">
        <v>23.463999999999999</v>
      </c>
      <c r="V26" s="144">
        <v>632.53399999999999</v>
      </c>
      <c r="W26" s="101">
        <v>8111.7380000000003</v>
      </c>
      <c r="X26" s="101">
        <v>13119.966070296799</v>
      </c>
    </row>
    <row r="27" spans="1:24">
      <c r="A27" s="44">
        <v>2017</v>
      </c>
      <c r="B27" s="101">
        <v>23731.021000000001</v>
      </c>
      <c r="C27" s="161">
        <v>283.62799999999999</v>
      </c>
      <c r="D27" s="163">
        <v>11143.177</v>
      </c>
      <c r="E27" s="163">
        <v>590.71100000000001</v>
      </c>
      <c r="F27" s="163">
        <v>3379.6729999999998</v>
      </c>
      <c r="G27" s="144">
        <v>908.76700000000005</v>
      </c>
      <c r="H27" s="101">
        <v>15760.499</v>
      </c>
      <c r="I27" s="161">
        <v>632.11900000000003</v>
      </c>
      <c r="J27" s="163">
        <v>1566.085</v>
      </c>
      <c r="K27" s="163">
        <v>877.50099999999998</v>
      </c>
      <c r="L27" s="163">
        <v>653.73900000000003</v>
      </c>
      <c r="M27" s="163">
        <v>1019.996</v>
      </c>
      <c r="N27" s="163">
        <v>640.72799999999995</v>
      </c>
      <c r="O27" s="163">
        <v>767.00599999999997</v>
      </c>
      <c r="P27" s="163">
        <v>337.5</v>
      </c>
      <c r="Q27" s="163">
        <v>57.345999999999997</v>
      </c>
      <c r="R27" s="163">
        <v>515.38400000000001</v>
      </c>
      <c r="S27" s="163">
        <v>1029.398559</v>
      </c>
      <c r="T27" s="161">
        <v>367.43599999999998</v>
      </c>
      <c r="U27" s="163">
        <v>23.321999999999999</v>
      </c>
      <c r="V27" s="144">
        <v>638.49900000000002</v>
      </c>
      <c r="W27" s="101">
        <v>8072.0690000000004</v>
      </c>
      <c r="X27" s="101">
        <v>13008.976299141377</v>
      </c>
    </row>
    <row r="28" spans="1:24" s="169" customFormat="1">
      <c r="A28" s="142">
        <v>2018</v>
      </c>
      <c r="B28" s="101">
        <v>22714.085999999999</v>
      </c>
      <c r="C28" s="163">
        <v>253.23099999999999</v>
      </c>
      <c r="D28" s="163">
        <v>11055.543</v>
      </c>
      <c r="E28" s="163">
        <v>615.37199999999996</v>
      </c>
      <c r="F28" s="163">
        <v>2717.8960000000002</v>
      </c>
      <c r="G28" s="163">
        <v>945.78599999999994</v>
      </c>
      <c r="H28" s="101">
        <v>14799.432000000001</v>
      </c>
      <c r="I28" s="163">
        <v>628.202</v>
      </c>
      <c r="J28" s="163">
        <v>1502.4829999999999</v>
      </c>
      <c r="K28" s="163">
        <v>848.10500000000002</v>
      </c>
      <c r="L28" s="163">
        <v>643.62599999999998</v>
      </c>
      <c r="M28" s="163">
        <v>1000.558</v>
      </c>
      <c r="N28" s="163">
        <v>630.62199999999996</v>
      </c>
      <c r="O28" s="163">
        <v>792.21600000000001</v>
      </c>
      <c r="P28" s="163">
        <v>328.12200000000001</v>
      </c>
      <c r="Q28" s="163">
        <v>57.36</v>
      </c>
      <c r="R28" s="163">
        <v>511.69400000000002</v>
      </c>
      <c r="S28" s="163">
        <f>V28+U28+T28</f>
        <v>1025.846</v>
      </c>
      <c r="T28" s="161">
        <v>367.31799999999998</v>
      </c>
      <c r="U28" s="163">
        <v>23.9</v>
      </c>
      <c r="V28" s="163">
        <v>634.62800000000004</v>
      </c>
      <c r="W28" s="104">
        <v>7946.9920000000002</v>
      </c>
      <c r="X28" s="101">
        <v>12223.821494839232</v>
      </c>
    </row>
    <row r="29" spans="1:24" s="41" customFormat="1">
      <c r="S29" s="133"/>
    </row>
    <row r="30" spans="1:24">
      <c r="A30" s="1" t="s">
        <v>22</v>
      </c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T30" s="41"/>
      <c r="U30" s="41"/>
    </row>
    <row r="31" spans="1:24">
      <c r="A31" s="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T31" s="41"/>
      <c r="U31" s="41"/>
    </row>
    <row r="32" spans="1:24">
      <c r="A32" s="142" t="s">
        <v>942</v>
      </c>
      <c r="B32" s="9">
        <f>((B28/B7)^(1/(2018-1997))-1)*100</f>
        <v>2.9698074010449105</v>
      </c>
      <c r="C32" s="16">
        <f t="shared" ref="C32:X32" si="0">((C28/C7)^(1/(2018-1997))-1)*100</f>
        <v>-1.5281738830467795</v>
      </c>
      <c r="D32" s="17">
        <f t="shared" si="0"/>
        <v>9.0987659038915361</v>
      </c>
      <c r="E32" s="17">
        <f t="shared" si="0"/>
        <v>1.7152341675909843</v>
      </c>
      <c r="F32" s="17">
        <f t="shared" si="0"/>
        <v>3.2588048710941564</v>
      </c>
      <c r="G32" s="73">
        <f t="shared" si="0"/>
        <v>1.8311446878755522</v>
      </c>
      <c r="H32" s="9">
        <f t="shared" si="0"/>
        <v>4.1987043216384468</v>
      </c>
      <c r="I32" s="16">
        <f t="shared" si="0"/>
        <v>3.1702708087341547</v>
      </c>
      <c r="J32" s="17">
        <f t="shared" si="0"/>
        <v>3.1093919927488001</v>
      </c>
      <c r="K32" s="17">
        <f t="shared" si="0"/>
        <v>1.333228443534118</v>
      </c>
      <c r="L32" s="17">
        <f t="shared" si="0"/>
        <v>2.605477547496271</v>
      </c>
      <c r="M32" s="17">
        <f t="shared" si="0"/>
        <v>0.86662506839056963</v>
      </c>
      <c r="N32" s="17">
        <f t="shared" si="0"/>
        <v>1.843410647565058</v>
      </c>
      <c r="O32" s="17">
        <f t="shared" si="0"/>
        <v>2.5167894514785294</v>
      </c>
      <c r="P32" s="17">
        <f t="shared" si="0"/>
        <v>3.1343206036478888</v>
      </c>
      <c r="Q32" s="17">
        <f t="shared" si="0"/>
        <v>4.9749867901360822E-2</v>
      </c>
      <c r="R32" s="17">
        <f t="shared" si="0"/>
        <v>2.4838560313980684</v>
      </c>
      <c r="S32" s="73">
        <f t="shared" si="0"/>
        <v>2.355539903713666</v>
      </c>
      <c r="T32" s="16">
        <f t="shared" si="0"/>
        <v>2.6186719815242343</v>
      </c>
      <c r="U32" s="17">
        <f t="shared" si="0"/>
        <v>-0.80579143971087897</v>
      </c>
      <c r="V32" s="73">
        <f t="shared" si="0"/>
        <v>2.3375683140735681</v>
      </c>
      <c r="W32" s="9">
        <f t="shared" si="0"/>
        <v>2.2147364749742771</v>
      </c>
      <c r="X32" s="9">
        <f t="shared" si="0"/>
        <v>1.4497395572526717</v>
      </c>
    </row>
    <row r="33" spans="1:24">
      <c r="A33" s="8" t="s">
        <v>25</v>
      </c>
      <c r="B33" s="9">
        <f>((B17/B7)^(1/(2007-1997))-1)*100</f>
        <v>7.6514825888628346</v>
      </c>
      <c r="C33" s="16">
        <f t="shared" ref="C33:X33" si="1">((C17/C7)^(1/(2007-1997))-1)*100</f>
        <v>1.453114276275147</v>
      </c>
      <c r="D33" s="17">
        <f t="shared" si="1"/>
        <v>24.733563077073349</v>
      </c>
      <c r="E33" s="17">
        <f t="shared" si="1"/>
        <v>1.7903430280453492</v>
      </c>
      <c r="F33" s="17">
        <f t="shared" si="1"/>
        <v>-0.72867199882092892</v>
      </c>
      <c r="G33" s="73">
        <f t="shared" si="1"/>
        <v>2.3468015682918342</v>
      </c>
      <c r="H33" s="9">
        <f t="shared" si="1"/>
        <v>11.763460831629423</v>
      </c>
      <c r="I33" s="16">
        <f t="shared" si="1"/>
        <v>3.9548579045903143</v>
      </c>
      <c r="J33" s="17">
        <f t="shared" si="1"/>
        <v>4.6745714164264873</v>
      </c>
      <c r="K33" s="17">
        <f t="shared" si="1"/>
        <v>0.37801966347061899</v>
      </c>
      <c r="L33" s="17">
        <f t="shared" si="1"/>
        <v>4.3933504977386129</v>
      </c>
      <c r="M33" s="17">
        <f t="shared" si="1"/>
        <v>0.7948552697254252</v>
      </c>
      <c r="N33" s="17">
        <f t="shared" si="1"/>
        <v>1.6373307605727083</v>
      </c>
      <c r="O33" s="17">
        <f t="shared" si="1"/>
        <v>4.1732863125991448</v>
      </c>
      <c r="P33" s="17">
        <f t="shared" si="1"/>
        <v>7.7974738613053596</v>
      </c>
      <c r="Q33" s="17">
        <f t="shared" si="1"/>
        <v>-0.52431998012983927</v>
      </c>
      <c r="R33" s="17">
        <f t="shared" si="1"/>
        <v>2.5266878016281691</v>
      </c>
      <c r="S33" s="73">
        <f t="shared" si="1"/>
        <v>3.0456873140780383</v>
      </c>
      <c r="T33" s="16">
        <f t="shared" si="1"/>
        <v>3.0055794392583213</v>
      </c>
      <c r="U33" s="17">
        <f t="shared" si="1"/>
        <v>-2.5695282177164658</v>
      </c>
      <c r="V33" s="73">
        <f t="shared" si="1"/>
        <v>3.3032049004095176</v>
      </c>
      <c r="W33" s="9">
        <f t="shared" si="1"/>
        <v>2.9882797818402196</v>
      </c>
      <c r="X33" s="9">
        <f t="shared" si="1"/>
        <v>1.1155548664203874</v>
      </c>
    </row>
    <row r="34" spans="1:24">
      <c r="A34" s="142" t="s">
        <v>943</v>
      </c>
      <c r="B34" s="9">
        <f>((B28/B17)^(1/(2018-2007))-1)*100</f>
        <v>-1.1093456742702346</v>
      </c>
      <c r="C34" s="16">
        <f t="shared" ref="C34:X34" si="2">((C28/C17)^(1/(2018-2007))-1)*100</f>
        <v>-4.1623443452143194</v>
      </c>
      <c r="D34" s="17">
        <f t="shared" si="2"/>
        <v>-3.4073818840265169</v>
      </c>
      <c r="E34" s="17">
        <f t="shared" si="2"/>
        <v>1.6470014791948095</v>
      </c>
      <c r="F34" s="17">
        <f t="shared" si="2"/>
        <v>7.022604217698869</v>
      </c>
      <c r="G34" s="73">
        <f t="shared" si="2"/>
        <v>1.364620555802798</v>
      </c>
      <c r="H34" s="9">
        <f t="shared" si="2"/>
        <v>-2.2331003166238372</v>
      </c>
      <c r="I34" s="16">
        <f t="shared" si="2"/>
        <v>2.4621495505124047</v>
      </c>
      <c r="J34" s="17">
        <f t="shared" si="2"/>
        <v>1.7068199626526281</v>
      </c>
      <c r="K34" s="17">
        <f t="shared" si="2"/>
        <v>2.2094857024983927</v>
      </c>
      <c r="L34" s="17">
        <f t="shared" si="2"/>
        <v>1.0067231422653089</v>
      </c>
      <c r="M34" s="17">
        <f t="shared" si="2"/>
        <v>0.93191468439284275</v>
      </c>
      <c r="N34" s="17">
        <f t="shared" si="2"/>
        <v>2.0311185721781477</v>
      </c>
      <c r="O34" s="17">
        <f t="shared" si="2"/>
        <v>1.0337517799672069</v>
      </c>
      <c r="P34" s="17">
        <f t="shared" si="2"/>
        <v>-0.92963039015903082</v>
      </c>
      <c r="Q34" s="17">
        <f t="shared" si="2"/>
        <v>0.5745059045524803</v>
      </c>
      <c r="R34" s="17">
        <f t="shared" si="2"/>
        <v>2.4449335860692534</v>
      </c>
      <c r="S34" s="73">
        <f t="shared" si="2"/>
        <v>1.732145030335186</v>
      </c>
      <c r="T34" s="16">
        <f t="shared" si="2"/>
        <v>2.2681991955422642</v>
      </c>
      <c r="U34" s="17">
        <f t="shared" si="2"/>
        <v>0.82529668803239531</v>
      </c>
      <c r="V34" s="73">
        <f t="shared" si="2"/>
        <v>1.4675519057321784</v>
      </c>
      <c r="W34" s="9">
        <f t="shared" si="2"/>
        <v>1.5165582342142381</v>
      </c>
      <c r="X34" s="9">
        <f t="shared" si="2"/>
        <v>1.7545021527913818</v>
      </c>
    </row>
    <row r="36" spans="1:24">
      <c r="A36" s="25" t="s">
        <v>594</v>
      </c>
      <c r="B36" s="66" t="s">
        <v>941</v>
      </c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T36" s="41"/>
      <c r="U36" s="41"/>
    </row>
    <row r="37" spans="1:24">
      <c r="A37" s="25" t="s">
        <v>595</v>
      </c>
      <c r="B37" s="3" t="s">
        <v>596</v>
      </c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T37" s="41"/>
      <c r="U37" s="41"/>
    </row>
    <row r="38" spans="1:24">
      <c r="A38" s="1" t="s">
        <v>1</v>
      </c>
      <c r="B38" s="3" t="s">
        <v>654</v>
      </c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T38" s="41"/>
      <c r="U38" s="41"/>
    </row>
  </sheetData>
  <mergeCells count="1">
    <mergeCell ref="B6:X6"/>
  </mergeCells>
  <pageMargins left="0.7" right="0.7" top="0.75" bottom="0.75" header="0.3" footer="0.3"/>
  <pageSetup orientation="portrait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Y35"/>
  <sheetViews>
    <sheetView zoomScaleNormal="100" workbookViewId="0">
      <selection activeCell="U15" sqref="U15"/>
    </sheetView>
  </sheetViews>
  <sheetFormatPr defaultRowHeight="15"/>
  <cols>
    <col min="1" max="1" width="16.7109375" customWidth="1"/>
    <col min="9" max="9" width="11.140625" customWidth="1"/>
    <col min="16" max="16" width="10.28515625" customWidth="1"/>
  </cols>
  <sheetData>
    <row r="1" spans="1:25" ht="15.75">
      <c r="A1" s="227" t="s">
        <v>58</v>
      </c>
      <c r="B1" s="2" t="s">
        <v>695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 s="41" customFormat="1" ht="15" customHeight="1">
      <c r="A6" s="67"/>
      <c r="B6" s="246" t="s">
        <v>694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5">
      <c r="A7" s="142">
        <v>1997</v>
      </c>
      <c r="B7" s="9">
        <f>'Table 11'!B7/'Table 1'!B7*100</f>
        <v>47.892037219955974</v>
      </c>
      <c r="C7" s="16">
        <f>'Table 11'!C7/'Table 1'!C7*100</f>
        <v>95.55751792567952</v>
      </c>
      <c r="D7" s="17">
        <f>'Table 11'!D7/'Table 1'!D7*100</f>
        <v>24.890478268827348</v>
      </c>
      <c r="E7" s="17">
        <f>'Table 11'!E7/'Table 1'!E7*100</f>
        <v>79.907468912434567</v>
      </c>
      <c r="F7" s="17">
        <f>'Table 11'!F7/'Table 1'!F7*100</f>
        <v>45.287308387722383</v>
      </c>
      <c r="G7" s="73">
        <f>'Table 11'!G7/'Table 1'!G7*100</f>
        <v>88.292679151834079</v>
      </c>
      <c r="H7" s="9">
        <f>'Table 11'!H7/'Table 1'!H7*100</f>
        <v>37.160152561814961</v>
      </c>
      <c r="I7" s="16">
        <f>'Table 11'!I7/'Table 1'!I7*100</f>
        <v>91.421222219837688</v>
      </c>
      <c r="J7" s="17">
        <f>'Table 11'!J7/'Table 1'!J7*100</f>
        <v>72.843208998118641</v>
      </c>
      <c r="K7" s="17">
        <f>'Table 11'!K7/'Table 1'!K7*100</f>
        <v>66.214875775672127</v>
      </c>
      <c r="L7" s="17">
        <f>'Table 11'!L7/'Table 1'!L7*100</f>
        <v>98.2566170157166</v>
      </c>
      <c r="M7" s="17">
        <f>'Table 11'!M7/'Table 1'!M7*100</f>
        <v>75.3354386099424</v>
      </c>
      <c r="N7" s="17">
        <f>'Table 11'!N7/'Table 1'!N7*100</f>
        <v>78.469765796626575</v>
      </c>
      <c r="O7" s="17">
        <f>'Table 11'!O7/'Table 1'!O7*100</f>
        <v>50.370914041973812</v>
      </c>
      <c r="P7" s="17">
        <f>'Table 11'!P7/'Table 1'!P7*100</f>
        <v>57.86446801072136</v>
      </c>
      <c r="Q7" s="17">
        <f>'Table 11'!Q7/'Table 1'!Q7*100</f>
        <v>60.101472764428152</v>
      </c>
      <c r="R7" s="17">
        <f>'Table 11'!R7/'Table 1'!R7*100</f>
        <v>63.663487805277022</v>
      </c>
      <c r="S7" s="73">
        <f>'Table 11'!S7/'Table 1'!S7*100</f>
        <v>58.347267918660663</v>
      </c>
      <c r="T7" s="16">
        <f>'Table 11'!T7/'Table 1'!T7*100</f>
        <v>61.955717136887081</v>
      </c>
      <c r="U7" s="17">
        <f>'Table 11'!U7/'Table 1'!U7*100</f>
        <v>40.814093059380077</v>
      </c>
      <c r="V7" s="73">
        <f>'Table 11'!V7/'Table 1'!V7*100</f>
        <v>57.156753574216999</v>
      </c>
      <c r="W7" s="9">
        <f>'Table 11'!W7/'Table 1'!W7*100</f>
        <v>71.065818036123275</v>
      </c>
      <c r="X7" s="9">
        <f>'Table 11'!X7/'Table 1'!X7*100</f>
        <v>60.228146243789141</v>
      </c>
      <c r="Y7" s="16"/>
    </row>
    <row r="8" spans="1:25">
      <c r="A8" s="142">
        <v>1998</v>
      </c>
      <c r="B8" s="9">
        <f>'Table 11'!B8/'Table 1'!B8*100</f>
        <v>48.180106783518752</v>
      </c>
      <c r="C8" s="16">
        <f>'Table 11'!C8/'Table 1'!C8*100</f>
        <v>95.645933535598942</v>
      </c>
      <c r="D8" s="17">
        <f>'Table 11'!D8/'Table 1'!D8*100</f>
        <v>24.852456546438294</v>
      </c>
      <c r="E8" s="17">
        <f>'Table 11'!E8/'Table 1'!E8*100</f>
        <v>80.905963428156511</v>
      </c>
      <c r="F8" s="17">
        <f>'Table 11'!F8/'Table 1'!F8*100</f>
        <v>44.341121130289999</v>
      </c>
      <c r="G8" s="73">
        <f>'Table 11'!G8/'Table 1'!G8*100</f>
        <v>97.904378629368068</v>
      </c>
      <c r="H8" s="9">
        <f>'Table 11'!H8/'Table 1'!H8*100</f>
        <v>37.8174407728049</v>
      </c>
      <c r="I8" s="16">
        <f>'Table 11'!I8/'Table 1'!I8*100</f>
        <v>86.846689127861382</v>
      </c>
      <c r="J8" s="17">
        <f>'Table 11'!J8/'Table 1'!J8*100</f>
        <v>73.927511610582656</v>
      </c>
      <c r="K8" s="17">
        <f>'Table 11'!K8/'Table 1'!K8*100</f>
        <v>67.016053738587374</v>
      </c>
      <c r="L8" s="17">
        <f>'Table 11'!L8/'Table 1'!L8*100</f>
        <v>97.359865241870168</v>
      </c>
      <c r="M8" s="17">
        <f>'Table 11'!M8/'Table 1'!M8*100</f>
        <v>76.136899848370419</v>
      </c>
      <c r="N8" s="17">
        <f>'Table 11'!N8/'Table 1'!N8*100</f>
        <v>76.513484673931529</v>
      </c>
      <c r="O8" s="17">
        <f>'Table 11'!O8/'Table 1'!O8*100</f>
        <v>51.52344242924827</v>
      </c>
      <c r="P8" s="17">
        <f>'Table 11'!P8/'Table 1'!P8*100</f>
        <v>59.119827958698167</v>
      </c>
      <c r="Q8" s="17">
        <f>'Table 11'!Q8/'Table 1'!Q8*100</f>
        <v>56.316853364777231</v>
      </c>
      <c r="R8" s="17">
        <f>'Table 11'!R8/'Table 1'!R8*100</f>
        <v>63.394681194222422</v>
      </c>
      <c r="S8" s="73">
        <f>'Table 11'!S8/'Table 1'!S8*100</f>
        <v>57.902739308312867</v>
      </c>
      <c r="T8" s="16">
        <f>'Table 11'!T8/'Table 1'!T8*100</f>
        <v>62.162220309810664</v>
      </c>
      <c r="U8" s="17">
        <f>'Table 11'!U8/'Table 1'!U8*100</f>
        <v>41.915035587188612</v>
      </c>
      <c r="V8" s="73">
        <f>'Table 11'!V8/'Table 1'!V8*100</f>
        <v>56.241897315818676</v>
      </c>
      <c r="W8" s="9">
        <f>'Table 11'!W8/'Table 1'!W8*100</f>
        <v>70.966201505168243</v>
      </c>
      <c r="X8" s="9">
        <f>'Table 11'!X8/'Table 1'!X8*100</f>
        <v>61.210477182527598</v>
      </c>
    </row>
    <row r="9" spans="1:25">
      <c r="A9" s="142">
        <v>1999</v>
      </c>
      <c r="B9" s="9">
        <f>'Table 11'!B9/'Table 1'!B9*100</f>
        <v>49.971655336678722</v>
      </c>
      <c r="C9" s="16">
        <f>'Table 11'!C9/'Table 1'!C9*100</f>
        <v>107.89867051619362</v>
      </c>
      <c r="D9" s="17">
        <f>'Table 11'!D9/'Table 1'!D9*100</f>
        <v>27.601090315121201</v>
      </c>
      <c r="E9" s="17">
        <f>'Table 11'!E9/'Table 1'!E9*100</f>
        <v>85.445742330639092</v>
      </c>
      <c r="F9" s="17">
        <f>'Table 11'!F9/'Table 1'!F9*100</f>
        <v>44.485024021457306</v>
      </c>
      <c r="G9" s="73">
        <f>'Table 11'!G9/'Table 1'!G9*100</f>
        <v>99.813876511111275</v>
      </c>
      <c r="H9" s="9">
        <f>'Table 11'!H9/'Table 1'!H9*100</f>
        <v>40.125485152103316</v>
      </c>
      <c r="I9" s="16">
        <f>'Table 11'!I9/'Table 1'!I9*100</f>
        <v>88.172236905139982</v>
      </c>
      <c r="J9" s="17">
        <f>'Table 11'!J9/'Table 1'!J9*100</f>
        <v>76.540219525541559</v>
      </c>
      <c r="K9" s="17">
        <f>'Table 11'!K9/'Table 1'!K9*100</f>
        <v>69.893645747136446</v>
      </c>
      <c r="L9" s="17">
        <f>'Table 11'!L9/'Table 1'!L9*100</f>
        <v>92.286521377562465</v>
      </c>
      <c r="M9" s="17">
        <f>'Table 11'!M9/'Table 1'!M9*100</f>
        <v>76.699687005904934</v>
      </c>
      <c r="N9" s="17">
        <f>'Table 11'!N9/'Table 1'!N9*100</f>
        <v>79.141780511956554</v>
      </c>
      <c r="O9" s="17">
        <f>'Table 11'!O9/'Table 1'!O9*100</f>
        <v>51.575760262132306</v>
      </c>
      <c r="P9" s="17">
        <f>'Table 11'!P9/'Table 1'!P9*100</f>
        <v>61.332179170584666</v>
      </c>
      <c r="Q9" s="17">
        <f>'Table 11'!Q9/'Table 1'!Q9*100</f>
        <v>63.228431255235137</v>
      </c>
      <c r="R9" s="17">
        <f>'Table 11'!R9/'Table 1'!R9*100</f>
        <v>66.522301094960355</v>
      </c>
      <c r="S9" s="73">
        <f>'Table 11'!S9/'Table 1'!S9*100</f>
        <v>59.866186834057736</v>
      </c>
      <c r="T9" s="16">
        <f>'Table 11'!T9/'Table 1'!T9*100</f>
        <v>64.29663385638176</v>
      </c>
      <c r="U9" s="17">
        <f>'Table 11'!U9/'Table 1'!U9*100</f>
        <v>43.272260901429092</v>
      </c>
      <c r="V9" s="73">
        <f>'Table 11'!V9/'Table 1'!V9*100</f>
        <v>58.137660968446426</v>
      </c>
      <c r="W9" s="9">
        <f>'Table 11'!W9/'Table 1'!W9*100</f>
        <v>72.280501469548568</v>
      </c>
      <c r="X9" s="9">
        <f>'Table 11'!X9/'Table 1'!X9*100</f>
        <v>63.115288298067171</v>
      </c>
    </row>
    <row r="10" spans="1:25">
      <c r="A10" s="142">
        <v>2000</v>
      </c>
      <c r="B10" s="9">
        <f>'Table 11'!B10/'Table 1'!B10*100</f>
        <v>55.663180673263824</v>
      </c>
      <c r="C10" s="16">
        <f>'Table 11'!C10/'Table 1'!C10*100</f>
        <v>105.01962129925863</v>
      </c>
      <c r="D10" s="17">
        <f>'Table 11'!D10/'Table 1'!D10*100</f>
        <v>43.39391418717036</v>
      </c>
      <c r="E10" s="17">
        <f>'Table 11'!E10/'Table 1'!E10*100</f>
        <v>85.870811203240223</v>
      </c>
      <c r="F10" s="17">
        <f>'Table 11'!F10/'Table 1'!F10*100</f>
        <v>47.068039285663751</v>
      </c>
      <c r="G10" s="73">
        <f>'Table 11'!G10/'Table 1'!G10*100</f>
        <v>99.0727479209026</v>
      </c>
      <c r="H10" s="9">
        <f>'Table 11'!H10/'Table 1'!H10*100</f>
        <v>48.580917225382478</v>
      </c>
      <c r="I10" s="16">
        <f>'Table 11'!I10/'Table 1'!I10*100</f>
        <v>88.990361293316184</v>
      </c>
      <c r="J10" s="17">
        <f>'Table 11'!J10/'Table 1'!J10*100</f>
        <v>78.307411052690654</v>
      </c>
      <c r="K10" s="17">
        <f>'Table 11'!K10/'Table 1'!K10*100</f>
        <v>72.193495713702546</v>
      </c>
      <c r="L10" s="17">
        <f>'Table 11'!L10/'Table 1'!L10*100</f>
        <v>89.325800289166693</v>
      </c>
      <c r="M10" s="17">
        <f>'Table 11'!M10/'Table 1'!M10*100</f>
        <v>81.924544163756465</v>
      </c>
      <c r="N10" s="17">
        <f>'Table 11'!N10/'Table 1'!N10*100</f>
        <v>78.015838682819833</v>
      </c>
      <c r="O10" s="17">
        <f>'Table 11'!O10/'Table 1'!O10*100</f>
        <v>54.99962128862856</v>
      </c>
      <c r="P10" s="17">
        <f>'Table 11'!P10/'Table 1'!P10*100</f>
        <v>65.557956929322586</v>
      </c>
      <c r="Q10" s="17">
        <f>'Table 11'!Q10/'Table 1'!Q10*100</f>
        <v>66.148174004101406</v>
      </c>
      <c r="R10" s="17">
        <f>'Table 11'!R10/'Table 1'!R10*100</f>
        <v>68.147828801641225</v>
      </c>
      <c r="S10" s="73">
        <f>'Table 11'!S10/'Table 1'!S10*100</f>
        <v>63.370286509374637</v>
      </c>
      <c r="T10" s="16">
        <f>'Table 11'!T10/'Table 1'!T10*100</f>
        <v>66.493718143796727</v>
      </c>
      <c r="U10" s="17">
        <f>'Table 11'!U10/'Table 1'!U10*100</f>
        <v>44.288975312817044</v>
      </c>
      <c r="V10" s="73">
        <f>'Table 11'!V10/'Table 1'!V10*100</f>
        <v>62.536869749597535</v>
      </c>
      <c r="W10" s="9">
        <f>'Table 11'!W10/'Table 1'!W10*100</f>
        <v>74.400192500455418</v>
      </c>
      <c r="X10" s="9">
        <f>'Table 11'!X10/'Table 1'!X10*100</f>
        <v>65.712701660253202</v>
      </c>
    </row>
    <row r="11" spans="1:25">
      <c r="A11" s="142">
        <v>2001</v>
      </c>
      <c r="B11" s="9">
        <f>'Table 11'!B11/'Table 1'!B11*100</f>
        <v>54.771902177496436</v>
      </c>
      <c r="C11" s="16">
        <f>'Table 11'!C11/'Table 1'!C11*100</f>
        <v>99.341678327350905</v>
      </c>
      <c r="D11" s="17">
        <f>'Table 11'!D11/'Table 1'!D11*100</f>
        <v>36.944998343675266</v>
      </c>
      <c r="E11" s="17">
        <f>'Table 11'!E11/'Table 1'!E11*100</f>
        <v>93.044664416874426</v>
      </c>
      <c r="F11" s="17">
        <f>'Table 11'!F11/'Table 1'!F11*100</f>
        <v>47.451239800626432</v>
      </c>
      <c r="G11" s="73">
        <f>'Table 11'!G11/'Table 1'!G11*100</f>
        <v>113.206413511146</v>
      </c>
      <c r="H11" s="9">
        <f>'Table 11'!H11/'Table 1'!H11*100</f>
        <v>46.011147155635072</v>
      </c>
      <c r="I11" s="16">
        <f>'Table 11'!I11/'Table 1'!I11*100</f>
        <v>91.031985611208114</v>
      </c>
      <c r="J11" s="17">
        <f>'Table 11'!J11/'Table 1'!J11*100</f>
        <v>78.919901216159545</v>
      </c>
      <c r="K11" s="17">
        <f>'Table 11'!K11/'Table 1'!K11*100</f>
        <v>73.840477986367191</v>
      </c>
      <c r="L11" s="17">
        <f>'Table 11'!L11/'Table 1'!L11*100</f>
        <v>88.992828498318957</v>
      </c>
      <c r="M11" s="17">
        <f>'Table 11'!M11/'Table 1'!M11*100</f>
        <v>84.680950191570886</v>
      </c>
      <c r="N11" s="17">
        <f>'Table 11'!N11/'Table 1'!N11*100</f>
        <v>79.733417021907229</v>
      </c>
      <c r="O11" s="17">
        <f>'Table 11'!O11/'Table 1'!O11*100</f>
        <v>56.890760250402259</v>
      </c>
      <c r="P11" s="17">
        <f>'Table 11'!P11/'Table 1'!P11*100</f>
        <v>70.28995560488346</v>
      </c>
      <c r="Q11" s="17">
        <f>'Table 11'!Q11/'Table 1'!Q11*100</f>
        <v>66.271380214754856</v>
      </c>
      <c r="R11" s="17">
        <f>'Table 11'!R11/'Table 1'!R11*100</f>
        <v>71.041158922411469</v>
      </c>
      <c r="S11" s="73">
        <f>'Table 11'!S11/'Table 1'!S11*100</f>
        <v>65.593038221830398</v>
      </c>
      <c r="T11" s="16">
        <f>'Table 11'!T11/'Table 1'!T11*100</f>
        <v>67.756835791585729</v>
      </c>
      <c r="U11" s="17">
        <f>'Table 11'!U11/'Table 1'!U11*100</f>
        <v>47.407283801259858</v>
      </c>
      <c r="V11" s="73">
        <f>'Table 11'!V11/'Table 1'!V11*100</f>
        <v>65.223732898306494</v>
      </c>
      <c r="W11" s="9">
        <f>'Table 11'!W11/'Table 1'!W11*100</f>
        <v>76.184521408908353</v>
      </c>
      <c r="X11" s="9">
        <f>'Table 11'!X11/'Table 1'!X11*100</f>
        <v>67.997605380281627</v>
      </c>
    </row>
    <row r="12" spans="1:25">
      <c r="A12" s="142">
        <v>2002</v>
      </c>
      <c r="B12" s="9">
        <f>'Table 11'!B12/'Table 1'!B12*100</f>
        <v>54.742760962737492</v>
      </c>
      <c r="C12" s="16">
        <f>'Table 11'!C12/'Table 1'!C12*100</f>
        <v>96.898042270239856</v>
      </c>
      <c r="D12" s="17">
        <f>'Table 11'!D12/'Table 1'!D12*100</f>
        <v>37.485196200207106</v>
      </c>
      <c r="E12" s="17">
        <f>'Table 11'!E12/'Table 1'!E12*100</f>
        <v>89.390292091147344</v>
      </c>
      <c r="F12" s="17">
        <f>'Table 11'!F12/'Table 1'!F12*100</f>
        <v>51.043984985254411</v>
      </c>
      <c r="G12" s="73">
        <f>'Table 11'!G12/'Table 1'!G12*100</f>
        <v>96.177795715309415</v>
      </c>
      <c r="H12" s="9">
        <f>'Table 11'!H12/'Table 1'!H12*100</f>
        <v>45.603365384435072</v>
      </c>
      <c r="I12" s="16">
        <f>'Table 11'!I12/'Table 1'!I12*100</f>
        <v>91.662229468937497</v>
      </c>
      <c r="J12" s="17">
        <f>'Table 11'!J12/'Table 1'!J12*100</f>
        <v>79.410623896037734</v>
      </c>
      <c r="K12" s="17">
        <f>'Table 11'!K12/'Table 1'!K12*100</f>
        <v>75.71637378392397</v>
      </c>
      <c r="L12" s="17">
        <f>'Table 11'!L12/'Table 1'!L12*100</f>
        <v>87.867963097083361</v>
      </c>
      <c r="M12" s="17">
        <f>'Table 11'!M12/'Table 1'!M12*100</f>
        <v>83.536431871283867</v>
      </c>
      <c r="N12" s="17">
        <f>'Table 11'!N12/'Table 1'!N12*100</f>
        <v>81.214808167725792</v>
      </c>
      <c r="O12" s="17">
        <f>'Table 11'!O12/'Table 1'!O12*100</f>
        <v>57.583694863779542</v>
      </c>
      <c r="P12" s="17">
        <f>'Table 11'!P12/'Table 1'!P12*100</f>
        <v>71.127689829166556</v>
      </c>
      <c r="Q12" s="17">
        <f>'Table 11'!Q12/'Table 1'!Q12*100</f>
        <v>70.358949056371017</v>
      </c>
      <c r="R12" s="17">
        <f>'Table 11'!R12/'Table 1'!R12*100</f>
        <v>73.446205908027892</v>
      </c>
      <c r="S12" s="73">
        <f>'Table 11'!S12/'Table 1'!S12*100</f>
        <v>67.140685965110094</v>
      </c>
      <c r="T12" s="16">
        <f>'Table 11'!T12/'Table 1'!T12*100</f>
        <v>71.092120598699552</v>
      </c>
      <c r="U12" s="17">
        <f>'Table 11'!U12/'Table 1'!U12*100</f>
        <v>49.492740948049679</v>
      </c>
      <c r="V12" s="73">
        <f>'Table 11'!V12/'Table 1'!V12*100</f>
        <v>65.760184497072288</v>
      </c>
      <c r="W12" s="9">
        <f>'Table 11'!W12/'Table 1'!W12*100</f>
        <v>76.83043067502679</v>
      </c>
      <c r="X12" s="9">
        <f>'Table 11'!X12/'Table 1'!X12*100</f>
        <v>72.098880968498349</v>
      </c>
    </row>
    <row r="13" spans="1:25">
      <c r="A13" s="142">
        <v>2003</v>
      </c>
      <c r="B13" s="9">
        <f>'Table 11'!B13/'Table 1'!B13*100</f>
        <v>56.888288262204782</v>
      </c>
      <c r="C13" s="16">
        <f>'Table 11'!C13/'Table 1'!C13*100</f>
        <v>98.508814499118316</v>
      </c>
      <c r="D13" s="17">
        <f>'Table 11'!D13/'Table 1'!D13*100</f>
        <v>39.804036418352311</v>
      </c>
      <c r="E13" s="17">
        <f>'Table 11'!E13/'Table 1'!E13*100</f>
        <v>98.50578914202292</v>
      </c>
      <c r="F13" s="17">
        <f>'Table 11'!F13/'Table 1'!F13*100</f>
        <v>52.640391319687375</v>
      </c>
      <c r="G13" s="73">
        <f>'Table 11'!G13/'Table 1'!G13*100</f>
        <v>90.994595834925178</v>
      </c>
      <c r="H13" s="9">
        <f>'Table 11'!H13/'Table 1'!H13*100</f>
        <v>47.643496410539861</v>
      </c>
      <c r="I13" s="16">
        <f>'Table 11'!I13/'Table 1'!I13*100</f>
        <v>92.393546129390131</v>
      </c>
      <c r="J13" s="17">
        <f>'Table 11'!J13/'Table 1'!J13*100</f>
        <v>83.21332325318221</v>
      </c>
      <c r="K13" s="17">
        <f>'Table 11'!K13/'Table 1'!K13*100</f>
        <v>76.579461554729946</v>
      </c>
      <c r="L13" s="17">
        <f>'Table 11'!L13/'Table 1'!L13*100</f>
        <v>90.670934438959549</v>
      </c>
      <c r="M13" s="17">
        <f>'Table 11'!M13/'Table 1'!M13*100</f>
        <v>86.287965327240954</v>
      </c>
      <c r="N13" s="17">
        <f>'Table 11'!N13/'Table 1'!N13*100</f>
        <v>83.050352909104078</v>
      </c>
      <c r="O13" s="17">
        <f>'Table 11'!O13/'Table 1'!O13*100</f>
        <v>59.717763010527889</v>
      </c>
      <c r="P13" s="17">
        <f>'Table 11'!P13/'Table 1'!P13*100</f>
        <v>74.014571413086401</v>
      </c>
      <c r="Q13" s="17">
        <f>'Table 11'!Q13/'Table 1'!Q13*100</f>
        <v>73.576489110469694</v>
      </c>
      <c r="R13" s="17">
        <f>'Table 11'!R13/'Table 1'!R13*100</f>
        <v>75.140222454605947</v>
      </c>
      <c r="S13" s="73">
        <f>'Table 11'!S13/'Table 1'!S13*100</f>
        <v>69.801053395529181</v>
      </c>
      <c r="T13" s="16">
        <f>'Table 11'!T13/'Table 1'!T13*100</f>
        <v>73.494945469316434</v>
      </c>
      <c r="U13" s="17">
        <f>'Table 11'!U13/'Table 1'!U13*100</f>
        <v>55.373430867876813</v>
      </c>
      <c r="V13" s="73">
        <f>'Table 11'!V13/'Table 1'!V13*100</f>
        <v>68.408362897392621</v>
      </c>
      <c r="W13" s="9">
        <f>'Table 11'!W13/'Table 1'!W13*100</f>
        <v>79.246505923493004</v>
      </c>
      <c r="X13" s="9">
        <f>'Table 11'!X13/'Table 1'!X13*100</f>
        <v>74.183797832141281</v>
      </c>
    </row>
    <row r="14" spans="1:25">
      <c r="A14" s="142">
        <v>2004</v>
      </c>
      <c r="B14" s="9">
        <f>'Table 11'!B14/'Table 1'!B14*100</f>
        <v>63.189395898913084</v>
      </c>
      <c r="C14" s="16">
        <f>'Table 11'!C14/'Table 1'!C14*100</f>
        <v>97.78414173404866</v>
      </c>
      <c r="D14" s="17">
        <f>'Table 11'!D14/'Table 1'!D14*100</f>
        <v>49.250570095623353</v>
      </c>
      <c r="E14" s="17">
        <f>'Table 11'!E14/'Table 1'!E14*100</f>
        <v>99.709682990440101</v>
      </c>
      <c r="F14" s="17">
        <f>'Table 11'!F14/'Table 1'!F14*100</f>
        <v>54.680051492017434</v>
      </c>
      <c r="G14" s="73">
        <f>'Table 11'!G14/'Table 1'!G14*100</f>
        <v>96.070596070596054</v>
      </c>
      <c r="H14" s="9">
        <f>'Table 11'!H14/'Table 1'!H14*100</f>
        <v>55.649513537879756</v>
      </c>
      <c r="I14" s="16">
        <f>'Table 11'!I14/'Table 1'!I14*100</f>
        <v>94.590868581449968</v>
      </c>
      <c r="J14" s="17">
        <f>'Table 11'!J14/'Table 1'!J14*100</f>
        <v>85.118418347869508</v>
      </c>
      <c r="K14" s="17">
        <f>'Table 11'!K14/'Table 1'!K14*100</f>
        <v>77.701304446517355</v>
      </c>
      <c r="L14" s="17">
        <f>'Table 11'!L14/'Table 1'!L14*100</f>
        <v>93.746491600377894</v>
      </c>
      <c r="M14" s="17">
        <f>'Table 11'!M14/'Table 1'!M14*100</f>
        <v>88.941966719223501</v>
      </c>
      <c r="N14" s="17">
        <f>'Table 11'!N14/'Table 1'!N14*100</f>
        <v>87.404472603383056</v>
      </c>
      <c r="O14" s="17">
        <f>'Table 11'!O14/'Table 1'!O14*100</f>
        <v>61.001373031003823</v>
      </c>
      <c r="P14" s="17">
        <f>'Table 11'!P14/'Table 1'!P14*100</f>
        <v>75.561912111954072</v>
      </c>
      <c r="Q14" s="17">
        <f>'Table 11'!Q14/'Table 1'!Q14*100</f>
        <v>76.038909197865451</v>
      </c>
      <c r="R14" s="17">
        <f>'Table 11'!R14/'Table 1'!R14*100</f>
        <v>76.742253747282405</v>
      </c>
      <c r="S14" s="73">
        <f>'Table 11'!S14/'Table 1'!S14*100</f>
        <v>71.676559913327992</v>
      </c>
      <c r="T14" s="16">
        <f>'Table 11'!T14/'Table 1'!T14*100</f>
        <v>75.517133474568652</v>
      </c>
      <c r="U14" s="17">
        <f>'Table 11'!U14/'Table 1'!U14*100</f>
        <v>54.969979986657769</v>
      </c>
      <c r="V14" s="73">
        <f>'Table 11'!V14/'Table 1'!V14*100</f>
        <v>70.310050241839605</v>
      </c>
      <c r="W14" s="9">
        <f>'Table 11'!W14/'Table 1'!W14*100</f>
        <v>81.399228017493442</v>
      </c>
      <c r="X14" s="9">
        <f>'Table 11'!X14/'Table 1'!X14*100</f>
        <v>76.427367985388699</v>
      </c>
    </row>
    <row r="15" spans="1:25">
      <c r="A15" s="142">
        <v>2005</v>
      </c>
      <c r="B15" s="9">
        <f>'Table 11'!B15/'Table 1'!B15*100</f>
        <v>72.6863552681302</v>
      </c>
      <c r="C15" s="16">
        <f>'Table 11'!C15/'Table 1'!C15*100</f>
        <v>97.415366377405377</v>
      </c>
      <c r="D15" s="17">
        <f>'Table 11'!D15/'Table 1'!D15*100</f>
        <v>65.172446769706781</v>
      </c>
      <c r="E15" s="17">
        <f>'Table 11'!E15/'Table 1'!E15*100</f>
        <v>97.136409167641077</v>
      </c>
      <c r="F15" s="17">
        <f>'Table 11'!F15/'Table 1'!F15*100</f>
        <v>60.180671184524329</v>
      </c>
      <c r="G15" s="73">
        <f>'Table 11'!G15/'Table 1'!G15*100</f>
        <v>101.96631702431689</v>
      </c>
      <c r="H15" s="9">
        <f>'Table 11'!H15/'Table 1'!H15*100</f>
        <v>68.963845186493273</v>
      </c>
      <c r="I15" s="16">
        <f>'Table 11'!I15/'Table 1'!I15*100</f>
        <v>95.737266220966106</v>
      </c>
      <c r="J15" s="17">
        <f>'Table 11'!J15/'Table 1'!J15*100</f>
        <v>86.75284125507666</v>
      </c>
      <c r="K15" s="17">
        <f>'Table 11'!K15/'Table 1'!K15*100</f>
        <v>80.024229658197456</v>
      </c>
      <c r="L15" s="17">
        <f>'Table 11'!L15/'Table 1'!L15*100</f>
        <v>89.711594341177388</v>
      </c>
      <c r="M15" s="17">
        <f>'Table 11'!M15/'Table 1'!M15*100</f>
        <v>87.955505135702722</v>
      </c>
      <c r="N15" s="17">
        <f>'Table 11'!N15/'Table 1'!N15*100</f>
        <v>85.070273873673685</v>
      </c>
      <c r="O15" s="17">
        <f>'Table 11'!O15/'Table 1'!O15*100</f>
        <v>63.579612801264332</v>
      </c>
      <c r="P15" s="17">
        <f>'Table 11'!P15/'Table 1'!P15*100</f>
        <v>78.464193821616348</v>
      </c>
      <c r="Q15" s="17">
        <f>'Table 11'!Q15/'Table 1'!Q15*100</f>
        <v>73.800312224258462</v>
      </c>
      <c r="R15" s="17">
        <f>'Table 11'!R15/'Table 1'!R15*100</f>
        <v>78.459652902212667</v>
      </c>
      <c r="S15" s="73">
        <f>'Table 11'!S15/'Table 1'!S15*100</f>
        <v>72.890391889452275</v>
      </c>
      <c r="T15" s="16">
        <f>'Table 11'!T15/'Table 1'!T15*100</f>
        <v>76.281879530296052</v>
      </c>
      <c r="U15" s="17">
        <f>'Table 11'!U15/'Table 1'!U15*100</f>
        <v>51.363501263189178</v>
      </c>
      <c r="V15" s="73">
        <f>'Table 11'!V15/'Table 1'!V15*100</f>
        <v>72.038532499822992</v>
      </c>
      <c r="W15" s="9">
        <f>'Table 11'!W15/'Table 1'!W15*100</f>
        <v>81.975793774309921</v>
      </c>
      <c r="X15" s="9">
        <f>'Table 11'!X15/'Table 1'!X15*100</f>
        <v>77.972946385710244</v>
      </c>
    </row>
    <row r="16" spans="1:25">
      <c r="A16" s="142">
        <v>2006</v>
      </c>
      <c r="B16" s="9">
        <f>'Table 11'!B16/'Table 1'!B16*100</f>
        <v>78.894587855186231</v>
      </c>
      <c r="C16" s="16">
        <f>'Table 11'!C16/'Table 1'!C16*100</f>
        <v>83.675656636811908</v>
      </c>
      <c r="D16" s="17">
        <f>'Table 11'!D16/'Table 1'!D16*100</f>
        <v>73.789044237947337</v>
      </c>
      <c r="E16" s="17">
        <f>'Table 11'!E16/'Table 1'!E16*100</f>
        <v>98.622893744452185</v>
      </c>
      <c r="F16" s="17">
        <f>'Table 11'!F16/'Table 1'!F16*100</f>
        <v>67.366095706229274</v>
      </c>
      <c r="G16" s="73">
        <f>'Table 11'!G16/'Table 1'!G16*100</f>
        <v>108.84314728873674</v>
      </c>
      <c r="H16" s="9">
        <f>'Table 11'!H16/'Table 1'!H16*100</f>
        <v>76.604781404853</v>
      </c>
      <c r="I16" s="16">
        <f>'Table 11'!I16/'Table 1'!I16*100</f>
        <v>98.926748104746892</v>
      </c>
      <c r="J16" s="17">
        <f>'Table 11'!J16/'Table 1'!J16*100</f>
        <v>88.073051190092471</v>
      </c>
      <c r="K16" s="17">
        <f>'Table 11'!K16/'Table 1'!K16*100</f>
        <v>85.584450417948815</v>
      </c>
      <c r="L16" s="17">
        <f>'Table 11'!L16/'Table 1'!L16*100</f>
        <v>92.131578400448902</v>
      </c>
      <c r="M16" s="17">
        <f>'Table 11'!M16/'Table 1'!M16*100</f>
        <v>89.614175549449939</v>
      </c>
      <c r="N16" s="17">
        <f>'Table 11'!N16/'Table 1'!N16*100</f>
        <v>88.639556509869976</v>
      </c>
      <c r="O16" s="17">
        <f>'Table 11'!O16/'Table 1'!O16*100</f>
        <v>65.849637158581203</v>
      </c>
      <c r="P16" s="17">
        <f>'Table 11'!P16/'Table 1'!P16*100</f>
        <v>82.090728472821922</v>
      </c>
      <c r="Q16" s="17">
        <f>'Table 11'!Q16/'Table 1'!Q16*100</f>
        <v>77.675915541034769</v>
      </c>
      <c r="R16" s="17">
        <f>'Table 11'!R16/'Table 1'!R16*100</f>
        <v>82.442998171091901</v>
      </c>
      <c r="S16" s="73">
        <f>'Table 11'!S16/'Table 1'!S16*100</f>
        <v>76.472423214200305</v>
      </c>
      <c r="T16" s="16">
        <f>'Table 11'!T16/'Table 1'!T16*100</f>
        <v>80.519951068493341</v>
      </c>
      <c r="U16" s="17">
        <f>'Table 11'!U16/'Table 1'!U16*100</f>
        <v>53.901162558427551</v>
      </c>
      <c r="V16" s="73">
        <f>'Table 11'!V16/'Table 1'!V16*100</f>
        <v>75.298896459265038</v>
      </c>
      <c r="W16" s="9">
        <f>'Table 11'!W16/'Table 1'!W16*100</f>
        <v>84.856854228283538</v>
      </c>
      <c r="X16" s="9">
        <f>'Table 11'!X16/'Table 1'!X16*100</f>
        <v>81.024235595478544</v>
      </c>
    </row>
    <row r="17" spans="1:24">
      <c r="A17" s="142">
        <v>2007</v>
      </c>
      <c r="B17" s="9">
        <f>'Table 11'!B17/'Table 1'!B17*100</f>
        <v>85.086151801066961</v>
      </c>
      <c r="C17" s="16">
        <f>'Table 11'!C17/'Table 1'!C17*100</f>
        <v>96.183028590795615</v>
      </c>
      <c r="D17" s="17">
        <f>'Table 11'!D17/'Table 1'!D17*100</f>
        <v>79.830675964918257</v>
      </c>
      <c r="E17" s="17">
        <f>'Table 11'!E17/'Table 1'!E17*100</f>
        <v>101.34783209085127</v>
      </c>
      <c r="F17" s="17">
        <f>'Table 11'!F17/'Table 1'!F17*100</f>
        <v>75.192508321327438</v>
      </c>
      <c r="G17" s="73">
        <f>'Table 11'!G17/'Table 1'!G17*100</f>
        <v>126.05721270913519</v>
      </c>
      <c r="H17" s="9">
        <f>'Table 11'!H17/'Table 1'!H17*100</f>
        <v>83.427966326368079</v>
      </c>
      <c r="I17" s="16">
        <f>'Table 11'!I17/'Table 1'!I17*100</f>
        <v>100.41353774467996</v>
      </c>
      <c r="J17" s="17">
        <f>'Table 11'!J17/'Table 1'!J17*100</f>
        <v>94.614857307789435</v>
      </c>
      <c r="K17" s="17">
        <f>'Table 11'!K17/'Table 1'!K17*100</f>
        <v>90.900884419638956</v>
      </c>
      <c r="L17" s="17">
        <f>'Table 11'!L17/'Table 1'!L17*100</f>
        <v>91.394249533804583</v>
      </c>
      <c r="M17" s="17">
        <f>'Table 11'!M17/'Table 1'!M17*100</f>
        <v>95.063868219293624</v>
      </c>
      <c r="N17" s="17">
        <f>'Table 11'!N17/'Table 1'!N17*100</f>
        <v>89.230385746814449</v>
      </c>
      <c r="O17" s="17">
        <f>'Table 11'!O17/'Table 1'!O17*100</f>
        <v>70.793538164491579</v>
      </c>
      <c r="P17" s="17">
        <f>'Table 11'!P17/'Table 1'!P17*100</f>
        <v>87.37160536266758</v>
      </c>
      <c r="Q17" s="17">
        <f>'Table 11'!Q17/'Table 1'!Q17*100</f>
        <v>84.618526839593741</v>
      </c>
      <c r="R17" s="17">
        <f>'Table 11'!R17/'Table 1'!R17*100</f>
        <v>88.049360561003525</v>
      </c>
      <c r="S17" s="73">
        <f>'Table 11'!S17/'Table 1'!S17*100</f>
        <v>83.087619651829542</v>
      </c>
      <c r="T17" s="16">
        <f>'Table 11'!T17/'Table 1'!T17*100</f>
        <v>86.53665912915622</v>
      </c>
      <c r="U17" s="17">
        <f>'Table 11'!U17/'Table 1'!U17*100</f>
        <v>85.142438398827508</v>
      </c>
      <c r="V17" s="73">
        <f>'Table 11'!V17/'Table 1'!V17*100</f>
        <v>81.13750913244121</v>
      </c>
      <c r="W17" s="9">
        <f>'Table 11'!W17/'Table 1'!W17*100</f>
        <v>89.40705820929675</v>
      </c>
      <c r="X17" s="9">
        <f>'Table 11'!X17/'Table 1'!X17*100</f>
        <v>88.424269266302161</v>
      </c>
    </row>
    <row r="18" spans="1:24">
      <c r="A18" s="142">
        <v>2008</v>
      </c>
      <c r="B18" s="9">
        <f>'Table 11'!B18/'Table 1'!B18*100</f>
        <v>96.459000242681782</v>
      </c>
      <c r="C18" s="16">
        <f>'Table 11'!C18/'Table 1'!C18*100</f>
        <v>88.645538720141275</v>
      </c>
      <c r="D18" s="17">
        <f>'Table 11'!D18/'Table 1'!D18*100</f>
        <v>98.623562626702324</v>
      </c>
      <c r="E18" s="17">
        <f>'Table 11'!E18/'Table 1'!E18*100</f>
        <v>98.791597615549719</v>
      </c>
      <c r="F18" s="17">
        <f>'Table 11'!F18/'Table 1'!F18*100</f>
        <v>79.94114840655628</v>
      </c>
      <c r="G18" s="73">
        <f>'Table 11'!G18/'Table 1'!G18*100</f>
        <v>120.30760317391717</v>
      </c>
      <c r="H18" s="9">
        <f>'Table 11'!H18/'Table 1'!H18*100</f>
        <v>98.994973646803459</v>
      </c>
      <c r="I18" s="16">
        <f>'Table 11'!I18/'Table 1'!I18*100</f>
        <v>97.830632928437623</v>
      </c>
      <c r="J18" s="17">
        <f>'Table 11'!J18/'Table 1'!J18*100</f>
        <v>92.105293263888314</v>
      </c>
      <c r="K18" s="17">
        <f>'Table 11'!K18/'Table 1'!K18*100</f>
        <v>85.277404629156308</v>
      </c>
      <c r="L18" s="17">
        <f>'Table 11'!L18/'Table 1'!L18*100</f>
        <v>90.783883137740617</v>
      </c>
      <c r="M18" s="17">
        <f>'Table 11'!M18/'Table 1'!M18*100</f>
        <v>97.230419561192889</v>
      </c>
      <c r="N18" s="17">
        <f>'Table 11'!N18/'Table 1'!N18*100</f>
        <v>91.422073234645552</v>
      </c>
      <c r="O18" s="17">
        <f>'Table 11'!O18/'Table 1'!O18*100</f>
        <v>73.286769943139362</v>
      </c>
      <c r="P18" s="17">
        <f>'Table 11'!P18/'Table 1'!P18*100</f>
        <v>89.125364863463275</v>
      </c>
      <c r="Q18" s="17">
        <f>'Table 11'!Q18/'Table 1'!Q18*100</f>
        <v>91.026930383283045</v>
      </c>
      <c r="R18" s="17">
        <f>'Table 11'!R18/'Table 1'!R18*100</f>
        <v>90.351953486951302</v>
      </c>
      <c r="S18" s="73">
        <f>'Table 11'!S18/'Table 1'!S18*100</f>
        <v>85.576826979875193</v>
      </c>
      <c r="T18" s="16">
        <f>'Table 11'!T18/'Table 1'!T18*100</f>
        <v>87.476015297277982</v>
      </c>
      <c r="U18" s="17">
        <f>'Table 11'!U18/'Table 1'!U18*100</f>
        <v>88.519210610273007</v>
      </c>
      <c r="V18" s="73">
        <f>'Table 11'!V18/'Table 1'!V18*100</f>
        <v>84.424373939128287</v>
      </c>
      <c r="W18" s="9">
        <f>'Table 11'!W18/'Table 1'!W18*100</f>
        <v>89.449108794886527</v>
      </c>
      <c r="X18" s="9">
        <f>'Table 11'!X18/'Table 1'!X18*100</f>
        <v>88.528556626492644</v>
      </c>
    </row>
    <row r="19" spans="1:24">
      <c r="A19" s="142">
        <v>2009</v>
      </c>
      <c r="B19" s="9">
        <f>'Table 11'!B19/'Table 1'!B19*100</f>
        <v>77.272884937593389</v>
      </c>
      <c r="C19" s="16">
        <f>'Table 11'!C19/'Table 1'!C19*100</f>
        <v>76.389672305632274</v>
      </c>
      <c r="D19" s="17">
        <f>'Table 11'!D19/'Table 1'!D19*100</f>
        <v>62.929987363274861</v>
      </c>
      <c r="E19" s="17">
        <f>'Table 11'!E19/'Table 1'!E19*100</f>
        <v>103.28692478816205</v>
      </c>
      <c r="F19" s="17">
        <f>'Table 11'!F19/'Table 1'!F19*100</f>
        <v>88.852099757997223</v>
      </c>
      <c r="G19" s="73">
        <f>'Table 11'!G19/'Table 1'!G19*100</f>
        <v>129.51267908473721</v>
      </c>
      <c r="H19" s="9">
        <f>'Table 11'!H19/'Table 1'!H19*100</f>
        <v>71.207327435075655</v>
      </c>
      <c r="I19" s="16">
        <f>'Table 11'!I19/'Table 1'!I19*100</f>
        <v>96.495562439423026</v>
      </c>
      <c r="J19" s="17">
        <f>'Table 11'!J19/'Table 1'!J19*100</f>
        <v>95.2989867641448</v>
      </c>
      <c r="K19" s="17">
        <f>'Table 11'!K19/'Table 1'!K19*100</f>
        <v>90.945648445338435</v>
      </c>
      <c r="L19" s="17">
        <f>'Table 11'!L19/'Table 1'!L19*100</f>
        <v>88.714312992177824</v>
      </c>
      <c r="M19" s="17">
        <f>'Table 11'!M19/'Table 1'!M19*100</f>
        <v>93.677002197753524</v>
      </c>
      <c r="N19" s="17">
        <f>'Table 11'!N19/'Table 1'!N19*100</f>
        <v>92.987470477562951</v>
      </c>
      <c r="O19" s="17">
        <f>'Table 11'!O19/'Table 1'!O19*100</f>
        <v>76.891245984138749</v>
      </c>
      <c r="P19" s="17">
        <f>'Table 11'!P19/'Table 1'!P19*100</f>
        <v>90.882975779379365</v>
      </c>
      <c r="Q19" s="17">
        <f>'Table 11'!Q19/'Table 1'!Q19*100</f>
        <v>101.59060211843321</v>
      </c>
      <c r="R19" s="17">
        <f>'Table 11'!R19/'Table 1'!R19*100</f>
        <v>90.842227762304489</v>
      </c>
      <c r="S19" s="73">
        <f>'Table 11'!S19/'Table 1'!S19*100</f>
        <v>89.147513110615378</v>
      </c>
      <c r="T19" s="16">
        <f>'Table 11'!T19/'Table 1'!T19*100</f>
        <v>90.166485500662446</v>
      </c>
      <c r="U19" s="17">
        <f>'Table 11'!U19/'Table 1'!U19*100</f>
        <v>89.633616947386699</v>
      </c>
      <c r="V19" s="73">
        <f>'Table 11'!V19/'Table 1'!V19*100</f>
        <v>88.570793153755844</v>
      </c>
      <c r="W19" s="9">
        <f>'Table 11'!W19/'Table 1'!W19*100</f>
        <v>90.97185996394019</v>
      </c>
      <c r="X19" s="9">
        <f>'Table 11'!X19/'Table 1'!X19*100</f>
        <v>92.219037924343525</v>
      </c>
    </row>
    <row r="20" spans="1:24">
      <c r="A20" s="142">
        <v>2010</v>
      </c>
      <c r="B20" s="9">
        <f>'Table 11'!B20/'Table 1'!B20*100</f>
        <v>88.398454808059896</v>
      </c>
      <c r="C20" s="16">
        <f>'Table 11'!C20/'Table 1'!C20*100</f>
        <v>81.784529063601212</v>
      </c>
      <c r="D20" s="17">
        <f>'Table 11'!D20/'Table 1'!D20*100</f>
        <v>82.041933225924552</v>
      </c>
      <c r="E20" s="17">
        <f>'Table 11'!E20/'Table 1'!E20*100</f>
        <v>104.97861397765152</v>
      </c>
      <c r="F20" s="17">
        <f>'Table 11'!F20/'Table 1'!F20*100</f>
        <v>91.728205751873134</v>
      </c>
      <c r="G20" s="73">
        <f>'Table 11'!G20/'Table 1'!G20*100</f>
        <v>111.53241942461605</v>
      </c>
      <c r="H20" s="9">
        <f>'Table 11'!H20/'Table 1'!H20*100</f>
        <v>85.914902716598192</v>
      </c>
      <c r="I20" s="16">
        <f>'Table 11'!I20/'Table 1'!I20*100</f>
        <v>94.067258942976935</v>
      </c>
      <c r="J20" s="17">
        <f>'Table 11'!J20/'Table 1'!J20*100</f>
        <v>96.979949157490793</v>
      </c>
      <c r="K20" s="17">
        <f>'Table 11'!K20/'Table 1'!K20*100</f>
        <v>95.04601083814255</v>
      </c>
      <c r="L20" s="17">
        <f>'Table 11'!L20/'Table 1'!L20*100</f>
        <v>88.160648023287166</v>
      </c>
      <c r="M20" s="17">
        <f>'Table 11'!M20/'Table 1'!M20*100</f>
        <v>101.46034347874679</v>
      </c>
      <c r="N20" s="17">
        <f>'Table 11'!N20/'Table 1'!N20*100</f>
        <v>97.5450902829391</v>
      </c>
      <c r="O20" s="17">
        <f>'Table 11'!O20/'Table 1'!O20*100</f>
        <v>83.494075960580219</v>
      </c>
      <c r="P20" s="17">
        <f>'Table 11'!P20/'Table 1'!P20*100</f>
        <v>94.784842943450386</v>
      </c>
      <c r="Q20" s="17">
        <f>'Table 11'!Q20/'Table 1'!Q20*100</f>
        <v>101.8468002914217</v>
      </c>
      <c r="R20" s="17">
        <f>'Table 11'!R20/'Table 1'!R20*100</f>
        <v>95.634440049391017</v>
      </c>
      <c r="S20" s="73">
        <f>'Table 11'!S20/'Table 1'!S20*100</f>
        <v>90.767751080729823</v>
      </c>
      <c r="T20" s="16">
        <f>'Table 11'!T20/'Table 1'!T20*100</f>
        <v>92.410620375536183</v>
      </c>
      <c r="U20" s="17">
        <f>'Table 11'!U20/'Table 1'!U20*100</f>
        <v>90.989718232477827</v>
      </c>
      <c r="V20" s="73">
        <f>'Table 11'!V20/'Table 1'!V20*100</f>
        <v>89.861759682291279</v>
      </c>
      <c r="W20" s="9">
        <f>'Table 11'!W20/'Table 1'!W20*100</f>
        <v>94.177976295879304</v>
      </c>
      <c r="X20" s="9">
        <f>'Table 11'!X20/'Table 1'!X20*100</f>
        <v>94.102622277991713</v>
      </c>
    </row>
    <row r="21" spans="1:24">
      <c r="A21" s="142">
        <v>2011</v>
      </c>
      <c r="B21" s="9">
        <f>'Table 11'!B21/'Table 1'!B21*100</f>
        <v>101.95460329005186</v>
      </c>
      <c r="C21" s="16">
        <f>'Table 11'!C21/'Table 1'!C21*100</f>
        <v>102.8670295125041</v>
      </c>
      <c r="D21" s="17">
        <f>'Table 11'!D21/'Table 1'!D21*100</f>
        <v>104.8969646606478</v>
      </c>
      <c r="E21" s="17">
        <f>'Table 11'!E21/'Table 1'!E21*100</f>
        <v>104.09331702223758</v>
      </c>
      <c r="F21" s="17">
        <f>'Table 11'!F21/'Table 1'!F21*100</f>
        <v>92.894448115755623</v>
      </c>
      <c r="G21" s="73">
        <f>'Table 11'!G21/'Table 1'!G21*100</f>
        <v>111.12071514971511</v>
      </c>
      <c r="H21" s="9">
        <f>'Table 11'!H21/'Table 1'!H21*100</f>
        <v>104.34597977389646</v>
      </c>
      <c r="I21" s="16">
        <f>'Table 11'!I21/'Table 1'!I21*100</f>
        <v>95.681859174902499</v>
      </c>
      <c r="J21" s="17">
        <f>'Table 11'!J21/'Table 1'!J21*100</f>
        <v>98.437886851544235</v>
      </c>
      <c r="K21" s="17">
        <f>'Table 11'!K21/'Table 1'!K21*100</f>
        <v>101.35406602728752</v>
      </c>
      <c r="L21" s="17">
        <f>'Table 11'!L21/'Table 1'!L21*100</f>
        <v>91.347672585545453</v>
      </c>
      <c r="M21" s="17">
        <f>'Table 11'!M21/'Table 1'!M21*100</f>
        <v>103.78725411209346</v>
      </c>
      <c r="N21" s="17">
        <f>'Table 11'!N21/'Table 1'!N21*100</f>
        <v>98.69449201481541</v>
      </c>
      <c r="O21" s="17">
        <f>'Table 11'!O21/'Table 1'!O21*100</f>
        <v>85.805285154663494</v>
      </c>
      <c r="P21" s="17">
        <f>'Table 11'!P21/'Table 1'!P21*100</f>
        <v>97.452504681450804</v>
      </c>
      <c r="Q21" s="17">
        <f>'Table 11'!Q21/'Table 1'!Q21*100</f>
        <v>101.7820401639205</v>
      </c>
      <c r="R21" s="17">
        <f>'Table 11'!R21/'Table 1'!R21*100</f>
        <v>97.499786652054212</v>
      </c>
      <c r="S21" s="73">
        <f>'Table 11'!S21/'Table 1'!S21*100</f>
        <v>94.538141786015956</v>
      </c>
      <c r="T21" s="16">
        <f>'Table 11'!T21/'Table 1'!T21*100</f>
        <v>93.563418520923079</v>
      </c>
      <c r="U21" s="17">
        <f>'Table 11'!U21/'Table 1'!U21*100</f>
        <v>95.785682459527706</v>
      </c>
      <c r="V21" s="73">
        <f>'Table 11'!V21/'Table 1'!V21*100</f>
        <v>95.031209242418583</v>
      </c>
      <c r="W21" s="9">
        <f>'Table 11'!W21/'Table 1'!W21*100</f>
        <v>96.815518250678537</v>
      </c>
      <c r="X21" s="9">
        <f>'Table 11'!X21/'Table 1'!X21*100</f>
        <v>97.075661213393161</v>
      </c>
    </row>
    <row r="22" spans="1:24">
      <c r="A22" s="142">
        <v>2012</v>
      </c>
      <c r="B22" s="81">
        <f>'Table 11'!B22/'Table 1'!B22*100</f>
        <v>100</v>
      </c>
      <c r="C22" s="96">
        <f>'Table 11'!C22/'Table 1'!C22*100</f>
        <v>100</v>
      </c>
      <c r="D22" s="82">
        <f>'Table 11'!D22/'Table 1'!D22*100</f>
        <v>100</v>
      </c>
      <c r="E22" s="82">
        <f>'Table 11'!E22/'Table 1'!E22*100</f>
        <v>100</v>
      </c>
      <c r="F22" s="82">
        <f>'Table 11'!F22/'Table 1'!F22*100</f>
        <v>100</v>
      </c>
      <c r="G22" s="83">
        <f>'Table 11'!G22/'Table 1'!G22*100</f>
        <v>100</v>
      </c>
      <c r="H22" s="81">
        <f>'Table 11'!H22/'Table 1'!H22*100</f>
        <v>99.999999999999986</v>
      </c>
      <c r="I22" s="96">
        <f>'Table 11'!I22/'Table 1'!I22*100</f>
        <v>100</v>
      </c>
      <c r="J22" s="82">
        <f>'Table 11'!J22/'Table 1'!J22*100</f>
        <v>100</v>
      </c>
      <c r="K22" s="82">
        <f>'Table 11'!K22/'Table 1'!K22*100</f>
        <v>100</v>
      </c>
      <c r="L22" s="82">
        <f>'Table 11'!L22/'Table 1'!L22*100</f>
        <v>100</v>
      </c>
      <c r="M22" s="82">
        <f>'Table 11'!M22/'Table 1'!M22*100</f>
        <v>100</v>
      </c>
      <c r="N22" s="82">
        <f>'Table 11'!N22/'Table 1'!N22*100</f>
        <v>100</v>
      </c>
      <c r="O22" s="82">
        <f>'Table 11'!O22/'Table 1'!O22*100</f>
        <v>100</v>
      </c>
      <c r="P22" s="82">
        <f>'Table 11'!P22/'Table 1'!P22*100</f>
        <v>100</v>
      </c>
      <c r="Q22" s="82">
        <f>'Table 11'!Q22/'Table 1'!Q22*100</f>
        <v>100</v>
      </c>
      <c r="R22" s="82">
        <f>'Table 11'!R22/'Table 1'!R22*100</f>
        <v>100</v>
      </c>
      <c r="S22" s="83">
        <f>'Table 11'!S22/'Table 1'!S22*100</f>
        <v>99.999999999999986</v>
      </c>
      <c r="T22" s="96">
        <f>'Table 11'!T22/'Table 1'!T22*100</f>
        <v>100</v>
      </c>
      <c r="U22" s="82">
        <f>'Table 11'!U22/'Table 1'!U22*100</f>
        <v>100</v>
      </c>
      <c r="V22" s="83">
        <f>'Table 11'!V22/'Table 1'!V22*100</f>
        <v>100</v>
      </c>
      <c r="W22" s="81">
        <f>'Table 11'!W22/'Table 1'!W22*100</f>
        <v>100.00000000000003</v>
      </c>
      <c r="X22" s="81">
        <f>'Table 11'!X22/'Table 1'!X22*100</f>
        <v>100</v>
      </c>
    </row>
    <row r="23" spans="1:24">
      <c r="A23" s="142">
        <v>2013</v>
      </c>
      <c r="B23" s="9">
        <f>'Table 11'!B23/'Table 1'!B23*100</f>
        <v>102.88629071787778</v>
      </c>
      <c r="C23" s="16">
        <f>'Table 11'!C23/'Table 1'!C23*100</f>
        <v>114.91464912880566</v>
      </c>
      <c r="D23" s="17">
        <f>'Table 11'!D23/'Table 1'!D23*100</f>
        <v>100.04192486782021</v>
      </c>
      <c r="E23" s="17">
        <f>'Table 11'!E23/'Table 1'!E23*100</f>
        <v>104.27173623117767</v>
      </c>
      <c r="F23" s="17">
        <f>'Table 11'!F23/'Table 1'!F23*100</f>
        <v>111.77845538475435</v>
      </c>
      <c r="G23" s="73">
        <f>'Table 11'!G23/'Table 1'!G23*100</f>
        <v>105.27731227936816</v>
      </c>
      <c r="H23" s="9">
        <f>'Table 11'!H23/'Table 1'!H23*100</f>
        <v>103.45849980372567</v>
      </c>
      <c r="I23" s="16">
        <f>'Table 11'!I23/'Table 1'!I23*100</f>
        <v>95.563934502291943</v>
      </c>
      <c r="J23" s="17">
        <f>'Table 11'!J23/'Table 1'!J23*100</f>
        <v>99.942431239796235</v>
      </c>
      <c r="K23" s="17">
        <f>'Table 11'!K23/'Table 1'!K23*100</f>
        <v>100.04182407459126</v>
      </c>
      <c r="L23" s="17">
        <f>'Table 11'!L23/'Table 1'!L23*100</f>
        <v>103.20074669730042</v>
      </c>
      <c r="M23" s="17">
        <f>'Table 11'!M23/'Table 1'!M23*100</f>
        <v>101.94137683794034</v>
      </c>
      <c r="N23" s="17">
        <f>'Table 11'!N23/'Table 1'!N23*100</f>
        <v>102.36262951620836</v>
      </c>
      <c r="O23" s="17">
        <f>'Table 11'!O23/'Table 1'!O23*100</f>
        <v>105.68264573922521</v>
      </c>
      <c r="P23" s="17">
        <f>'Table 11'!P23/'Table 1'!P23*100</f>
        <v>102.19556304776556</v>
      </c>
      <c r="Q23" s="17">
        <f>'Table 11'!Q23/'Table 1'!Q23*100</f>
        <v>106.13538563389604</v>
      </c>
      <c r="R23" s="17">
        <f>'Table 11'!R23/'Table 1'!R23*100</f>
        <v>104.28489176449145</v>
      </c>
      <c r="S23" s="73">
        <f>'Table 11'!S23/'Table 1'!S23*100</f>
        <v>101.10398016453956</v>
      </c>
      <c r="T23" s="16">
        <f>'Table 11'!T23/'Table 1'!T23*100</f>
        <v>93.313493319825241</v>
      </c>
      <c r="U23" s="17">
        <f>'Table 11'!U23/'Table 1'!U23*100</f>
        <v>105.6297901368324</v>
      </c>
      <c r="V23" s="73">
        <f>'Table 11'!V23/'Table 1'!V23*100</f>
        <v>105.39437289238691</v>
      </c>
      <c r="W23" s="9">
        <f>'Table 11'!W23/'Table 1'!W23*100</f>
        <v>101.6732552895318</v>
      </c>
      <c r="X23" s="9">
        <f>'Table 11'!X23/'Table 1'!X23*100</f>
        <v>105.35455636465454</v>
      </c>
    </row>
    <row r="24" spans="1:24">
      <c r="A24" s="142">
        <v>2014</v>
      </c>
      <c r="B24" s="9">
        <f>'Table 11'!B24/'Table 1'!B24*100</f>
        <v>102.63418014340509</v>
      </c>
      <c r="C24" s="16">
        <f>'Table 11'!C24/'Table 1'!C24*100</f>
        <v>132.50931915283965</v>
      </c>
      <c r="D24" s="17">
        <f>'Table 11'!D24/'Table 1'!D24*100</f>
        <v>95.927892682965165</v>
      </c>
      <c r="E24" s="17">
        <f>'Table 11'!E24/'Table 1'!E24*100</f>
        <v>83.590852303465027</v>
      </c>
      <c r="F24" s="17">
        <f>'Table 11'!F24/'Table 1'!F24*100</f>
        <v>117.46125104286963</v>
      </c>
      <c r="G24" s="73">
        <f>'Table 11'!G24/'Table 1'!G24*100</f>
        <v>117.97435736434856</v>
      </c>
      <c r="H24" s="9">
        <f>'Table 11'!H24/'Table 1'!H24*100</f>
        <v>102.52009833583951</v>
      </c>
      <c r="I24" s="16">
        <f>'Table 11'!I24/'Table 1'!I24*100</f>
        <v>94.621016960171644</v>
      </c>
      <c r="J24" s="17">
        <f>'Table 11'!J24/'Table 1'!J24*100</f>
        <v>99.134100561189413</v>
      </c>
      <c r="K24" s="17">
        <f>'Table 11'!K24/'Table 1'!K24*100</f>
        <v>103.10379634644737</v>
      </c>
      <c r="L24" s="17">
        <f>'Table 11'!L24/'Table 1'!L24*100</f>
        <v>98.06938469211299</v>
      </c>
      <c r="M24" s="17">
        <f>'Table 11'!M24/'Table 1'!M24*100</f>
        <v>106.4563761306031</v>
      </c>
      <c r="N24" s="17">
        <f>'Table 11'!N24/'Table 1'!N24*100</f>
        <v>102.80148039059979</v>
      </c>
      <c r="O24" s="17">
        <f>'Table 11'!O24/'Table 1'!O24*100</f>
        <v>107.83201287506508</v>
      </c>
      <c r="P24" s="17">
        <f>'Table 11'!P24/'Table 1'!P24*100</f>
        <v>104.41635451549286</v>
      </c>
      <c r="Q24" s="17">
        <f>'Table 11'!Q24/'Table 1'!Q24*100</f>
        <v>102.65694145633275</v>
      </c>
      <c r="R24" s="17">
        <f>'Table 11'!R24/'Table 1'!R24*100</f>
        <v>106.642934067249</v>
      </c>
      <c r="S24" s="73">
        <f>'Table 11'!S24/'Table 1'!S24*100</f>
        <v>103.73516379370456</v>
      </c>
      <c r="T24" s="16">
        <f>'Table 11'!T24/'Table 1'!T24*100</f>
        <v>94.894271204730757</v>
      </c>
      <c r="U24" s="17">
        <f>'Table 11'!U24/'Table 1'!U24*100</f>
        <v>108.32107178812049</v>
      </c>
      <c r="V24" s="73">
        <f>'Table 11'!V24/'Table 1'!V24*100</f>
        <v>108.64015222358651</v>
      </c>
      <c r="W24" s="9">
        <f>'Table 11'!W24/'Table 1'!W24*100</f>
        <v>102.7219880522304</v>
      </c>
      <c r="X24" s="9">
        <f>'Table 11'!X24/'Table 1'!X24*100</f>
        <v>108.55967611617822</v>
      </c>
    </row>
    <row r="25" spans="1:24">
      <c r="A25" s="142">
        <v>2015</v>
      </c>
      <c r="B25" s="9">
        <f>'Table 11'!B25/'Table 1'!B25*100</f>
        <v>89.62484793719365</v>
      </c>
      <c r="C25" s="16">
        <f>'Table 11'!C25/'Table 1'!C25*100</f>
        <v>166.36246398528087</v>
      </c>
      <c r="D25" s="17">
        <f>'Table 11'!D25/'Table 1'!D25*100</f>
        <v>57.5929947280409</v>
      </c>
      <c r="E25" s="17">
        <f>'Table 11'!E25/'Table 1'!E25*100</f>
        <v>98.589799692268613</v>
      </c>
      <c r="F25" s="17">
        <f>'Table 11'!F25/'Table 1'!F25*100</f>
        <v>117.8063723521693</v>
      </c>
      <c r="G25" s="73">
        <f>'Table 11'!G25/'Table 1'!G25*100</f>
        <v>148.73390391868989</v>
      </c>
      <c r="H25" s="9">
        <f>'Table 11'!H25/'Table 1'!H25*100</f>
        <v>80.975980381720717</v>
      </c>
      <c r="I25" s="16">
        <f>'Table 11'!I25/'Table 1'!I25*100</f>
        <v>97.448685923765126</v>
      </c>
      <c r="J25" s="17">
        <f>'Table 11'!J25/'Table 1'!J25*100</f>
        <v>101.25840964126536</v>
      </c>
      <c r="K25" s="17">
        <f>'Table 11'!K25/'Table 1'!K25*100</f>
        <v>109.50691780935642</v>
      </c>
      <c r="L25" s="17">
        <f>'Table 11'!L25/'Table 1'!L25*100</f>
        <v>95.733184329208697</v>
      </c>
      <c r="M25" s="17">
        <f>'Table 11'!M25/'Table 1'!M25*100</f>
        <v>107.05202499698339</v>
      </c>
      <c r="N25" s="17">
        <f>'Table 11'!N25/'Table 1'!N25*100</f>
        <v>101.99232220908836</v>
      </c>
      <c r="O25" s="17">
        <f>'Table 11'!O25/'Table 1'!O25*100</f>
        <v>116.84435969917078</v>
      </c>
      <c r="P25" s="17">
        <f>'Table 11'!P25/'Table 1'!P25*100</f>
        <v>109.49868147898782</v>
      </c>
      <c r="Q25" s="17">
        <f>'Table 11'!Q25/'Table 1'!Q25*100</f>
        <v>110.36170641831815</v>
      </c>
      <c r="R25" s="17">
        <f>'Table 11'!R25/'Table 1'!R25*100</f>
        <v>109.43384296818503</v>
      </c>
      <c r="S25" s="73">
        <f>'Table 11'!S25/'Table 1'!S25*100</f>
        <v>106.03598052682716</v>
      </c>
      <c r="T25" s="16">
        <f>'Table 11'!T25/'Table 1'!T25*100</f>
        <v>95.076275615905629</v>
      </c>
      <c r="U25" s="17">
        <f>'Table 11'!U25/'Table 1'!U25*100</f>
        <v>112.16002530044275</v>
      </c>
      <c r="V25" s="73">
        <f>'Table 11'!V25/'Table 1'!V25*100</f>
        <v>112.13183362184147</v>
      </c>
      <c r="W25" s="9">
        <f>'Table 11'!W25/'Table 1'!W25*100</f>
        <v>105.51075952243218</v>
      </c>
      <c r="X25" s="9">
        <f>'Table 11'!X25/'Table 1'!X25*100</f>
        <v>114.06811191817626</v>
      </c>
    </row>
    <row r="26" spans="1:24" s="103" customFormat="1">
      <c r="A26" s="60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</row>
    <row r="27" spans="1:24">
      <c r="A27" s="1" t="s">
        <v>22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</row>
    <row r="28" spans="1:24">
      <c r="A28" s="1"/>
    </row>
    <row r="29" spans="1:24">
      <c r="A29" s="44" t="s">
        <v>173</v>
      </c>
      <c r="B29" s="9">
        <f>((B25/B7)^(1/(2015-1997))-1)*100</f>
        <v>3.5428904773750158</v>
      </c>
      <c r="C29" s="16">
        <f t="shared" ref="C29:X29" si="0">((C25/C7)^(1/(2015-1997))-1)*100</f>
        <v>3.1281552252223399</v>
      </c>
      <c r="D29" s="17">
        <f t="shared" si="0"/>
        <v>4.7709573269975714</v>
      </c>
      <c r="E29" s="17">
        <f t="shared" si="0"/>
        <v>1.1740522885149929</v>
      </c>
      <c r="F29" s="17">
        <f t="shared" si="0"/>
        <v>5.45477208586711</v>
      </c>
      <c r="G29" s="73">
        <f t="shared" si="0"/>
        <v>2.9396093205852347</v>
      </c>
      <c r="H29" s="9">
        <f t="shared" si="0"/>
        <v>4.4223018878445153</v>
      </c>
      <c r="I29" s="16">
        <f t="shared" si="0"/>
        <v>0.3553426232864032</v>
      </c>
      <c r="J29" s="17">
        <f t="shared" si="0"/>
        <v>1.8466572873296672</v>
      </c>
      <c r="K29" s="17">
        <f t="shared" si="0"/>
        <v>2.8343270503067508</v>
      </c>
      <c r="L29" s="17">
        <f t="shared" si="0"/>
        <v>-0.1444378390399792</v>
      </c>
      <c r="M29" s="17">
        <f t="shared" si="0"/>
        <v>1.9712003065544437</v>
      </c>
      <c r="N29" s="17">
        <f t="shared" si="0"/>
        <v>1.4672383343827367</v>
      </c>
      <c r="O29" s="17">
        <f t="shared" si="0"/>
        <v>4.7855871363323255</v>
      </c>
      <c r="P29" s="17">
        <f t="shared" si="0"/>
        <v>3.6069092061489894</v>
      </c>
      <c r="Q29" s="17">
        <f t="shared" si="0"/>
        <v>3.4339144158495483</v>
      </c>
      <c r="R29" s="17">
        <f t="shared" si="0"/>
        <v>3.0552373643500275</v>
      </c>
      <c r="S29" s="73">
        <f t="shared" si="0"/>
        <v>3.3743827825117201</v>
      </c>
      <c r="T29" s="17">
        <f t="shared" si="0"/>
        <v>2.4077491368810877</v>
      </c>
      <c r="U29" s="73">
        <f t="shared" si="0"/>
        <v>5.776804171651384</v>
      </c>
      <c r="V29" s="9">
        <f t="shared" si="0"/>
        <v>3.8147267097746518</v>
      </c>
      <c r="W29" s="9">
        <f t="shared" si="0"/>
        <v>2.2198719931079136</v>
      </c>
      <c r="X29" s="9">
        <f t="shared" si="0"/>
        <v>3.6117843945994155</v>
      </c>
    </row>
    <row r="30" spans="1:24">
      <c r="A30" s="8" t="s">
        <v>25</v>
      </c>
      <c r="B30" s="9">
        <f t="shared" ref="B30:X30" si="1">((B17/B7)^(1/(2007-1997))-1)*100</f>
        <v>5.9155088623575214</v>
      </c>
      <c r="C30" s="16">
        <f t="shared" si="1"/>
        <v>6.5267049686834611E-2</v>
      </c>
      <c r="D30" s="17">
        <f t="shared" si="1"/>
        <v>12.360498286267351</v>
      </c>
      <c r="E30" s="17">
        <f t="shared" si="1"/>
        <v>2.4053647691830049</v>
      </c>
      <c r="F30" s="17">
        <f t="shared" si="1"/>
        <v>5.2009850370071664</v>
      </c>
      <c r="G30" s="73">
        <f t="shared" si="1"/>
        <v>3.6249420008933386</v>
      </c>
      <c r="H30" s="9">
        <f t="shared" si="1"/>
        <v>8.4234985843658627</v>
      </c>
      <c r="I30" s="16">
        <f t="shared" si="1"/>
        <v>0.9426087767829161</v>
      </c>
      <c r="J30" s="17">
        <f t="shared" si="1"/>
        <v>2.6495445801604456</v>
      </c>
      <c r="K30" s="17">
        <f t="shared" si="1"/>
        <v>3.219381880217953</v>
      </c>
      <c r="L30" s="17">
        <f t="shared" si="1"/>
        <v>-0.72138579248014478</v>
      </c>
      <c r="M30" s="17">
        <f t="shared" si="1"/>
        <v>2.3532450090612</v>
      </c>
      <c r="N30" s="17">
        <f t="shared" si="1"/>
        <v>1.2933749412457063</v>
      </c>
      <c r="O30" s="17">
        <f t="shared" si="1"/>
        <v>3.462121320588829</v>
      </c>
      <c r="P30" s="17">
        <f t="shared" si="1"/>
        <v>4.2067461003227224</v>
      </c>
      <c r="Q30" s="17">
        <f t="shared" si="1"/>
        <v>3.4803847004715172</v>
      </c>
      <c r="R30" s="17">
        <f t="shared" si="1"/>
        <v>3.296017478971347</v>
      </c>
      <c r="S30" s="73">
        <f t="shared" si="1"/>
        <v>3.5980496005207918</v>
      </c>
      <c r="T30" s="17">
        <f t="shared" si="1"/>
        <v>3.3979369644462798</v>
      </c>
      <c r="U30" s="73">
        <f t="shared" si="1"/>
        <v>7.630062717021735</v>
      </c>
      <c r="V30" s="9">
        <f t="shared" si="1"/>
        <v>3.5655728577587587</v>
      </c>
      <c r="W30" s="9">
        <f t="shared" si="1"/>
        <v>2.3224910608915073</v>
      </c>
      <c r="X30" s="9">
        <f t="shared" si="1"/>
        <v>3.914750289639457</v>
      </c>
    </row>
    <row r="31" spans="1:24">
      <c r="A31" s="44" t="s">
        <v>174</v>
      </c>
      <c r="B31" s="9">
        <f>((B25/B17)^(1/(2015-2007))-1)*100</f>
        <v>0.65171835783059961</v>
      </c>
      <c r="C31" s="16">
        <f t="shared" ref="C31:W31" si="2">((C25/C17)^(1/(2015-2007))-1)*100</f>
        <v>7.0889380793888401</v>
      </c>
      <c r="D31" s="17">
        <f t="shared" si="2"/>
        <v>-3.9991713245923655</v>
      </c>
      <c r="E31" s="17">
        <f t="shared" si="2"/>
        <v>-0.34428942866236989</v>
      </c>
      <c r="F31" s="17">
        <f t="shared" si="2"/>
        <v>5.7728670272998661</v>
      </c>
      <c r="G31" s="73">
        <f t="shared" si="2"/>
        <v>2.0893137924352434</v>
      </c>
      <c r="H31" s="9">
        <f t="shared" si="2"/>
        <v>-0.37219324512133278</v>
      </c>
      <c r="I31" s="16">
        <f t="shared" si="2"/>
        <v>-0.37393779256279513</v>
      </c>
      <c r="J31" s="17">
        <f t="shared" si="2"/>
        <v>0.85187350414721585</v>
      </c>
      <c r="K31" s="17">
        <f t="shared" si="2"/>
        <v>2.3550278615610765</v>
      </c>
      <c r="L31" s="17">
        <f t="shared" si="2"/>
        <v>0.58146436636339338</v>
      </c>
      <c r="M31" s="17">
        <f t="shared" si="2"/>
        <v>1.4956491500689895</v>
      </c>
      <c r="N31" s="17">
        <f t="shared" si="2"/>
        <v>1.6849872960238654</v>
      </c>
      <c r="O31" s="17">
        <f t="shared" si="2"/>
        <v>6.4637518297944396</v>
      </c>
      <c r="P31" s="17">
        <f t="shared" si="2"/>
        <v>2.8619662466416118</v>
      </c>
      <c r="Q31" s="17">
        <f t="shared" si="2"/>
        <v>3.3758559053962856</v>
      </c>
      <c r="R31" s="17">
        <f t="shared" si="2"/>
        <v>2.7550513278727928</v>
      </c>
      <c r="S31" s="73">
        <f t="shared" si="2"/>
        <v>3.0954782070413023</v>
      </c>
      <c r="T31" s="17">
        <f t="shared" si="2"/>
        <v>1.1833384707488293</v>
      </c>
      <c r="U31" s="73">
        <f t="shared" si="2"/>
        <v>3.5050410289197531</v>
      </c>
      <c r="V31" s="9">
        <f t="shared" si="2"/>
        <v>4.1270121058972764</v>
      </c>
      <c r="W31" s="9">
        <f t="shared" si="2"/>
        <v>2.0917428726145992</v>
      </c>
      <c r="X31" s="9">
        <f>((X25/X17)^(1/(2015-2007))-1)*100</f>
        <v>3.2343188703486625</v>
      </c>
    </row>
    <row r="33" spans="1:2">
      <c r="A33" s="25" t="s">
        <v>594</v>
      </c>
      <c r="B33" s="66" t="s">
        <v>938</v>
      </c>
    </row>
    <row r="34" spans="1:2">
      <c r="A34" s="25" t="s">
        <v>595</v>
      </c>
      <c r="B34" s="3" t="s">
        <v>596</v>
      </c>
    </row>
    <row r="35" spans="1:2">
      <c r="A35" s="1" t="s">
        <v>1</v>
      </c>
      <c r="B35" s="3" t="s">
        <v>654</v>
      </c>
    </row>
  </sheetData>
  <mergeCells count="1">
    <mergeCell ref="B6:X6"/>
  </mergeCells>
  <pageMargins left="0.7" right="0.7" top="0.75" bottom="0.75" header="0.3" footer="0.3"/>
  <pageSetup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X35"/>
  <sheetViews>
    <sheetView zoomScaleNormal="100" workbookViewId="0">
      <selection activeCell="F34" sqref="F34"/>
    </sheetView>
  </sheetViews>
  <sheetFormatPr defaultRowHeight="15"/>
  <cols>
    <col min="1" max="1" width="17" customWidth="1"/>
    <col min="2" max="2" width="10.140625" customWidth="1"/>
    <col min="3" max="3" width="11" customWidth="1"/>
    <col min="4" max="4" width="10.7109375" customWidth="1"/>
    <col min="6" max="6" width="11.140625" customWidth="1"/>
  </cols>
  <sheetData>
    <row r="1" spans="1:24" ht="15.75">
      <c r="A1" s="227" t="s">
        <v>65</v>
      </c>
      <c r="B1" s="2" t="s">
        <v>696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</row>
    <row r="2" spans="1:24">
      <c r="A2" s="3"/>
      <c r="B2" s="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</row>
    <row r="3" spans="1:24">
      <c r="A3" s="1" t="s">
        <v>2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</row>
    <row r="4" spans="1:24">
      <c r="A4" s="1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</row>
    <row r="5" spans="1:24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41" customFormat="1">
      <c r="A6" s="67"/>
      <c r="B6" s="246" t="s">
        <v>694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51"/>
    </row>
    <row r="7" spans="1:24">
      <c r="A7" s="142">
        <v>1997</v>
      </c>
      <c r="B7" s="9">
        <f>'Table 12'!B7/'Table 2'!B7*100</f>
        <v>71.712403912015461</v>
      </c>
      <c r="C7" s="16">
        <f>'Table 12'!C7/'Table 2'!C7*100</f>
        <v>73.947806047197645</v>
      </c>
      <c r="D7" s="17">
        <f>'Table 12'!D7/'Table 2'!D7*100</f>
        <v>31.746780942097448</v>
      </c>
      <c r="E7" s="17">
        <f>'Table 12'!E7/'Table 2'!E7*100</f>
        <v>79.631868131868117</v>
      </c>
      <c r="F7" s="17">
        <f>'Table 12'!F7/'Table 2'!F7*100</f>
        <v>61.564078585673478</v>
      </c>
      <c r="G7" s="73">
        <f>'Table 12'!G7/'Table 2'!G7*100</f>
        <v>85.274059980651401</v>
      </c>
      <c r="H7" s="9">
        <f>'Table 12'!H7/'Table 2'!H7*100</f>
        <v>66.500604833219029</v>
      </c>
      <c r="I7" s="16">
        <f>'Table 12'!I7/'Table 2'!I7*100</f>
        <v>89.130608912204792</v>
      </c>
      <c r="J7" s="17">
        <f>'Table 12'!J7/'Table 2'!J7*100</f>
        <v>81.864258767929684</v>
      </c>
      <c r="K7" s="17">
        <f>'Table 12'!K7/'Table 2'!K7*100</f>
        <v>76.79869969533442</v>
      </c>
      <c r="L7" s="17">
        <f>'Table 12'!L7/'Table 2'!L7*100</f>
        <v>88.843452965346714</v>
      </c>
      <c r="M7" s="17">
        <f>'Table 12'!M7/'Table 2'!M7*100</f>
        <v>78.182949873883416</v>
      </c>
      <c r="N7" s="17">
        <f>'Table 12'!N7/'Table 2'!N7*100</f>
        <v>80.493040727560299</v>
      </c>
      <c r="O7" s="17">
        <f>'Table 12'!O7/'Table 2'!O7*100</f>
        <v>67.194789948206406</v>
      </c>
      <c r="P7" s="17">
        <f>'Table 12'!P7/'Table 2'!P7*100</f>
        <v>60.470276741074571</v>
      </c>
      <c r="Q7" s="17">
        <f>'Table 12'!Q7/'Table 2'!Q7*100</f>
        <v>62.463595267865735</v>
      </c>
      <c r="R7" s="17">
        <f>'Table 12'!R7/'Table 2'!R7*100</f>
        <v>68.887156342848542</v>
      </c>
      <c r="S7" s="73">
        <f>'Table 12'!S7/'Table 2'!S7*100</f>
        <v>66.133575364978199</v>
      </c>
      <c r="T7" s="16">
        <f>'Table 12'!T7/'Table 2'!T7*100</f>
        <v>70.925363604114949</v>
      </c>
      <c r="U7" s="17">
        <f>'Table 12'!U7/'Table 2'!U7*100</f>
        <v>62.076932084309121</v>
      </c>
      <c r="V7" s="73">
        <f>'Table 12'!V7/'Table 2'!V7*100</f>
        <v>60.374834342917275</v>
      </c>
      <c r="W7" s="9">
        <f>'Table 12'!W7/'Table 2'!W7*100</f>
        <v>75.911453078025517</v>
      </c>
      <c r="X7" s="9">
        <f>'Table 12'!X7/'Table 2'!X7*100</f>
        <v>76.514674163114663</v>
      </c>
    </row>
    <row r="8" spans="1:24">
      <c r="A8" s="142">
        <v>1998</v>
      </c>
      <c r="B8" s="9">
        <f>'Table 12'!B8/'Table 2'!B8*100</f>
        <v>71.333508751757861</v>
      </c>
      <c r="C8" s="16">
        <f>'Table 12'!C8/'Table 2'!C8*100</f>
        <v>74.103714153065965</v>
      </c>
      <c r="D8" s="17">
        <f>'Table 12'!D8/'Table 2'!D8*100</f>
        <v>25.994131589939869</v>
      </c>
      <c r="E8" s="17">
        <f>'Table 12'!E8/'Table 2'!E8*100</f>
        <v>79.499439443400263</v>
      </c>
      <c r="F8" s="17">
        <f>'Table 12'!F8/'Table 2'!F8*100</f>
        <v>61.094156563029358</v>
      </c>
      <c r="G8" s="73">
        <f>'Table 12'!G8/'Table 2'!G8*100</f>
        <v>85.281150862309545</v>
      </c>
      <c r="H8" s="9">
        <f>'Table 12'!H8/'Table 2'!H8*100</f>
        <v>64.948745589493612</v>
      </c>
      <c r="I8" s="16">
        <f>'Table 12'!I8/'Table 2'!I8*100</f>
        <v>86.112487744173777</v>
      </c>
      <c r="J8" s="17">
        <f>'Table 12'!J8/'Table 2'!J8*100</f>
        <v>82.74452876093379</v>
      </c>
      <c r="K8" s="17">
        <f>'Table 12'!K8/'Table 2'!K8*100</f>
        <v>78.387256103491879</v>
      </c>
      <c r="L8" s="17">
        <f>'Table 12'!L8/'Table 2'!L8*100</f>
        <v>88.848948120575628</v>
      </c>
      <c r="M8" s="17">
        <f>'Table 12'!M8/'Table 2'!M8*100</f>
        <v>79.399014508988103</v>
      </c>
      <c r="N8" s="17">
        <f>'Table 12'!N8/'Table 2'!N8*100</f>
        <v>81.461397582515986</v>
      </c>
      <c r="O8" s="17">
        <f>'Table 12'!O8/'Table 2'!O8*100</f>
        <v>68.772230287946357</v>
      </c>
      <c r="P8" s="17">
        <f>'Table 12'!P8/'Table 2'!P8*100</f>
        <v>61.968684795621677</v>
      </c>
      <c r="Q8" s="17">
        <f>'Table 12'!Q8/'Table 2'!Q8*100</f>
        <v>61.877408952959037</v>
      </c>
      <c r="R8" s="17">
        <f>'Table 12'!R8/'Table 2'!R8*100</f>
        <v>68.71210128014711</v>
      </c>
      <c r="S8" s="73">
        <f>'Table 12'!S8/'Table 2'!S8*100</f>
        <v>67.879464447683773</v>
      </c>
      <c r="T8" s="16">
        <f>'Table 12'!T8/'Table 2'!T8*100</f>
        <v>72.050813681265353</v>
      </c>
      <c r="U8" s="17">
        <f>'Table 12'!U8/'Table 2'!U8*100</f>
        <v>67.180821205821204</v>
      </c>
      <c r="V8" s="73">
        <f>'Table 12'!V8/'Table 2'!V8*100</f>
        <v>61.743833473037157</v>
      </c>
      <c r="W8" s="9">
        <f>'Table 12'!W8/'Table 2'!W8*100</f>
        <v>76.536705561553859</v>
      </c>
      <c r="X8" s="9">
        <f>'Table 12'!X8/'Table 2'!X8*100</f>
        <v>76.849178984302796</v>
      </c>
    </row>
    <row r="9" spans="1:24">
      <c r="A9" s="142">
        <v>1999</v>
      </c>
      <c r="B9" s="9">
        <f>'Table 12'!B9/'Table 2'!B9*100</f>
        <v>72.802213662574076</v>
      </c>
      <c r="C9" s="16">
        <f>'Table 12'!C9/'Table 2'!C9*100</f>
        <v>73.882209700804012</v>
      </c>
      <c r="D9" s="17">
        <f>'Table 12'!D9/'Table 2'!D9*100</f>
        <v>31.488309035980162</v>
      </c>
      <c r="E9" s="17">
        <f>'Table 12'!E9/'Table 2'!E9*100</f>
        <v>80.133403589659153</v>
      </c>
      <c r="F9" s="17">
        <f>'Table 12'!F9/'Table 2'!F9*100</f>
        <v>61.356925356358246</v>
      </c>
      <c r="G9" s="73">
        <f>'Table 12'!G9/'Table 2'!G9*100</f>
        <v>88.920124040623321</v>
      </c>
      <c r="H9" s="9">
        <f>'Table 12'!H9/'Table 2'!H9*100</f>
        <v>67.974616152493226</v>
      </c>
      <c r="I9" s="16">
        <f>'Table 12'!I9/'Table 2'!I9*100</f>
        <v>85.943243722828498</v>
      </c>
      <c r="J9" s="17">
        <f>'Table 12'!J9/'Table 2'!J9*100</f>
        <v>83.273857553023987</v>
      </c>
      <c r="K9" s="17">
        <f>'Table 12'!K9/'Table 2'!K9*100</f>
        <v>78.275721811649504</v>
      </c>
      <c r="L9" s="17">
        <f>'Table 12'!L9/'Table 2'!L9*100</f>
        <v>84.463052923166643</v>
      </c>
      <c r="M9" s="17">
        <f>'Table 12'!M9/'Table 2'!M9*100</f>
        <v>79.065680249967457</v>
      </c>
      <c r="N9" s="17">
        <f>'Table 12'!N9/'Table 2'!N9*100</f>
        <v>81.827043453564329</v>
      </c>
      <c r="O9" s="17">
        <f>'Table 12'!O9/'Table 2'!O9*100</f>
        <v>69.11228422887838</v>
      </c>
      <c r="P9" s="17">
        <f>'Table 12'!P9/'Table 2'!P9*100</f>
        <v>62.816795409401891</v>
      </c>
      <c r="Q9" s="17">
        <f>'Table 12'!Q9/'Table 2'!Q9*100</f>
        <v>65.086688221709011</v>
      </c>
      <c r="R9" s="17">
        <f>'Table 12'!R9/'Table 2'!R9*100</f>
        <v>70.656447647018638</v>
      </c>
      <c r="S9" s="73">
        <f>'Table 12'!S9/'Table 2'!S9*100</f>
        <v>68.54218737621494</v>
      </c>
      <c r="T9" s="16">
        <f>'Table 12'!T9/'Table 2'!T9*100</f>
        <v>74.274578916213741</v>
      </c>
      <c r="U9" s="17">
        <f>'Table 12'!U9/'Table 2'!U9*100</f>
        <v>67.410562730627305</v>
      </c>
      <c r="V9" s="73">
        <f>'Table 12'!V9/'Table 2'!V9*100</f>
        <v>62.959885551570238</v>
      </c>
      <c r="W9" s="9">
        <f>'Table 12'!W9/'Table 2'!W9*100</f>
        <v>76.713884052052904</v>
      </c>
      <c r="X9" s="9">
        <f>'Table 12'!X9/'Table 2'!X9*100</f>
        <v>77.807624151871636</v>
      </c>
    </row>
    <row r="10" spans="1:24">
      <c r="A10" s="142">
        <v>2000</v>
      </c>
      <c r="B10" s="9">
        <f>'Table 12'!B10/'Table 2'!B10*100</f>
        <v>76.383895387162852</v>
      </c>
      <c r="C10" s="16">
        <f>'Table 12'!C10/'Table 2'!C10*100</f>
        <v>75.644662777279137</v>
      </c>
      <c r="D10" s="17">
        <f>'Table 12'!D10/'Table 2'!D10*100</f>
        <v>54.047192254495158</v>
      </c>
      <c r="E10" s="17">
        <f>'Table 12'!E10/'Table 2'!E10*100</f>
        <v>82.885732643579686</v>
      </c>
      <c r="F10" s="17">
        <f>'Table 12'!F10/'Table 2'!F10*100</f>
        <v>62.361488005081355</v>
      </c>
      <c r="G10" s="73">
        <f>'Table 12'!G10/'Table 2'!G10*100</f>
        <v>89.198626631408345</v>
      </c>
      <c r="H10" s="9">
        <f>'Table 12'!H10/'Table 2'!H10*100</f>
        <v>73.928420951609127</v>
      </c>
      <c r="I10" s="16">
        <f>'Table 12'!I10/'Table 2'!I10*100</f>
        <v>85.818187589801852</v>
      </c>
      <c r="J10" s="17">
        <f>'Table 12'!J10/'Table 2'!J10*100</f>
        <v>84.33212026975086</v>
      </c>
      <c r="K10" s="17">
        <f>'Table 12'!K10/'Table 2'!K10*100</f>
        <v>78.271242820395372</v>
      </c>
      <c r="L10" s="17">
        <f>'Table 12'!L10/'Table 2'!L10*100</f>
        <v>82.664458083050405</v>
      </c>
      <c r="M10" s="17">
        <f>'Table 12'!M10/'Table 2'!M10*100</f>
        <v>84.481525643399365</v>
      </c>
      <c r="N10" s="17">
        <f>'Table 12'!N10/'Table 2'!N10*100</f>
        <v>80.186214567635446</v>
      </c>
      <c r="O10" s="17">
        <f>'Table 12'!O10/'Table 2'!O10*100</f>
        <v>72.18935068270342</v>
      </c>
      <c r="P10" s="17">
        <f>'Table 12'!P10/'Table 2'!P10*100</f>
        <v>66.093830202855003</v>
      </c>
      <c r="Q10" s="17">
        <f>'Table 12'!Q10/'Table 2'!Q10*100</f>
        <v>68.28651634926338</v>
      </c>
      <c r="R10" s="17">
        <f>'Table 12'!R10/'Table 2'!R10*100</f>
        <v>72.769357457666445</v>
      </c>
      <c r="S10" s="73">
        <f>'Table 12'!S10/'Table 2'!S10*100</f>
        <v>70.811500989884721</v>
      </c>
      <c r="T10" s="16">
        <f>'Table 12'!T10/'Table 2'!T10*100</f>
        <v>76.286700138326751</v>
      </c>
      <c r="U10" s="17">
        <f>'Table 12'!U10/'Table 2'!U10*100</f>
        <v>69.386093888396815</v>
      </c>
      <c r="V10" s="73">
        <f>'Table 12'!V10/'Table 2'!V10*100</f>
        <v>65.145991885656713</v>
      </c>
      <c r="W10" s="9">
        <f>'Table 12'!W10/'Table 2'!W10*100</f>
        <v>78.312235893791964</v>
      </c>
      <c r="X10" s="9">
        <f>'Table 12'!X10/'Table 2'!X10*100</f>
        <v>79.08406606924936</v>
      </c>
    </row>
    <row r="11" spans="1:24">
      <c r="A11" s="142">
        <v>2001</v>
      </c>
      <c r="B11" s="9">
        <f>'Table 12'!B11/'Table 2'!B11*100</f>
        <v>77.856900626346729</v>
      </c>
      <c r="C11" s="16">
        <f>'Table 12'!C11/'Table 2'!C11*100</f>
        <v>80.44587311414513</v>
      </c>
      <c r="D11" s="17">
        <f>'Table 12'!D11/'Table 2'!D11*100</f>
        <v>53.130154534363562</v>
      </c>
      <c r="E11" s="17">
        <f>'Table 12'!E11/'Table 2'!E11*100</f>
        <v>86.100745106008262</v>
      </c>
      <c r="F11" s="17">
        <f>'Table 12'!F11/'Table 2'!F11*100</f>
        <v>63.647014822790901</v>
      </c>
      <c r="G11" s="73">
        <f>'Table 12'!G11/'Table 2'!G11*100</f>
        <v>90.247703890943427</v>
      </c>
      <c r="H11" s="9">
        <f>'Table 12'!H11/'Table 2'!H11*100</f>
        <v>74.898338356504752</v>
      </c>
      <c r="I11" s="16">
        <f>'Table 12'!I11/'Table 2'!I11*100</f>
        <v>87.718510665846622</v>
      </c>
      <c r="J11" s="17">
        <f>'Table 12'!J11/'Table 2'!J11*100</f>
        <v>84.950650078273057</v>
      </c>
      <c r="K11" s="17">
        <f>'Table 12'!K11/'Table 2'!K11*100</f>
        <v>80.773942343691502</v>
      </c>
      <c r="L11" s="17">
        <f>'Table 12'!L11/'Table 2'!L11*100</f>
        <v>82.658510450989766</v>
      </c>
      <c r="M11" s="17">
        <f>'Table 12'!M11/'Table 2'!M11*100</f>
        <v>85.813075988855289</v>
      </c>
      <c r="N11" s="17">
        <f>'Table 12'!N11/'Table 2'!N11*100</f>
        <v>82.045417484268214</v>
      </c>
      <c r="O11" s="17">
        <f>'Table 12'!O11/'Table 2'!O11*100</f>
        <v>74.221235025869163</v>
      </c>
      <c r="P11" s="17">
        <f>'Table 12'!P11/'Table 2'!P11*100</f>
        <v>71.196921260296065</v>
      </c>
      <c r="Q11" s="17">
        <f>'Table 12'!Q11/'Table 2'!Q11*100</f>
        <v>71.352095344634705</v>
      </c>
      <c r="R11" s="17">
        <f>'Table 12'!R11/'Table 2'!R11*100</f>
        <v>74.217134512412784</v>
      </c>
      <c r="S11" s="73">
        <f>'Table 12'!S11/'Table 2'!S11*100</f>
        <v>73.382979999362931</v>
      </c>
      <c r="T11" s="16">
        <f>'Table 12'!T11/'Table 2'!T11*100</f>
        <v>77.622578771598668</v>
      </c>
      <c r="U11" s="17">
        <f>'Table 12'!U11/'Table 2'!U11*100</f>
        <v>70.847692971108245</v>
      </c>
      <c r="V11" s="73">
        <f>'Table 12'!V11/'Table 2'!V11*100</f>
        <v>68.252125980176487</v>
      </c>
      <c r="W11" s="9">
        <f>'Table 12'!W11/'Table 2'!W11*100</f>
        <v>80.194717849886203</v>
      </c>
      <c r="X11" s="9">
        <f>'Table 12'!X11/'Table 2'!X11*100</f>
        <v>80.841357290507332</v>
      </c>
    </row>
    <row r="12" spans="1:24">
      <c r="A12" s="142">
        <v>2002</v>
      </c>
      <c r="B12" s="9">
        <f>'Table 12'!B12/'Table 2'!B12*100</f>
        <v>77.782666377194317</v>
      </c>
      <c r="C12" s="16">
        <f>'Table 12'!C12/'Table 2'!C12*100</f>
        <v>81.62150622993822</v>
      </c>
      <c r="D12" s="17">
        <f>'Table 12'!D12/'Table 2'!D12*100</f>
        <v>47.160220190538944</v>
      </c>
      <c r="E12" s="17">
        <f>'Table 12'!E12/'Table 2'!E12*100</f>
        <v>84.535709274142107</v>
      </c>
      <c r="F12" s="17">
        <f>'Table 12'!F12/'Table 2'!F12*100</f>
        <v>64.663422742235113</v>
      </c>
      <c r="G12" s="73">
        <f>'Table 12'!G12/'Table 2'!G12*100</f>
        <v>90.52708286049554</v>
      </c>
      <c r="H12" s="9">
        <f>'Table 12'!H12/'Table 2'!H12*100</f>
        <v>73.784895335156037</v>
      </c>
      <c r="I12" s="16">
        <f>'Table 12'!I12/'Table 2'!I12*100</f>
        <v>87.334449649438483</v>
      </c>
      <c r="J12" s="17">
        <f>'Table 12'!J12/'Table 2'!J12*100</f>
        <v>85.301602786382475</v>
      </c>
      <c r="K12" s="17">
        <f>'Table 12'!K12/'Table 2'!K12*100</f>
        <v>82.862796563948734</v>
      </c>
      <c r="L12" s="17">
        <f>'Table 12'!L12/'Table 2'!L12*100</f>
        <v>81.6227515342472</v>
      </c>
      <c r="M12" s="17">
        <f>'Table 12'!M12/'Table 2'!M12*100</f>
        <v>85.285517447267793</v>
      </c>
      <c r="N12" s="17">
        <f>'Table 12'!N12/'Table 2'!N12*100</f>
        <v>83.429129745812048</v>
      </c>
      <c r="O12" s="17">
        <f>'Table 12'!O12/'Table 2'!O12*100</f>
        <v>75.412141047586445</v>
      </c>
      <c r="P12" s="17">
        <f>'Table 12'!P12/'Table 2'!P12*100</f>
        <v>71.759041858730114</v>
      </c>
      <c r="Q12" s="17">
        <f>'Table 12'!Q12/'Table 2'!Q12*100</f>
        <v>75.209006600384328</v>
      </c>
      <c r="R12" s="17">
        <f>'Table 12'!R12/'Table 2'!R12*100</f>
        <v>76.170134600158363</v>
      </c>
      <c r="S12" s="73">
        <f>'Table 12'!S12/'Table 2'!S12*100</f>
        <v>75.267988524960757</v>
      </c>
      <c r="T12" s="16">
        <f>'Table 12'!T12/'Table 2'!T12*100</f>
        <v>78.891585009055859</v>
      </c>
      <c r="U12" s="17">
        <f>'Table 12'!U12/'Table 2'!U12*100</f>
        <v>72.736278275714895</v>
      </c>
      <c r="V12" s="73">
        <f>'Table 12'!V12/'Table 2'!V12*100</f>
        <v>70.268077823362106</v>
      </c>
      <c r="W12" s="9">
        <f>'Table 12'!W12/'Table 2'!W12*100</f>
        <v>80.943432267718379</v>
      </c>
      <c r="X12" s="9">
        <f>'Table 12'!X12/'Table 2'!X12*100</f>
        <v>81.449050016402424</v>
      </c>
    </row>
    <row r="13" spans="1:24">
      <c r="A13" s="142">
        <v>2003</v>
      </c>
      <c r="B13" s="9">
        <f>'Table 12'!B13/'Table 2'!B13*100</f>
        <v>80.780183226599988</v>
      </c>
      <c r="C13" s="16">
        <f>'Table 12'!C13/'Table 2'!C13*100</f>
        <v>80.789481662108287</v>
      </c>
      <c r="D13" s="17">
        <f>'Table 12'!D13/'Table 2'!D13*100</f>
        <v>61.594764439153337</v>
      </c>
      <c r="E13" s="17">
        <f>'Table 12'!E13/'Table 2'!E13*100</f>
        <v>90.852539111783997</v>
      </c>
      <c r="F13" s="17">
        <f>'Table 12'!F13/'Table 2'!F13*100</f>
        <v>66.094603693931404</v>
      </c>
      <c r="G13" s="73">
        <f>'Table 12'!G13/'Table 2'!G13*100</f>
        <v>89.9760124442966</v>
      </c>
      <c r="H13" s="9">
        <f>'Table 12'!H13/'Table 2'!H13*100</f>
        <v>77.636490382699975</v>
      </c>
      <c r="I13" s="16">
        <f>'Table 12'!I13/'Table 2'!I13*100</f>
        <v>89.115629029150682</v>
      </c>
      <c r="J13" s="17">
        <f>'Table 12'!J13/'Table 2'!J13*100</f>
        <v>88.791131088152426</v>
      </c>
      <c r="K13" s="17">
        <f>'Table 12'!K13/'Table 2'!K13*100</f>
        <v>83.868218089546247</v>
      </c>
      <c r="L13" s="17">
        <f>'Table 12'!L13/'Table 2'!L13*100</f>
        <v>84.844849456370213</v>
      </c>
      <c r="M13" s="17">
        <f>'Table 12'!M13/'Table 2'!M13*100</f>
        <v>88.564613885174197</v>
      </c>
      <c r="N13" s="17">
        <f>'Table 12'!N13/'Table 2'!N13*100</f>
        <v>85.693564585292762</v>
      </c>
      <c r="O13" s="17">
        <f>'Table 12'!O13/'Table 2'!O13*100</f>
        <v>76.44447136592882</v>
      </c>
      <c r="P13" s="17">
        <f>'Table 12'!P13/'Table 2'!P13*100</f>
        <v>74.756468667392312</v>
      </c>
      <c r="Q13" s="17">
        <f>'Table 12'!Q13/'Table 2'!Q13*100</f>
        <v>78.058760480594685</v>
      </c>
      <c r="R13" s="17">
        <f>'Table 12'!R13/'Table 2'!R13*100</f>
        <v>77.88041951251094</v>
      </c>
      <c r="S13" s="73">
        <f>'Table 12'!S13/'Table 2'!S13*100</f>
        <v>77.869409403525964</v>
      </c>
      <c r="T13" s="16">
        <f>'Table 12'!T13/'Table 2'!T13*100</f>
        <v>80.98867681552683</v>
      </c>
      <c r="U13" s="17">
        <f>'Table 12'!U13/'Table 2'!U13*100</f>
        <v>74.627633851468048</v>
      </c>
      <c r="V13" s="73">
        <f>'Table 12'!V13/'Table 2'!V13*100</f>
        <v>72.887762816553419</v>
      </c>
      <c r="W13" s="9">
        <f>'Table 12'!W13/'Table 2'!W13*100</f>
        <v>83.278915496473005</v>
      </c>
      <c r="X13" s="9">
        <f>'Table 12'!X13/'Table 2'!X13*100</f>
        <v>83.1285228415463</v>
      </c>
    </row>
    <row r="14" spans="1:24">
      <c r="A14" s="142">
        <v>2004</v>
      </c>
      <c r="B14" s="9">
        <f>'Table 12'!B14/'Table 2'!B14*100</f>
        <v>83.724181984362531</v>
      </c>
      <c r="C14" s="16">
        <f>'Table 12'!C14/'Table 2'!C14*100</f>
        <v>83.537541139921871</v>
      </c>
      <c r="D14" s="17">
        <f>'Table 12'!D14/'Table 2'!D14*100</f>
        <v>72.375340471454578</v>
      </c>
      <c r="E14" s="17">
        <f>'Table 12'!E14/'Table 2'!E14*100</f>
        <v>90.9674271707363</v>
      </c>
      <c r="F14" s="17">
        <f>'Table 12'!F14/'Table 2'!F14*100</f>
        <v>69.012298514025332</v>
      </c>
      <c r="G14" s="73">
        <f>'Table 12'!G14/'Table 2'!G14*100</f>
        <v>91.166205684596576</v>
      </c>
      <c r="H14" s="9">
        <f>'Table 12'!H14/'Table 2'!H14*100</f>
        <v>81.509022194708592</v>
      </c>
      <c r="I14" s="16">
        <f>'Table 12'!I14/'Table 2'!I14*100</f>
        <v>92.140344610812662</v>
      </c>
      <c r="J14" s="17">
        <f>'Table 12'!J14/'Table 2'!J14*100</f>
        <v>90.16259472828979</v>
      </c>
      <c r="K14" s="17">
        <f>'Table 12'!K14/'Table 2'!K14*100</f>
        <v>84.515616085099524</v>
      </c>
      <c r="L14" s="17">
        <f>'Table 12'!L14/'Table 2'!L14*100</f>
        <v>88.038826852052992</v>
      </c>
      <c r="M14" s="17">
        <f>'Table 12'!M14/'Table 2'!M14*100</f>
        <v>92.110993347493718</v>
      </c>
      <c r="N14" s="17">
        <f>'Table 12'!N14/'Table 2'!N14*100</f>
        <v>87.561658554790156</v>
      </c>
      <c r="O14" s="17">
        <f>'Table 12'!O14/'Table 2'!O14*100</f>
        <v>78.301984101337823</v>
      </c>
      <c r="P14" s="17">
        <f>'Table 12'!P14/'Table 2'!P14*100</f>
        <v>76.836392041987054</v>
      </c>
      <c r="Q14" s="17">
        <f>'Table 12'!Q14/'Table 2'!Q14*100</f>
        <v>80.208796335567058</v>
      </c>
      <c r="R14" s="17">
        <f>'Table 12'!R14/'Table 2'!R14*100</f>
        <v>79.969628073256388</v>
      </c>
      <c r="S14" s="73">
        <f>'Table 12'!S14/'Table 2'!S14*100</f>
        <v>79.508895508530401</v>
      </c>
      <c r="T14" s="16">
        <f>'Table 12'!T14/'Table 2'!T14*100</f>
        <v>83.135336149559606</v>
      </c>
      <c r="U14" s="17">
        <f>'Table 12'!U14/'Table 2'!U14*100</f>
        <v>73.856683375104424</v>
      </c>
      <c r="V14" s="73">
        <f>'Table 12'!V14/'Table 2'!V14*100</f>
        <v>75.222690670234755</v>
      </c>
      <c r="W14" s="9">
        <f>'Table 12'!W14/'Table 2'!W14*100</f>
        <v>85.507729220792612</v>
      </c>
      <c r="X14" s="9">
        <f>'Table 12'!X14/'Table 2'!X14*100</f>
        <v>85.154419186219826</v>
      </c>
    </row>
    <row r="15" spans="1:24">
      <c r="A15" s="142">
        <v>2005</v>
      </c>
      <c r="B15" s="9">
        <f>'Table 12'!B15/'Table 2'!B15*100</f>
        <v>86.846092424831497</v>
      </c>
      <c r="C15" s="16">
        <f>'Table 12'!C15/'Table 2'!C15*100</f>
        <v>75.867142257658401</v>
      </c>
      <c r="D15" s="17">
        <f>'Table 12'!D15/'Table 2'!D15*100</f>
        <v>92.973345710118011</v>
      </c>
      <c r="E15" s="17">
        <f>'Table 12'!E15/'Table 2'!E15*100</f>
        <v>93.314034563176477</v>
      </c>
      <c r="F15" s="17">
        <f>'Table 12'!F15/'Table 2'!F15*100</f>
        <v>72.996361142334578</v>
      </c>
      <c r="G15" s="73">
        <f>'Table 12'!G15/'Table 2'!G15*100</f>
        <v>88.989259533194144</v>
      </c>
      <c r="H15" s="9">
        <f>'Table 12'!H15/'Table 2'!H15*100</f>
        <v>86.047266295809578</v>
      </c>
      <c r="I15" s="16">
        <f>'Table 12'!I15/'Table 2'!I15*100</f>
        <v>93.637481084700369</v>
      </c>
      <c r="J15" s="17">
        <f>'Table 12'!J15/'Table 2'!J15*100</f>
        <v>92.121405210643019</v>
      </c>
      <c r="K15" s="17">
        <f>'Table 12'!K15/'Table 2'!K15*100</f>
        <v>87.410382606809137</v>
      </c>
      <c r="L15" s="17">
        <f>'Table 12'!L15/'Table 2'!L15*100</f>
        <v>89.669239924827735</v>
      </c>
      <c r="M15" s="17">
        <f>'Table 12'!M15/'Table 2'!M15*100</f>
        <v>93.856941832769209</v>
      </c>
      <c r="N15" s="17">
        <f>'Table 12'!N15/'Table 2'!N15*100</f>
        <v>88.869814977710845</v>
      </c>
      <c r="O15" s="17">
        <f>'Table 12'!O15/'Table 2'!O15*100</f>
        <v>80.604688183875851</v>
      </c>
      <c r="P15" s="17">
        <f>'Table 12'!P15/'Table 2'!P15*100</f>
        <v>80.486554856094216</v>
      </c>
      <c r="Q15" s="17">
        <f>'Table 12'!Q15/'Table 2'!Q15*100</f>
        <v>80.878881769507601</v>
      </c>
      <c r="R15" s="17">
        <f>'Table 12'!R15/'Table 2'!R15*100</f>
        <v>82.786101506544824</v>
      </c>
      <c r="S15" s="73">
        <f>'Table 12'!S15/'Table 2'!S15*100</f>
        <v>81.871825393802027</v>
      </c>
      <c r="T15" s="16">
        <f>'Table 12'!T15/'Table 2'!T15*100</f>
        <v>84.829568905211616</v>
      </c>
      <c r="U15" s="17">
        <f>'Table 12'!U15/'Table 2'!U15*100</f>
        <v>70.831693786982257</v>
      </c>
      <c r="V15" s="73">
        <f>'Table 12'!V15/'Table 2'!V15*100</f>
        <v>77.394018434055482</v>
      </c>
      <c r="W15" s="9">
        <f>'Table 12'!W15/'Table 2'!W15*100</f>
        <v>87.543786912787496</v>
      </c>
      <c r="X15" s="9">
        <f>'Table 12'!X15/'Table 2'!X15*100</f>
        <v>86.241257828789188</v>
      </c>
    </row>
    <row r="16" spans="1:24">
      <c r="A16" s="142">
        <v>2006</v>
      </c>
      <c r="B16" s="9">
        <f>'Table 12'!B16/'Table 2'!B16*100</f>
        <v>89.106626146342776</v>
      </c>
      <c r="C16" s="16">
        <f>'Table 12'!C16/'Table 2'!C16*100</f>
        <v>73.75720823066338</v>
      </c>
      <c r="D16" s="17">
        <f>'Table 12'!D16/'Table 2'!D16*100</f>
        <v>95.700582143316609</v>
      </c>
      <c r="E16" s="17">
        <f>'Table 12'!E16/'Table 2'!E16*100</f>
        <v>94.067341802856191</v>
      </c>
      <c r="F16" s="17">
        <f>'Table 12'!F16/'Table 2'!F16*100</f>
        <v>80.233559123446156</v>
      </c>
      <c r="G16" s="73">
        <f>'Table 12'!G16/'Table 2'!G16*100</f>
        <v>89.586087295772231</v>
      </c>
      <c r="H16" s="9">
        <f>'Table 12'!H16/'Table 2'!H16*100</f>
        <v>88.420566117614626</v>
      </c>
      <c r="I16" s="16">
        <f>'Table 12'!I16/'Table 2'!I16*100</f>
        <v>96.156786936117712</v>
      </c>
      <c r="J16" s="17">
        <f>'Table 12'!J16/'Table 2'!J16*100</f>
        <v>92.076607623931181</v>
      </c>
      <c r="K16" s="17">
        <f>'Table 12'!K16/'Table 2'!K16*100</f>
        <v>90.864913501088793</v>
      </c>
      <c r="L16" s="17">
        <f>'Table 12'!L16/'Table 2'!L16*100</f>
        <v>91.117185713999234</v>
      </c>
      <c r="M16" s="17">
        <f>'Table 12'!M16/'Table 2'!M16*100</f>
        <v>95.281151994431454</v>
      </c>
      <c r="N16" s="17">
        <f>'Table 12'!N16/'Table 2'!N16*100</f>
        <v>92.360229012127633</v>
      </c>
      <c r="O16" s="17">
        <f>'Table 12'!O16/'Table 2'!O16*100</f>
        <v>82.151399680681209</v>
      </c>
      <c r="P16" s="17">
        <f>'Table 12'!P16/'Table 2'!P16*100</f>
        <v>83.750197135865136</v>
      </c>
      <c r="Q16" s="17">
        <f>'Table 12'!Q16/'Table 2'!Q16*100</f>
        <v>84.557564057564065</v>
      </c>
      <c r="R16" s="17">
        <f>'Table 12'!R16/'Table 2'!R16*100</f>
        <v>85.907684062232022</v>
      </c>
      <c r="S16" s="73">
        <f>'Table 12'!S16/'Table 2'!S16*100</f>
        <v>83.647724181868242</v>
      </c>
      <c r="T16" s="16">
        <f>'Table 12'!T16/'Table 2'!T16*100</f>
        <v>87.775385795890529</v>
      </c>
      <c r="U16" s="17">
        <f>'Table 12'!U16/'Table 2'!U16*100</f>
        <v>71.217968750000011</v>
      </c>
      <c r="V16" s="73">
        <f>'Table 12'!V16/'Table 2'!V16*100</f>
        <v>80.161839810811458</v>
      </c>
      <c r="W16" s="9">
        <f>'Table 12'!W16/'Table 2'!W16*100</f>
        <v>89.724164758252996</v>
      </c>
      <c r="X16" s="9">
        <f>'Table 12'!X16/'Table 2'!X16*100</f>
        <v>88.450481911003934</v>
      </c>
    </row>
    <row r="17" spans="1:24">
      <c r="A17" s="142">
        <v>2007</v>
      </c>
      <c r="B17" s="9">
        <f>'Table 12'!B17/'Table 2'!B17*100</f>
        <v>92.332887686428123</v>
      </c>
      <c r="C17" s="16">
        <f>'Table 12'!C17/'Table 2'!C17*100</f>
        <v>78.749696523818287</v>
      </c>
      <c r="D17" s="17">
        <f>'Table 12'!D17/'Table 2'!D17*100</f>
        <v>99.687093091050443</v>
      </c>
      <c r="E17" s="17">
        <f>'Table 12'!E17/'Table 2'!E17*100</f>
        <v>95.439551300371534</v>
      </c>
      <c r="F17" s="17">
        <f>'Table 12'!F17/'Table 2'!F17*100</f>
        <v>88.475898435807451</v>
      </c>
      <c r="G17" s="73">
        <f>'Table 12'!G17/'Table 2'!G17*100</f>
        <v>92.108067910348922</v>
      </c>
      <c r="H17" s="9">
        <f>'Table 12'!H17/'Table 2'!H17*100</f>
        <v>92.634468391003765</v>
      </c>
      <c r="I17" s="16">
        <f>'Table 12'!I17/'Table 2'!I17*100</f>
        <v>96.391576297443848</v>
      </c>
      <c r="J17" s="17">
        <f>'Table 12'!J17/'Table 2'!J17*100</f>
        <v>96.250117212828584</v>
      </c>
      <c r="K17" s="17">
        <f>'Table 12'!K17/'Table 2'!K17*100</f>
        <v>91.901099872630553</v>
      </c>
      <c r="L17" s="17">
        <f>'Table 12'!L17/'Table 2'!L17*100</f>
        <v>92.743925457411365</v>
      </c>
      <c r="M17" s="17">
        <f>'Table 12'!M17/'Table 2'!M17*100</f>
        <v>98.090471347473141</v>
      </c>
      <c r="N17" s="17">
        <f>'Table 12'!N17/'Table 2'!N17*100</f>
        <v>92.156220612530177</v>
      </c>
      <c r="O17" s="17">
        <f>'Table 12'!O17/'Table 2'!O17*100</f>
        <v>86.772314306726258</v>
      </c>
      <c r="P17" s="17">
        <f>'Table 12'!P17/'Table 2'!P17*100</f>
        <v>86.428844707146695</v>
      </c>
      <c r="Q17" s="17">
        <f>'Table 12'!Q17/'Table 2'!Q17*100</f>
        <v>86.872674269055977</v>
      </c>
      <c r="R17" s="17">
        <f>'Table 12'!R17/'Table 2'!R17*100</f>
        <v>90.223793020312229</v>
      </c>
      <c r="S17" s="73">
        <f>'Table 12'!S17/'Table 2'!S17*100</f>
        <v>86.424954148847959</v>
      </c>
      <c r="T17" s="16">
        <f>'Table 12'!T17/'Table 2'!T17*100</f>
        <v>90.755527800508204</v>
      </c>
      <c r="U17" s="17">
        <f>'Table 12'!U17/'Table 2'!U17*100</f>
        <v>85.717485790705453</v>
      </c>
      <c r="V17" s="73">
        <f>'Table 12'!V17/'Table 2'!V17*100</f>
        <v>84.106181775315349</v>
      </c>
      <c r="W17" s="9">
        <f>'Table 12'!W17/'Table 2'!W17*100</f>
        <v>92.238313800242082</v>
      </c>
      <c r="X17" s="9">
        <f>'Table 12'!X17/'Table 2'!X17*100</f>
        <v>91.596721437796674</v>
      </c>
    </row>
    <row r="18" spans="1:24">
      <c r="A18" s="142">
        <v>2008</v>
      </c>
      <c r="B18" s="9">
        <f>'Table 12'!B18/'Table 2'!B18*100</f>
        <v>97.250181264914389</v>
      </c>
      <c r="C18" s="16">
        <f>'Table 12'!C18/'Table 2'!C18*100</f>
        <v>87.162533133963166</v>
      </c>
      <c r="D18" s="17">
        <f>'Table 12'!D18/'Table 2'!D18*100</f>
        <v>129.70311256689578</v>
      </c>
      <c r="E18" s="17">
        <f>'Table 12'!E18/'Table 2'!E18*100</f>
        <v>95.930571303968605</v>
      </c>
      <c r="F18" s="17">
        <f>'Table 12'!F18/'Table 2'!F18*100</f>
        <v>94.547428127690452</v>
      </c>
      <c r="G18" s="73">
        <f>'Table 12'!G18/'Table 2'!G18*100</f>
        <v>91.114446885915356</v>
      </c>
      <c r="H18" s="9">
        <f>'Table 12'!H18/'Table 2'!H18*100</f>
        <v>101.48875972260703</v>
      </c>
      <c r="I18" s="16">
        <f>'Table 12'!I18/'Table 2'!I18*100</f>
        <v>98.238995139346869</v>
      </c>
      <c r="J18" s="17">
        <f>'Table 12'!J18/'Table 2'!J18*100</f>
        <v>95.30425537053361</v>
      </c>
      <c r="K18" s="17">
        <f>'Table 12'!K18/'Table 2'!K18*100</f>
        <v>93.240272666948186</v>
      </c>
      <c r="L18" s="17">
        <f>'Table 12'!L18/'Table 2'!L18*100</f>
        <v>93.954188305252728</v>
      </c>
      <c r="M18" s="17">
        <f>'Table 12'!M18/'Table 2'!M18*100</f>
        <v>101.48128055467778</v>
      </c>
      <c r="N18" s="17">
        <f>'Table 12'!N18/'Table 2'!N18*100</f>
        <v>92.957482195342521</v>
      </c>
      <c r="O18" s="17">
        <f>'Table 12'!O18/'Table 2'!O18*100</f>
        <v>90.097989261450806</v>
      </c>
      <c r="P18" s="17">
        <f>'Table 12'!P18/'Table 2'!P18*100</f>
        <v>90.471687074534017</v>
      </c>
      <c r="Q18" s="17">
        <f>'Table 12'!Q18/'Table 2'!Q18*100</f>
        <v>92.516610608020699</v>
      </c>
      <c r="R18" s="17">
        <f>'Table 12'!R18/'Table 2'!R18*100</f>
        <v>93.925251951314337</v>
      </c>
      <c r="S18" s="73">
        <f>'Table 12'!S18/'Table 2'!S18*100</f>
        <v>89.327810532446009</v>
      </c>
      <c r="T18" s="16">
        <f>'Table 12'!T18/'Table 2'!T18*100</f>
        <v>92.859607481338585</v>
      </c>
      <c r="U18" s="17">
        <f>'Table 12'!U18/'Table 2'!U18*100</f>
        <v>89.451886792452825</v>
      </c>
      <c r="V18" s="73">
        <f>'Table 12'!V18/'Table 2'!V18*100</f>
        <v>87.39364735985113</v>
      </c>
      <c r="W18" s="9">
        <f>'Table 12'!W18/'Table 2'!W18*100</f>
        <v>94.385382697318974</v>
      </c>
      <c r="X18" s="9">
        <f>'Table 12'!X18/'Table 2'!X18*100</f>
        <v>93.704920186917064</v>
      </c>
    </row>
    <row r="19" spans="1:24">
      <c r="A19" s="142">
        <v>2009</v>
      </c>
      <c r="B19" s="9">
        <f>'Table 12'!B19/'Table 2'!B19*100</f>
        <v>93.321228163742347</v>
      </c>
      <c r="C19" s="16">
        <f>'Table 12'!C19/'Table 2'!C19*100</f>
        <v>75.86731789412066</v>
      </c>
      <c r="D19" s="17">
        <f>'Table 12'!D19/'Table 2'!D19*100</f>
        <v>83.884424418873323</v>
      </c>
      <c r="E19" s="17">
        <f>'Table 12'!E19/'Table 2'!E19*100</f>
        <v>95.359462815884484</v>
      </c>
      <c r="F19" s="17">
        <f>'Table 12'!F19/'Table 2'!F19*100</f>
        <v>95.038115236921854</v>
      </c>
      <c r="G19" s="73">
        <f>'Table 12'!G19/'Table 2'!G19*100</f>
        <v>95.024445740255388</v>
      </c>
      <c r="H19" s="9">
        <f>'Table 12'!H19/'Table 2'!H19*100</f>
        <v>91.181776133003396</v>
      </c>
      <c r="I19" s="16">
        <f>'Table 12'!I19/'Table 2'!I19*100</f>
        <v>99.989530936684972</v>
      </c>
      <c r="J19" s="17">
        <f>'Table 12'!J19/'Table 2'!J19*100</f>
        <v>96.972065279396816</v>
      </c>
      <c r="K19" s="17">
        <f>'Table 12'!K19/'Table 2'!K19*100</f>
        <v>92.796977448564832</v>
      </c>
      <c r="L19" s="17">
        <f>'Table 12'!L19/'Table 2'!L19*100</f>
        <v>94.42357351938729</v>
      </c>
      <c r="M19" s="17">
        <f>'Table 12'!M19/'Table 2'!M19*100</f>
        <v>96.297300239290578</v>
      </c>
      <c r="N19" s="17">
        <f>'Table 12'!N19/'Table 2'!N19*100</f>
        <v>95.002338756942322</v>
      </c>
      <c r="O19" s="17">
        <f>'Table 12'!O19/'Table 2'!O19*100</f>
        <v>91.680143973904734</v>
      </c>
      <c r="P19" s="17">
        <f>'Table 12'!P19/'Table 2'!P19*100</f>
        <v>92.199592561400308</v>
      </c>
      <c r="Q19" s="17">
        <f>'Table 12'!Q19/'Table 2'!Q19*100</f>
        <v>92.953495440729469</v>
      </c>
      <c r="R19" s="17">
        <f>'Table 12'!R19/'Table 2'!R19*100</f>
        <v>92.826632837769679</v>
      </c>
      <c r="S19" s="73">
        <f>'Table 12'!S19/'Table 2'!S19*100</f>
        <v>92.126812317036809</v>
      </c>
      <c r="T19" s="16">
        <f>'Table 12'!T19/'Table 2'!T19*100</f>
        <v>94.937696224906361</v>
      </c>
      <c r="U19" s="17">
        <f>'Table 12'!U19/'Table 2'!U19*100</f>
        <v>89.010990457387294</v>
      </c>
      <c r="V19" s="73">
        <f>'Table 12'!V19/'Table 2'!V19*100</f>
        <v>90.810360339994574</v>
      </c>
      <c r="W19" s="9">
        <f>'Table 12'!W19/'Table 2'!W19*100</f>
        <v>94.733499811493587</v>
      </c>
      <c r="X19" s="9">
        <f>'Table 12'!X19/'Table 2'!X19*100</f>
        <v>94.302609135658628</v>
      </c>
    </row>
    <row r="20" spans="1:24">
      <c r="A20" s="142">
        <v>2010</v>
      </c>
      <c r="B20" s="9">
        <f>'Table 12'!B20/'Table 2'!B20*100</f>
        <v>96.191463381839313</v>
      </c>
      <c r="C20" s="16">
        <f>'Table 12'!C20/'Table 2'!C20*100</f>
        <v>77.064147328851291</v>
      </c>
      <c r="D20" s="17">
        <f>'Table 12'!D20/'Table 2'!D20*100</f>
        <v>97.581087615838243</v>
      </c>
      <c r="E20" s="17">
        <f>'Table 12'!E20/'Table 2'!E20*100</f>
        <v>96.273724212812155</v>
      </c>
      <c r="F20" s="17">
        <f>'Table 12'!F20/'Table 2'!F20*100</f>
        <v>95.92133135012962</v>
      </c>
      <c r="G20" s="73">
        <f>'Table 12'!G20/'Table 2'!G20*100</f>
        <v>95.785077990595241</v>
      </c>
      <c r="H20" s="9">
        <f>'Table 12'!H20/'Table 2'!H20*100</f>
        <v>95.195339235764038</v>
      </c>
      <c r="I20" s="16">
        <f>'Table 12'!I20/'Table 2'!I20*100</f>
        <v>99.094122236036952</v>
      </c>
      <c r="J20" s="17">
        <f>'Table 12'!J20/'Table 2'!J20*100</f>
        <v>97.413273792305461</v>
      </c>
      <c r="K20" s="17">
        <f>'Table 12'!K20/'Table 2'!K20*100</f>
        <v>94.383932560526475</v>
      </c>
      <c r="L20" s="17">
        <f>'Table 12'!L20/'Table 2'!L20*100</f>
        <v>95.93644854311782</v>
      </c>
      <c r="M20" s="17">
        <f>'Table 12'!M20/'Table 2'!M20*100</f>
        <v>100.24493110735808</v>
      </c>
      <c r="N20" s="17">
        <f>'Table 12'!N20/'Table 2'!N20*100</f>
        <v>96.239160362570715</v>
      </c>
      <c r="O20" s="17">
        <f>'Table 12'!O20/'Table 2'!O20*100</f>
        <v>95.695286312457199</v>
      </c>
      <c r="P20" s="17">
        <f>'Table 12'!P20/'Table 2'!P20*100</f>
        <v>95.704452047136684</v>
      </c>
      <c r="Q20" s="17">
        <f>'Table 12'!Q20/'Table 2'!Q20*100</f>
        <v>95.344419542805909</v>
      </c>
      <c r="R20" s="17">
        <f>'Table 12'!R20/'Table 2'!R20*100</f>
        <v>95.703374032162003</v>
      </c>
      <c r="S20" s="73">
        <f>'Table 12'!S20/'Table 2'!S20*100</f>
        <v>94.977773651725698</v>
      </c>
      <c r="T20" s="16">
        <f>'Table 12'!T20/'Table 2'!T20*100</f>
        <v>96.990189860212823</v>
      </c>
      <c r="U20" s="17">
        <f>'Table 12'!U20/'Table 2'!U20*100</f>
        <v>91.009743762643296</v>
      </c>
      <c r="V20" s="73">
        <f>'Table 12'!V20/'Table 2'!V20*100</f>
        <v>94.147491721667834</v>
      </c>
      <c r="W20" s="9">
        <f>'Table 12'!W20/'Table 2'!W20*100</f>
        <v>96.855617277810381</v>
      </c>
      <c r="X20" s="9">
        <f>'Table 12'!X20/'Table 2'!X20*100</f>
        <v>96.025388654043127</v>
      </c>
    </row>
    <row r="21" spans="1:24">
      <c r="A21" s="142">
        <v>2011</v>
      </c>
      <c r="B21" s="9">
        <f>'Table 12'!B21/'Table 2'!B21*100</f>
        <v>99.433718142325617</v>
      </c>
      <c r="C21" s="16">
        <f>'Table 12'!C21/'Table 2'!C21*100</f>
        <v>95.554591766010532</v>
      </c>
      <c r="D21" s="17">
        <f>'Table 12'!D21/'Table 2'!D21*100</f>
        <v>110.29670198101691</v>
      </c>
      <c r="E21" s="17">
        <f>'Table 12'!E21/'Table 2'!E21*100</f>
        <v>97.992817481145892</v>
      </c>
      <c r="F21" s="17">
        <f>'Table 12'!F21/'Table 2'!F21*100</f>
        <v>97.31850314676646</v>
      </c>
      <c r="G21" s="73">
        <f>'Table 12'!G21/'Table 2'!G21*100</f>
        <v>97.869917252769781</v>
      </c>
      <c r="H21" s="9">
        <f>'Table 12'!H21/'Table 2'!H21*100</f>
        <v>100.71279956448898</v>
      </c>
      <c r="I21" s="16">
        <f>'Table 12'!I21/'Table 2'!I21*100</f>
        <v>98.465337294612581</v>
      </c>
      <c r="J21" s="17">
        <f>'Table 12'!J21/'Table 2'!J21*100</f>
        <v>98.388126866563127</v>
      </c>
      <c r="K21" s="17">
        <f>'Table 12'!K21/'Table 2'!K21*100</f>
        <v>96.63321128643247</v>
      </c>
      <c r="L21" s="17">
        <f>'Table 12'!L21/'Table 2'!L21*100</f>
        <v>98.127173133228624</v>
      </c>
      <c r="M21" s="17">
        <f>'Table 12'!M21/'Table 2'!M21*100</f>
        <v>102.49530846087103</v>
      </c>
      <c r="N21" s="17">
        <f>'Table 12'!N21/'Table 2'!N21*100</f>
        <v>98.01606982160817</v>
      </c>
      <c r="O21" s="17">
        <f>'Table 12'!O21/'Table 2'!O21*100</f>
        <v>97.762544150701061</v>
      </c>
      <c r="P21" s="17">
        <f>'Table 12'!P21/'Table 2'!P21*100</f>
        <v>98.583086662108215</v>
      </c>
      <c r="Q21" s="17">
        <f>'Table 12'!Q21/'Table 2'!Q21*100</f>
        <v>98.121909205095989</v>
      </c>
      <c r="R21" s="17">
        <f>'Table 12'!R21/'Table 2'!R21*100</f>
        <v>97.391577290743754</v>
      </c>
      <c r="S21" s="73">
        <f>'Table 12'!S21/'Table 2'!S21*100</f>
        <v>97.270131933682862</v>
      </c>
      <c r="T21" s="16">
        <f>'Table 12'!T21/'Table 2'!T21*100</f>
        <v>98.207345562557705</v>
      </c>
      <c r="U21" s="17">
        <f>'Table 12'!U21/'Table 2'!U21*100</f>
        <v>94.941492063492078</v>
      </c>
      <c r="V21" s="73">
        <f>'Table 12'!V21/'Table 2'!V21*100</f>
        <v>96.912231631547527</v>
      </c>
      <c r="W21" s="9">
        <f>'Table 12'!W21/'Table 2'!W21*100</f>
        <v>98.571043217923659</v>
      </c>
      <c r="X21" s="9">
        <f>'Table 12'!X21/'Table 2'!X21*100</f>
        <v>98.206147632593527</v>
      </c>
    </row>
    <row r="22" spans="1:24">
      <c r="A22" s="142">
        <v>2012</v>
      </c>
      <c r="B22" s="81">
        <f>'Table 12'!B22/'Table 2'!B22*100</f>
        <v>99.999992697966462</v>
      </c>
      <c r="C22" s="96">
        <f>'Table 12'!C22/'Table 2'!C22*100</f>
        <v>100.00107692835338</v>
      </c>
      <c r="D22" s="82">
        <f>'Table 12'!D22/'Table 2'!D22*100</f>
        <v>99.999602492652144</v>
      </c>
      <c r="E22" s="82">
        <f>'Table 12'!E22/'Table 2'!E22*100</f>
        <v>99.999485717480013</v>
      </c>
      <c r="F22" s="82">
        <f>'Table 12'!F22/'Table 2'!F22*100</f>
        <v>100.00020821138271</v>
      </c>
      <c r="G22" s="83">
        <f>'Table 12'!G22/'Table 2'!G22*100</f>
        <v>99.999976510433726</v>
      </c>
      <c r="H22" s="81">
        <f>'Table 12'!H22/'Table 2'!H22*100</f>
        <v>99.999974974383221</v>
      </c>
      <c r="I22" s="96">
        <f>'Table 12'!I22/'Table 2'!I22*100</f>
        <v>99.999747997677204</v>
      </c>
      <c r="J22" s="82">
        <f>'Table 12'!J22/'Table 2'!J22*100</f>
        <v>100.00047965341174</v>
      </c>
      <c r="K22" s="82">
        <f>'Table 12'!K22/'Table 2'!K22*100</f>
        <v>99.999319250171965</v>
      </c>
      <c r="L22" s="82">
        <f>'Table 12'!L22/'Table 2'!L22*100</f>
        <v>100.00084267506142</v>
      </c>
      <c r="M22" s="82">
        <f>'Table 12'!M22/'Table 2'!M22*100</f>
        <v>100.00034303506872</v>
      </c>
      <c r="N22" s="82">
        <f>'Table 12'!N22/'Table 2'!N22*100</f>
        <v>100.00001160571517</v>
      </c>
      <c r="O22" s="82">
        <f>'Table 12'!O22/'Table 2'!O22*100</f>
        <v>100.00014484749332</v>
      </c>
      <c r="P22" s="82">
        <f>'Table 12'!P22/'Table 2'!P22*100</f>
        <v>99.999894705808018</v>
      </c>
      <c r="Q22" s="82">
        <f>'Table 12'!Q22/'Table 2'!Q22*100</f>
        <v>99.997743225233222</v>
      </c>
      <c r="R22" s="82">
        <f>'Table 12'!R22/'Table 2'!R22*100</f>
        <v>100.00017912484718</v>
      </c>
      <c r="S22" s="83">
        <f>'Table 12'!S22/'Table 2'!S22*100</f>
        <v>100</v>
      </c>
      <c r="T22" s="96">
        <f>'Table 12'!T22/'Table 2'!T22*100</f>
        <v>100.00053137054239</v>
      </c>
      <c r="U22" s="82">
        <f>'Table 12'!U22/'Table 2'!U22*100</f>
        <v>99.988666029926762</v>
      </c>
      <c r="V22" s="83">
        <f>'Table 12'!V22/'Table 2'!V22*100</f>
        <v>99.999609837359174</v>
      </c>
      <c r="W22" s="81">
        <f>'Table 12'!W22/'Table 2'!W22*100</f>
        <v>100.00000465151513</v>
      </c>
      <c r="X22" s="81">
        <f>'Table 12'!X22/'Table 2'!X22*100</f>
        <v>100.00003549419279</v>
      </c>
    </row>
    <row r="23" spans="1:24">
      <c r="A23" s="142">
        <v>2013</v>
      </c>
      <c r="B23" s="9">
        <f>'Table 12'!B23/'Table 2'!B23*100</f>
        <v>101.13041305582988</v>
      </c>
      <c r="C23" s="16">
        <f>'Table 12'!C23/'Table 2'!C23*100</f>
        <v>92.324613734527645</v>
      </c>
      <c r="D23" s="17">
        <f>'Table 12'!D23/'Table 2'!D23*100</f>
        <v>103.32443489674749</v>
      </c>
      <c r="E23" s="17">
        <f>'Table 12'!E23/'Table 2'!E23*100</f>
        <v>104.51892654577965</v>
      </c>
      <c r="F23" s="17">
        <f>'Table 12'!F23/'Table 2'!F23*100</f>
        <v>101.05187389050627</v>
      </c>
      <c r="G23" s="73">
        <f>'Table 12'!G23/'Table 2'!G23*100</f>
        <v>99.948453094085849</v>
      </c>
      <c r="H23" s="9">
        <f>'Table 12'!H23/'Table 2'!H23*100</f>
        <v>100.92148572823105</v>
      </c>
      <c r="I23" s="16">
        <f>'Table 12'!I23/'Table 2'!I23*100</f>
        <v>98.723583457729745</v>
      </c>
      <c r="J23" s="17">
        <f>'Table 12'!J23/'Table 2'!J23*100</f>
        <v>99.229820506460413</v>
      </c>
      <c r="K23" s="17">
        <f>'Table 12'!K23/'Table 2'!K23*100</f>
        <v>103.05687279176814</v>
      </c>
      <c r="L23" s="17">
        <f>'Table 12'!L23/'Table 2'!L23*100</f>
        <v>101.07040859552509</v>
      </c>
      <c r="M23" s="17">
        <f>'Table 12'!M23/'Table 2'!M23*100</f>
        <v>101.90331679863441</v>
      </c>
      <c r="N23" s="17">
        <f>'Table 12'!N23/'Table 2'!N23*100</f>
        <v>101.07841518987341</v>
      </c>
      <c r="O23" s="17">
        <f>'Table 12'!O23/'Table 2'!O23*100</f>
        <v>101.03020958144636</v>
      </c>
      <c r="P23" s="17">
        <f>'Table 12'!P23/'Table 2'!P23*100</f>
        <v>103.94771619274789</v>
      </c>
      <c r="Q23" s="17">
        <f>'Table 12'!Q23/'Table 2'!Q23*100</f>
        <v>99.137785918513217</v>
      </c>
      <c r="R23" s="17">
        <f>'Table 12'!R23/'Table 2'!R23*100</f>
        <v>102.08934729570439</v>
      </c>
      <c r="S23" s="73">
        <f>'Table 12'!S23/'Table 2'!S23*100</f>
        <v>103.03294272769709</v>
      </c>
      <c r="T23" s="16">
        <f>'Table 12'!T23/'Table 2'!T23*100</f>
        <v>101.26981609911945</v>
      </c>
      <c r="U23" s="17">
        <f>'Table 12'!U23/'Table 2'!U23*100</f>
        <v>106.34132075471699</v>
      </c>
      <c r="V23" s="73">
        <f>'Table 12'!V23/'Table 2'!V23*100</f>
        <v>103.78924249705123</v>
      </c>
      <c r="W23" s="9">
        <f>'Table 12'!W23/'Table 2'!W23*100</f>
        <v>101.27171646968074</v>
      </c>
      <c r="X23" s="9">
        <f>'Table 12'!X23/'Table 2'!X23*100</f>
        <v>100.88990216423366</v>
      </c>
    </row>
    <row r="24" spans="1:24">
      <c r="A24" s="142">
        <v>2014</v>
      </c>
      <c r="B24" s="9">
        <f>'Table 12'!B24/'Table 2'!B24*100</f>
        <v>103.09967809861793</v>
      </c>
      <c r="C24" s="16">
        <f>'Table 12'!C24/'Table 2'!C24*100</f>
        <v>86.696048766621388</v>
      </c>
      <c r="D24" s="17">
        <f>'Table 12'!D24/'Table 2'!D24*100</f>
        <v>109.86785132073875</v>
      </c>
      <c r="E24" s="17">
        <f>'Table 12'!E24/'Table 2'!E24*100</f>
        <v>104.49660770535499</v>
      </c>
      <c r="F24" s="17">
        <f>'Table 12'!F24/'Table 2'!F24*100</f>
        <v>103.46719565006848</v>
      </c>
      <c r="G24" s="73">
        <f>'Table 12'!G24/'Table 2'!G24*100</f>
        <v>100.06741088060289</v>
      </c>
      <c r="H24" s="9">
        <f>'Table 12'!H24/'Table 2'!H24*100</f>
        <v>102.92713402744565</v>
      </c>
      <c r="I24" s="16">
        <f>'Table 12'!I24/'Table 2'!I24*100</f>
        <v>100.59589795102551</v>
      </c>
      <c r="J24" s="17">
        <f>'Table 12'!J24/'Table 2'!J24*100</f>
        <v>100.76087092417087</v>
      </c>
      <c r="K24" s="17">
        <f>'Table 12'!K24/'Table 2'!K24*100</f>
        <v>104.89628505137554</v>
      </c>
      <c r="L24" s="17">
        <f>'Table 12'!L24/'Table 2'!L24*100</f>
        <v>100.72929174133812</v>
      </c>
      <c r="M24" s="17">
        <f>'Table 12'!M24/'Table 2'!M24*100</f>
        <v>106.82316605521341</v>
      </c>
      <c r="N24" s="17">
        <f>'Table 12'!N24/'Table 2'!N24*100</f>
        <v>103.06668864942885</v>
      </c>
      <c r="O24" s="17">
        <f>'Table 12'!O24/'Table 2'!O24*100</f>
        <v>102.05719233589319</v>
      </c>
      <c r="P24" s="17">
        <f>'Table 12'!P24/'Table 2'!P24*100</f>
        <v>105.56500614139298</v>
      </c>
      <c r="Q24" s="17">
        <f>'Table 12'!Q24/'Table 2'!Q24*100</f>
        <v>100.6998339160839</v>
      </c>
      <c r="R24" s="17">
        <f>'Table 12'!R24/'Table 2'!R24*100</f>
        <v>101.70349740932643</v>
      </c>
      <c r="S24" s="73">
        <f>'Table 12'!S24/'Table 2'!S24*100</f>
        <v>105.15825024548704</v>
      </c>
      <c r="T24" s="16">
        <f>'Table 12'!T24/'Table 2'!T24*100</f>
        <v>102.59664331472671</v>
      </c>
      <c r="U24" s="17">
        <f>'Table 12'!U24/'Table 2'!U24*100</f>
        <v>109.51121905358822</v>
      </c>
      <c r="V24" s="73">
        <f>'Table 12'!V24/'Table 2'!V24*100</f>
        <v>106.29571912268973</v>
      </c>
      <c r="W24" s="9">
        <f>'Table 12'!W24/'Table 2'!W24*100</f>
        <v>103.21613931042795</v>
      </c>
      <c r="X24" s="9">
        <f>'Table 12'!X24/'Table 2'!X24*100</f>
        <v>102.34700081278942</v>
      </c>
    </row>
    <row r="25" spans="1:24">
      <c r="A25" s="142">
        <v>2015</v>
      </c>
      <c r="B25" s="9">
        <f>'Table 12'!B25/'Table 2'!B25*100</f>
        <v>100.51877572379189</v>
      </c>
      <c r="C25" s="16">
        <f>'Table 12'!C25/'Table 2'!C25*100</f>
        <v>100.20894188231017</v>
      </c>
      <c r="D25" s="17">
        <f>'Table 12'!D25/'Table 2'!D25*100</f>
        <v>64.184991617253218</v>
      </c>
      <c r="E25" s="17">
        <f>'Table 12'!E25/'Table 2'!E25*100</f>
        <v>107.82426877893441</v>
      </c>
      <c r="F25" s="17">
        <f>'Table 12'!F25/'Table 2'!F25*100</f>
        <v>105.75663710545702</v>
      </c>
      <c r="G25" s="73">
        <f>'Table 12'!G25/'Table 2'!G25*100</f>
        <v>105.0650544007451</v>
      </c>
      <c r="H25" s="9">
        <f>'Table 12'!H25/'Table 2'!H25*100</f>
        <v>94.468092777199033</v>
      </c>
      <c r="I25" s="16">
        <f>'Table 12'!I25/'Table 2'!I25*100</f>
        <v>102.68793905423877</v>
      </c>
      <c r="J25" s="17">
        <f>'Table 12'!J25/'Table 2'!J25*100</f>
        <v>103.02833622280633</v>
      </c>
      <c r="K25" s="17">
        <f>'Table 12'!K25/'Table 2'!K25*100</f>
        <v>106.50021940296581</v>
      </c>
      <c r="L25" s="17">
        <f>'Table 12'!L25/'Table 2'!L25*100</f>
        <v>98.781540117095588</v>
      </c>
      <c r="M25" s="17">
        <f>'Table 12'!M25/'Table 2'!M25*100</f>
        <v>106.7322246835443</v>
      </c>
      <c r="N25" s="17">
        <f>'Table 12'!N25/'Table 2'!N25*100</f>
        <v>104.36584814373586</v>
      </c>
      <c r="O25" s="17">
        <f>'Table 12'!O25/'Table 2'!O25*100</f>
        <v>104.54826780472732</v>
      </c>
      <c r="P25" s="17">
        <f>'Table 12'!P25/'Table 2'!P25*100</f>
        <v>106.38170495433157</v>
      </c>
      <c r="Q25" s="17">
        <f>'Table 12'!Q25/'Table 2'!Q25*100</f>
        <v>103.31053634866996</v>
      </c>
      <c r="R25" s="17">
        <f>'Table 12'!R25/'Table 2'!R25*100</f>
        <v>103.1419604970701</v>
      </c>
      <c r="S25" s="73">
        <f>'Table 12'!S25/'Table 2'!S25*100</f>
        <v>107.93940974568584</v>
      </c>
      <c r="T25" s="16">
        <f>'Table 12'!T25/'Table 2'!T25*100</f>
        <v>104.03634676072025</v>
      </c>
      <c r="U25" s="17">
        <f>'Table 12'!U25/'Table 2'!U25*100</f>
        <v>115.2756065998059</v>
      </c>
      <c r="V25" s="73">
        <f>'Table 12'!V25/'Table 2'!V25*100</f>
        <v>109.64593780492979</v>
      </c>
      <c r="W25" s="9">
        <f>'Table 12'!W25/'Table 2'!W25*100</f>
        <v>104.60432354573106</v>
      </c>
      <c r="X25" s="9">
        <f>'Table 12'!X25/'Table 2'!X25*100</f>
        <v>104.77689517873759</v>
      </c>
    </row>
    <row r="26" spans="1:24" s="103" customFormat="1">
      <c r="A26" s="60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33"/>
    </row>
    <row r="27" spans="1:24">
      <c r="A27" s="1" t="s">
        <v>22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</row>
    <row r="28" spans="1:24">
      <c r="A28" s="1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</row>
    <row r="29" spans="1:24">
      <c r="A29" s="142" t="s">
        <v>173</v>
      </c>
      <c r="B29" s="9">
        <f>((B25/B7)^(1/(2015-1997))-1)*100</f>
        <v>1.893711983627222</v>
      </c>
      <c r="C29" s="16">
        <f t="shared" ref="C29:X29" si="0">((C25/C7)^(1/(2015-1997))-1)*100</f>
        <v>1.7026543885708678</v>
      </c>
      <c r="D29" s="17">
        <f t="shared" si="0"/>
        <v>3.9884753506588488</v>
      </c>
      <c r="E29" s="17">
        <f t="shared" si="0"/>
        <v>1.6980806431397211</v>
      </c>
      <c r="F29" s="17">
        <f t="shared" si="0"/>
        <v>3.0515333570981129</v>
      </c>
      <c r="G29" s="73">
        <f t="shared" si="0"/>
        <v>1.1662449935833985</v>
      </c>
      <c r="H29" s="9">
        <f t="shared" si="0"/>
        <v>1.9694261205430053</v>
      </c>
      <c r="I29" s="16">
        <f t="shared" si="0"/>
        <v>0.78972344805157135</v>
      </c>
      <c r="J29" s="17">
        <f t="shared" si="0"/>
        <v>1.2856474249426153</v>
      </c>
      <c r="K29" s="17">
        <f t="shared" si="0"/>
        <v>1.8330383854535892</v>
      </c>
      <c r="L29" s="17">
        <f t="shared" si="0"/>
        <v>0.59082117552786695</v>
      </c>
      <c r="M29" s="17">
        <f t="shared" si="0"/>
        <v>1.7443250138133859</v>
      </c>
      <c r="N29" s="17">
        <f t="shared" si="0"/>
        <v>1.4534150993147588</v>
      </c>
      <c r="O29" s="17">
        <f t="shared" si="0"/>
        <v>2.4862551990928017</v>
      </c>
      <c r="P29" s="17">
        <f t="shared" si="0"/>
        <v>3.187993139790013</v>
      </c>
      <c r="Q29" s="17">
        <f t="shared" si="0"/>
        <v>2.8347434208700673</v>
      </c>
      <c r="R29" s="17">
        <f t="shared" si="0"/>
        <v>2.2677566020248285</v>
      </c>
      <c r="S29" s="73">
        <f t="shared" si="0"/>
        <v>2.7590051186135556</v>
      </c>
      <c r="T29" s="17">
        <f t="shared" si="0"/>
        <v>2.1512132309896126</v>
      </c>
      <c r="U29" s="17">
        <f t="shared" si="0"/>
        <v>3.4984228068866363</v>
      </c>
      <c r="V29" s="73">
        <f t="shared" si="0"/>
        <v>3.3704667994560733</v>
      </c>
      <c r="W29" s="9">
        <f t="shared" si="0"/>
        <v>1.7971654105152668</v>
      </c>
      <c r="X29" s="9">
        <f t="shared" si="0"/>
        <v>1.761731604155492</v>
      </c>
    </row>
    <row r="30" spans="1:24">
      <c r="A30" s="142" t="s">
        <v>25</v>
      </c>
      <c r="B30" s="9">
        <f t="shared" ref="B30:X30" si="1">((B17/B7)^(1/(2007-1997))-1)*100</f>
        <v>2.5595752911267367</v>
      </c>
      <c r="C30" s="16">
        <f t="shared" si="1"/>
        <v>0.63113233338154551</v>
      </c>
      <c r="D30" s="17">
        <f t="shared" si="1"/>
        <v>12.122797154112375</v>
      </c>
      <c r="E30" s="17">
        <f t="shared" si="1"/>
        <v>1.8272812598017829</v>
      </c>
      <c r="F30" s="17">
        <f t="shared" si="1"/>
        <v>3.6930764702894026</v>
      </c>
      <c r="G30" s="73">
        <f t="shared" si="1"/>
        <v>0.77390159756138832</v>
      </c>
      <c r="H30" s="9">
        <f t="shared" si="1"/>
        <v>3.3700441643959245</v>
      </c>
      <c r="I30" s="16">
        <f t="shared" si="1"/>
        <v>0.78623477116115392</v>
      </c>
      <c r="J30" s="17">
        <f t="shared" si="1"/>
        <v>1.6320517740885165</v>
      </c>
      <c r="K30" s="17">
        <f t="shared" si="1"/>
        <v>1.8114644167196658</v>
      </c>
      <c r="L30" s="17">
        <f t="shared" si="1"/>
        <v>0.43058777776050494</v>
      </c>
      <c r="M30" s="17">
        <f t="shared" si="1"/>
        <v>2.2943099115351417</v>
      </c>
      <c r="N30" s="17">
        <f t="shared" si="1"/>
        <v>1.3623410049758755</v>
      </c>
      <c r="O30" s="17">
        <f t="shared" si="1"/>
        <v>2.5898885471240307</v>
      </c>
      <c r="P30" s="17">
        <f t="shared" si="1"/>
        <v>3.6362464659238647</v>
      </c>
      <c r="Q30" s="17">
        <f t="shared" si="1"/>
        <v>3.3536030484657475</v>
      </c>
      <c r="R30" s="17">
        <f t="shared" si="1"/>
        <v>2.7349661917037471</v>
      </c>
      <c r="S30" s="73">
        <f t="shared" si="1"/>
        <v>2.7121252711325816</v>
      </c>
      <c r="T30" s="17">
        <f t="shared" si="1"/>
        <v>2.4960553685969833</v>
      </c>
      <c r="U30" s="17">
        <f t="shared" si="1"/>
        <v>3.2794503275083375</v>
      </c>
      <c r="V30" s="73">
        <f t="shared" si="1"/>
        <v>3.3706379524604202</v>
      </c>
      <c r="W30" s="9">
        <f t="shared" si="1"/>
        <v>1.9671791550303519</v>
      </c>
      <c r="X30" s="9">
        <f t="shared" si="1"/>
        <v>1.8154112027878089</v>
      </c>
    </row>
    <row r="31" spans="1:24">
      <c r="A31" s="142" t="s">
        <v>174</v>
      </c>
      <c r="B31" s="9">
        <f>((B25/B17)^(1/(2015-2007))-1)*100</f>
        <v>1.0674588968731413</v>
      </c>
      <c r="C31" s="16">
        <f t="shared" ref="C31:X31" si="2">((C25/C17)^(1/(2015-2007))-1)*100</f>
        <v>3.0581158959848143</v>
      </c>
      <c r="D31" s="17">
        <f t="shared" si="2"/>
        <v>-5.3546417177440908</v>
      </c>
      <c r="E31" s="17">
        <f t="shared" si="2"/>
        <v>1.5368103779894726</v>
      </c>
      <c r="F31" s="17">
        <f t="shared" si="2"/>
        <v>2.2551832585046672</v>
      </c>
      <c r="G31" s="73">
        <f t="shared" si="2"/>
        <v>1.6588229987249736</v>
      </c>
      <c r="H31" s="9">
        <f t="shared" si="2"/>
        <v>0.24531081681045119</v>
      </c>
      <c r="I31" s="16">
        <f t="shared" si="2"/>
        <v>0.79408446398272492</v>
      </c>
      <c r="J31" s="17">
        <f t="shared" si="2"/>
        <v>0.85430186228356852</v>
      </c>
      <c r="K31" s="17">
        <f t="shared" si="2"/>
        <v>1.8600122752257198</v>
      </c>
      <c r="L31" s="17">
        <f t="shared" si="2"/>
        <v>0.79147247360031869</v>
      </c>
      <c r="M31" s="17">
        <f t="shared" si="2"/>
        <v>1.0610002957639031</v>
      </c>
      <c r="N31" s="17">
        <f t="shared" si="2"/>
        <v>1.5673727994333753</v>
      </c>
      <c r="O31" s="17">
        <f t="shared" si="2"/>
        <v>2.3568607183439561</v>
      </c>
      <c r="P31" s="17">
        <f t="shared" si="2"/>
        <v>2.6304019508942567</v>
      </c>
      <c r="Q31" s="17">
        <f t="shared" si="2"/>
        <v>2.1898303504347183</v>
      </c>
      <c r="R31" s="17">
        <f t="shared" si="2"/>
        <v>1.6867313932475314</v>
      </c>
      <c r="S31" s="73">
        <f t="shared" si="2"/>
        <v>2.8176350184864418</v>
      </c>
      <c r="T31" s="17">
        <f t="shared" si="2"/>
        <v>1.7217916349286044</v>
      </c>
      <c r="U31" s="17">
        <f t="shared" si="2"/>
        <v>3.7727913928826906</v>
      </c>
      <c r="V31" s="73">
        <f t="shared" si="2"/>
        <v>3.3702528585991542</v>
      </c>
      <c r="W31" s="9">
        <f t="shared" si="2"/>
        <v>1.5850468046649135</v>
      </c>
      <c r="X31" s="9">
        <f t="shared" si="2"/>
        <v>1.6946719026925905</v>
      </c>
    </row>
    <row r="32" spans="1:24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</row>
    <row r="33" spans="1:24">
      <c r="A33" s="25" t="s">
        <v>594</v>
      </c>
      <c r="B33" s="66" t="s">
        <v>938</v>
      </c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</row>
    <row r="34" spans="1:24">
      <c r="A34" s="25" t="s">
        <v>595</v>
      </c>
      <c r="B34" s="3" t="s">
        <v>596</v>
      </c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</row>
    <row r="35" spans="1:24">
      <c r="A35" s="1" t="s">
        <v>1</v>
      </c>
      <c r="B35" s="3" t="s">
        <v>654</v>
      </c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</row>
  </sheetData>
  <mergeCells count="1">
    <mergeCell ref="B6:X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2"/>
  <dimension ref="A1:N35"/>
  <sheetViews>
    <sheetView workbookViewId="0">
      <selection activeCell="B33" sqref="B33"/>
    </sheetView>
  </sheetViews>
  <sheetFormatPr defaultRowHeight="15"/>
  <cols>
    <col min="1" max="1" width="12.7109375" customWidth="1"/>
    <col min="10" max="10" width="10.5703125" customWidth="1"/>
  </cols>
  <sheetData>
    <row r="1" spans="1:14" ht="15.75">
      <c r="A1" s="227" t="s">
        <v>66</v>
      </c>
      <c r="B1" s="2" t="s">
        <v>659</v>
      </c>
    </row>
    <row r="3" spans="1:14">
      <c r="A3" s="1" t="s">
        <v>2</v>
      </c>
    </row>
    <row r="4" spans="1:14">
      <c r="A4" s="1"/>
    </row>
    <row r="5" spans="1:14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4" s="41" customFormat="1">
      <c r="A6" s="67"/>
      <c r="B6" s="246" t="s">
        <v>658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4">
      <c r="A7" s="8">
        <v>1997</v>
      </c>
      <c r="B7" s="9">
        <f>'Table 16'!B7/'Table 6'!B7*100</f>
        <v>71.712403912015461</v>
      </c>
      <c r="C7" s="17">
        <f>'Table 16'!C7/'Table 6'!C7*100</f>
        <v>47.892037219955974</v>
      </c>
      <c r="D7" s="17">
        <f>'Table 16'!D7/'Table 6'!D7*100</f>
        <v>68.369728331177228</v>
      </c>
      <c r="E7" s="17">
        <f>'Table 16'!E7/'Table 6'!E7*100</f>
        <v>74.541470959595969</v>
      </c>
      <c r="F7" s="17">
        <f>'Table 16'!F7/'Table 6'!F7*100</f>
        <v>73.475317640765013</v>
      </c>
      <c r="G7" s="17">
        <f>'Table 16'!G7/'Table 6'!G7*100</f>
        <v>78.077737344665096</v>
      </c>
      <c r="H7" s="17">
        <f>'Table 16'!H7/'Table 6'!H7*100</f>
        <v>77.884466238442059</v>
      </c>
      <c r="I7" s="17">
        <f>'Table 16'!I7/'Table 6'!I7*100</f>
        <v>73.412012580999658</v>
      </c>
      <c r="J7" s="17">
        <f>'Table 16'!J7/'Table 6'!J7*100</f>
        <v>45.886593783295503</v>
      </c>
      <c r="K7" s="17">
        <f>'Table 16'!K7/'Table 6'!K7*100</f>
        <v>54.932114422648823</v>
      </c>
      <c r="L7" s="17">
        <f>'Table 16'!L7/'Table 6'!L7*100</f>
        <v>76.307495407951649</v>
      </c>
    </row>
    <row r="8" spans="1:14">
      <c r="A8" s="8">
        <v>1998</v>
      </c>
      <c r="B8" s="9">
        <f>'Table 16'!B8/'Table 6'!B8*100</f>
        <v>71.333508751757861</v>
      </c>
      <c r="C8" s="17">
        <f>'Table 16'!C8/'Table 6'!C8*100</f>
        <v>48.180106783518752</v>
      </c>
      <c r="D8" s="17">
        <f>'Table 16'!D8/'Table 6'!D8*100</f>
        <v>69.022690106295997</v>
      </c>
      <c r="E8" s="17">
        <f>'Table 16'!E8/'Table 6'!E8*100</f>
        <v>75.14308042397748</v>
      </c>
      <c r="F8" s="17">
        <f>'Table 16'!F8/'Table 6'!F8*100</f>
        <v>73.951333162415082</v>
      </c>
      <c r="G8" s="17">
        <f>'Table 16'!G8/'Table 6'!G8*100</f>
        <v>78.006669068920274</v>
      </c>
      <c r="H8" s="17">
        <f>'Table 16'!H8/'Table 6'!H8*100</f>
        <v>78.57849634884569</v>
      </c>
      <c r="I8" s="17">
        <f>'Table 16'!I8/'Table 6'!I8*100</f>
        <v>73.472689497062618</v>
      </c>
      <c r="J8" s="17">
        <f>'Table 16'!J8/'Table 6'!J8*100</f>
        <v>45.06108764284761</v>
      </c>
      <c r="K8" s="17">
        <f>'Table 16'!K8/'Table 6'!K8*100</f>
        <v>51.78259513490493</v>
      </c>
      <c r="L8" s="17">
        <f>'Table 16'!L8/'Table 6'!L8*100</f>
        <v>75.928165280460419</v>
      </c>
    </row>
    <row r="9" spans="1:14">
      <c r="A9" s="8">
        <v>1999</v>
      </c>
      <c r="B9" s="9">
        <f>'Table 16'!B9/'Table 6'!B9*100</f>
        <v>72.802213662574076</v>
      </c>
      <c r="C9" s="17">
        <f>'Table 16'!C9/'Table 6'!C9*100</f>
        <v>49.971655336678722</v>
      </c>
      <c r="D9" s="17">
        <f>'Table 16'!D9/'Table 6'!D9*100</f>
        <v>70.310070810385511</v>
      </c>
      <c r="E9" s="17">
        <f>'Table 16'!E9/'Table 6'!E9*100</f>
        <v>77.003659078289843</v>
      </c>
      <c r="F9" s="17">
        <f>'Table 16'!F9/'Table 6'!F9*100</f>
        <v>75.272852071005914</v>
      </c>
      <c r="G9" s="17">
        <f>'Table 16'!G9/'Table 6'!G9*100</f>
        <v>79.097366982411515</v>
      </c>
      <c r="H9" s="17">
        <f>'Table 16'!H9/'Table 6'!H9*100</f>
        <v>78.702489481440338</v>
      </c>
      <c r="I9" s="17">
        <f>'Table 16'!I9/'Table 6'!I9*100</f>
        <v>75.154576223381753</v>
      </c>
      <c r="J9" s="17">
        <f>'Table 16'!J9/'Table 6'!J9*100</f>
        <v>47.1804698907128</v>
      </c>
      <c r="K9" s="17">
        <f>'Table 16'!K9/'Table 6'!K9*100</f>
        <v>56.240942533429859</v>
      </c>
      <c r="L9" s="17">
        <f>'Table 16'!L9/'Table 6'!L9*100</f>
        <v>77.457435171909566</v>
      </c>
      <c r="N9" s="169"/>
    </row>
    <row r="10" spans="1:14">
      <c r="A10" s="8">
        <v>2000</v>
      </c>
      <c r="B10" s="9">
        <f>'Table 16'!B10/'Table 6'!B10*100</f>
        <v>76.383895387162852</v>
      </c>
      <c r="C10" s="17">
        <f>'Table 16'!C10/'Table 6'!C10*100</f>
        <v>55.663180673263824</v>
      </c>
      <c r="D10" s="17">
        <f>'Table 16'!D10/'Table 6'!D10*100</f>
        <v>71.873972602739727</v>
      </c>
      <c r="E10" s="17">
        <f>'Table 16'!E10/'Table 6'!E10*100</f>
        <v>80.5841389168299</v>
      </c>
      <c r="F10" s="17">
        <f>'Table 16'!F10/'Table 6'!F10*100</f>
        <v>77.629147491946611</v>
      </c>
      <c r="G10" s="17">
        <f>'Table 16'!G10/'Table 6'!G10*100</f>
        <v>80.617365383173819</v>
      </c>
      <c r="H10" s="17">
        <f>'Table 16'!H10/'Table 6'!H10*100</f>
        <v>79.853171853540644</v>
      </c>
      <c r="I10" s="17">
        <f>'Table 16'!I10/'Table 6'!I10*100</f>
        <v>76.90080040356483</v>
      </c>
      <c r="J10" s="17">
        <f>'Table 16'!J10/'Table 6'!J10*100</f>
        <v>51.961252965279279</v>
      </c>
      <c r="K10" s="17">
        <f>'Table 16'!K10/'Table 6'!K10*100</f>
        <v>67.869549656675872</v>
      </c>
      <c r="L10" s="17">
        <f>'Table 16'!L10/'Table 6'!L10*100</f>
        <v>80.952766766515396</v>
      </c>
      <c r="N10" s="169"/>
    </row>
    <row r="11" spans="1:14">
      <c r="A11" s="8">
        <v>2001</v>
      </c>
      <c r="B11" s="9">
        <f>'Table 16'!B11/'Table 6'!B11*100</f>
        <v>77.856900626346729</v>
      </c>
      <c r="C11" s="17">
        <f>'Table 16'!C11/'Table 6'!C11*100</f>
        <v>54.771902177496436</v>
      </c>
      <c r="D11" s="17">
        <f>'Table 16'!D11/'Table 6'!D11*100</f>
        <v>75.325321386832883</v>
      </c>
      <c r="E11" s="17">
        <f>'Table 16'!E11/'Table 6'!E11*100</f>
        <v>82.384074414801191</v>
      </c>
      <c r="F11" s="17">
        <f>'Table 16'!F11/'Table 6'!F11*100</f>
        <v>78.555333107114578</v>
      </c>
      <c r="G11" s="17">
        <f>'Table 16'!G11/'Table 6'!G11*100</f>
        <v>81.894945862563617</v>
      </c>
      <c r="H11" s="17">
        <f>'Table 16'!H11/'Table 6'!H11*100</f>
        <v>81.316481685660762</v>
      </c>
      <c r="I11" s="17">
        <f>'Table 16'!I11/'Table 6'!I11*100</f>
        <v>78.338941036488634</v>
      </c>
      <c r="J11" s="17">
        <f>'Table 16'!J11/'Table 6'!J11*100</f>
        <v>51.107732299422835</v>
      </c>
      <c r="K11" s="17">
        <f>'Table 16'!K11/'Table 6'!K11*100</f>
        <v>71.132277903288383</v>
      </c>
      <c r="L11" s="17">
        <f>'Table 16'!L11/'Table 6'!L11*100</f>
        <v>81.475855941558152</v>
      </c>
      <c r="N11" s="169"/>
    </row>
    <row r="12" spans="1:14">
      <c r="A12" s="8">
        <v>2002</v>
      </c>
      <c r="B12" s="9">
        <f>'Table 16'!B12/'Table 6'!B12*100</f>
        <v>77.782666377194317</v>
      </c>
      <c r="C12" s="17">
        <f>'Table 16'!C12/'Table 6'!C12*100</f>
        <v>54.742760962737492</v>
      </c>
      <c r="D12" s="17">
        <f>'Table 16'!D12/'Table 6'!D12*100</f>
        <v>75.9029076186971</v>
      </c>
      <c r="E12" s="17">
        <f>'Table 16'!E12/'Table 6'!E12*100</f>
        <v>81.530487027318657</v>
      </c>
      <c r="F12" s="17">
        <f>'Table 16'!F12/'Table 6'!F12*100</f>
        <v>75.55860382631127</v>
      </c>
      <c r="G12" s="17">
        <f>'Table 16'!G12/'Table 6'!G12*100</f>
        <v>82.214248190910226</v>
      </c>
      <c r="H12" s="17">
        <f>'Table 16'!H12/'Table 6'!H12*100</f>
        <v>82.953323462634771</v>
      </c>
      <c r="I12" s="17">
        <f>'Table 16'!I12/'Table 6'!I12*100</f>
        <v>79.673913752077965</v>
      </c>
      <c r="J12" s="17">
        <f>'Table 16'!J12/'Table 6'!J12*100</f>
        <v>53.425119659634809</v>
      </c>
      <c r="K12" s="17">
        <f>'Table 16'!K12/'Table 6'!K12*100</f>
        <v>66.730938928032771</v>
      </c>
      <c r="L12" s="17">
        <f>'Table 16'!L12/'Table 6'!L12*100</f>
        <v>80.490234172176258</v>
      </c>
      <c r="N12" s="169"/>
    </row>
    <row r="13" spans="1:14">
      <c r="A13" s="8">
        <v>2003</v>
      </c>
      <c r="B13" s="9">
        <f>'Table 16'!B13/'Table 6'!B13*100</f>
        <v>80.780183226599988</v>
      </c>
      <c r="C13" s="17">
        <f>'Table 16'!C13/'Table 6'!C13*100</f>
        <v>56.888288262204782</v>
      </c>
      <c r="D13" s="17">
        <f>'Table 16'!D13/'Table 6'!D13*100</f>
        <v>76.219706422018348</v>
      </c>
      <c r="E13" s="17">
        <f>'Table 16'!E13/'Table 6'!E13*100</f>
        <v>86.371748726655355</v>
      </c>
      <c r="F13" s="17">
        <f>'Table 16'!F13/'Table 6'!F13*100</f>
        <v>77.391064368179656</v>
      </c>
      <c r="G13" s="17">
        <f>'Table 16'!G13/'Table 6'!G13*100</f>
        <v>84.333152811967437</v>
      </c>
      <c r="H13" s="17">
        <f>'Table 16'!H13/'Table 6'!H13*100</f>
        <v>84.712994424340025</v>
      </c>
      <c r="I13" s="17">
        <f>'Table 16'!I13/'Table 6'!I13*100</f>
        <v>81.149067273318167</v>
      </c>
      <c r="J13" s="17">
        <f>'Table 16'!J13/'Table 6'!J13*100</f>
        <v>55.464260387694011</v>
      </c>
      <c r="K13" s="17">
        <f>'Table 16'!K13/'Table 6'!K13*100</f>
        <v>74.346378835380861</v>
      </c>
      <c r="L13" s="17">
        <f>'Table 16'!L13/'Table 6'!L13*100</f>
        <v>83.170360653532114</v>
      </c>
      <c r="N13" s="169"/>
    </row>
    <row r="14" spans="1:14">
      <c r="A14" s="8">
        <v>2004</v>
      </c>
      <c r="B14" s="9">
        <f>'Table 16'!B14/'Table 6'!B14*100</f>
        <v>83.724181984362531</v>
      </c>
      <c r="C14" s="17">
        <f>'Table 16'!C14/'Table 6'!C14*100</f>
        <v>63.189395898913084</v>
      </c>
      <c r="D14" s="17">
        <f>'Table 16'!D14/'Table 6'!D14*100</f>
        <v>79.48080341272663</v>
      </c>
      <c r="E14" s="17">
        <f>'Table 16'!E14/'Table 6'!E14*100</f>
        <v>88.92955058880078</v>
      </c>
      <c r="F14" s="17">
        <f>'Table 16'!F14/'Table 6'!F14*100</f>
        <v>80.606879280384334</v>
      </c>
      <c r="G14" s="17">
        <f>'Table 16'!G14/'Table 6'!G14*100</f>
        <v>86.511448654129794</v>
      </c>
      <c r="H14" s="17">
        <f>'Table 16'!H14/'Table 6'!H14*100</f>
        <v>86.115423251953928</v>
      </c>
      <c r="I14" s="17">
        <f>'Table 16'!I14/'Table 6'!I14*100</f>
        <v>84.968181818181804</v>
      </c>
      <c r="J14" s="17">
        <f>'Table 16'!J14/'Table 6'!J14*100</f>
        <v>60.117854903626402</v>
      </c>
      <c r="K14" s="17">
        <f>'Table 16'!K14/'Table 6'!K14*100</f>
        <v>79.547620411084978</v>
      </c>
      <c r="L14" s="17">
        <f>'Table 16'!L14/'Table 6'!L14*100</f>
        <v>87.574553086892678</v>
      </c>
      <c r="N14" s="169"/>
    </row>
    <row r="15" spans="1:14">
      <c r="A15" s="8">
        <v>2005</v>
      </c>
      <c r="B15" s="9">
        <f>'Table 16'!B15/'Table 6'!B15*100</f>
        <v>86.846092424831497</v>
      </c>
      <c r="C15" s="17">
        <f>'Table 16'!C15/'Table 6'!C15*100</f>
        <v>72.6863552681302</v>
      </c>
      <c r="D15" s="17">
        <f>'Table 16'!D15/'Table 6'!D15*100</f>
        <v>81.728088336783983</v>
      </c>
      <c r="E15" s="17">
        <f>'Table 16'!E15/'Table 6'!E15*100</f>
        <v>91.721601489757916</v>
      </c>
      <c r="F15" s="17">
        <f>'Table 16'!F15/'Table 6'!F15*100</f>
        <v>83.475681150612786</v>
      </c>
      <c r="G15" s="17">
        <f>'Table 16'!G15/'Table 6'!G15*100</f>
        <v>87.622031959843696</v>
      </c>
      <c r="H15" s="17">
        <f>'Table 16'!H15/'Table 6'!H15*100</f>
        <v>86.950537477568275</v>
      </c>
      <c r="I15" s="17">
        <f>'Table 16'!I15/'Table 6'!I15*100</f>
        <v>86.477367057747983</v>
      </c>
      <c r="J15" s="17">
        <f>'Table 16'!J15/'Table 6'!J15*100</f>
        <v>64.403240749866939</v>
      </c>
      <c r="K15" s="17">
        <f>'Table 16'!K15/'Table 6'!K15*100</f>
        <v>89.424177020747038</v>
      </c>
      <c r="L15" s="17">
        <f>'Table 16'!L15/'Table 6'!L15*100</f>
        <v>90.531181919061538</v>
      </c>
      <c r="N15" s="169"/>
    </row>
    <row r="16" spans="1:14">
      <c r="A16" s="8">
        <v>2006</v>
      </c>
      <c r="B16" s="9">
        <f>'Table 16'!B16/'Table 6'!B16*100</f>
        <v>89.106626146342776</v>
      </c>
      <c r="C16" s="17">
        <f>'Table 16'!C16/'Table 6'!C16*100</f>
        <v>78.894587855186231</v>
      </c>
      <c r="D16" s="17">
        <f>'Table 16'!D16/'Table 6'!D16*100</f>
        <v>83.866077498300484</v>
      </c>
      <c r="E16" s="17">
        <f>'Table 16'!E16/'Table 6'!E16*100</f>
        <v>92.625063778580014</v>
      </c>
      <c r="F16" s="17">
        <f>'Table 16'!F16/'Table 6'!F16*100</f>
        <v>86.459706647977569</v>
      </c>
      <c r="G16" s="17">
        <f>'Table 16'!G16/'Table 6'!G16*100</f>
        <v>90.288873121418519</v>
      </c>
      <c r="H16" s="17">
        <f>'Table 16'!H16/'Table 6'!H16*100</f>
        <v>88.795955368682101</v>
      </c>
      <c r="I16" s="17">
        <f>'Table 16'!I16/'Table 6'!I16*100</f>
        <v>90.731102694828849</v>
      </c>
      <c r="J16" s="17">
        <f>'Table 16'!J16/'Table 6'!J16*100</f>
        <v>66.750916390645386</v>
      </c>
      <c r="K16" s="17">
        <f>'Table 16'!K16/'Table 6'!K16*100</f>
        <v>91.170913171068534</v>
      </c>
      <c r="L16" s="17">
        <f>'Table 16'!L16/'Table 6'!L16*100</f>
        <v>93.285559120669475</v>
      </c>
      <c r="N16" s="169"/>
    </row>
    <row r="17" spans="1:14">
      <c r="A17" s="8">
        <v>2007</v>
      </c>
      <c r="B17" s="9">
        <f>'Table 16'!B17/'Table 6'!B17*100</f>
        <v>92.332887686428123</v>
      </c>
      <c r="C17" s="17">
        <f>'Table 16'!C17/'Table 6'!C17*100</f>
        <v>85.086151801066961</v>
      </c>
      <c r="D17" s="17">
        <f>'Table 16'!D17/'Table 6'!D17*100</f>
        <v>87.754919986380671</v>
      </c>
      <c r="E17" s="17">
        <f>'Table 16'!E17/'Table 6'!E17*100</f>
        <v>95.419368723098984</v>
      </c>
      <c r="F17" s="17">
        <f>'Table 16'!F17/'Table 6'!F17*100</f>
        <v>90.418937644341796</v>
      </c>
      <c r="G17" s="17">
        <f>'Table 16'!G17/'Table 6'!G17*100</f>
        <v>93.135161444851207</v>
      </c>
      <c r="H17" s="17">
        <f>'Table 16'!H17/'Table 6'!H17*100</f>
        <v>91.913992061888592</v>
      </c>
      <c r="I17" s="17">
        <f>'Table 16'!I17/'Table 6'!I17*100</f>
        <v>94.516844429153053</v>
      </c>
      <c r="J17" s="17">
        <f>'Table 16'!J17/'Table 6'!J17*100</f>
        <v>72.929494025894186</v>
      </c>
      <c r="K17" s="17">
        <f>'Table 16'!K17/'Table 6'!K17*100</f>
        <v>94.48848262844281</v>
      </c>
      <c r="L17" s="17">
        <f>'Table 16'!L17/'Table 6'!L17*100</f>
        <v>95.733443589761634</v>
      </c>
      <c r="N17" s="169"/>
    </row>
    <row r="18" spans="1:14">
      <c r="A18" s="8">
        <v>2008</v>
      </c>
      <c r="B18" s="9">
        <f>'Table 16'!B18/'Table 6'!B18*100</f>
        <v>97.250181264914389</v>
      </c>
      <c r="C18" s="17">
        <f>'Table 16'!C18/'Table 6'!C18*100</f>
        <v>96.459000242681782</v>
      </c>
      <c r="D18" s="17">
        <f>'Table 16'!D18/'Table 6'!D18*100</f>
        <v>88.550579019073567</v>
      </c>
      <c r="E18" s="17">
        <f>'Table 16'!E18/'Table 6'!E18*100</f>
        <v>98.162546657217092</v>
      </c>
      <c r="F18" s="17">
        <f>'Table 16'!F18/'Table 6'!F18*100</f>
        <v>90.188657407407419</v>
      </c>
      <c r="G18" s="17">
        <f>'Table 16'!G18/'Table 6'!G18*100</f>
        <v>93.883523148810994</v>
      </c>
      <c r="H18" s="17">
        <f>'Table 16'!H18/'Table 6'!H18*100</f>
        <v>93.197340080274472</v>
      </c>
      <c r="I18" s="17">
        <f>'Table 16'!I18/'Table 6'!I18*100</f>
        <v>95.814076767228201</v>
      </c>
      <c r="J18" s="17">
        <f>'Table 16'!J18/'Table 6'!J18*100</f>
        <v>94.352363504444043</v>
      </c>
      <c r="K18" s="17">
        <f>'Table 16'!K18/'Table 6'!K18*100</f>
        <v>107.8598579333901</v>
      </c>
      <c r="L18" s="17">
        <f>'Table 16'!L18/'Table 6'!L18*100</f>
        <v>99.051557985162034</v>
      </c>
      <c r="N18" s="169"/>
    </row>
    <row r="19" spans="1:14">
      <c r="A19" s="8">
        <v>2009</v>
      </c>
      <c r="B19" s="9">
        <f>'Table 16'!B19/'Table 6'!B19*100</f>
        <v>93.321228163742347</v>
      </c>
      <c r="C19" s="17">
        <f>'Table 16'!C19/'Table 6'!C19*100</f>
        <v>77.272884937593389</v>
      </c>
      <c r="D19" s="17">
        <f>'Table 16'!D19/'Table 6'!D19*100</f>
        <v>91.401038421599168</v>
      </c>
      <c r="E19" s="17">
        <f>'Table 16'!E19/'Table 6'!E19*100</f>
        <v>93.941218430692103</v>
      </c>
      <c r="F19" s="17">
        <f>'Table 16'!F19/'Table 6'!F19*100</f>
        <v>91.722299451267318</v>
      </c>
      <c r="G19" s="17">
        <f>'Table 16'!G19/'Table 6'!G19*100</f>
        <v>94.875731404367883</v>
      </c>
      <c r="H19" s="17">
        <f>'Table 16'!H19/'Table 6'!H19*100</f>
        <v>94.257840514967768</v>
      </c>
      <c r="I19" s="17">
        <f>'Table 16'!I19/'Table 6'!I19*100</f>
        <v>90.479454031117399</v>
      </c>
      <c r="J19" s="17">
        <f>'Table 16'!J19/'Table 6'!J19*100</f>
        <v>85.216842477458897</v>
      </c>
      <c r="K19" s="17">
        <f>'Table 16'!K19/'Table 6'!K19*100</f>
        <v>90.861336839018861</v>
      </c>
      <c r="L19" s="17">
        <f>'Table 16'!L19/'Table 6'!L19*100</f>
        <v>95.458513008373203</v>
      </c>
      <c r="N19" s="169"/>
    </row>
    <row r="20" spans="1:14">
      <c r="A20" s="8">
        <v>2010</v>
      </c>
      <c r="B20" s="9">
        <f>'Table 16'!B20/'Table 6'!B20*100</f>
        <v>96.191463381839313</v>
      </c>
      <c r="C20" s="17">
        <f>'Table 16'!C20/'Table 6'!C20*100</f>
        <v>88.398454808059896</v>
      </c>
      <c r="D20" s="17">
        <f>'Table 16'!D20/'Table 6'!D20*100</f>
        <v>96.356864754098368</v>
      </c>
      <c r="E20" s="17">
        <f>'Table 16'!E20/'Table 6'!E20*100</f>
        <v>96.643461574464112</v>
      </c>
      <c r="F20" s="17">
        <f>'Table 16'!F20/'Table 6'!F20*100</f>
        <v>94.449492151431215</v>
      </c>
      <c r="G20" s="17">
        <f>'Table 16'!G20/'Table 6'!G20*100</f>
        <v>97.429391809076904</v>
      </c>
      <c r="H20" s="17">
        <f>'Table 16'!H20/'Table 6'!H20*100</f>
        <v>96.756586231049042</v>
      </c>
      <c r="I20" s="17">
        <f>'Table 16'!I20/'Table 6'!I20*100</f>
        <v>92.655236337593664</v>
      </c>
      <c r="J20" s="17">
        <f>'Table 16'!J20/'Table 6'!J20*100</f>
        <v>85.222465636535645</v>
      </c>
      <c r="K20" s="17">
        <f>'Table 16'!K20/'Table 6'!K20*100</f>
        <v>96.40472140789079</v>
      </c>
      <c r="L20" s="17">
        <f>'Table 16'!L20/'Table 6'!L20*100</f>
        <v>97.381318353693999</v>
      </c>
      <c r="N20" s="169"/>
    </row>
    <row r="21" spans="1:14">
      <c r="A21" s="8">
        <v>2011</v>
      </c>
      <c r="B21" s="9">
        <f>'Table 16'!B21/'Table 6'!B21*100</f>
        <v>99.433718142325617</v>
      </c>
      <c r="C21" s="17">
        <f>'Table 16'!C21/'Table 6'!C21*100</f>
        <v>101.95460329005186</v>
      </c>
      <c r="D21" s="17">
        <f>'Table 16'!D21/'Table 6'!D21*100</f>
        <v>97.69814939434724</v>
      </c>
      <c r="E21" s="17">
        <f>'Table 16'!E21/'Table 6'!E21*100</f>
        <v>98.638115490029293</v>
      </c>
      <c r="F21" s="17">
        <f>'Table 16'!F21/'Table 6'!F21*100</f>
        <v>98.151121720827561</v>
      </c>
      <c r="G21" s="17">
        <f>'Table 16'!G21/'Table 6'!G21*100</f>
        <v>99.407473764271543</v>
      </c>
      <c r="H21" s="17">
        <f>'Table 16'!H21/'Table 6'!H21*100</f>
        <v>98.543349262979589</v>
      </c>
      <c r="I21" s="17">
        <f>'Table 16'!I21/'Table 6'!I21*100</f>
        <v>96.269445866221275</v>
      </c>
      <c r="J21" s="17">
        <f>'Table 16'!J21/'Table 6'!J21*100</f>
        <v>98.14109433830707</v>
      </c>
      <c r="K21" s="17">
        <f>'Table 16'!K21/'Table 6'!K21*100</f>
        <v>100.445363684266</v>
      </c>
      <c r="L21" s="17">
        <f>'Table 16'!L21/'Table 6'!L21*100</f>
        <v>101.1148376240004</v>
      </c>
      <c r="N21" s="169"/>
    </row>
    <row r="22" spans="1:14">
      <c r="A22" s="8">
        <v>2012</v>
      </c>
      <c r="B22" s="81">
        <f>'Table 16'!B22/'Table 6'!B22*100</f>
        <v>99.999992697966462</v>
      </c>
      <c r="C22" s="82">
        <f>'Table 16'!C22/'Table 6'!C22*100</f>
        <v>100</v>
      </c>
      <c r="D22" s="82">
        <f>'Table 16'!D22/'Table 6'!D22*100</f>
        <v>99.991226321036891</v>
      </c>
      <c r="E22" s="82">
        <f>'Table 16'!E22/'Table 6'!E22*100</f>
        <v>100.00085145276121</v>
      </c>
      <c r="F22" s="82">
        <f>'Table 16'!F22/'Table 6'!F22*100</f>
        <v>99.999019042123479</v>
      </c>
      <c r="G22" s="82">
        <f>'Table 16'!G22/'Table 6'!G22*100</f>
        <v>99.999964213087907</v>
      </c>
      <c r="H22" s="82">
        <f>'Table 16'!H22/'Table 6'!H22*100</f>
        <v>99.999973855192337</v>
      </c>
      <c r="I22" s="82">
        <f>'Table 16'!I22/'Table 6'!I22*100</f>
        <v>99.999976542952467</v>
      </c>
      <c r="J22" s="82">
        <f>'Table 16'!J22/'Table 6'!J22*100</f>
        <v>100.00012680569597</v>
      </c>
      <c r="K22" s="82">
        <f>'Table 16'!K22/'Table 6'!K22*100</f>
        <v>100.00003482232516</v>
      </c>
      <c r="L22" s="82">
        <f>'Table 16'!L22/'Table 6'!L22*100</f>
        <v>100.00003647048301</v>
      </c>
      <c r="N22" s="169"/>
    </row>
    <row r="23" spans="1:14">
      <c r="A23" s="8">
        <v>2013</v>
      </c>
      <c r="B23" s="9">
        <f>'Table 16'!B23/'Table 6'!B23*100</f>
        <v>101.13041305582988</v>
      </c>
      <c r="C23" s="17">
        <f>'Table 16'!C23/'Table 6'!C23*100</f>
        <v>102.88629071787778</v>
      </c>
      <c r="D23" s="17">
        <f>'Table 16'!D23/'Table 6'!D23*100</f>
        <v>101.34975736007765</v>
      </c>
      <c r="E23" s="17">
        <f>'Table 16'!E23/'Table 6'!E23*100</f>
        <v>100.93928121670058</v>
      </c>
      <c r="F23" s="17">
        <f>'Table 16'!F23/'Table 6'!F23*100</f>
        <v>98.96228121199303</v>
      </c>
      <c r="G23" s="17">
        <f>'Table 16'!G23/'Table 6'!G23*100</f>
        <v>101.00975301957517</v>
      </c>
      <c r="H23" s="17">
        <f>'Table 16'!H23/'Table 6'!H23*100</f>
        <v>100.16164129042144</v>
      </c>
      <c r="I23" s="17">
        <f>'Table 16'!I23/'Table 6'!I23*100</f>
        <v>99.802553502558538</v>
      </c>
      <c r="J23" s="17">
        <f>'Table 16'!J23/'Table 6'!J23*100</f>
        <v>99.641964356687495</v>
      </c>
      <c r="K23" s="17">
        <f>'Table 16'!K23/'Table 6'!K23*100</f>
        <v>104.09546558088208</v>
      </c>
      <c r="L23" s="17">
        <f>'Table 16'!L23/'Table 6'!L23*100</f>
        <v>100.80187838845556</v>
      </c>
      <c r="N23" s="169"/>
    </row>
    <row r="24" spans="1:14">
      <c r="A24" s="8">
        <v>2014</v>
      </c>
      <c r="B24" s="9">
        <f>'Table 16'!B24/'Table 6'!B24*100</f>
        <v>103.09967809861793</v>
      </c>
      <c r="C24" s="17">
        <f>'Table 16'!C24/'Table 6'!C24*100</f>
        <v>102.63418014340509</v>
      </c>
      <c r="D24" s="17">
        <f>'Table 16'!D24/'Table 6'!D24*100</f>
        <v>102.0665273311897</v>
      </c>
      <c r="E24" s="17">
        <f>'Table 16'!E24/'Table 6'!E24*100</f>
        <v>103.5736890170632</v>
      </c>
      <c r="F24" s="17">
        <f>'Table 16'!F24/'Table 6'!F24*100</f>
        <v>100.58469074348655</v>
      </c>
      <c r="G24" s="17">
        <f>'Table 16'!G24/'Table 6'!G24*100</f>
        <v>102.12309075566917</v>
      </c>
      <c r="H24" s="17">
        <f>'Table 16'!H24/'Table 6'!H24*100</f>
        <v>101.92259708496796</v>
      </c>
      <c r="I24" s="17">
        <f>'Table 16'!I24/'Table 6'!I24*100</f>
        <v>100.10101446413586</v>
      </c>
      <c r="J24" s="17">
        <f>'Table 16'!J24/'Table 6'!J24*100</f>
        <v>96.098081186572998</v>
      </c>
      <c r="K24" s="17">
        <f>'Table 16'!K24/'Table 6'!K24*100</f>
        <v>108.70698459711402</v>
      </c>
      <c r="L24" s="17">
        <f>'Table 16'!L24/'Table 6'!L24*100</f>
        <v>102.93688944610537</v>
      </c>
      <c r="N24" s="169"/>
    </row>
    <row r="25" spans="1:14" s="105" customFormat="1">
      <c r="A25" s="44">
        <v>2015</v>
      </c>
      <c r="B25" s="9">
        <f>'Table 16'!B25/'Table 6'!B25*100</f>
        <v>100.51877572379189</v>
      </c>
      <c r="C25" s="17">
        <f>'Table 16'!C25/'Table 6'!C25*100</f>
        <v>89.62484793719365</v>
      </c>
      <c r="D25" s="17">
        <f>'Table 16'!D25/'Table 6'!D25*100</f>
        <v>106.32320354542577</v>
      </c>
      <c r="E25" s="17">
        <f>'Table 16'!E25/'Table 6'!E25*100</f>
        <v>104.98165770566683</v>
      </c>
      <c r="F25" s="17">
        <f>'Table 16'!F25/'Table 6'!F25*100</f>
        <v>103.82294397159417</v>
      </c>
      <c r="G25" s="17">
        <f>'Table 16'!G25/'Table 6'!G25*100</f>
        <v>103.91836291889219</v>
      </c>
      <c r="H25" s="17">
        <f>'Table 16'!H25/'Table 6'!H25*100</f>
        <v>103.76989347515224</v>
      </c>
      <c r="I25" s="17">
        <f>'Table 16'!I25/'Table 6'!I25*100</f>
        <v>100.73658649624353</v>
      </c>
      <c r="J25" s="17">
        <f>'Table 16'!J25/'Table 6'!J25*100</f>
        <v>91.476597979155059</v>
      </c>
      <c r="K25" s="17">
        <f>'Table 16'!K25/'Table 6'!K25*100</f>
        <v>93.052835065100936</v>
      </c>
      <c r="L25" s="17">
        <f>'Table 16'!L25/'Table 6'!L25*100</f>
        <v>102.74198790746252</v>
      </c>
      <c r="N25" s="169"/>
    </row>
    <row r="27" spans="1:14">
      <c r="A27" s="1" t="s">
        <v>22</v>
      </c>
    </row>
    <row r="28" spans="1:14">
      <c r="A28" s="1"/>
    </row>
    <row r="29" spans="1:14">
      <c r="A29" s="21" t="s">
        <v>173</v>
      </c>
      <c r="B29" s="9">
        <f>IFERROR(((B25/B7)^(1/(2015-1997))-1)*100,"N/A")</f>
        <v>1.893711983627222</v>
      </c>
      <c r="C29" s="16">
        <f t="shared" ref="C29:L29" si="0">IFERROR(((C25/C7)^(1/(2015-1997))-1)*100,"N/A")</f>
        <v>3.5428904773750158</v>
      </c>
      <c r="D29" s="17">
        <f t="shared" si="0"/>
        <v>2.4834097821029522</v>
      </c>
      <c r="E29" s="17">
        <f t="shared" si="0"/>
        <v>1.920599708394799</v>
      </c>
      <c r="F29" s="17">
        <f t="shared" si="0"/>
        <v>1.9393289564309857</v>
      </c>
      <c r="G29" s="17">
        <f t="shared" si="0"/>
        <v>1.6010180999670443</v>
      </c>
      <c r="H29" s="17">
        <f t="shared" si="0"/>
        <v>1.6069376750833753</v>
      </c>
      <c r="I29" s="17">
        <f t="shared" si="0"/>
        <v>1.7734390258143495</v>
      </c>
      <c r="J29" s="17">
        <f t="shared" si="0"/>
        <v>3.9072349341696455</v>
      </c>
      <c r="K29" s="17">
        <f t="shared" si="0"/>
        <v>2.9714550502392356</v>
      </c>
      <c r="L29" s="17">
        <f t="shared" si="0"/>
        <v>1.6662276323363701</v>
      </c>
    </row>
    <row r="30" spans="1:14">
      <c r="A30" s="21" t="s">
        <v>25</v>
      </c>
      <c r="B30" s="9">
        <f>IFERROR(((B17/B7)^(1/(2007-1997))-1)*100,"N/A")</f>
        <v>2.5595752911267367</v>
      </c>
      <c r="C30" s="16">
        <f t="shared" ref="C30:L30" si="1">IFERROR(((C17/C7)^(1/(2007-1997))-1)*100,"N/A")</f>
        <v>5.9155088623575214</v>
      </c>
      <c r="D30" s="17">
        <f t="shared" si="1"/>
        <v>2.5275930713686057</v>
      </c>
      <c r="E30" s="17">
        <f t="shared" si="1"/>
        <v>2.4999982647350594</v>
      </c>
      <c r="F30" s="17">
        <f t="shared" si="1"/>
        <v>2.0967206562130469</v>
      </c>
      <c r="G30" s="17">
        <f t="shared" si="1"/>
        <v>1.7791091459748998</v>
      </c>
      <c r="H30" s="17">
        <f t="shared" si="1"/>
        <v>1.6700595923645922</v>
      </c>
      <c r="I30" s="17">
        <f t="shared" si="1"/>
        <v>2.5591017150343287</v>
      </c>
      <c r="J30" s="17">
        <f t="shared" si="1"/>
        <v>4.7422111954326329</v>
      </c>
      <c r="K30" s="17">
        <f t="shared" si="1"/>
        <v>5.5735817376987296</v>
      </c>
      <c r="L30" s="17">
        <f t="shared" si="1"/>
        <v>2.2938791754896659</v>
      </c>
    </row>
    <row r="31" spans="1:14">
      <c r="A31" s="21" t="s">
        <v>174</v>
      </c>
      <c r="B31" s="9">
        <f>IFERROR(((B25/B17)^(1/(2015-2007))-1)*100,"N/A")</f>
        <v>1.0674588968731413</v>
      </c>
      <c r="C31" s="16">
        <f t="shared" ref="C31:L31" si="2">IFERROR(((C25/C17)^(1/(2015-2007))-1)*100,"N/A")</f>
        <v>0.65171835783059961</v>
      </c>
      <c r="D31" s="17">
        <f t="shared" si="2"/>
        <v>2.4282074450760138</v>
      </c>
      <c r="E31" s="17">
        <f t="shared" si="2"/>
        <v>1.2009550183221807</v>
      </c>
      <c r="F31" s="17">
        <f t="shared" si="2"/>
        <v>1.7429304920776323</v>
      </c>
      <c r="G31" s="17">
        <f t="shared" si="2"/>
        <v>1.3788424443655911</v>
      </c>
      <c r="H31" s="17">
        <f t="shared" si="2"/>
        <v>1.5280903855553696</v>
      </c>
      <c r="I31" s="17">
        <f t="shared" si="2"/>
        <v>0.79981895974945427</v>
      </c>
      <c r="J31" s="17">
        <f t="shared" si="2"/>
        <v>2.8728686647509161</v>
      </c>
      <c r="K31" s="17">
        <f t="shared" si="2"/>
        <v>-0.1911982242500887</v>
      </c>
      <c r="L31" s="17">
        <f t="shared" si="2"/>
        <v>0.88707607487150675</v>
      </c>
    </row>
    <row r="33" spans="1:2">
      <c r="A33" s="25" t="s">
        <v>594</v>
      </c>
      <c r="B33" s="66" t="s">
        <v>938</v>
      </c>
    </row>
    <row r="34" spans="1:2">
      <c r="A34" s="25" t="s">
        <v>595</v>
      </c>
      <c r="B34" s="3" t="s">
        <v>596</v>
      </c>
    </row>
    <row r="35" spans="1:2">
      <c r="A35" s="1" t="s">
        <v>1</v>
      </c>
      <c r="B35" s="3" t="s">
        <v>654</v>
      </c>
    </row>
  </sheetData>
  <mergeCells count="1">
    <mergeCell ref="B6:L6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132"/>
  <dimension ref="A1:U35"/>
  <sheetViews>
    <sheetView topLeftCell="A7" workbookViewId="0">
      <selection activeCell="U32" sqref="U32"/>
    </sheetView>
  </sheetViews>
  <sheetFormatPr defaultRowHeight="15"/>
  <sheetData>
    <row r="1" spans="1:21" s="169" customFormat="1" ht="15.75">
      <c r="A1" s="227" t="s">
        <v>68</v>
      </c>
      <c r="B1" s="2" t="s">
        <v>906</v>
      </c>
    </row>
    <row r="2" spans="1:21" s="169" customFormat="1"/>
    <row r="3" spans="1:21" s="169" customFormat="1">
      <c r="A3" s="1" t="s">
        <v>2</v>
      </c>
    </row>
    <row r="4" spans="1:21" s="169" customFormat="1">
      <c r="A4" s="1"/>
    </row>
    <row r="5" spans="1:21" s="169" customFormat="1" ht="67.5">
      <c r="A5" s="4" t="s">
        <v>3</v>
      </c>
      <c r="B5" s="165" t="s">
        <v>4</v>
      </c>
      <c r="C5" s="182" t="s">
        <v>5</v>
      </c>
      <c r="D5" s="182" t="s">
        <v>6</v>
      </c>
      <c r="E5" s="182" t="s">
        <v>7</v>
      </c>
      <c r="F5" s="182" t="s">
        <v>8</v>
      </c>
      <c r="G5" s="182" t="s">
        <v>9</v>
      </c>
      <c r="H5" s="7" t="s">
        <v>10</v>
      </c>
      <c r="I5" s="182" t="s">
        <v>11</v>
      </c>
      <c r="J5" s="182" t="s">
        <v>12</v>
      </c>
      <c r="K5" s="182" t="s">
        <v>13</v>
      </c>
      <c r="L5" s="182" t="s">
        <v>14</v>
      </c>
      <c r="M5" s="182" t="s">
        <v>653</v>
      </c>
      <c r="N5" s="182" t="s">
        <v>652</v>
      </c>
      <c r="O5" s="182" t="s">
        <v>16</v>
      </c>
      <c r="P5" s="182" t="s">
        <v>17</v>
      </c>
      <c r="Q5" s="182" t="s">
        <v>18</v>
      </c>
      <c r="R5" s="182" t="s">
        <v>19</v>
      </c>
      <c r="S5" s="182" t="s">
        <v>687</v>
      </c>
      <c r="T5" s="7" t="s">
        <v>21</v>
      </c>
      <c r="U5" s="7" t="s">
        <v>41</v>
      </c>
    </row>
    <row r="6" spans="1:21" s="169" customFormat="1" ht="15" customHeight="1">
      <c r="A6" s="67"/>
      <c r="B6" s="246" t="s">
        <v>905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51"/>
    </row>
    <row r="7" spans="1:21" s="169" customFormat="1">
      <c r="A7" s="142">
        <v>1997</v>
      </c>
      <c r="B7" s="9" t="str">
        <f>"N/A"</f>
        <v>N/A</v>
      </c>
      <c r="C7" s="16" t="str">
        <f t="shared" ref="C7:U7" si="0">"N/A"</f>
        <v>N/A</v>
      </c>
      <c r="D7" s="17" t="str">
        <f t="shared" si="0"/>
        <v>N/A</v>
      </c>
      <c r="E7" s="17" t="str">
        <f t="shared" si="0"/>
        <v>N/A</v>
      </c>
      <c r="F7" s="17" t="str">
        <f t="shared" si="0"/>
        <v>N/A</v>
      </c>
      <c r="G7" s="73" t="str">
        <f t="shared" si="0"/>
        <v>N/A</v>
      </c>
      <c r="H7" s="9" t="str">
        <f t="shared" si="0"/>
        <v>N/A</v>
      </c>
      <c r="I7" s="16" t="str">
        <f t="shared" si="0"/>
        <v>N/A</v>
      </c>
      <c r="J7" s="17" t="str">
        <f t="shared" si="0"/>
        <v>N/A</v>
      </c>
      <c r="K7" s="17" t="str">
        <f t="shared" si="0"/>
        <v>N/A</v>
      </c>
      <c r="L7" s="17" t="str">
        <f t="shared" si="0"/>
        <v>N/A</v>
      </c>
      <c r="M7" s="17" t="str">
        <f t="shared" si="0"/>
        <v>N/A</v>
      </c>
      <c r="N7" s="17" t="str">
        <f t="shared" si="0"/>
        <v>N/A</v>
      </c>
      <c r="O7" s="17" t="str">
        <f t="shared" si="0"/>
        <v>N/A</v>
      </c>
      <c r="P7" s="17" t="str">
        <f t="shared" si="0"/>
        <v>N/A</v>
      </c>
      <c r="Q7" s="17" t="str">
        <f t="shared" si="0"/>
        <v>N/A</v>
      </c>
      <c r="R7" s="17" t="str">
        <f t="shared" si="0"/>
        <v>N/A</v>
      </c>
      <c r="S7" s="73" t="str">
        <f t="shared" si="0"/>
        <v>N/A</v>
      </c>
      <c r="T7" s="9" t="str">
        <f t="shared" si="0"/>
        <v>N/A</v>
      </c>
      <c r="U7" s="9" t="str">
        <f t="shared" si="0"/>
        <v>N/A</v>
      </c>
    </row>
    <row r="8" spans="1:21" s="169" customFormat="1">
      <c r="A8" s="142">
        <v>1998</v>
      </c>
      <c r="B8" s="9">
        <v>0.60149799999999998</v>
      </c>
      <c r="C8" s="10">
        <v>2.3549999999999999E-3</v>
      </c>
      <c r="D8" s="10">
        <v>-6.3800000000000003E-3</v>
      </c>
      <c r="E8" s="10">
        <v>3.2541E-2</v>
      </c>
      <c r="F8" s="10">
        <v>-9.6882999999999997E-2</v>
      </c>
      <c r="G8" s="10">
        <v>0.43391400000000002</v>
      </c>
      <c r="H8" s="11">
        <v>0.31908700000000001</v>
      </c>
      <c r="I8" s="10">
        <v>-0.119349</v>
      </c>
      <c r="J8" s="10">
        <v>6.3702999999999996E-2</v>
      </c>
      <c r="K8" s="10">
        <v>3.5831000000000002E-2</v>
      </c>
      <c r="L8" s="10">
        <v>-2.6592999999999999E-2</v>
      </c>
      <c r="M8" s="10">
        <v>4.9808999999999999E-2</v>
      </c>
      <c r="N8" s="10">
        <v>-6.3713000000000006E-2</v>
      </c>
      <c r="O8" s="10">
        <v>4.1556000000000003E-2</v>
      </c>
      <c r="P8" s="10">
        <v>1.7003999999999998E-2</v>
      </c>
      <c r="Q8" s="10">
        <v>-1.5715E-2</v>
      </c>
      <c r="R8" s="10">
        <v>-6.4229999999999999E-3</v>
      </c>
      <c r="S8" s="10">
        <v>-2.1457E-2</v>
      </c>
      <c r="T8" s="11">
        <v>-3.7790999999999998E-2</v>
      </c>
      <c r="U8" s="11">
        <f>B8-D8</f>
        <v>0.60787800000000003</v>
      </c>
    </row>
    <row r="9" spans="1:21" s="169" customFormat="1">
      <c r="A9" s="142">
        <v>1999</v>
      </c>
      <c r="B9" s="9">
        <v>3.7184400000000002</v>
      </c>
      <c r="C9" s="10">
        <v>0.35176600000000002</v>
      </c>
      <c r="D9" s="10">
        <v>0.64778999999999998</v>
      </c>
      <c r="E9" s="10">
        <v>0.159746</v>
      </c>
      <c r="F9" s="10">
        <v>1.6177E-2</v>
      </c>
      <c r="G9" s="10">
        <v>0.111899</v>
      </c>
      <c r="H9" s="11">
        <v>1.349942</v>
      </c>
      <c r="I9" s="10">
        <v>3.7849000000000001E-2</v>
      </c>
      <c r="J9" s="10">
        <v>0.173039</v>
      </c>
      <c r="K9" s="10">
        <v>0.12897900000000001</v>
      </c>
      <c r="L9" s="10">
        <v>-0.18973999999999999</v>
      </c>
      <c r="M9" s="10">
        <v>3.8552000000000003E-2</v>
      </c>
      <c r="N9" s="10">
        <v>9.0076000000000003E-2</v>
      </c>
      <c r="O9" s="10">
        <v>2.3600000000000001E-3</v>
      </c>
      <c r="P9" s="10">
        <v>3.7213999999999997E-2</v>
      </c>
      <c r="Q9" s="10">
        <v>2.2484000000000001E-2</v>
      </c>
      <c r="R9" s="10">
        <v>8.1983E-2</v>
      </c>
      <c r="S9" s="10">
        <v>0.10254000000000001</v>
      </c>
      <c r="T9" s="11">
        <v>0.55578399999999994</v>
      </c>
      <c r="U9" s="11">
        <f t="shared" ref="U9:U25" si="1">B9-D9</f>
        <v>3.0706500000000001</v>
      </c>
    </row>
    <row r="10" spans="1:21" s="169" customFormat="1">
      <c r="A10" s="142">
        <v>2000</v>
      </c>
      <c r="B10" s="9">
        <v>11.389507</v>
      </c>
      <c r="C10" s="10">
        <v>-0.109593</v>
      </c>
      <c r="D10" s="10">
        <v>3.960928</v>
      </c>
      <c r="E10" s="10">
        <v>1.6222E-2</v>
      </c>
      <c r="F10" s="10">
        <v>0.29424800000000001</v>
      </c>
      <c r="G10" s="10">
        <v>-5.0312000000000003E-2</v>
      </c>
      <c r="H10" s="11">
        <v>5.32498</v>
      </c>
      <c r="I10" s="10">
        <v>2.6710999999999999E-2</v>
      </c>
      <c r="J10" s="10">
        <v>0.136072</v>
      </c>
      <c r="K10" s="10">
        <v>0.11215</v>
      </c>
      <c r="L10" s="10">
        <v>-0.130109</v>
      </c>
      <c r="M10" s="10">
        <v>0.35560000000000003</v>
      </c>
      <c r="N10" s="10">
        <v>-4.5425E-2</v>
      </c>
      <c r="O10" s="10">
        <v>0.171761</v>
      </c>
      <c r="P10" s="10">
        <v>7.7852000000000005E-2</v>
      </c>
      <c r="Q10" s="10">
        <v>1.0717000000000001E-2</v>
      </c>
      <c r="R10" s="10">
        <v>4.7099000000000002E-2</v>
      </c>
      <c r="S10" s="10">
        <v>0.19756499999999999</v>
      </c>
      <c r="T10" s="11">
        <v>0.99304099999999995</v>
      </c>
      <c r="U10" s="11">
        <f t="shared" si="1"/>
        <v>7.428579</v>
      </c>
    </row>
    <row r="11" spans="1:21" s="169" customFormat="1">
      <c r="A11" s="142">
        <v>2001</v>
      </c>
      <c r="B11" s="9">
        <v>-1.601199</v>
      </c>
      <c r="C11" s="10">
        <v>-0.102174</v>
      </c>
      <c r="D11" s="10">
        <v>-1.7670349999999999</v>
      </c>
      <c r="E11" s="10">
        <v>0.115296</v>
      </c>
      <c r="F11" s="10">
        <v>2.2253999999999999E-2</v>
      </c>
      <c r="G11" s="10">
        <v>0.37556600000000001</v>
      </c>
      <c r="H11" s="11">
        <v>-1.06854</v>
      </c>
      <c r="I11" s="10">
        <v>3.1916E-2</v>
      </c>
      <c r="J11" s="10">
        <v>2.4205000000000001E-2</v>
      </c>
      <c r="K11" s="10">
        <v>3.8847E-2</v>
      </c>
      <c r="L11" s="10">
        <v>-7.175E-3</v>
      </c>
      <c r="M11" s="10">
        <v>9.1734999999999997E-2</v>
      </c>
      <c r="N11" s="10">
        <v>3.2509999999999997E-2</v>
      </c>
      <c r="O11" s="10">
        <v>5.0587E-2</v>
      </c>
      <c r="P11" s="10">
        <v>4.3249999999999997E-2</v>
      </c>
      <c r="Q11" s="10">
        <v>2.34E-4</v>
      </c>
      <c r="R11" s="10">
        <v>4.0188000000000001E-2</v>
      </c>
      <c r="S11" s="10">
        <v>6.3225000000000003E-2</v>
      </c>
      <c r="T11" s="11">
        <v>0.413914</v>
      </c>
      <c r="U11" s="11">
        <f t="shared" si="1"/>
        <v>0.16583599999999987</v>
      </c>
    </row>
    <row r="12" spans="1:21" s="169" customFormat="1">
      <c r="A12" s="142">
        <v>2002</v>
      </c>
      <c r="B12" s="9">
        <v>-5.3205000000000002E-2</v>
      </c>
      <c r="C12" s="10">
        <v>-1.0958000000000001E-2</v>
      </c>
      <c r="D12" s="10">
        <v>4.5813E-2</v>
      </c>
      <c r="E12" s="10">
        <v>-1.7680999999999999E-2</v>
      </c>
      <c r="F12" s="10">
        <v>5.3378000000000002E-2</v>
      </c>
      <c r="G12" s="10">
        <v>-0.153751</v>
      </c>
      <c r="H12" s="11">
        <v>-5.0770999999999997E-2</v>
      </c>
      <c r="I12" s="10">
        <v>2.6549999999999998E-3</v>
      </c>
      <c r="J12" s="10">
        <v>5.3309999999999998E-3</v>
      </c>
      <c r="K12" s="10">
        <v>1.1520000000000001E-2</v>
      </c>
      <c r="L12" s="10">
        <v>-6.796E-3</v>
      </c>
      <c r="M12" s="10">
        <v>-1.0580000000000001E-2</v>
      </c>
      <c r="N12" s="10">
        <v>7.2760000000000003E-3</v>
      </c>
      <c r="O12" s="10">
        <v>5.0670000000000003E-3</v>
      </c>
      <c r="P12" s="10">
        <v>2.2669999999999999E-3</v>
      </c>
      <c r="Q12" s="10">
        <v>1.9650000000000002E-3</v>
      </c>
      <c r="R12" s="10">
        <v>9.2189999999999998E-3</v>
      </c>
      <c r="S12" s="10">
        <v>1.1958E-2</v>
      </c>
      <c r="T12" s="11">
        <v>4.0883999999999997E-2</v>
      </c>
      <c r="U12" s="11">
        <f t="shared" si="1"/>
        <v>-9.9017999999999995E-2</v>
      </c>
    </row>
    <row r="13" spans="1:21" s="169" customFormat="1">
      <c r="A13" s="142">
        <v>2003</v>
      </c>
      <c r="B13" s="9">
        <v>3.9192900000000002</v>
      </c>
      <c r="C13" s="10">
        <v>3.0752000000000002E-2</v>
      </c>
      <c r="D13" s="10">
        <v>1.168172</v>
      </c>
      <c r="E13" s="10">
        <v>0.17401</v>
      </c>
      <c r="F13" s="10">
        <v>0.100032</v>
      </c>
      <c r="G13" s="10">
        <v>-0.20408499999999999</v>
      </c>
      <c r="H13" s="11">
        <v>1.314425</v>
      </c>
      <c r="I13" s="10">
        <v>1.3694E-2</v>
      </c>
      <c r="J13" s="10">
        <v>0.179367</v>
      </c>
      <c r="K13" s="10">
        <v>2.4388E-2</v>
      </c>
      <c r="L13" s="10">
        <v>7.5593999999999995E-2</v>
      </c>
      <c r="M13" s="10">
        <v>0.106254</v>
      </c>
      <c r="N13" s="10">
        <v>3.9162000000000002E-2</v>
      </c>
      <c r="O13" s="10">
        <v>6.5729999999999997E-2</v>
      </c>
      <c r="P13" s="10">
        <v>3.3723999999999997E-2</v>
      </c>
      <c r="Q13" s="10">
        <v>6.6360000000000004E-3</v>
      </c>
      <c r="R13" s="10">
        <v>2.9862E-2</v>
      </c>
      <c r="S13" s="10">
        <v>9.2005000000000003E-2</v>
      </c>
      <c r="T13" s="11">
        <v>0.66956700000000002</v>
      </c>
      <c r="U13" s="11">
        <f t="shared" si="1"/>
        <v>2.751118</v>
      </c>
    </row>
    <row r="14" spans="1:21" s="169" customFormat="1">
      <c r="A14" s="142">
        <v>2004</v>
      </c>
      <c r="B14" s="9">
        <v>11.076283</v>
      </c>
      <c r="C14" s="10">
        <v>-1.5678999999999998E-2</v>
      </c>
      <c r="D14" s="10">
        <v>4.4481809999999999</v>
      </c>
      <c r="E14" s="10">
        <v>2.6478999999999999E-2</v>
      </c>
      <c r="F14" s="10">
        <v>0.13556099999999999</v>
      </c>
      <c r="G14" s="10">
        <v>0.19978599999999999</v>
      </c>
      <c r="H14" s="11">
        <v>5.0171749999999999</v>
      </c>
      <c r="I14" s="10">
        <v>4.3452999999999999E-2</v>
      </c>
      <c r="J14" s="10">
        <v>9.8409999999999997E-2</v>
      </c>
      <c r="K14" s="10">
        <v>3.3702000000000003E-2</v>
      </c>
      <c r="L14" s="10">
        <v>8.5408999999999999E-2</v>
      </c>
      <c r="M14" s="10">
        <v>0.107015</v>
      </c>
      <c r="N14" s="10">
        <v>9.5629000000000006E-2</v>
      </c>
      <c r="O14" s="10">
        <v>4.1578999999999998E-2</v>
      </c>
      <c r="P14" s="10">
        <v>2.0205000000000001E-2</v>
      </c>
      <c r="Q14" s="10">
        <v>5.2589999999999998E-3</v>
      </c>
      <c r="R14" s="10">
        <v>3.0211999999999999E-2</v>
      </c>
      <c r="S14" s="10">
        <v>7.0147000000000001E-2</v>
      </c>
      <c r="T14" s="11">
        <v>0.63376100000000002</v>
      </c>
      <c r="U14" s="11">
        <f t="shared" si="1"/>
        <v>6.6281020000000002</v>
      </c>
    </row>
    <row r="15" spans="1:21" s="169" customFormat="1">
      <c r="A15" s="142">
        <v>2005</v>
      </c>
      <c r="B15" s="9">
        <v>15.029356</v>
      </c>
      <c r="C15" s="10">
        <v>-7.3990000000000002E-3</v>
      </c>
      <c r="D15" s="10">
        <v>6.6462120000000002</v>
      </c>
      <c r="E15" s="10">
        <v>-6.0170000000000001E-2</v>
      </c>
      <c r="F15" s="10">
        <v>0.35742099999999999</v>
      </c>
      <c r="G15" s="10">
        <v>0.21696199999999999</v>
      </c>
      <c r="H15" s="11">
        <v>7.5514489999999999</v>
      </c>
      <c r="I15" s="10">
        <v>2.2921E-2</v>
      </c>
      <c r="J15" s="10">
        <v>8.4735000000000005E-2</v>
      </c>
      <c r="K15" s="10">
        <v>6.7568000000000003E-2</v>
      </c>
      <c r="L15" s="10">
        <v>-0.116382</v>
      </c>
      <c r="M15" s="10">
        <v>-4.0327000000000002E-2</v>
      </c>
      <c r="N15" s="10">
        <v>-5.5427999999999998E-2</v>
      </c>
      <c r="O15" s="10">
        <v>8.0457000000000001E-2</v>
      </c>
      <c r="P15" s="10">
        <v>3.9537000000000003E-2</v>
      </c>
      <c r="Q15" s="10">
        <v>-5.0369999999999998E-3</v>
      </c>
      <c r="R15" s="10">
        <v>3.1538999999999998E-2</v>
      </c>
      <c r="S15" s="10">
        <v>4.4526999999999997E-2</v>
      </c>
      <c r="T15" s="11">
        <v>0.170769</v>
      </c>
      <c r="U15" s="11">
        <f t="shared" si="1"/>
        <v>8.3831439999999997</v>
      </c>
    </row>
    <row r="16" spans="1:21" s="169" customFormat="1">
      <c r="A16" s="142">
        <v>2006</v>
      </c>
      <c r="B16" s="9">
        <v>8.5411249999999992</v>
      </c>
      <c r="C16" s="10">
        <v>-0.21931999999999999</v>
      </c>
      <c r="D16" s="10">
        <v>3.2759939999999999</v>
      </c>
      <c r="E16" s="10">
        <v>2.6248E-2</v>
      </c>
      <c r="F16" s="10">
        <v>0.324403</v>
      </c>
      <c r="G16" s="10">
        <v>0.18017900000000001</v>
      </c>
      <c r="H16" s="11">
        <v>3.693613</v>
      </c>
      <c r="I16" s="10">
        <v>4.7674000000000001E-2</v>
      </c>
      <c r="J16" s="10">
        <v>5.2634E-2</v>
      </c>
      <c r="K16" s="10">
        <v>0.121727</v>
      </c>
      <c r="L16" s="10">
        <v>4.9625000000000002E-2</v>
      </c>
      <c r="M16" s="10">
        <v>4.9533000000000001E-2</v>
      </c>
      <c r="N16" s="10">
        <v>6.0385000000000001E-2</v>
      </c>
      <c r="O16" s="10">
        <v>5.4420999999999997E-2</v>
      </c>
      <c r="P16" s="10">
        <v>3.9126000000000001E-2</v>
      </c>
      <c r="Q16" s="10">
        <v>5.5069999999999997E-3</v>
      </c>
      <c r="R16" s="10">
        <v>5.2200000000000003E-2</v>
      </c>
      <c r="S16" s="10">
        <v>9.5162999999999998E-2</v>
      </c>
      <c r="T16" s="11">
        <v>0.63201300000000005</v>
      </c>
      <c r="U16" s="11">
        <f t="shared" si="1"/>
        <v>5.2651309999999993</v>
      </c>
    </row>
    <row r="17" spans="1:21" s="169" customFormat="1">
      <c r="A17" s="142">
        <v>2007</v>
      </c>
      <c r="B17" s="9">
        <v>7.8478940000000001</v>
      </c>
      <c r="C17" s="10">
        <v>0.12588299999999999</v>
      </c>
      <c r="D17" s="10">
        <v>2.3139639999999999</v>
      </c>
      <c r="E17" s="10">
        <v>3.9677999999999998E-2</v>
      </c>
      <c r="F17" s="10">
        <v>0.26552799999999999</v>
      </c>
      <c r="G17" s="10">
        <v>0.34481899999999999</v>
      </c>
      <c r="H17" s="11">
        <v>3.1144440000000002</v>
      </c>
      <c r="I17" s="10">
        <v>1.9602000000000001E-2</v>
      </c>
      <c r="J17" s="10">
        <v>0.212617</v>
      </c>
      <c r="K17" s="10">
        <v>9.7302E-2</v>
      </c>
      <c r="L17" s="10">
        <v>-1.2937000000000001E-2</v>
      </c>
      <c r="M17" s="10">
        <v>0.13287399999999999</v>
      </c>
      <c r="N17" s="10">
        <v>8.5280000000000009E-3</v>
      </c>
      <c r="O17" s="10">
        <v>9.3935000000000005E-2</v>
      </c>
      <c r="P17" s="10">
        <v>4.9614999999999999E-2</v>
      </c>
      <c r="Q17" s="10">
        <v>8.6470000000000002E-3</v>
      </c>
      <c r="R17" s="10">
        <v>5.9094000000000001E-2</v>
      </c>
      <c r="S17" s="10">
        <v>0.14499300000000001</v>
      </c>
      <c r="T17" s="11">
        <v>0.82930899999999996</v>
      </c>
      <c r="U17" s="11">
        <f t="shared" si="1"/>
        <v>5.5339299999999998</v>
      </c>
    </row>
    <row r="18" spans="1:21" s="169" customFormat="1">
      <c r="A18" s="142">
        <v>2008</v>
      </c>
      <c r="B18" s="9">
        <v>13.366274000000001</v>
      </c>
      <c r="C18" s="10">
        <v>-9.5284999999999995E-2</v>
      </c>
      <c r="D18" s="10">
        <v>6.6395840000000002</v>
      </c>
      <c r="E18" s="10">
        <v>-3.8594000000000003E-2</v>
      </c>
      <c r="F18" s="10">
        <v>0.17935699999999999</v>
      </c>
      <c r="G18" s="10">
        <v>-0.141677</v>
      </c>
      <c r="H18" s="11">
        <v>6.8236559999999997</v>
      </c>
      <c r="I18" s="10">
        <v>-3.678E-2</v>
      </c>
      <c r="J18" s="10">
        <v>-9.2829999999999996E-2</v>
      </c>
      <c r="K18" s="10">
        <v>-0.11300300000000001</v>
      </c>
      <c r="L18" s="10">
        <v>-9.9959999999999997E-3</v>
      </c>
      <c r="M18" s="10">
        <v>5.4579000000000003E-2</v>
      </c>
      <c r="N18" s="10">
        <v>3.0431E-2</v>
      </c>
      <c r="O18" s="10">
        <v>4.9253999999999999E-2</v>
      </c>
      <c r="P18" s="10">
        <v>1.6948000000000001E-2</v>
      </c>
      <c r="Q18" s="10">
        <v>9.0139999999999994E-3</v>
      </c>
      <c r="R18" s="10">
        <v>2.4787E-2</v>
      </c>
      <c r="S18" s="10">
        <v>5.8767E-2</v>
      </c>
      <c r="T18" s="11">
        <v>8.0619999999999997E-3</v>
      </c>
      <c r="U18" s="11">
        <f t="shared" si="1"/>
        <v>6.7266900000000005</v>
      </c>
    </row>
    <row r="19" spans="1:21" s="169" customFormat="1">
      <c r="A19" s="142">
        <v>2009</v>
      </c>
      <c r="B19" s="9">
        <v>-19.890436000000001</v>
      </c>
      <c r="C19" s="10">
        <v>-8.8760000000000006E-2</v>
      </c>
      <c r="D19" s="10">
        <v>-10.987072</v>
      </c>
      <c r="E19" s="10">
        <v>3.2583000000000001E-2</v>
      </c>
      <c r="F19" s="10">
        <v>0.19586899999999999</v>
      </c>
      <c r="G19" s="10">
        <v>0.102164</v>
      </c>
      <c r="H19" s="11">
        <v>-9.4469659999999998</v>
      </c>
      <c r="I19" s="10">
        <v>-9.9340000000000001E-3</v>
      </c>
      <c r="J19" s="10">
        <v>6.1219999999999997E-2</v>
      </c>
      <c r="K19" s="10">
        <v>5.1549999999999999E-2</v>
      </c>
      <c r="L19" s="10">
        <v>-1.8931E-2</v>
      </c>
      <c r="M19" s="10">
        <v>-5.0708000000000003E-2</v>
      </c>
      <c r="N19" s="10">
        <v>1.1625E-2</v>
      </c>
      <c r="O19" s="10">
        <v>3.7585E-2</v>
      </c>
      <c r="P19" s="10">
        <v>8.6750000000000004E-3</v>
      </c>
      <c r="Q19" s="10">
        <v>7.8370000000000002E-3</v>
      </c>
      <c r="R19" s="10">
        <v>2.9499999999999999E-3</v>
      </c>
      <c r="S19" s="10">
        <v>4.5527999999999999E-2</v>
      </c>
      <c r="T19" s="11">
        <v>0.15434999999999999</v>
      </c>
      <c r="U19" s="11">
        <f t="shared" si="1"/>
        <v>-8.9033640000000016</v>
      </c>
    </row>
    <row r="20" spans="1:21" s="169" customFormat="1">
      <c r="A20" s="142">
        <v>2010</v>
      </c>
      <c r="B20" s="9">
        <v>14.397767</v>
      </c>
      <c r="C20" s="10">
        <v>7.7299999999999994E-2</v>
      </c>
      <c r="D20" s="10">
        <v>6.3582840000000003</v>
      </c>
      <c r="E20" s="10">
        <v>3.0705E-2</v>
      </c>
      <c r="F20" s="10">
        <v>0.18024200000000001</v>
      </c>
      <c r="G20" s="10">
        <v>-0.56123599999999996</v>
      </c>
      <c r="H20" s="11">
        <v>6.7754130000000004</v>
      </c>
      <c r="I20" s="10">
        <v>-4.5342E-2</v>
      </c>
      <c r="J20" s="10">
        <v>8.1090999999999996E-2</v>
      </c>
      <c r="K20" s="10">
        <v>9.0673000000000004E-2</v>
      </c>
      <c r="L20" s="10">
        <v>-1.2655E-2</v>
      </c>
      <c r="M20" s="10">
        <v>0.23679700000000001</v>
      </c>
      <c r="N20" s="10">
        <v>7.7937000000000006E-2</v>
      </c>
      <c r="O20" s="10">
        <v>0.15829399999999999</v>
      </c>
      <c r="P20" s="10">
        <v>4.6011999999999997E-2</v>
      </c>
      <c r="Q20" s="10">
        <v>5.3399999999999997E-4</v>
      </c>
      <c r="R20" s="10">
        <v>6.8765000000000007E-2</v>
      </c>
      <c r="S20" s="10">
        <v>5.2957999999999998E-2</v>
      </c>
      <c r="T20" s="11">
        <v>0.78199399999999997</v>
      </c>
      <c r="U20" s="11">
        <f t="shared" si="1"/>
        <v>8.0394830000000006</v>
      </c>
    </row>
    <row r="21" spans="1:21" s="169" customFormat="1">
      <c r="A21" s="142">
        <v>2011</v>
      </c>
      <c r="B21" s="9">
        <v>15.335278000000001</v>
      </c>
      <c r="C21" s="10">
        <v>0.21623000000000001</v>
      </c>
      <c r="D21" s="10">
        <v>6.6575420000000003</v>
      </c>
      <c r="E21" s="10">
        <v>-1.4448000000000001E-2</v>
      </c>
      <c r="F21" s="10">
        <v>7.0262000000000005E-2</v>
      </c>
      <c r="G21" s="10">
        <v>-9.41E-3</v>
      </c>
      <c r="H21" s="11">
        <v>7.3094460000000003</v>
      </c>
      <c r="I21" s="10">
        <v>2.7757E-2</v>
      </c>
      <c r="J21" s="10">
        <v>5.9929999999999997E-2</v>
      </c>
      <c r="K21" s="10">
        <v>0.117522</v>
      </c>
      <c r="L21" s="10">
        <v>5.9595000000000002E-2</v>
      </c>
      <c r="M21" s="10">
        <v>6.3242000000000007E-2</v>
      </c>
      <c r="N21" s="10">
        <v>1.678E-2</v>
      </c>
      <c r="O21" s="10">
        <v>4.9813999999999997E-2</v>
      </c>
      <c r="P21" s="10">
        <v>2.7151999999999999E-2</v>
      </c>
      <c r="Q21" s="10">
        <v>-1.1400000000000001E-4</v>
      </c>
      <c r="R21" s="10">
        <v>2.3654999999999999E-2</v>
      </c>
      <c r="S21" s="10">
        <v>0.104142</v>
      </c>
      <c r="T21" s="11">
        <v>0.55617899999999998</v>
      </c>
      <c r="U21" s="11">
        <f t="shared" si="1"/>
        <v>8.6777359999999994</v>
      </c>
    </row>
    <row r="22" spans="1:21" s="169" customFormat="1">
      <c r="A22" s="142">
        <v>2012</v>
      </c>
      <c r="B22" s="9">
        <v>-1.9171309999999999</v>
      </c>
      <c r="C22" s="10">
        <v>-3.0077E-2</v>
      </c>
      <c r="D22" s="10">
        <v>-1.391262</v>
      </c>
      <c r="E22" s="10">
        <v>-5.5792000000000001E-2</v>
      </c>
      <c r="F22" s="10">
        <v>0.39471699999999998</v>
      </c>
      <c r="G22" s="10">
        <v>-0.249222</v>
      </c>
      <c r="H22" s="11">
        <v>-1.6895450000000001</v>
      </c>
      <c r="I22" s="10">
        <v>6.6236000000000003E-2</v>
      </c>
      <c r="J22" s="10">
        <v>5.3244E-2</v>
      </c>
      <c r="K22" s="10">
        <v>-2.3106999999999999E-2</v>
      </c>
      <c r="L22" s="10">
        <v>0.123989</v>
      </c>
      <c r="M22" s="10">
        <v>-9.1134999999999994E-2</v>
      </c>
      <c r="N22" s="10">
        <v>1.5854E-2</v>
      </c>
      <c r="O22" s="10">
        <v>0.22880200000000001</v>
      </c>
      <c r="P22" s="10">
        <v>2.1822999999999999E-2</v>
      </c>
      <c r="Q22" s="10">
        <v>-2.5790000000000001E-3</v>
      </c>
      <c r="R22" s="10">
        <v>2.6527999999999999E-2</v>
      </c>
      <c r="S22" s="10">
        <v>0.122724</v>
      </c>
      <c r="T22" s="11">
        <v>0.56167100000000003</v>
      </c>
      <c r="U22" s="11">
        <f t="shared" si="1"/>
        <v>-0.52586899999999992</v>
      </c>
    </row>
    <row r="23" spans="1:21" s="169" customFormat="1">
      <c r="A23" s="142">
        <v>2013</v>
      </c>
      <c r="B23" s="9">
        <v>2.8862909999999999</v>
      </c>
      <c r="C23" s="10">
        <v>0.134689</v>
      </c>
      <c r="D23" s="10">
        <v>1.0843E-2</v>
      </c>
      <c r="E23" s="10">
        <v>5.3469999999999997E-2</v>
      </c>
      <c r="F23" s="10">
        <v>0.76026099999999996</v>
      </c>
      <c r="G23" s="10">
        <v>0.107915</v>
      </c>
      <c r="H23" s="11">
        <v>1.254594</v>
      </c>
      <c r="I23" s="10">
        <v>-8.0852999999999994E-2</v>
      </c>
      <c r="J23" s="10">
        <v>-2.137E-3</v>
      </c>
      <c r="K23" s="10">
        <v>7.45E-4</v>
      </c>
      <c r="L23" s="10">
        <v>4.8631000000000001E-2</v>
      </c>
      <c r="M23" s="10">
        <v>4.5781000000000002E-2</v>
      </c>
      <c r="N23" s="10">
        <v>3.0752000000000002E-2</v>
      </c>
      <c r="O23" s="10">
        <v>0.104458</v>
      </c>
      <c r="P23" s="10">
        <v>1.9531E-2</v>
      </c>
      <c r="Q23" s="10">
        <v>8.4939999999999998E-3</v>
      </c>
      <c r="R23" s="10">
        <v>4.7442999999999999E-2</v>
      </c>
      <c r="S23" s="10">
        <v>2.6904999999999998E-2</v>
      </c>
      <c r="T23" s="11">
        <v>0.31476799999999999</v>
      </c>
      <c r="U23" s="11">
        <f t="shared" si="1"/>
        <v>2.875448</v>
      </c>
    </row>
    <row r="24" spans="1:21" s="169" customFormat="1">
      <c r="A24" s="142">
        <v>2014</v>
      </c>
      <c r="B24" s="9">
        <v>-0.24503800000000001</v>
      </c>
      <c r="C24" s="10">
        <v>5.9725E-2</v>
      </c>
      <c r="D24" s="10">
        <v>-0.45556099999999999</v>
      </c>
      <c r="E24" s="10">
        <v>-0.13341900000000001</v>
      </c>
      <c r="F24" s="10">
        <v>0.17946400000000001</v>
      </c>
      <c r="G24" s="10">
        <v>9.6032000000000006E-2</v>
      </c>
      <c r="H24" s="11">
        <v>-0.148342</v>
      </c>
      <c r="I24" s="10">
        <v>-7.0010000000000003E-3</v>
      </c>
      <c r="J24" s="10">
        <v>-1.2891E-2</v>
      </c>
      <c r="K24" s="10">
        <v>2.2967999999999999E-2</v>
      </c>
      <c r="L24" s="10">
        <v>-3.4284000000000002E-2</v>
      </c>
      <c r="M24" s="10">
        <v>4.215E-2</v>
      </c>
      <c r="N24" s="10">
        <v>2.601E-3</v>
      </c>
      <c r="O24" s="10">
        <v>1.7090000000000001E-2</v>
      </c>
      <c r="P24" s="10">
        <v>8.0859999999999994E-3</v>
      </c>
      <c r="Q24" s="10">
        <v>-2.1129999999999999E-3</v>
      </c>
      <c r="R24" s="10">
        <v>1.1343000000000001E-2</v>
      </c>
      <c r="S24" s="10">
        <v>2.5925E-2</v>
      </c>
      <c r="T24" s="11">
        <v>8.3187999999999998E-2</v>
      </c>
      <c r="U24" s="11">
        <f t="shared" si="1"/>
        <v>0.21052299999999999</v>
      </c>
    </row>
    <row r="25" spans="1:21" s="169" customFormat="1">
      <c r="A25" s="142">
        <v>2015</v>
      </c>
      <c r="B25" s="9">
        <v>-12.675438</v>
      </c>
      <c r="C25" s="10">
        <v>0.12840099999999999</v>
      </c>
      <c r="D25" s="10">
        <v>-8.2701820000000001</v>
      </c>
      <c r="E25" s="10">
        <v>9.1687000000000005E-2</v>
      </c>
      <c r="F25" s="10">
        <v>1.6306000000000001E-2</v>
      </c>
      <c r="G25" s="10">
        <v>0.27991300000000002</v>
      </c>
      <c r="H25" s="11">
        <v>-5.5022460000000004</v>
      </c>
      <c r="I25" s="10">
        <v>2.6620000000000001E-2</v>
      </c>
      <c r="J25" s="10">
        <v>4.3861999999999998E-2</v>
      </c>
      <c r="K25" s="10">
        <v>6.6572000000000006E-2</v>
      </c>
      <c r="L25" s="10">
        <v>-2.1103E-2</v>
      </c>
      <c r="M25" s="10">
        <v>7.7140000000000004E-3</v>
      </c>
      <c r="N25" s="10">
        <v>-6.8459999999999997E-3</v>
      </c>
      <c r="O25" s="10">
        <v>9.1296000000000002E-2</v>
      </c>
      <c r="P25" s="10">
        <v>2.3723000000000001E-2</v>
      </c>
      <c r="Q25" s="10">
        <v>5.3379999999999999E-3</v>
      </c>
      <c r="R25" s="10">
        <v>1.8275E-2</v>
      </c>
      <c r="S25" s="10">
        <v>3.0477000000000001E-2</v>
      </c>
      <c r="T25" s="11">
        <v>0.29475499999999999</v>
      </c>
      <c r="U25" s="11">
        <f t="shared" si="1"/>
        <v>-4.4052559999999996</v>
      </c>
    </row>
    <row r="26" spans="1:21" s="169" customFormat="1"/>
    <row r="27" spans="1:21" s="169" customFormat="1">
      <c r="A27" s="1" t="s">
        <v>884</v>
      </c>
    </row>
    <row r="28" spans="1:21" s="169" customFormat="1">
      <c r="A28" s="1"/>
    </row>
    <row r="29" spans="1:21" s="169" customFormat="1">
      <c r="A29" s="142" t="s">
        <v>898</v>
      </c>
      <c r="B29" s="9">
        <f>AVERAGE(B8:B25)</f>
        <v>3.9848086666666678</v>
      </c>
      <c r="C29" s="16">
        <f t="shared" ref="C29:U29" si="2">AVERAGE(C8:C25)</f>
        <v>2.4880888888888897E-2</v>
      </c>
      <c r="D29" s="17">
        <f t="shared" si="2"/>
        <v>1.0719897222222221</v>
      </c>
      <c r="E29" s="17">
        <f t="shared" si="2"/>
        <v>2.6586722222222216E-2</v>
      </c>
      <c r="F29" s="17">
        <f t="shared" si="2"/>
        <v>0.19158872222222223</v>
      </c>
      <c r="G29" s="73">
        <f t="shared" si="2"/>
        <v>5.9969777777777775E-2</v>
      </c>
      <c r="H29" s="9">
        <f t="shared" si="2"/>
        <v>1.7745452222222218</v>
      </c>
      <c r="I29" s="16">
        <f t="shared" si="2"/>
        <v>3.7682777777777784E-3</v>
      </c>
      <c r="J29" s="17">
        <f t="shared" si="2"/>
        <v>6.7866777777777776E-2</v>
      </c>
      <c r="K29" s="17">
        <f t="shared" si="2"/>
        <v>4.9218555555555557E-2</v>
      </c>
      <c r="L29" s="17">
        <f t="shared" si="2"/>
        <v>-7.9921111111111113E-3</v>
      </c>
      <c r="M29" s="17">
        <f t="shared" si="2"/>
        <v>6.6049166666666673E-2</v>
      </c>
      <c r="N29" s="17">
        <f t="shared" si="2"/>
        <v>1.934077777777778E-2</v>
      </c>
      <c r="O29" s="17">
        <f t="shared" si="2"/>
        <v>7.466922222222222E-2</v>
      </c>
      <c r="P29" s="17">
        <f t="shared" si="2"/>
        <v>2.954133333333334E-2</v>
      </c>
      <c r="Q29" s="17">
        <f t="shared" si="2"/>
        <v>3.7282222222222222E-3</v>
      </c>
      <c r="R29" s="17">
        <f t="shared" si="2"/>
        <v>3.3262166666666676E-2</v>
      </c>
      <c r="S29" s="73">
        <f t="shared" si="2"/>
        <v>7.0449555555555557E-2</v>
      </c>
      <c r="T29" s="9">
        <f t="shared" si="2"/>
        <v>0.42534544444444444</v>
      </c>
      <c r="U29" s="9">
        <f t="shared" si="2"/>
        <v>2.9128189444444441</v>
      </c>
    </row>
    <row r="30" spans="1:21" s="169" customFormat="1">
      <c r="A30" s="142" t="s">
        <v>899</v>
      </c>
      <c r="B30" s="9">
        <f>AVERAGE(B8:B17)</f>
        <v>6.0468989000000004</v>
      </c>
      <c r="C30" s="16">
        <f t="shared" ref="C30:U30" si="3">AVERAGE(C8:C17)</f>
        <v>4.5633000000000062E-3</v>
      </c>
      <c r="D30" s="17">
        <f t="shared" si="3"/>
        <v>2.0733638999999995</v>
      </c>
      <c r="E30" s="17">
        <f t="shared" si="3"/>
        <v>5.1236899999999995E-2</v>
      </c>
      <c r="F30" s="17">
        <f t="shared" si="3"/>
        <v>0.14721190000000001</v>
      </c>
      <c r="G30" s="73">
        <f t="shared" si="3"/>
        <v>0.14549770000000001</v>
      </c>
      <c r="H30" s="9">
        <f t="shared" si="3"/>
        <v>2.6565804000000002</v>
      </c>
      <c r="I30" s="16">
        <f t="shared" si="3"/>
        <v>1.2712600000000001E-2</v>
      </c>
      <c r="J30" s="17">
        <f t="shared" si="3"/>
        <v>0.10301129999999999</v>
      </c>
      <c r="K30" s="17">
        <f t="shared" si="3"/>
        <v>6.7201399999999994E-2</v>
      </c>
      <c r="L30" s="17">
        <f t="shared" si="3"/>
        <v>-2.7910400000000002E-2</v>
      </c>
      <c r="M30" s="17">
        <f t="shared" si="3"/>
        <v>8.80465E-2</v>
      </c>
      <c r="N30" s="17">
        <f t="shared" si="3"/>
        <v>1.6900000000000002E-2</v>
      </c>
      <c r="O30" s="17">
        <f t="shared" si="3"/>
        <v>6.0745299999999988E-2</v>
      </c>
      <c r="P30" s="17">
        <f t="shared" si="3"/>
        <v>3.5979400000000002E-2</v>
      </c>
      <c r="Q30" s="17">
        <f t="shared" si="3"/>
        <v>4.0697000000000007E-3</v>
      </c>
      <c r="R30" s="17">
        <f t="shared" si="3"/>
        <v>3.7497299999999997E-2</v>
      </c>
      <c r="S30" s="73">
        <f t="shared" si="3"/>
        <v>8.0066600000000002E-2</v>
      </c>
      <c r="T30" s="9">
        <f t="shared" si="3"/>
        <v>0.49012510000000004</v>
      </c>
      <c r="U30" s="9">
        <f t="shared" si="3"/>
        <v>3.9735349999999996</v>
      </c>
    </row>
    <row r="31" spans="1:21" s="169" customFormat="1">
      <c r="A31" s="241" t="s">
        <v>900</v>
      </c>
      <c r="B31" s="9">
        <f>AVERAGE(B18:B25)</f>
        <v>1.4071958749999998</v>
      </c>
      <c r="C31" s="16">
        <f t="shared" ref="C31:U31" si="4">AVERAGE(C18:C25)</f>
        <v>5.0277875E-2</v>
      </c>
      <c r="D31" s="17">
        <f t="shared" si="4"/>
        <v>-0.17972799999999978</v>
      </c>
      <c r="E31" s="17">
        <f t="shared" si="4"/>
        <v>-4.2260000000000023E-3</v>
      </c>
      <c r="F31" s="17">
        <f t="shared" si="4"/>
        <v>0.24705974999999997</v>
      </c>
      <c r="G31" s="73">
        <f t="shared" si="4"/>
        <v>-4.6940124999999992E-2</v>
      </c>
      <c r="H31" s="9">
        <f t="shared" si="4"/>
        <v>0.67200124999999999</v>
      </c>
      <c r="I31" s="16">
        <f t="shared" si="4"/>
        <v>-7.4121249999999986E-3</v>
      </c>
      <c r="J31" s="17">
        <f t="shared" si="4"/>
        <v>2.3936125000000003E-2</v>
      </c>
      <c r="K31" s="17">
        <f t="shared" si="4"/>
        <v>2.674E-2</v>
      </c>
      <c r="L31" s="17">
        <f t="shared" si="4"/>
        <v>1.6905750000000001E-2</v>
      </c>
      <c r="M31" s="17">
        <f t="shared" si="4"/>
        <v>3.8552500000000003E-2</v>
      </c>
      <c r="N31" s="17">
        <f t="shared" si="4"/>
        <v>2.2391750000000002E-2</v>
      </c>
      <c r="O31" s="17">
        <f t="shared" si="4"/>
        <v>9.2074125000000007E-2</v>
      </c>
      <c r="P31" s="17">
        <f t="shared" si="4"/>
        <v>2.1493749999999999E-2</v>
      </c>
      <c r="Q31" s="17">
        <f t="shared" si="4"/>
        <v>3.3013749999999996E-3</v>
      </c>
      <c r="R31" s="17">
        <f t="shared" si="4"/>
        <v>2.796825E-2</v>
      </c>
      <c r="S31" s="73">
        <f t="shared" si="4"/>
        <v>5.8428249999999994E-2</v>
      </c>
      <c r="T31" s="9">
        <f t="shared" si="4"/>
        <v>0.34437087499999997</v>
      </c>
      <c r="U31" s="9">
        <f>AVERAGE(U18:U25)</f>
        <v>1.5869238749999994</v>
      </c>
    </row>
    <row r="32" spans="1:21" s="169" customFormat="1"/>
    <row r="33" spans="1:2" s="169" customFormat="1">
      <c r="A33" s="25" t="s">
        <v>594</v>
      </c>
      <c r="B33" s="66" t="s">
        <v>938</v>
      </c>
    </row>
    <row r="34" spans="1:2" s="169" customFormat="1">
      <c r="A34" s="25" t="s">
        <v>595</v>
      </c>
      <c r="B34" s="3" t="s">
        <v>596</v>
      </c>
    </row>
    <row r="35" spans="1:2" s="169" customFormat="1">
      <c r="A35" s="1" t="s">
        <v>1</v>
      </c>
      <c r="B35" s="3" t="s">
        <v>654</v>
      </c>
    </row>
  </sheetData>
  <mergeCells count="1">
    <mergeCell ref="B6:U6"/>
  </mergeCells>
  <pageMargins left="0.7" right="0.7" top="0.75" bottom="0.75" header="0.3" footer="0.3"/>
  <pageSetup orientation="portrait" horizontalDpi="0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133"/>
  <dimension ref="A1:W35"/>
  <sheetViews>
    <sheetView topLeftCell="A7" workbookViewId="0">
      <selection activeCell="U32" sqref="U32"/>
    </sheetView>
  </sheetViews>
  <sheetFormatPr defaultRowHeight="15"/>
  <sheetData>
    <row r="1" spans="1:23" s="169" customFormat="1" ht="15.75">
      <c r="A1" s="227" t="s">
        <v>69</v>
      </c>
      <c r="B1" s="2" t="s">
        <v>907</v>
      </c>
    </row>
    <row r="2" spans="1:23" s="169" customFormat="1"/>
    <row r="3" spans="1:23" s="169" customFormat="1">
      <c r="A3" s="1" t="s">
        <v>2</v>
      </c>
    </row>
    <row r="4" spans="1:23" s="169" customFormat="1">
      <c r="A4" s="1"/>
    </row>
    <row r="5" spans="1:23" s="169" customFormat="1" ht="67.5">
      <c r="A5" s="4" t="s">
        <v>3</v>
      </c>
      <c r="B5" s="165" t="s">
        <v>4</v>
      </c>
      <c r="C5" s="182" t="s">
        <v>5</v>
      </c>
      <c r="D5" s="182" t="s">
        <v>6</v>
      </c>
      <c r="E5" s="182" t="s">
        <v>7</v>
      </c>
      <c r="F5" s="182" t="s">
        <v>8</v>
      </c>
      <c r="G5" s="182" t="s">
        <v>9</v>
      </c>
      <c r="H5" s="7" t="s">
        <v>10</v>
      </c>
      <c r="I5" s="182" t="s">
        <v>11</v>
      </c>
      <c r="J5" s="182" t="s">
        <v>12</v>
      </c>
      <c r="K5" s="182" t="s">
        <v>13</v>
      </c>
      <c r="L5" s="182" t="s">
        <v>14</v>
      </c>
      <c r="M5" s="182" t="s">
        <v>653</v>
      </c>
      <c r="N5" s="182" t="s">
        <v>652</v>
      </c>
      <c r="O5" s="182" t="s">
        <v>16</v>
      </c>
      <c r="P5" s="182" t="s">
        <v>17</v>
      </c>
      <c r="Q5" s="182" t="s">
        <v>18</v>
      </c>
      <c r="R5" s="182" t="s">
        <v>19</v>
      </c>
      <c r="S5" s="182" t="s">
        <v>687</v>
      </c>
      <c r="T5" s="7" t="s">
        <v>21</v>
      </c>
      <c r="U5" s="7" t="s">
        <v>41</v>
      </c>
    </row>
    <row r="6" spans="1:23" s="169" customFormat="1" ht="15" customHeight="1">
      <c r="A6" s="67"/>
      <c r="B6" s="246" t="s">
        <v>905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51"/>
    </row>
    <row r="7" spans="1:23" s="169" customFormat="1">
      <c r="A7" s="142">
        <v>1997</v>
      </c>
      <c r="B7" s="9" t="str">
        <f>"N/A"</f>
        <v>N/A</v>
      </c>
      <c r="C7" s="16" t="str">
        <f t="shared" ref="C7:U7" si="0">"N/A"</f>
        <v>N/A</v>
      </c>
      <c r="D7" s="17" t="str">
        <f t="shared" si="0"/>
        <v>N/A</v>
      </c>
      <c r="E7" s="17" t="str">
        <f t="shared" si="0"/>
        <v>N/A</v>
      </c>
      <c r="F7" s="17" t="str">
        <f t="shared" si="0"/>
        <v>N/A</v>
      </c>
      <c r="G7" s="73" t="str">
        <f t="shared" si="0"/>
        <v>N/A</v>
      </c>
      <c r="H7" s="9" t="str">
        <f t="shared" si="0"/>
        <v>N/A</v>
      </c>
      <c r="I7" s="16" t="str">
        <f t="shared" si="0"/>
        <v>N/A</v>
      </c>
      <c r="J7" s="17" t="str">
        <f t="shared" si="0"/>
        <v>N/A</v>
      </c>
      <c r="K7" s="17" t="str">
        <f t="shared" si="0"/>
        <v>N/A</v>
      </c>
      <c r="L7" s="17" t="str">
        <f t="shared" si="0"/>
        <v>N/A</v>
      </c>
      <c r="M7" s="17" t="str">
        <f t="shared" si="0"/>
        <v>N/A</v>
      </c>
      <c r="N7" s="17" t="str">
        <f t="shared" si="0"/>
        <v>N/A</v>
      </c>
      <c r="O7" s="17" t="str">
        <f t="shared" si="0"/>
        <v>N/A</v>
      </c>
      <c r="P7" s="17" t="str">
        <f t="shared" si="0"/>
        <v>N/A</v>
      </c>
      <c r="Q7" s="17" t="str">
        <f t="shared" si="0"/>
        <v>N/A</v>
      </c>
      <c r="R7" s="17" t="str">
        <f t="shared" si="0"/>
        <v>N/A</v>
      </c>
      <c r="S7" s="73" t="str">
        <f t="shared" si="0"/>
        <v>N/A</v>
      </c>
      <c r="T7" s="9" t="str">
        <f t="shared" si="0"/>
        <v>N/A</v>
      </c>
      <c r="U7" s="9" t="str">
        <f t="shared" si="0"/>
        <v>N/A</v>
      </c>
    </row>
    <row r="8" spans="1:23" s="169" customFormat="1">
      <c r="A8" s="142">
        <v>1998</v>
      </c>
      <c r="B8" s="9">
        <v>-0.52838099999999999</v>
      </c>
      <c r="C8" s="10">
        <v>2.7720000000000002E-3</v>
      </c>
      <c r="D8" s="10">
        <v>-0.47198499999999999</v>
      </c>
      <c r="E8" s="10">
        <v>-2.6359999999999999E-3</v>
      </c>
      <c r="F8" s="10">
        <v>-2.2950999999999999E-2</v>
      </c>
      <c r="G8" s="10">
        <v>8.2700000000000004E-4</v>
      </c>
      <c r="H8" s="11">
        <v>-0.42334300000000002</v>
      </c>
      <c r="I8" s="10">
        <v>-0.10345799999999999</v>
      </c>
      <c r="J8" s="10">
        <v>2.8274000000000001E-2</v>
      </c>
      <c r="K8" s="10">
        <v>5.1380000000000002E-2</v>
      </c>
      <c r="L8" s="10">
        <v>8.0000000000000007E-5</v>
      </c>
      <c r="M8" s="10">
        <v>5.7065999999999999E-2</v>
      </c>
      <c r="N8" s="10">
        <v>3.0238000000000001E-2</v>
      </c>
      <c r="O8" s="10">
        <v>5.5008000000000001E-2</v>
      </c>
      <c r="P8" s="10">
        <v>2.7383999999999999E-2</v>
      </c>
      <c r="Q8" s="10">
        <v>-4.0540000000000003E-3</v>
      </c>
      <c r="R8" s="10">
        <v>-3.1059999999999998E-3</v>
      </c>
      <c r="S8" s="10">
        <v>5.7976E-2</v>
      </c>
      <c r="T8" s="11">
        <v>0.19214800000000001</v>
      </c>
      <c r="U8" s="11">
        <f>B8-D8</f>
        <v>-5.6396000000000002E-2</v>
      </c>
      <c r="W8" s="159"/>
    </row>
    <row r="9" spans="1:23" s="169" customFormat="1">
      <c r="A9" s="142">
        <v>1999</v>
      </c>
      <c r="B9" s="9">
        <v>2.058948</v>
      </c>
      <c r="C9" s="10">
        <v>-5.3099999999999996E-3</v>
      </c>
      <c r="D9" s="10">
        <v>0.38889099999999999</v>
      </c>
      <c r="E9" s="10">
        <v>1.5675999999999999E-2</v>
      </c>
      <c r="F9" s="10">
        <v>1.6383999999999999E-2</v>
      </c>
      <c r="G9" s="10">
        <v>0.53270399999999996</v>
      </c>
      <c r="H9" s="11">
        <v>1.0160940000000001</v>
      </c>
      <c r="I9" s="10">
        <v>-7.6519999999999999E-3</v>
      </c>
      <c r="J9" s="10">
        <v>2.2821999999999999E-2</v>
      </c>
      <c r="K9" s="10">
        <v>-4.8399999999999997E-3</v>
      </c>
      <c r="L9" s="10">
        <v>-0.12153600000000001</v>
      </c>
      <c r="M9" s="10">
        <v>-2.0833999999999998E-2</v>
      </c>
      <c r="N9" s="10">
        <v>1.5152000000000001E-2</v>
      </c>
      <c r="O9" s="10">
        <v>1.686E-2</v>
      </c>
      <c r="P9" s="10">
        <v>2.0861999999999999E-2</v>
      </c>
      <c r="Q9" s="10">
        <v>2.6734999999999998E-2</v>
      </c>
      <c r="R9" s="10">
        <v>4.4583999999999999E-2</v>
      </c>
      <c r="S9" s="10">
        <v>2.9276E-2</v>
      </c>
      <c r="T9" s="11">
        <v>7.3080999999999993E-2</v>
      </c>
      <c r="U9" s="11">
        <f t="shared" ref="U9:U25" si="1">B9-D9</f>
        <v>1.6700569999999999</v>
      </c>
      <c r="W9" s="159"/>
    </row>
    <row r="10" spans="1:23" s="169" customFormat="1">
      <c r="A10" s="142">
        <v>2000</v>
      </c>
      <c r="B10" s="9">
        <v>4.91974</v>
      </c>
      <c r="C10" s="10">
        <v>4.4823000000000002E-2</v>
      </c>
      <c r="D10" s="10">
        <v>1.1928589999999999</v>
      </c>
      <c r="E10" s="10">
        <v>6.8284999999999998E-2</v>
      </c>
      <c r="F10" s="10">
        <v>6.6917000000000004E-2</v>
      </c>
      <c r="G10" s="10">
        <v>4.7441999999999998E-2</v>
      </c>
      <c r="H10" s="11">
        <v>2.106131</v>
      </c>
      <c r="I10" s="10">
        <v>-6.1460000000000004E-3</v>
      </c>
      <c r="J10" s="10">
        <v>4.9061E-2</v>
      </c>
      <c r="K10" s="10">
        <v>-1.9900000000000001E-4</v>
      </c>
      <c r="L10" s="10">
        <v>-5.6344999999999999E-2</v>
      </c>
      <c r="M10" s="10">
        <v>0.33802599999999999</v>
      </c>
      <c r="N10" s="10">
        <v>-7.6768000000000003E-2</v>
      </c>
      <c r="O10" s="10">
        <v>0.166349</v>
      </c>
      <c r="P10" s="10">
        <v>8.5538000000000003E-2</v>
      </c>
      <c r="Q10" s="10">
        <v>2.8305E-2</v>
      </c>
      <c r="R10" s="10">
        <v>5.1534999999999997E-2</v>
      </c>
      <c r="S10" s="10">
        <v>0.105599</v>
      </c>
      <c r="T10" s="11">
        <v>0.70833000000000002</v>
      </c>
      <c r="U10" s="11">
        <f t="shared" si="1"/>
        <v>3.7268810000000001</v>
      </c>
      <c r="W10" s="159"/>
    </row>
    <row r="11" spans="1:23" s="169" customFormat="1">
      <c r="A11" s="142">
        <v>2001</v>
      </c>
      <c r="B11" s="9">
        <v>1.928375</v>
      </c>
      <c r="C11" s="10">
        <v>9.1037999999999994E-2</v>
      </c>
      <c r="D11" s="10">
        <v>-6.5868999999999997E-2</v>
      </c>
      <c r="E11" s="10">
        <v>6.0393000000000002E-2</v>
      </c>
      <c r="F11" s="10">
        <v>6.9431000000000007E-2</v>
      </c>
      <c r="G11" s="10">
        <v>0.140014</v>
      </c>
      <c r="H11" s="11">
        <v>0.29076200000000002</v>
      </c>
      <c r="I11" s="10">
        <v>7.3704000000000006E-2</v>
      </c>
      <c r="J11" s="10">
        <v>2.3591999999999998E-2</v>
      </c>
      <c r="K11" s="10">
        <v>9.1288999999999995E-2</v>
      </c>
      <c r="L11" s="10">
        <v>-1.56E-4</v>
      </c>
      <c r="M11" s="10">
        <v>7.0491999999999999E-2</v>
      </c>
      <c r="N11" s="10">
        <v>6.7989999999999995E-2</v>
      </c>
      <c r="O11" s="10">
        <v>9.1342999999999994E-2</v>
      </c>
      <c r="P11" s="10">
        <v>0.10499</v>
      </c>
      <c r="Q11" s="10">
        <v>2.1776E-2</v>
      </c>
      <c r="R11" s="10">
        <v>2.8223000000000002E-2</v>
      </c>
      <c r="S11" s="10">
        <v>9.5394999999999994E-2</v>
      </c>
      <c r="T11" s="11">
        <v>0.67396900000000004</v>
      </c>
      <c r="U11" s="11">
        <f t="shared" si="1"/>
        <v>1.9942439999999999</v>
      </c>
      <c r="W11" s="159"/>
    </row>
    <row r="12" spans="1:23" s="169" customFormat="1">
      <c r="A12" s="142">
        <v>2002</v>
      </c>
      <c r="B12" s="9">
        <v>-9.5353999999999994E-2</v>
      </c>
      <c r="C12" s="10">
        <v>1.2555E-2</v>
      </c>
      <c r="D12" s="10">
        <v>-0.26550000000000001</v>
      </c>
      <c r="E12" s="10">
        <v>-1.7583999999999999E-2</v>
      </c>
      <c r="F12" s="10">
        <v>3.2566999999999999E-2</v>
      </c>
      <c r="G12" s="10">
        <v>2.0759E-2</v>
      </c>
      <c r="H12" s="11">
        <v>-0.19190499999999999</v>
      </c>
      <c r="I12" s="10">
        <v>-8.8249999999999995E-3</v>
      </c>
      <c r="J12" s="10">
        <v>7.9629999999999996E-3</v>
      </c>
      <c r="K12" s="10">
        <v>4.3429000000000002E-2</v>
      </c>
      <c r="L12" s="10">
        <v>-1.5643000000000001E-2</v>
      </c>
      <c r="M12" s="10">
        <v>-1.6475E-2</v>
      </c>
      <c r="N12" s="10">
        <v>2.9878999999999999E-2</v>
      </c>
      <c r="O12" s="10">
        <v>3.0782E-2</v>
      </c>
      <c r="P12" s="10">
        <v>7.2969999999999997E-3</v>
      </c>
      <c r="Q12" s="10">
        <v>1.5661999999999999E-2</v>
      </c>
      <c r="R12" s="10">
        <v>2.1548999999999999E-2</v>
      </c>
      <c r="S12" s="10">
        <v>4.0680000000000001E-2</v>
      </c>
      <c r="T12" s="11">
        <v>0.15745500000000001</v>
      </c>
      <c r="U12" s="11">
        <f t="shared" si="1"/>
        <v>0.17014600000000002</v>
      </c>
      <c r="W12" s="159"/>
    </row>
    <row r="13" spans="1:23" s="169" customFormat="1">
      <c r="A13" s="142">
        <v>2003</v>
      </c>
      <c r="B13" s="9">
        <v>3.8537569999999999</v>
      </c>
      <c r="C13" s="10">
        <v>-1.6288E-2</v>
      </c>
      <c r="D13" s="10">
        <v>0.808531</v>
      </c>
      <c r="E13" s="10">
        <v>0.121324</v>
      </c>
      <c r="F13" s="10">
        <v>8.5596000000000005E-2</v>
      </c>
      <c r="G13" s="10">
        <v>-7.4717000000000006E-2</v>
      </c>
      <c r="H13" s="11">
        <v>1.13778</v>
      </c>
      <c r="I13" s="10">
        <v>7.5362999999999999E-2</v>
      </c>
      <c r="J13" s="10">
        <v>0.144818</v>
      </c>
      <c r="K13" s="10">
        <v>3.8531999999999997E-2</v>
      </c>
      <c r="L13" s="10">
        <v>8.6820999999999995E-2</v>
      </c>
      <c r="M13" s="10">
        <v>0.18119099999999999</v>
      </c>
      <c r="N13" s="10">
        <v>8.9930999999999997E-2</v>
      </c>
      <c r="O13" s="10">
        <v>4.9697999999999999E-2</v>
      </c>
      <c r="P13" s="10">
        <v>7.1706000000000006E-2</v>
      </c>
      <c r="Q13" s="10">
        <v>2.1155E-2</v>
      </c>
      <c r="R13" s="10">
        <v>3.4204999999999999E-2</v>
      </c>
      <c r="S13" s="10">
        <v>0.102603</v>
      </c>
      <c r="T13" s="11">
        <v>0.895509</v>
      </c>
      <c r="U13" s="11">
        <f t="shared" si="1"/>
        <v>3.045226</v>
      </c>
      <c r="W13" s="159"/>
    </row>
    <row r="14" spans="1:23" s="169" customFormat="1">
      <c r="A14" s="142">
        <v>2004</v>
      </c>
      <c r="B14" s="9">
        <v>3.6444220000000001</v>
      </c>
      <c r="C14" s="10">
        <v>4.9811000000000001E-2</v>
      </c>
      <c r="D14" s="10">
        <v>0.63614999999999999</v>
      </c>
      <c r="E14" s="10">
        <v>2.1489999999999999E-3</v>
      </c>
      <c r="F14" s="10">
        <v>0.16242200000000001</v>
      </c>
      <c r="G14" s="10">
        <v>0.145093</v>
      </c>
      <c r="H14" s="11">
        <v>1.0670900000000001</v>
      </c>
      <c r="I14" s="10">
        <v>0.12001199999999999</v>
      </c>
      <c r="J14" s="10">
        <v>5.5034E-2</v>
      </c>
      <c r="K14" s="10">
        <v>2.3414000000000001E-2</v>
      </c>
      <c r="L14" s="10">
        <v>8.1770999999999996E-2</v>
      </c>
      <c r="M14" s="10">
        <v>0.18410699999999999</v>
      </c>
      <c r="N14" s="10">
        <v>6.9265999999999994E-2</v>
      </c>
      <c r="O14" s="10">
        <v>8.2933000000000007E-2</v>
      </c>
      <c r="P14" s="10">
        <v>4.8007000000000001E-2</v>
      </c>
      <c r="Q14" s="10">
        <v>1.4586999999999999E-2</v>
      </c>
      <c r="R14" s="10">
        <v>3.8141000000000001E-2</v>
      </c>
      <c r="S14" s="10">
        <v>6.0894999999999998E-2</v>
      </c>
      <c r="T14" s="11">
        <v>0.803539</v>
      </c>
      <c r="U14" s="11">
        <f t="shared" si="1"/>
        <v>3.0082719999999998</v>
      </c>
      <c r="W14" s="159"/>
    </row>
    <row r="15" spans="1:23" s="169" customFormat="1">
      <c r="A15" s="142">
        <v>2005</v>
      </c>
      <c r="B15" s="9">
        <v>3.728796</v>
      </c>
      <c r="C15" s="10">
        <v>-0.16307099999999999</v>
      </c>
      <c r="D15" s="10">
        <v>1.122536</v>
      </c>
      <c r="E15" s="10">
        <v>4.3756000000000003E-2</v>
      </c>
      <c r="F15" s="10">
        <v>0.22634499999999999</v>
      </c>
      <c r="G15" s="10">
        <v>-0.27660699999999999</v>
      </c>
      <c r="H15" s="11">
        <v>1.25858</v>
      </c>
      <c r="I15" s="10">
        <v>6.2460000000000002E-2</v>
      </c>
      <c r="J15" s="10">
        <v>7.9649999999999999E-2</v>
      </c>
      <c r="K15" s="10">
        <v>0.103828</v>
      </c>
      <c r="L15" s="10">
        <v>4.4073000000000001E-2</v>
      </c>
      <c r="M15" s="10">
        <v>9.4670000000000004E-2</v>
      </c>
      <c r="N15" s="10">
        <v>4.9664E-2</v>
      </c>
      <c r="O15" s="10">
        <v>0.10317</v>
      </c>
      <c r="P15" s="10">
        <v>8.5833000000000007E-2</v>
      </c>
      <c r="Q15" s="10">
        <v>4.4980000000000003E-3</v>
      </c>
      <c r="R15" s="10">
        <v>5.1258999999999999E-2</v>
      </c>
      <c r="S15" s="10">
        <v>8.7595999999999993E-2</v>
      </c>
      <c r="T15" s="11">
        <v>0.75055700000000003</v>
      </c>
      <c r="U15" s="11">
        <f t="shared" si="1"/>
        <v>2.6062599999999998</v>
      </c>
      <c r="W15" s="159"/>
    </row>
    <row r="16" spans="1:23" s="169" customFormat="1">
      <c r="A16" s="142">
        <v>2006</v>
      </c>
      <c r="B16" s="9">
        <v>2.6029460000000002</v>
      </c>
      <c r="C16" s="10">
        <v>-3.6103000000000003E-2</v>
      </c>
      <c r="D16" s="10">
        <v>0.167022</v>
      </c>
      <c r="E16" s="10">
        <v>1.2805E-2</v>
      </c>
      <c r="F16" s="10">
        <v>0.36283199999999999</v>
      </c>
      <c r="G16" s="10">
        <v>6.4642000000000005E-2</v>
      </c>
      <c r="H16" s="11">
        <v>0.60248500000000005</v>
      </c>
      <c r="I16" s="10">
        <v>9.6741999999999995E-2</v>
      </c>
      <c r="J16" s="10">
        <v>-1.7129999999999999E-3</v>
      </c>
      <c r="K16" s="10">
        <v>0.111697</v>
      </c>
      <c r="L16" s="10">
        <v>3.5855999999999999E-2</v>
      </c>
      <c r="M16" s="10">
        <v>7.1869000000000002E-2</v>
      </c>
      <c r="N16" s="10">
        <v>0.116656</v>
      </c>
      <c r="O16" s="10">
        <v>6.4231999999999997E-2</v>
      </c>
      <c r="P16" s="10">
        <v>7.0319000000000007E-2</v>
      </c>
      <c r="Q16" s="10">
        <v>2.0632999999999999E-2</v>
      </c>
      <c r="R16" s="10">
        <v>5.0361999999999997E-2</v>
      </c>
      <c r="S16" s="10">
        <v>5.9505000000000002E-2</v>
      </c>
      <c r="T16" s="11">
        <v>0.73310600000000004</v>
      </c>
      <c r="U16" s="11">
        <f t="shared" si="1"/>
        <v>2.435924</v>
      </c>
      <c r="W16" s="159"/>
    </row>
    <row r="17" spans="1:23" s="169" customFormat="1">
      <c r="A17" s="142">
        <v>2007</v>
      </c>
      <c r="B17" s="9">
        <v>3.6206939999999999</v>
      </c>
      <c r="C17" s="10">
        <v>6.7463999999999996E-2</v>
      </c>
      <c r="D17" s="10">
        <v>0.23408599999999999</v>
      </c>
      <c r="E17" s="10">
        <v>2.2686000000000001E-2</v>
      </c>
      <c r="F17" s="10">
        <v>0.41425200000000001</v>
      </c>
      <c r="G17" s="10">
        <v>0.25065599999999999</v>
      </c>
      <c r="H17" s="11">
        <v>1.0053209999999999</v>
      </c>
      <c r="I17" s="10">
        <v>9.3200000000000002E-3</v>
      </c>
      <c r="J17" s="10">
        <v>0.15467400000000001</v>
      </c>
      <c r="K17" s="10">
        <v>3.3591000000000003E-2</v>
      </c>
      <c r="L17" s="10">
        <v>3.9402E-2</v>
      </c>
      <c r="M17" s="10">
        <v>0.14244999999999999</v>
      </c>
      <c r="N17" s="10">
        <v>-7.0109999999999999E-3</v>
      </c>
      <c r="O17" s="10">
        <v>0.186666</v>
      </c>
      <c r="P17" s="10">
        <v>5.8069000000000003E-2</v>
      </c>
      <c r="Q17" s="10">
        <v>1.2840000000000001E-2</v>
      </c>
      <c r="R17" s="10">
        <v>6.6746E-2</v>
      </c>
      <c r="S17" s="10">
        <v>9.0112999999999999E-2</v>
      </c>
      <c r="T17" s="11">
        <v>0.83936900000000003</v>
      </c>
      <c r="U17" s="11">
        <f t="shared" si="1"/>
        <v>3.3866079999999998</v>
      </c>
      <c r="W17" s="159"/>
    </row>
    <row r="18" spans="1:23" s="169" customFormat="1">
      <c r="A18" s="142">
        <v>2008</v>
      </c>
      <c r="B18" s="9">
        <v>5.3256069999999998</v>
      </c>
      <c r="C18" s="10">
        <v>0.108822</v>
      </c>
      <c r="D18" s="10">
        <v>1.425929</v>
      </c>
      <c r="E18" s="10">
        <v>8.8360000000000001E-3</v>
      </c>
      <c r="F18" s="10">
        <v>0.33608100000000002</v>
      </c>
      <c r="G18" s="10">
        <v>-0.10082000000000001</v>
      </c>
      <c r="H18" s="11">
        <v>2.0502319999999998</v>
      </c>
      <c r="I18" s="10">
        <v>7.5420000000000001E-2</v>
      </c>
      <c r="J18" s="10">
        <v>-3.9392000000000003E-2</v>
      </c>
      <c r="K18" s="10">
        <v>4.4421000000000002E-2</v>
      </c>
      <c r="L18" s="10">
        <v>3.0405000000000001E-2</v>
      </c>
      <c r="M18" s="10">
        <v>0.17887500000000001</v>
      </c>
      <c r="N18" s="10">
        <v>2.845E-2</v>
      </c>
      <c r="O18" s="10">
        <v>0.145538</v>
      </c>
      <c r="P18" s="10">
        <v>9.0379000000000001E-2</v>
      </c>
      <c r="Q18" s="10">
        <v>3.1151999999999999E-2</v>
      </c>
      <c r="R18" s="10">
        <v>5.9907000000000002E-2</v>
      </c>
      <c r="S18" s="10">
        <v>9.8344000000000001E-2</v>
      </c>
      <c r="T18" s="11">
        <v>0.75303100000000001</v>
      </c>
      <c r="U18" s="11">
        <f t="shared" si="1"/>
        <v>3.8996779999999998</v>
      </c>
      <c r="W18" s="159"/>
    </row>
    <row r="19" spans="1:23" s="169" customFormat="1">
      <c r="A19" s="142">
        <v>2009</v>
      </c>
      <c r="B19" s="9">
        <v>-4.0400749999999999</v>
      </c>
      <c r="C19" s="10">
        <v>-0.116679</v>
      </c>
      <c r="D19" s="10">
        <v>-2.5697939999999999</v>
      </c>
      <c r="E19" s="10">
        <v>-6.476E-3</v>
      </c>
      <c r="F19" s="10">
        <v>1.7762E-2</v>
      </c>
      <c r="G19" s="10">
        <v>0.21318999999999999</v>
      </c>
      <c r="H19" s="11">
        <v>-1.7181109999999999</v>
      </c>
      <c r="I19" s="10">
        <v>4.3105999999999998E-2</v>
      </c>
      <c r="J19" s="10">
        <v>4.2495999999999999E-2</v>
      </c>
      <c r="K19" s="10">
        <v>-9.1819999999999992E-3</v>
      </c>
      <c r="L19" s="10">
        <v>7.4279999999999997E-3</v>
      </c>
      <c r="M19" s="10">
        <v>-0.18551200000000001</v>
      </c>
      <c r="N19" s="10">
        <v>4.5203E-2</v>
      </c>
      <c r="O19" s="10">
        <v>4.4406000000000001E-2</v>
      </c>
      <c r="P19" s="10">
        <v>2.4157000000000001E-2</v>
      </c>
      <c r="Q19" s="10">
        <v>1.609E-3</v>
      </c>
      <c r="R19" s="10">
        <v>-1.1838E-2</v>
      </c>
      <c r="S19" s="10">
        <v>6.0630999999999997E-2</v>
      </c>
      <c r="T19" s="11">
        <v>7.7526999999999999E-2</v>
      </c>
      <c r="U19" s="11">
        <f t="shared" si="1"/>
        <v>-1.4702809999999999</v>
      </c>
      <c r="W19" s="159"/>
    </row>
    <row r="20" spans="1:23" s="169" customFormat="1">
      <c r="A20" s="142">
        <v>2010</v>
      </c>
      <c r="B20" s="9">
        <v>3.075644</v>
      </c>
      <c r="C20" s="10">
        <v>1.5775000000000001E-2</v>
      </c>
      <c r="D20" s="10">
        <v>0.65017400000000003</v>
      </c>
      <c r="E20" s="10">
        <v>1.5317000000000001E-2</v>
      </c>
      <c r="F20" s="10">
        <v>4.9311000000000001E-2</v>
      </c>
      <c r="G20" s="10">
        <v>6.2612000000000001E-2</v>
      </c>
      <c r="H20" s="11">
        <v>0.86471299999999995</v>
      </c>
      <c r="I20" s="10">
        <v>-3.4851E-2</v>
      </c>
      <c r="J20" s="10">
        <v>1.7475999999999998E-2</v>
      </c>
      <c r="K20" s="10">
        <v>4.9395000000000001E-2</v>
      </c>
      <c r="L20" s="10">
        <v>3.6561000000000003E-2</v>
      </c>
      <c r="M20" s="10">
        <v>0.19850699999999999</v>
      </c>
      <c r="N20" s="10">
        <v>4.3132999999999998E-2</v>
      </c>
      <c r="O20" s="10">
        <v>0.16677600000000001</v>
      </c>
      <c r="P20" s="10">
        <v>7.2878999999999999E-2</v>
      </c>
      <c r="Q20" s="10">
        <v>1.286E-2</v>
      </c>
      <c r="R20" s="10">
        <v>4.5719999999999997E-2</v>
      </c>
      <c r="S20" s="10">
        <v>9.5883999999999997E-2</v>
      </c>
      <c r="T20" s="11">
        <v>0.71340400000000004</v>
      </c>
      <c r="U20" s="11">
        <f t="shared" si="1"/>
        <v>2.4254699999999998</v>
      </c>
      <c r="W20" s="159"/>
    </row>
    <row r="21" spans="1:23" s="169" customFormat="1">
      <c r="A21" s="142">
        <v>2011</v>
      </c>
      <c r="B21" s="9">
        <v>3.370676</v>
      </c>
      <c r="C21" s="10">
        <v>0.19269500000000001</v>
      </c>
      <c r="D21" s="10">
        <v>0.63158800000000004</v>
      </c>
      <c r="E21" s="10">
        <v>2.7486E-2</v>
      </c>
      <c r="F21" s="10">
        <v>7.7242000000000005E-2</v>
      </c>
      <c r="G21" s="10">
        <v>0.16550100000000001</v>
      </c>
      <c r="H21" s="11">
        <v>1.161135</v>
      </c>
      <c r="I21" s="10">
        <v>-2.4605999999999999E-2</v>
      </c>
      <c r="J21" s="10">
        <v>3.6804999999999997E-2</v>
      </c>
      <c r="K21" s="10">
        <v>6.7820000000000005E-2</v>
      </c>
      <c r="L21" s="10">
        <v>5.0215999999999997E-2</v>
      </c>
      <c r="M21" s="10">
        <v>0.110764</v>
      </c>
      <c r="N21" s="10">
        <v>5.9388000000000003E-2</v>
      </c>
      <c r="O21" s="10">
        <v>8.4411E-2</v>
      </c>
      <c r="P21" s="10">
        <v>5.7567E-2</v>
      </c>
      <c r="Q21" s="10">
        <v>1.376E-2</v>
      </c>
      <c r="R21" s="10">
        <v>2.5756999999999999E-2</v>
      </c>
      <c r="S21" s="10">
        <v>7.4002999999999999E-2</v>
      </c>
      <c r="T21" s="11">
        <v>0.559145</v>
      </c>
      <c r="U21" s="11">
        <f t="shared" si="1"/>
        <v>2.7390879999999997</v>
      </c>
      <c r="W21" s="159"/>
    </row>
    <row r="22" spans="1:23" s="169" customFormat="1">
      <c r="A22" s="142">
        <v>2012</v>
      </c>
      <c r="B22" s="9">
        <v>0.56949300000000003</v>
      </c>
      <c r="C22" s="10">
        <v>5.8542999999999998E-2</v>
      </c>
      <c r="D22" s="10">
        <v>-0.67863399999999996</v>
      </c>
      <c r="E22" s="10">
        <v>3.3661000000000003E-2</v>
      </c>
      <c r="F22" s="10">
        <v>0.161164</v>
      </c>
      <c r="G22" s="10">
        <v>0.180036</v>
      </c>
      <c r="H22" s="11">
        <v>-0.17144999999999999</v>
      </c>
      <c r="I22" s="10">
        <v>6.4413999999999999E-2</v>
      </c>
      <c r="J22" s="10">
        <v>6.3185000000000005E-2</v>
      </c>
      <c r="K22" s="10">
        <v>0.107131</v>
      </c>
      <c r="L22" s="10">
        <v>4.5274000000000002E-2</v>
      </c>
      <c r="M22" s="10">
        <v>-0.13700599999999999</v>
      </c>
      <c r="N22" s="10">
        <v>7.0736999999999994E-2</v>
      </c>
      <c r="O22" s="10">
        <v>9.8404000000000005E-2</v>
      </c>
      <c r="P22" s="10">
        <v>3.0790999999999999E-2</v>
      </c>
      <c r="Q22" s="10">
        <v>9.8270000000000007E-3</v>
      </c>
      <c r="R22" s="10">
        <v>4.1938999999999997E-2</v>
      </c>
      <c r="S22" s="10">
        <v>9.3023999999999996E-2</v>
      </c>
      <c r="T22" s="11">
        <v>0.49845299999999998</v>
      </c>
      <c r="U22" s="11">
        <f t="shared" si="1"/>
        <v>1.248127</v>
      </c>
      <c r="W22" s="159"/>
    </row>
    <row r="23" spans="1:23" s="169" customFormat="1">
      <c r="A23" s="142">
        <v>2013</v>
      </c>
      <c r="B23" s="9">
        <v>1.1304209999999999</v>
      </c>
      <c r="C23" s="10">
        <v>-0.106585</v>
      </c>
      <c r="D23" s="10">
        <v>0.165746</v>
      </c>
      <c r="E23" s="10">
        <v>6.2406999999999997E-2</v>
      </c>
      <c r="F23" s="10">
        <v>5.7855999999999998E-2</v>
      </c>
      <c r="G23" s="10">
        <v>-3.7910000000000001E-3</v>
      </c>
      <c r="H23" s="11">
        <v>0.18996299999999999</v>
      </c>
      <c r="I23" s="10">
        <v>-4.8593999999999998E-2</v>
      </c>
      <c r="J23" s="10">
        <v>-2.7033000000000001E-2</v>
      </c>
      <c r="K23" s="10">
        <v>8.4214999999999998E-2</v>
      </c>
      <c r="L23" s="10">
        <v>2.2231999999999998E-2</v>
      </c>
      <c r="M23" s="10">
        <v>8.7361999999999995E-2</v>
      </c>
      <c r="N23" s="10">
        <v>3.3663999999999999E-2</v>
      </c>
      <c r="O23" s="10">
        <v>3.9988000000000003E-2</v>
      </c>
      <c r="P23" s="10">
        <v>7.2967000000000004E-2</v>
      </c>
      <c r="Q23" s="10">
        <v>-3.9459999999999999E-3</v>
      </c>
      <c r="R23" s="10">
        <v>2.9565000000000001E-2</v>
      </c>
      <c r="S23" s="10">
        <v>8.8312000000000002E-2</v>
      </c>
      <c r="T23" s="11">
        <v>0.38609300000000002</v>
      </c>
      <c r="U23" s="11">
        <f t="shared" si="1"/>
        <v>0.96467499999999995</v>
      </c>
      <c r="W23" s="159"/>
    </row>
    <row r="24" spans="1:23" s="169" customFormat="1">
      <c r="A24" s="142">
        <v>2014</v>
      </c>
      <c r="B24" s="9">
        <v>1.9472799999999999</v>
      </c>
      <c r="C24" s="10">
        <v>-7.6855000000000007E-2</v>
      </c>
      <c r="D24" s="10">
        <v>0.32492500000000002</v>
      </c>
      <c r="E24" s="10">
        <v>-3.2400000000000001E-4</v>
      </c>
      <c r="F24" s="10">
        <v>0.13040299999999999</v>
      </c>
      <c r="G24" s="10">
        <v>8.5269999999999999E-3</v>
      </c>
      <c r="H24" s="11">
        <v>0.406802</v>
      </c>
      <c r="I24" s="10">
        <v>6.8600999999999995E-2</v>
      </c>
      <c r="J24" s="10">
        <v>5.2084999999999999E-2</v>
      </c>
      <c r="K24" s="10">
        <v>5.1257999999999998E-2</v>
      </c>
      <c r="L24" s="10">
        <v>-7.0150000000000004E-3</v>
      </c>
      <c r="M24" s="10">
        <v>0.21709600000000001</v>
      </c>
      <c r="N24" s="10">
        <v>6.0219000000000002E-2</v>
      </c>
      <c r="O24" s="10">
        <v>3.9772000000000002E-2</v>
      </c>
      <c r="P24" s="10">
        <v>3.0032E-2</v>
      </c>
      <c r="Q24" s="10">
        <v>6.7419999999999997E-3</v>
      </c>
      <c r="R24" s="10">
        <v>-5.6449999999999998E-3</v>
      </c>
      <c r="S24" s="10">
        <v>6.0849E-2</v>
      </c>
      <c r="T24" s="11">
        <v>0.57980699999999996</v>
      </c>
      <c r="U24" s="11">
        <f t="shared" si="1"/>
        <v>1.6223549999999998</v>
      </c>
      <c r="W24" s="159"/>
    </row>
    <row r="25" spans="1:23" s="169" customFormat="1">
      <c r="A25" s="142">
        <v>2015</v>
      </c>
      <c r="B25" s="9">
        <v>-2.5033259999999999</v>
      </c>
      <c r="C25" s="10">
        <v>7.8717999999999996E-2</v>
      </c>
      <c r="D25" s="10">
        <v>-2.276011</v>
      </c>
      <c r="E25" s="10">
        <v>2.5024000000000001E-2</v>
      </c>
      <c r="F25" s="10">
        <v>6.6656000000000007E-2</v>
      </c>
      <c r="G25" s="10">
        <v>0.186806</v>
      </c>
      <c r="H25" s="11">
        <v>-1.0395779999999999</v>
      </c>
      <c r="I25" s="10">
        <v>4.0962999999999999E-2</v>
      </c>
      <c r="J25" s="10">
        <v>4.1327999999999997E-2</v>
      </c>
      <c r="K25" s="10">
        <v>2.5149999999999999E-2</v>
      </c>
      <c r="L25" s="10">
        <v>-2.2414E-2</v>
      </c>
      <c r="M25" s="10">
        <v>-2.343E-3</v>
      </c>
      <c r="N25" s="10">
        <v>2.172E-2</v>
      </c>
      <c r="O25" s="10">
        <v>5.2484000000000003E-2</v>
      </c>
      <c r="P25" s="10">
        <v>8.4600000000000005E-3</v>
      </c>
      <c r="Q25" s="10">
        <v>6.0930000000000003E-3</v>
      </c>
      <c r="R25" s="10">
        <v>1.1549E-2</v>
      </c>
      <c r="S25" s="10">
        <v>4.3278999999999998E-2</v>
      </c>
      <c r="T25" s="11">
        <v>0.22879099999999999</v>
      </c>
      <c r="U25" s="11">
        <f t="shared" si="1"/>
        <v>-0.22731499999999993</v>
      </c>
      <c r="W25" s="159"/>
    </row>
    <row r="26" spans="1:23" s="169" customFormat="1"/>
    <row r="27" spans="1:23" s="169" customFormat="1">
      <c r="A27" s="1" t="s">
        <v>884</v>
      </c>
    </row>
    <row r="28" spans="1:23" s="169" customFormat="1">
      <c r="A28" s="1"/>
    </row>
    <row r="29" spans="1:23" s="169" customFormat="1">
      <c r="A29" s="142" t="s">
        <v>898</v>
      </c>
      <c r="B29" s="9">
        <f>AVERAGE(B8:B25)</f>
        <v>1.9227590555555554</v>
      </c>
      <c r="C29" s="16">
        <f t="shared" ref="C29:U29" si="2">AVERAGE(C8:C25)</f>
        <v>1.122916666666667E-2</v>
      </c>
      <c r="D29" s="17">
        <f t="shared" si="2"/>
        <v>7.8924666666666699E-2</v>
      </c>
      <c r="E29" s="17">
        <f t="shared" si="2"/>
        <v>2.737694444444445E-2</v>
      </c>
      <c r="F29" s="17">
        <f t="shared" si="2"/>
        <v>0.12834833333333337</v>
      </c>
      <c r="G29" s="73">
        <f t="shared" si="2"/>
        <v>8.6826333333333325E-2</v>
      </c>
      <c r="H29" s="9">
        <f t="shared" si="2"/>
        <v>0.53403894444444444</v>
      </c>
      <c r="I29" s="16">
        <f t="shared" si="2"/>
        <v>2.755405555555555E-2</v>
      </c>
      <c r="J29" s="17">
        <f t="shared" si="2"/>
        <v>4.1729166666666678E-2</v>
      </c>
      <c r="K29" s="17">
        <f t="shared" si="2"/>
        <v>5.0684944444444442E-2</v>
      </c>
      <c r="L29" s="17">
        <f t="shared" si="2"/>
        <v>1.427833333333333E-2</v>
      </c>
      <c r="M29" s="17">
        <f t="shared" si="2"/>
        <v>8.7239166666666659E-2</v>
      </c>
      <c r="N29" s="17">
        <f t="shared" si="2"/>
        <v>4.1528388888888886E-2</v>
      </c>
      <c r="O29" s="17">
        <f t="shared" si="2"/>
        <v>8.4378888888888864E-2</v>
      </c>
      <c r="P29" s="17">
        <f t="shared" si="2"/>
        <v>5.3735388888888895E-2</v>
      </c>
      <c r="Q29" s="17">
        <f t="shared" si="2"/>
        <v>1.3346333333333332E-2</v>
      </c>
      <c r="R29" s="17">
        <f t="shared" si="2"/>
        <v>3.2247333333333322E-2</v>
      </c>
      <c r="S29" s="73">
        <f t="shared" si="2"/>
        <v>7.4664666666666657E-2</v>
      </c>
      <c r="T29" s="9">
        <f t="shared" si="2"/>
        <v>0.53462855555555555</v>
      </c>
      <c r="U29" s="9">
        <f t="shared" si="2"/>
        <v>1.8438343888888891</v>
      </c>
    </row>
    <row r="30" spans="1:23" s="169" customFormat="1">
      <c r="A30" s="142" t="s">
        <v>899</v>
      </c>
      <c r="B30" s="9">
        <f>AVERAGE(B8:B17)</f>
        <v>2.5733942999999999</v>
      </c>
      <c r="C30" s="16">
        <f t="shared" ref="C30:U30" si="3">AVERAGE(C8:C17)</f>
        <v>4.7691000000000001E-3</v>
      </c>
      <c r="D30" s="17">
        <f t="shared" si="3"/>
        <v>0.37467210000000006</v>
      </c>
      <c r="E30" s="17">
        <f t="shared" si="3"/>
        <v>3.2685400000000003E-2</v>
      </c>
      <c r="F30" s="17">
        <f t="shared" si="3"/>
        <v>0.14137950000000002</v>
      </c>
      <c r="G30" s="73">
        <f t="shared" si="3"/>
        <v>8.5081299999999999E-2</v>
      </c>
      <c r="H30" s="9">
        <f t="shared" si="3"/>
        <v>0.78689949999999997</v>
      </c>
      <c r="I30" s="16">
        <f t="shared" si="3"/>
        <v>3.1152000000000003E-2</v>
      </c>
      <c r="J30" s="17">
        <f t="shared" si="3"/>
        <v>5.6417499999999995E-2</v>
      </c>
      <c r="K30" s="17">
        <f t="shared" si="3"/>
        <v>4.9212099999999995E-2</v>
      </c>
      <c r="L30" s="17">
        <f t="shared" si="3"/>
        <v>9.4322999999999994E-3</v>
      </c>
      <c r="M30" s="17">
        <f t="shared" si="3"/>
        <v>0.1102562</v>
      </c>
      <c r="N30" s="17">
        <f t="shared" si="3"/>
        <v>3.8499699999999998E-2</v>
      </c>
      <c r="O30" s="17">
        <f t="shared" si="3"/>
        <v>8.4704099999999991E-2</v>
      </c>
      <c r="P30" s="17">
        <f t="shared" si="3"/>
        <v>5.800050000000001E-2</v>
      </c>
      <c r="Q30" s="17">
        <f t="shared" si="3"/>
        <v>1.6213700000000001E-2</v>
      </c>
      <c r="R30" s="17">
        <f t="shared" si="3"/>
        <v>3.8349800000000003E-2</v>
      </c>
      <c r="S30" s="73">
        <f t="shared" si="3"/>
        <v>7.2963799999999995E-2</v>
      </c>
      <c r="T30" s="9">
        <f>AVERAGE(T8:T17)</f>
        <v>0.58270630000000012</v>
      </c>
      <c r="U30" s="9">
        <f t="shared" si="3"/>
        <v>2.1987221999999997</v>
      </c>
    </row>
    <row r="31" spans="1:23" s="169" customFormat="1">
      <c r="A31" s="241" t="s">
        <v>900</v>
      </c>
      <c r="B31" s="9">
        <f>AVERAGE(B18:B25)</f>
        <v>1.1094649999999999</v>
      </c>
      <c r="C31" s="16">
        <f>AVERAGE(C18:C25)</f>
        <v>1.9304250000000002E-2</v>
      </c>
      <c r="D31" s="17">
        <f t="shared" ref="C31:U31" si="4">AVERAGE(D18:D25)</f>
        <v>-0.29075962499999997</v>
      </c>
      <c r="E31" s="17">
        <f t="shared" si="4"/>
        <v>2.0741374999999999E-2</v>
      </c>
      <c r="F31" s="17">
        <f t="shared" si="4"/>
        <v>0.11205937500000002</v>
      </c>
      <c r="G31" s="73">
        <f t="shared" si="4"/>
        <v>8.9007624999999993E-2</v>
      </c>
      <c r="H31" s="9">
        <f t="shared" si="4"/>
        <v>0.21796324999999997</v>
      </c>
      <c r="I31" s="16">
        <f t="shared" si="4"/>
        <v>2.3056625000000001E-2</v>
      </c>
      <c r="J31" s="17">
        <f t="shared" si="4"/>
        <v>2.3368750000000001E-2</v>
      </c>
      <c r="K31" s="17">
        <f t="shared" si="4"/>
        <v>5.2526000000000003E-2</v>
      </c>
      <c r="L31" s="17">
        <f t="shared" si="4"/>
        <v>2.0335875000000003E-2</v>
      </c>
      <c r="M31" s="17">
        <f t="shared" si="4"/>
        <v>5.8467874999999996E-2</v>
      </c>
      <c r="N31" s="17">
        <f t="shared" si="4"/>
        <v>4.5314250000000007E-2</v>
      </c>
      <c r="O31" s="17">
        <f t="shared" si="4"/>
        <v>8.3972375000000016E-2</v>
      </c>
      <c r="P31" s="17">
        <f t="shared" si="4"/>
        <v>4.8404000000000003E-2</v>
      </c>
      <c r="Q31" s="17">
        <f t="shared" si="4"/>
        <v>9.7621249999999982E-3</v>
      </c>
      <c r="R31" s="17">
        <f t="shared" si="4"/>
        <v>2.4619249999999999E-2</v>
      </c>
      <c r="S31" s="73">
        <f t="shared" si="4"/>
        <v>7.6790749999999991E-2</v>
      </c>
      <c r="T31" s="9">
        <f t="shared" si="4"/>
        <v>0.47453137499999998</v>
      </c>
      <c r="U31" s="9">
        <f>AVERAGE(U18:U25)</f>
        <v>1.4002246249999999</v>
      </c>
    </row>
    <row r="32" spans="1:23" s="169" customFormat="1"/>
    <row r="33" spans="1:2" s="169" customFormat="1">
      <c r="A33" s="25" t="s">
        <v>594</v>
      </c>
      <c r="B33" s="66" t="s">
        <v>938</v>
      </c>
    </row>
    <row r="34" spans="1:2" s="169" customFormat="1">
      <c r="A34" s="25" t="s">
        <v>595</v>
      </c>
      <c r="B34" s="3" t="s">
        <v>596</v>
      </c>
    </row>
    <row r="35" spans="1:2" s="169" customFormat="1">
      <c r="A35" s="1" t="s">
        <v>1</v>
      </c>
      <c r="B35" s="3" t="s">
        <v>654</v>
      </c>
    </row>
  </sheetData>
  <mergeCells count="1">
    <mergeCell ref="B6:U6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4"/>
  <dimension ref="A1:H296"/>
  <sheetViews>
    <sheetView workbookViewId="0">
      <selection activeCell="E7" sqref="E7:E292"/>
    </sheetView>
  </sheetViews>
  <sheetFormatPr defaultRowHeight="15"/>
  <cols>
    <col min="2" max="2" width="95.42578125" customWidth="1"/>
    <col min="6" max="8" width="12.5703125" customWidth="1"/>
  </cols>
  <sheetData>
    <row r="1" spans="1:8" ht="15.75">
      <c r="A1" s="227" t="s">
        <v>70</v>
      </c>
      <c r="B1" s="2" t="s">
        <v>697</v>
      </c>
    </row>
    <row r="2" spans="1:8">
      <c r="A2" s="3"/>
      <c r="B2" s="3"/>
    </row>
    <row r="3" spans="1:8">
      <c r="A3" s="1" t="s">
        <v>2</v>
      </c>
      <c r="B3" s="41"/>
    </row>
    <row r="4" spans="1:8">
      <c r="A4" s="1"/>
      <c r="B4" s="41"/>
    </row>
    <row r="5" spans="1:8">
      <c r="B5" s="52" t="s">
        <v>205</v>
      </c>
      <c r="C5" s="42">
        <v>1997</v>
      </c>
      <c r="D5" s="42">
        <v>2007</v>
      </c>
      <c r="E5" s="44">
        <v>2015</v>
      </c>
      <c r="F5" s="129" t="s">
        <v>173</v>
      </c>
      <c r="G5" s="42" t="s">
        <v>25</v>
      </c>
      <c r="H5" s="129" t="s">
        <v>174</v>
      </c>
    </row>
    <row r="6" spans="1:8">
      <c r="B6" s="43"/>
      <c r="C6" s="248" t="s">
        <v>684</v>
      </c>
      <c r="D6" s="249"/>
      <c r="E6" s="250"/>
      <c r="F6" s="249" t="s">
        <v>206</v>
      </c>
      <c r="G6" s="249"/>
      <c r="H6" s="249"/>
    </row>
    <row r="7" spans="1:8">
      <c r="B7" s="45" t="s">
        <v>208</v>
      </c>
      <c r="C7" s="57">
        <f>IFERROR('Table 15'!C7/'Table 5'!C7*100, "N/A")</f>
        <v>51.238683871415411</v>
      </c>
      <c r="D7" s="114">
        <f>IFERROR('Table 15'!D7/'Table 5'!D7*100, "N/A")</f>
        <v>84.107956649944768</v>
      </c>
      <c r="E7" s="119">
        <v>94</v>
      </c>
      <c r="F7" s="55">
        <f>IFERROR(((E7/C7)^(1/(2015-1997))-1)*100,"N/A")</f>
        <v>3.4285769388971099</v>
      </c>
      <c r="G7" s="55">
        <f>IFERROR(((D7/C7)^(1/(2007-1997))-1)*100, "N/A")</f>
        <v>5.0809309338517572</v>
      </c>
      <c r="H7" s="55">
        <f>IFERROR(((E7/D7)^(1/(2015-2007))-1)*100, "N/A")</f>
        <v>1.3996244280422232</v>
      </c>
    </row>
    <row r="8" spans="1:8">
      <c r="B8" s="47" t="s">
        <v>4</v>
      </c>
      <c r="C8" s="58">
        <f>IFERROR('Table 15'!C8/'Table 5'!C8*100, "N/A")</f>
        <v>47.892037219955974</v>
      </c>
      <c r="D8" s="65">
        <f>IFERROR('Table 15'!D8/'Table 5'!D8*100, "N/A")</f>
        <v>85.086151801066961</v>
      </c>
      <c r="E8" s="231">
        <v>90</v>
      </c>
      <c r="F8" s="130">
        <f t="shared" ref="F8:F71" si="0">IFERROR(((E8/C8)^(1/(2015-1997))-1)*100,"N/A")</f>
        <v>3.5669213600896033</v>
      </c>
      <c r="G8" s="130">
        <f t="shared" ref="G8:G71" si="1">IFERROR(((D8/C8)^(1/(2007-1997))-1)*100, "N/A")</f>
        <v>5.9155088623575214</v>
      </c>
      <c r="H8" s="130">
        <f t="shared" ref="H8:H71" si="2">IFERROR(((E8/D8)^(1/(2015-2007))-1)*100, "N/A")</f>
        <v>0.70428571506913062</v>
      </c>
    </row>
    <row r="9" spans="1:8">
      <c r="B9" s="46" t="s">
        <v>209</v>
      </c>
      <c r="C9" s="58">
        <f>IFERROR('Table 15'!C9/'Table 5'!C9*100, "N/A")</f>
        <v>37.160152561814961</v>
      </c>
      <c r="D9" s="65">
        <f>IFERROR('Table 15'!D9/'Table 5'!D9*100, "N/A")</f>
        <v>83.427966326368079</v>
      </c>
      <c r="E9" s="231">
        <v>81</v>
      </c>
      <c r="F9" s="130">
        <f t="shared" si="0"/>
        <v>4.4240224478293122</v>
      </c>
      <c r="G9" s="130">
        <f t="shared" si="1"/>
        <v>8.4234985843658627</v>
      </c>
      <c r="H9" s="130">
        <f t="shared" si="2"/>
        <v>-0.36849969398689009</v>
      </c>
    </row>
    <row r="10" spans="1:8">
      <c r="B10" s="48" t="s">
        <v>210</v>
      </c>
      <c r="C10" s="58">
        <f>IFERROR('Table 15'!C10/'Table 5'!C10*100, "N/A")</f>
        <v>95.55751792567952</v>
      </c>
      <c r="D10" s="65">
        <f>IFERROR('Table 15'!D10/'Table 5'!D10*100, "N/A")</f>
        <v>96.183028590795629</v>
      </c>
      <c r="E10" s="231">
        <v>166</v>
      </c>
      <c r="F10" s="130">
        <f t="shared" si="0"/>
        <v>3.115659499308876</v>
      </c>
      <c r="G10" s="130">
        <f t="shared" si="1"/>
        <v>6.5267049686834611E-2</v>
      </c>
      <c r="H10" s="130">
        <f t="shared" si="2"/>
        <v>7.0597450958808983</v>
      </c>
    </row>
    <row r="11" spans="1:8">
      <c r="B11" s="50" t="s">
        <v>211</v>
      </c>
      <c r="C11" s="58">
        <f>IFERROR('Table 15'!C11/'Table 5'!C11*100, "N/A")</f>
        <v>147.85808726311149</v>
      </c>
      <c r="D11" s="65">
        <f>IFERROR('Table 15'!D11/'Table 5'!D11*100, "N/A")</f>
        <v>110.61554565792984</v>
      </c>
      <c r="E11" s="231">
        <v>96</v>
      </c>
      <c r="F11" s="130">
        <f t="shared" si="0"/>
        <v>-2.3709124182360597</v>
      </c>
      <c r="G11" s="130">
        <f t="shared" si="1"/>
        <v>-2.8602216393137869</v>
      </c>
      <c r="H11" s="130">
        <f t="shared" si="2"/>
        <v>-1.7558084090639303</v>
      </c>
    </row>
    <row r="12" spans="1:8">
      <c r="B12" s="51" t="s">
        <v>212</v>
      </c>
      <c r="C12" s="58">
        <f>IFERROR('Table 15'!C12/'Table 5'!C12*100, "N/A")</f>
        <v>132.99523589980024</v>
      </c>
      <c r="D12" s="65">
        <f>IFERROR('Table 15'!D12/'Table 5'!D12*100, "N/A")</f>
        <v>74.178973632746647</v>
      </c>
      <c r="E12" s="231">
        <v>85</v>
      </c>
      <c r="F12" s="130">
        <f t="shared" si="0"/>
        <v>-2.4563400575456473</v>
      </c>
      <c r="G12" s="130">
        <f t="shared" si="1"/>
        <v>-5.6711643855532508</v>
      </c>
      <c r="H12" s="130">
        <f t="shared" si="2"/>
        <v>1.7167003097440681</v>
      </c>
    </row>
    <row r="13" spans="1:8">
      <c r="B13" s="53" t="s">
        <v>213</v>
      </c>
      <c r="C13" s="58">
        <f>IFERROR('Table 15'!C13/'Table 5'!C13*100, "N/A")</f>
        <v>79.824341279799256</v>
      </c>
      <c r="D13" s="65">
        <f>IFERROR('Table 15'!D13/'Table 5'!D13*100, "N/A")</f>
        <v>139.26460932370321</v>
      </c>
      <c r="E13" s="231">
        <v>122</v>
      </c>
      <c r="F13" s="130">
        <f t="shared" si="0"/>
        <v>2.384613161740945</v>
      </c>
      <c r="G13" s="130">
        <f t="shared" si="1"/>
        <v>5.7232590136949479</v>
      </c>
      <c r="H13" s="130">
        <f t="shared" si="2"/>
        <v>-1.6408236853658886</v>
      </c>
    </row>
    <row r="14" spans="1:8">
      <c r="B14" s="53" t="s">
        <v>214</v>
      </c>
      <c r="C14" s="58">
        <f>IFERROR('Table 15'!C14/'Table 5'!C14*100, "N/A")</f>
        <v>43.963370551851554</v>
      </c>
      <c r="D14" s="65">
        <f>IFERROR('Table 15'!D14/'Table 5'!D14*100, "N/A")</f>
        <v>54.042383046781282</v>
      </c>
      <c r="E14" s="231">
        <v>77</v>
      </c>
      <c r="F14" s="130">
        <f t="shared" si="0"/>
        <v>3.1625831108994307</v>
      </c>
      <c r="G14" s="130">
        <f t="shared" si="1"/>
        <v>2.0855683516494361</v>
      </c>
      <c r="H14" s="130">
        <f t="shared" si="2"/>
        <v>4.5248442822566126</v>
      </c>
    </row>
    <row r="15" spans="1:8">
      <c r="B15" s="51" t="s">
        <v>215</v>
      </c>
      <c r="C15" s="58">
        <f>IFERROR('Table 15'!C15/'Table 5'!C15*100, "N/A")</f>
        <v>121.7597574097623</v>
      </c>
      <c r="D15" s="65">
        <f>IFERROR('Table 15'!D15/'Table 5'!D15*100, "N/A")</f>
        <v>120.64862736273628</v>
      </c>
      <c r="E15" s="231">
        <v>98</v>
      </c>
      <c r="F15" s="130">
        <f t="shared" si="0"/>
        <v>-1.1987702664007616</v>
      </c>
      <c r="G15" s="130">
        <f t="shared" si="1"/>
        <v>-9.1632859025747582E-2</v>
      </c>
      <c r="H15" s="130">
        <f t="shared" si="2"/>
        <v>-2.5654550269820553</v>
      </c>
    </row>
    <row r="16" spans="1:8">
      <c r="B16" s="53" t="s">
        <v>216</v>
      </c>
      <c r="C16" s="58">
        <f>IFERROR('Table 15'!C16/'Table 5'!C16*100, "N/A")</f>
        <v>156.00814663951118</v>
      </c>
      <c r="D16" s="65">
        <f>IFERROR('Table 15'!D16/'Table 5'!D16*100, "N/A")</f>
        <v>154.59379250649189</v>
      </c>
      <c r="E16" s="231">
        <v>79</v>
      </c>
      <c r="F16" s="130">
        <f t="shared" si="0"/>
        <v>-3.7097727030193095</v>
      </c>
      <c r="G16" s="130">
        <f t="shared" si="1"/>
        <v>-9.1030987136375696E-2</v>
      </c>
      <c r="H16" s="130">
        <f t="shared" si="2"/>
        <v>-8.0494396942430555</v>
      </c>
    </row>
    <row r="17" spans="2:8">
      <c r="B17" s="53" t="s">
        <v>217</v>
      </c>
      <c r="C17" s="58">
        <f>IFERROR('Table 15'!C17/'Table 5'!C17*100, "N/A")</f>
        <v>89.118532712838757</v>
      </c>
      <c r="D17" s="65">
        <f>IFERROR('Table 15'!D17/'Table 5'!D17*100, "N/A")</f>
        <v>88.304858205485829</v>
      </c>
      <c r="E17" s="231">
        <v>104</v>
      </c>
      <c r="F17" s="130">
        <f t="shared" si="0"/>
        <v>0.86159940227656939</v>
      </c>
      <c r="G17" s="130">
        <f t="shared" si="1"/>
        <v>-9.1679812942047079E-2</v>
      </c>
      <c r="H17" s="130">
        <f t="shared" si="2"/>
        <v>2.0659994742454613</v>
      </c>
    </row>
    <row r="18" spans="2:8">
      <c r="B18" s="50" t="s">
        <v>218</v>
      </c>
      <c r="C18" s="58">
        <f>IFERROR('Table 15'!C18/'Table 5'!C18*100, "N/A")</f>
        <v>134.67666678187538</v>
      </c>
      <c r="D18" s="65">
        <f>IFERROR('Table 15'!D18/'Table 5'!D18*100, "N/A")</f>
        <v>179.09756864860006</v>
      </c>
      <c r="E18" s="231">
        <v>153</v>
      </c>
      <c r="F18" s="130">
        <f t="shared" si="0"/>
        <v>0.71118967456138549</v>
      </c>
      <c r="G18" s="130">
        <f t="shared" si="1"/>
        <v>2.8915555519217095</v>
      </c>
      <c r="H18" s="130">
        <f t="shared" si="2"/>
        <v>-1.9494085781610826</v>
      </c>
    </row>
    <row r="19" spans="2:8">
      <c r="B19" s="50" t="s">
        <v>219</v>
      </c>
      <c r="C19" s="58">
        <f>IFERROR('Table 15'!C19/'Table 5'!C19*100, "N/A")</f>
        <v>87.427566225165563</v>
      </c>
      <c r="D19" s="65">
        <f>IFERROR('Table 15'!D19/'Table 5'!D19*100, "N/A")</f>
        <v>83.033326279785342</v>
      </c>
      <c r="E19" s="231">
        <v>189</v>
      </c>
      <c r="F19" s="130">
        <f t="shared" si="0"/>
        <v>4.3760230528158583</v>
      </c>
      <c r="G19" s="130">
        <f t="shared" si="1"/>
        <v>-0.51435849622688545</v>
      </c>
      <c r="H19" s="130">
        <f t="shared" si="2"/>
        <v>10.828427444456201</v>
      </c>
    </row>
    <row r="20" spans="2:8">
      <c r="B20" s="50" t="s">
        <v>220</v>
      </c>
      <c r="C20" s="58">
        <f>IFERROR('Table 15'!C20/'Table 5'!C20*100, "N/A")</f>
        <v>63.940805700191838</v>
      </c>
      <c r="D20" s="65">
        <f>IFERROR('Table 15'!D20/'Table 5'!D20*100, "N/A")</f>
        <v>85.304891187244124</v>
      </c>
      <c r="E20" s="231">
        <v>100</v>
      </c>
      <c r="F20" s="130">
        <f t="shared" si="0"/>
        <v>2.5156348051011967</v>
      </c>
      <c r="G20" s="130">
        <f t="shared" si="1"/>
        <v>2.9246936209648799</v>
      </c>
      <c r="H20" s="130">
        <f t="shared" si="2"/>
        <v>2.0065967288201092</v>
      </c>
    </row>
    <row r="21" spans="2:8">
      <c r="B21" s="53" t="s">
        <v>221</v>
      </c>
      <c r="C21" s="58">
        <f>IFERROR('Table 15'!C21/'Table 5'!C21*100, "N/A")</f>
        <v>36.387794373682766</v>
      </c>
      <c r="D21" s="65">
        <f>IFERROR('Table 15'!D21/'Table 5'!D21*100, "N/A")</f>
        <v>50.441465009810337</v>
      </c>
      <c r="E21" s="231">
        <v>94</v>
      </c>
      <c r="F21" s="130">
        <f t="shared" si="0"/>
        <v>5.4140383475815623</v>
      </c>
      <c r="G21" s="130">
        <f t="shared" si="1"/>
        <v>3.3197141540114439</v>
      </c>
      <c r="H21" s="130">
        <f t="shared" si="2"/>
        <v>8.0917430662497125</v>
      </c>
    </row>
    <row r="22" spans="2:8">
      <c r="B22" s="53" t="s">
        <v>222</v>
      </c>
      <c r="C22" s="58">
        <f>IFERROR('Table 15'!C22/'Table 5'!C22*100, "N/A")</f>
        <v>73.021446194723865</v>
      </c>
      <c r="D22" s="65">
        <f>IFERROR('Table 15'!D22/'Table 5'!D22*100, "N/A")</f>
        <v>93.644642511141257</v>
      </c>
      <c r="E22" s="231">
        <v>95</v>
      </c>
      <c r="F22" s="130">
        <f t="shared" si="0"/>
        <v>1.4725349138060118</v>
      </c>
      <c r="G22" s="130">
        <f t="shared" si="1"/>
        <v>2.5187378134629679</v>
      </c>
      <c r="H22" s="130">
        <f t="shared" si="2"/>
        <v>0.17978231391839739</v>
      </c>
    </row>
    <row r="23" spans="2:8">
      <c r="B23" s="48" t="s">
        <v>223</v>
      </c>
      <c r="C23" s="58">
        <f>IFERROR('Table 15'!C23/'Table 5'!C23*100, "N/A")</f>
        <v>24.890478268827348</v>
      </c>
      <c r="D23" s="65">
        <f>IFERROR('Table 15'!D23/'Table 5'!D23*100, "N/A")</f>
        <v>79.830675964918257</v>
      </c>
      <c r="E23" s="231">
        <v>58</v>
      </c>
      <c r="F23" s="130">
        <f t="shared" si="0"/>
        <v>4.8119544775998557</v>
      </c>
      <c r="G23" s="130">
        <f t="shared" si="1"/>
        <v>12.360498286267351</v>
      </c>
      <c r="H23" s="130">
        <f t="shared" si="2"/>
        <v>-3.9146285563015359</v>
      </c>
    </row>
    <row r="24" spans="2:8">
      <c r="B24" s="50" t="s">
        <v>224</v>
      </c>
      <c r="C24" s="58">
        <f>IFERROR('Table 15'!C24/'Table 5'!C24*100, "N/A")</f>
        <v>28.809412602032875</v>
      </c>
      <c r="D24" s="65">
        <f>IFERROR('Table 15'!D24/'Table 5'!D24*100, "N/A")</f>
        <v>71.989725985953484</v>
      </c>
      <c r="E24" s="231">
        <v>53</v>
      </c>
      <c r="F24" s="130">
        <f t="shared" si="0"/>
        <v>3.4446082442386672</v>
      </c>
      <c r="G24" s="130">
        <f t="shared" si="1"/>
        <v>9.5906774778009343</v>
      </c>
      <c r="H24" s="130">
        <f t="shared" si="2"/>
        <v>-3.7555558478051143</v>
      </c>
    </row>
    <row r="25" spans="2:8">
      <c r="B25" s="51" t="s">
        <v>225</v>
      </c>
      <c r="C25" s="58">
        <f>IFERROR('Table 15'!C25/'Table 5'!C25*100, "N/A")</f>
        <v>28.809412602032875</v>
      </c>
      <c r="D25" s="65">
        <f>IFERROR('Table 15'!D25/'Table 5'!D25*100, "N/A")</f>
        <v>71.989725985953484</v>
      </c>
      <c r="E25" s="231">
        <v>53</v>
      </c>
      <c r="F25" s="130">
        <f t="shared" si="0"/>
        <v>3.4446082442386672</v>
      </c>
      <c r="G25" s="130">
        <f t="shared" si="1"/>
        <v>9.5906774778009343</v>
      </c>
      <c r="H25" s="130">
        <f t="shared" si="2"/>
        <v>-3.7555558478051143</v>
      </c>
    </row>
    <row r="26" spans="2:8">
      <c r="B26" s="51" t="s">
        <v>226</v>
      </c>
      <c r="C26" s="58" t="str">
        <f>IFERROR('Table 15'!C26/'Table 5'!C26*100, "N/A")</f>
        <v>N/A</v>
      </c>
      <c r="D26" s="65" t="str">
        <f>IFERROR('Table 15'!D26/'Table 5'!D26*100, "N/A")</f>
        <v>N/A</v>
      </c>
      <c r="E26" s="231" t="s">
        <v>133</v>
      </c>
      <c r="F26" s="130" t="str">
        <f t="shared" si="0"/>
        <v>N/A</v>
      </c>
      <c r="G26" s="130" t="str">
        <f t="shared" si="1"/>
        <v>N/A</v>
      </c>
      <c r="H26" s="130" t="str">
        <f t="shared" si="2"/>
        <v>N/A</v>
      </c>
    </row>
    <row r="27" spans="2:8">
      <c r="B27" s="50" t="s">
        <v>227</v>
      </c>
      <c r="C27" s="58">
        <f>IFERROR('Table 15'!C27/'Table 5'!C27*100, "N/A")</f>
        <v>38.635918260149296</v>
      </c>
      <c r="D27" s="65">
        <f>IFERROR('Table 15'!D27/'Table 5'!D27*100, "N/A")</f>
        <v>115.3195199562622</v>
      </c>
      <c r="E27" s="231">
        <v>61</v>
      </c>
      <c r="F27" s="130">
        <f t="shared" si="0"/>
        <v>2.5696352021011837</v>
      </c>
      <c r="G27" s="130">
        <f t="shared" si="1"/>
        <v>11.555544088788338</v>
      </c>
      <c r="H27" s="130">
        <f t="shared" si="2"/>
        <v>-7.6518124795069369</v>
      </c>
    </row>
    <row r="28" spans="2:8">
      <c r="B28" s="51" t="s">
        <v>228</v>
      </c>
      <c r="C28" s="58" t="str">
        <f>IFERROR('Table 15'!C28/'Table 5'!C28*100, "N/A")</f>
        <v>N/A</v>
      </c>
      <c r="D28" s="65" t="str">
        <f>IFERROR('Table 15'!D28/'Table 5'!D28*100, "N/A")</f>
        <v>N/A</v>
      </c>
      <c r="E28" s="231" t="s">
        <v>133</v>
      </c>
      <c r="F28" s="130" t="str">
        <f t="shared" si="0"/>
        <v>N/A</v>
      </c>
      <c r="G28" s="130" t="str">
        <f t="shared" si="1"/>
        <v>N/A</v>
      </c>
      <c r="H28" s="130" t="str">
        <f t="shared" si="2"/>
        <v>N/A</v>
      </c>
    </row>
    <row r="29" spans="2:8">
      <c r="B29" s="51" t="s">
        <v>229</v>
      </c>
      <c r="C29" s="58">
        <f>IFERROR('Table 15'!C29/'Table 5'!C29*100, "N/A")</f>
        <v>38.515623531279445</v>
      </c>
      <c r="D29" s="65">
        <f>IFERROR('Table 15'!D29/'Table 5'!D29*100, "N/A")</f>
        <v>115.76163501375612</v>
      </c>
      <c r="E29" s="231">
        <v>60</v>
      </c>
      <c r="F29" s="130">
        <f t="shared" si="0"/>
        <v>2.4932441664095917</v>
      </c>
      <c r="G29" s="130">
        <f t="shared" si="1"/>
        <v>11.633045207720038</v>
      </c>
      <c r="H29" s="130">
        <f t="shared" si="2"/>
        <v>-7.8864914202909304</v>
      </c>
    </row>
    <row r="30" spans="2:8">
      <c r="B30" s="53" t="s">
        <v>230</v>
      </c>
      <c r="C30" s="58">
        <f>IFERROR('Table 15'!C30/'Table 5'!C30*100, "N/A")</f>
        <v>25.930505832921511</v>
      </c>
      <c r="D30" s="65">
        <f>IFERROR('Table 15'!D30/'Table 5'!D30*100, "N/A")</f>
        <v>55.674390371985837</v>
      </c>
      <c r="E30" s="231">
        <v>46</v>
      </c>
      <c r="F30" s="130">
        <f t="shared" si="0"/>
        <v>3.2358124983113079</v>
      </c>
      <c r="G30" s="130">
        <f t="shared" si="1"/>
        <v>7.9405056386010919</v>
      </c>
      <c r="H30" s="130">
        <f t="shared" si="2"/>
        <v>-2.3577462368355895</v>
      </c>
    </row>
    <row r="31" spans="2:8">
      <c r="B31" s="53" t="s">
        <v>231</v>
      </c>
      <c r="C31" s="58">
        <f>IFERROR('Table 15'!C31/'Table 5'!C31*100, "N/A")</f>
        <v>35.321969696969695</v>
      </c>
      <c r="D31" s="65">
        <f>IFERROR('Table 15'!D31/'Table 5'!D31*100, "N/A")</f>
        <v>77.58620689655173</v>
      </c>
      <c r="E31" s="231">
        <v>52</v>
      </c>
      <c r="F31" s="130">
        <f t="shared" si="0"/>
        <v>2.1717951321204243</v>
      </c>
      <c r="G31" s="130">
        <f t="shared" si="1"/>
        <v>8.1867216409388774</v>
      </c>
      <c r="H31" s="130">
        <f t="shared" si="2"/>
        <v>-4.8787928932168327</v>
      </c>
    </row>
    <row r="32" spans="2:8">
      <c r="B32" s="53" t="s">
        <v>232</v>
      </c>
      <c r="C32" s="58" t="str">
        <f>IFERROR('Table 15'!C32/'Table 5'!C32*100, "N/A")</f>
        <v>N/A</v>
      </c>
      <c r="D32" s="65">
        <f>IFERROR('Table 15'!D32/'Table 5'!D32*100, "N/A")</f>
        <v>194.78735867432638</v>
      </c>
      <c r="E32" s="231">
        <v>81</v>
      </c>
      <c r="F32" s="130" t="str">
        <f t="shared" si="0"/>
        <v>N/A</v>
      </c>
      <c r="G32" s="130" t="str">
        <f t="shared" si="1"/>
        <v>N/A</v>
      </c>
      <c r="H32" s="130">
        <f t="shared" si="2"/>
        <v>-10.388131834098601</v>
      </c>
    </row>
    <row r="33" spans="2:8">
      <c r="B33" s="53" t="s">
        <v>233</v>
      </c>
      <c r="C33" s="58" t="str">
        <f>IFERROR('Table 15'!C33/'Table 5'!C33*100, "N/A")</f>
        <v>N/A</v>
      </c>
      <c r="D33" s="65" t="str">
        <f>IFERROR('Table 15'!D33/'Table 5'!D33*100, "N/A")</f>
        <v>N/A</v>
      </c>
      <c r="E33" s="231" t="s">
        <v>133</v>
      </c>
      <c r="F33" s="130" t="str">
        <f t="shared" si="0"/>
        <v>N/A</v>
      </c>
      <c r="G33" s="130" t="str">
        <f t="shared" si="1"/>
        <v>N/A</v>
      </c>
      <c r="H33" s="130" t="str">
        <f t="shared" si="2"/>
        <v>N/A</v>
      </c>
    </row>
    <row r="34" spans="2:8">
      <c r="B34" s="51" t="s">
        <v>234</v>
      </c>
      <c r="C34" s="58">
        <f>IFERROR('Table 15'!C34/'Table 5'!C34*100, "N/A")</f>
        <v>48.642895156998406</v>
      </c>
      <c r="D34" s="65">
        <f>IFERROR('Table 15'!D34/'Table 5'!D34*100, "N/A")</f>
        <v>82.657735310052701</v>
      </c>
      <c r="E34" s="231">
        <v>117</v>
      </c>
      <c r="F34" s="130">
        <f t="shared" si="0"/>
        <v>4.9967638432330874</v>
      </c>
      <c r="G34" s="130">
        <f t="shared" si="1"/>
        <v>5.4451013671818815</v>
      </c>
      <c r="H34" s="130">
        <f t="shared" si="2"/>
        <v>4.4390216759266909</v>
      </c>
    </row>
    <row r="35" spans="2:8">
      <c r="B35" s="53" t="s">
        <v>235</v>
      </c>
      <c r="C35" s="58">
        <f>IFERROR('Table 15'!C35/'Table 5'!C35*100, "N/A")</f>
        <v>44.383078280213248</v>
      </c>
      <c r="D35" s="65">
        <f>IFERROR('Table 15'!D35/'Table 5'!D35*100, "N/A")</f>
        <v>84.930390066474345</v>
      </c>
      <c r="E35" s="231">
        <v>119</v>
      </c>
      <c r="F35" s="130">
        <f t="shared" si="0"/>
        <v>5.6321417925375261</v>
      </c>
      <c r="G35" s="130">
        <f t="shared" si="1"/>
        <v>6.7049507857878332</v>
      </c>
      <c r="H35" s="130">
        <f t="shared" si="2"/>
        <v>4.3062856252663817</v>
      </c>
    </row>
    <row r="36" spans="2:8">
      <c r="B36" s="53" t="s">
        <v>236</v>
      </c>
      <c r="C36" s="58">
        <f>IFERROR('Table 15'!C36/'Table 5'!C36*100, "N/A")</f>
        <v>91.948658109684942</v>
      </c>
      <c r="D36" s="65">
        <f>IFERROR('Table 15'!D36/'Table 5'!D36*100, "N/A")</f>
        <v>110.91463414634146</v>
      </c>
      <c r="E36" s="231">
        <v>187</v>
      </c>
      <c r="F36" s="130">
        <f t="shared" si="0"/>
        <v>4.0225671134216157</v>
      </c>
      <c r="G36" s="130">
        <f t="shared" si="1"/>
        <v>1.8929991402073298</v>
      </c>
      <c r="H36" s="130">
        <f t="shared" si="2"/>
        <v>6.7472251258793081</v>
      </c>
    </row>
    <row r="37" spans="2:8">
      <c r="B37" s="53" t="s">
        <v>237</v>
      </c>
      <c r="C37" s="58" t="str">
        <f>IFERROR('Table 15'!C37/'Table 5'!C37*100, "N/A")</f>
        <v>N/A</v>
      </c>
      <c r="D37" s="65" t="str">
        <f>IFERROR('Table 15'!D37/'Table 5'!D37*100, "N/A")</f>
        <v>N/A</v>
      </c>
      <c r="E37" s="231" t="s">
        <v>133</v>
      </c>
      <c r="F37" s="130" t="str">
        <f t="shared" si="0"/>
        <v>N/A</v>
      </c>
      <c r="G37" s="130" t="str">
        <f t="shared" si="1"/>
        <v>N/A</v>
      </c>
      <c r="H37" s="130" t="str">
        <f t="shared" si="2"/>
        <v>N/A</v>
      </c>
    </row>
    <row r="38" spans="2:8">
      <c r="B38" s="53" t="s">
        <v>238</v>
      </c>
      <c r="C38" s="58" t="str">
        <f>IFERROR('Table 15'!C38/'Table 5'!C38*100, "N/A")</f>
        <v>N/A</v>
      </c>
      <c r="D38" s="65" t="str">
        <f>IFERROR('Table 15'!D38/'Table 5'!D38*100, "N/A")</f>
        <v>N/A</v>
      </c>
      <c r="E38" s="231" t="s">
        <v>133</v>
      </c>
      <c r="F38" s="130" t="str">
        <f t="shared" si="0"/>
        <v>N/A</v>
      </c>
      <c r="G38" s="130" t="str">
        <f t="shared" si="1"/>
        <v>N/A</v>
      </c>
      <c r="H38" s="130" t="str">
        <f t="shared" si="2"/>
        <v>N/A</v>
      </c>
    </row>
    <row r="39" spans="2:8">
      <c r="B39" s="53" t="s">
        <v>239</v>
      </c>
      <c r="C39" s="58">
        <f>IFERROR('Table 15'!C39/'Table 5'!C39*100, "N/A")</f>
        <v>63.288288288288285</v>
      </c>
      <c r="D39" s="65">
        <f>IFERROR('Table 15'!D39/'Table 5'!D39*100, "N/A")</f>
        <v>71.464519375943638</v>
      </c>
      <c r="E39" s="231">
        <v>48</v>
      </c>
      <c r="F39" s="130">
        <f t="shared" si="0"/>
        <v>-1.5243691760006173</v>
      </c>
      <c r="G39" s="130">
        <f t="shared" si="1"/>
        <v>1.2224192189315142</v>
      </c>
      <c r="H39" s="130">
        <f t="shared" si="2"/>
        <v>-4.853274830094767</v>
      </c>
    </row>
    <row r="40" spans="2:8">
      <c r="B40" s="50" t="s">
        <v>240</v>
      </c>
      <c r="C40" s="58">
        <f>IFERROR('Table 15'!C40/'Table 5'!C40*100, "N/A")</f>
        <v>17.171691081509906</v>
      </c>
      <c r="D40" s="65">
        <f>IFERROR('Table 15'!D40/'Table 5'!D40*100, "N/A")</f>
        <v>43.86556081944093</v>
      </c>
      <c r="E40" s="231">
        <v>100</v>
      </c>
      <c r="F40" s="130">
        <f t="shared" si="0"/>
        <v>10.283460533080957</v>
      </c>
      <c r="G40" s="130">
        <f t="shared" si="1"/>
        <v>9.8325487661107491</v>
      </c>
      <c r="H40" s="130">
        <f t="shared" si="2"/>
        <v>10.849704374143609</v>
      </c>
    </row>
    <row r="41" spans="2:8">
      <c r="B41" s="51" t="s">
        <v>241</v>
      </c>
      <c r="C41" s="58">
        <f>IFERROR('Table 15'!C41/'Table 5'!C41*100, "N/A")</f>
        <v>19.071088787608609</v>
      </c>
      <c r="D41" s="65">
        <f>IFERROR('Table 15'!D41/'Table 5'!D41*100, "N/A")</f>
        <v>48.71755591543748</v>
      </c>
      <c r="E41" s="231">
        <v>98</v>
      </c>
      <c r="F41" s="130">
        <f t="shared" si="0"/>
        <v>9.5195622650506841</v>
      </c>
      <c r="G41" s="130">
        <f t="shared" si="1"/>
        <v>9.8325332124321374</v>
      </c>
      <c r="H41" s="130">
        <f t="shared" si="2"/>
        <v>9.1296024042758503</v>
      </c>
    </row>
    <row r="42" spans="2:8">
      <c r="B42" s="51" t="s">
        <v>242</v>
      </c>
      <c r="C42" s="58">
        <f>IFERROR('Table 15'!C42/'Table 5'!C42*100, "N/A")</f>
        <v>5.2246572384756558</v>
      </c>
      <c r="D42" s="65">
        <f>IFERROR('Table 15'!D42/'Table 5'!D42*100, "N/A")</f>
        <v>22.058205820582057</v>
      </c>
      <c r="E42" s="231">
        <v>118</v>
      </c>
      <c r="F42" s="130">
        <f t="shared" si="0"/>
        <v>18.908378189333487</v>
      </c>
      <c r="G42" s="130">
        <f t="shared" si="1"/>
        <v>15.491823392750925</v>
      </c>
      <c r="H42" s="130">
        <f t="shared" si="2"/>
        <v>23.321550905271327</v>
      </c>
    </row>
    <row r="43" spans="2:8">
      <c r="B43" s="48" t="s">
        <v>243</v>
      </c>
      <c r="C43" s="58">
        <f>IFERROR('Table 15'!C43/'Table 5'!C43*100, "N/A")</f>
        <v>79.907468912434567</v>
      </c>
      <c r="D43" s="65">
        <f>IFERROR('Table 15'!D43/'Table 5'!D43*100, "N/A")</f>
        <v>101.34783209085127</v>
      </c>
      <c r="E43" s="231">
        <v>99</v>
      </c>
      <c r="F43" s="130">
        <f t="shared" si="0"/>
        <v>1.1973927162418407</v>
      </c>
      <c r="G43" s="130">
        <f t="shared" si="1"/>
        <v>2.4053647691830049</v>
      </c>
      <c r="H43" s="130">
        <f t="shared" si="2"/>
        <v>-0.2925541265991316</v>
      </c>
    </row>
    <row r="44" spans="2:8">
      <c r="B44" s="50" t="s">
        <v>244</v>
      </c>
      <c r="C44" s="58">
        <f>IFERROR('Table 15'!C44/'Table 5'!C44*100, "N/A")</f>
        <v>79.931717277900916</v>
      </c>
      <c r="D44" s="65">
        <f>IFERROR('Table 15'!D44/'Table 5'!D44*100, "N/A")</f>
        <v>101.37345128603921</v>
      </c>
      <c r="E44" s="231">
        <v>99</v>
      </c>
      <c r="F44" s="130">
        <f t="shared" si="0"/>
        <v>1.1956869388018765</v>
      </c>
      <c r="G44" s="130">
        <f t="shared" si="1"/>
        <v>2.4048460194153742</v>
      </c>
      <c r="H44" s="130">
        <f t="shared" si="2"/>
        <v>-0.29570424499889558</v>
      </c>
    </row>
    <row r="45" spans="2:8">
      <c r="B45" s="50" t="s">
        <v>245</v>
      </c>
      <c r="C45" s="58">
        <f>IFERROR('Table 15'!C45/'Table 5'!C45*100, "N/A")</f>
        <v>66.543438077634008</v>
      </c>
      <c r="D45" s="65">
        <f>IFERROR('Table 15'!D45/'Table 5'!D45*100, "N/A")</f>
        <v>83.043478260869563</v>
      </c>
      <c r="E45" s="231">
        <v>104</v>
      </c>
      <c r="F45" s="130">
        <f t="shared" si="0"/>
        <v>2.511782106392535</v>
      </c>
      <c r="G45" s="130">
        <f t="shared" si="1"/>
        <v>2.2398090169669427</v>
      </c>
      <c r="H45" s="130">
        <f t="shared" si="2"/>
        <v>2.8527660997885285</v>
      </c>
    </row>
    <row r="46" spans="2:8">
      <c r="B46" s="51" t="s">
        <v>246</v>
      </c>
      <c r="C46" s="58" t="str">
        <f>IFERROR('Table 15'!C46/'Table 5'!C46*100, "N/A")</f>
        <v>N/A</v>
      </c>
      <c r="D46" s="65" t="str">
        <f>IFERROR('Table 15'!D46/'Table 5'!D46*100, "N/A")</f>
        <v>N/A</v>
      </c>
      <c r="E46" s="231" t="s">
        <v>133</v>
      </c>
      <c r="F46" s="130" t="str">
        <f t="shared" si="0"/>
        <v>N/A</v>
      </c>
      <c r="G46" s="130" t="str">
        <f t="shared" si="1"/>
        <v>N/A</v>
      </c>
      <c r="H46" s="130" t="str">
        <f t="shared" si="2"/>
        <v>N/A</v>
      </c>
    </row>
    <row r="47" spans="2:8">
      <c r="B47" s="51" t="s">
        <v>247</v>
      </c>
      <c r="C47" s="58">
        <f>IFERROR('Table 15'!C47/'Table 5'!C47*100, "N/A")</f>
        <v>66.543438077634008</v>
      </c>
      <c r="D47" s="65">
        <f>IFERROR('Table 15'!D47/'Table 5'!D47*100, "N/A")</f>
        <v>83.043478260869563</v>
      </c>
      <c r="E47" s="231">
        <v>104</v>
      </c>
      <c r="F47" s="130">
        <f t="shared" si="0"/>
        <v>2.511782106392535</v>
      </c>
      <c r="G47" s="130">
        <f t="shared" si="1"/>
        <v>2.2398090169669427</v>
      </c>
      <c r="H47" s="130">
        <f t="shared" si="2"/>
        <v>2.8527660997885285</v>
      </c>
    </row>
    <row r="48" spans="2:8">
      <c r="B48" s="48" t="s">
        <v>248</v>
      </c>
      <c r="C48" s="58">
        <f>IFERROR('Table 15'!C48/'Table 5'!C48*100, "N/A")</f>
        <v>45.287308387722383</v>
      </c>
      <c r="D48" s="65">
        <f>IFERROR('Table 15'!D48/'Table 5'!D48*100, "N/A")</f>
        <v>75.192508321327438</v>
      </c>
      <c r="E48" s="231">
        <v>118</v>
      </c>
      <c r="F48" s="130">
        <f t="shared" si="0"/>
        <v>5.4643938669187264</v>
      </c>
      <c r="G48" s="130">
        <f t="shared" si="1"/>
        <v>5.2009850370071664</v>
      </c>
      <c r="H48" s="130">
        <f t="shared" si="2"/>
        <v>5.7945825752506064</v>
      </c>
    </row>
    <row r="49" spans="2:8">
      <c r="B49" s="50" t="s">
        <v>249</v>
      </c>
      <c r="C49" s="58">
        <f>IFERROR('Table 15'!C49/'Table 5'!C49*100, "N/A")</f>
        <v>50.044464547189918</v>
      </c>
      <c r="D49" s="65">
        <f>IFERROR('Table 15'!D49/'Table 5'!D49*100, "N/A")</f>
        <v>76.450951448070498</v>
      </c>
      <c r="E49" s="231">
        <v>96</v>
      </c>
      <c r="F49" s="130">
        <f t="shared" si="0"/>
        <v>3.6853768182991242</v>
      </c>
      <c r="G49" s="130">
        <f t="shared" si="1"/>
        <v>4.3284330957370054</v>
      </c>
      <c r="H49" s="130">
        <f t="shared" si="2"/>
        <v>2.8871274877471986</v>
      </c>
    </row>
    <row r="50" spans="2:8">
      <c r="B50" s="50" t="s">
        <v>250</v>
      </c>
      <c r="C50" s="58">
        <f>IFERROR('Table 15'!C50/'Table 5'!C50*100, "N/A")</f>
        <v>59.500102198732741</v>
      </c>
      <c r="D50" s="65">
        <f>IFERROR('Table 15'!D50/'Table 5'!D50*100, "N/A")</f>
        <v>81.796959308172873</v>
      </c>
      <c r="E50" s="231">
        <v>106</v>
      </c>
      <c r="F50" s="130">
        <f t="shared" si="0"/>
        <v>3.2601318378329358</v>
      </c>
      <c r="G50" s="130">
        <f t="shared" si="1"/>
        <v>3.2338073534024847</v>
      </c>
      <c r="H50" s="130">
        <f t="shared" si="2"/>
        <v>3.293046883318218</v>
      </c>
    </row>
    <row r="51" spans="2:8">
      <c r="B51" s="50" t="s">
        <v>251</v>
      </c>
      <c r="C51" s="58">
        <f>IFERROR('Table 15'!C51/'Table 5'!C51*100, "N/A")</f>
        <v>32.324859059427283</v>
      </c>
      <c r="D51" s="65">
        <f>IFERROR('Table 15'!D51/'Table 5'!D51*100, "N/A")</f>
        <v>68.036195240892113</v>
      </c>
      <c r="E51" s="231">
        <v>126</v>
      </c>
      <c r="F51" s="130">
        <f t="shared" si="0"/>
        <v>7.8509825129797983</v>
      </c>
      <c r="G51" s="130">
        <f t="shared" si="1"/>
        <v>7.7259512896566296</v>
      </c>
      <c r="H51" s="130">
        <f t="shared" si="2"/>
        <v>8.0074756318642581</v>
      </c>
    </row>
    <row r="52" spans="2:8">
      <c r="B52" s="51" t="s">
        <v>252</v>
      </c>
      <c r="C52" s="58">
        <f>IFERROR('Table 15'!C52/'Table 5'!C52*100, "N/A")</f>
        <v>43.624445603965562</v>
      </c>
      <c r="D52" s="65">
        <f>IFERROR('Table 15'!D52/'Table 5'!D52*100, "N/A")</f>
        <v>81.421265552247917</v>
      </c>
      <c r="E52" s="231">
        <v>127</v>
      </c>
      <c r="F52" s="130">
        <f t="shared" si="0"/>
        <v>6.1162459839655847</v>
      </c>
      <c r="G52" s="130">
        <f t="shared" si="1"/>
        <v>6.4390017360942631</v>
      </c>
      <c r="H52" s="130">
        <f t="shared" si="2"/>
        <v>5.7141772351011699</v>
      </c>
    </row>
    <row r="53" spans="2:8">
      <c r="B53" s="51" t="s">
        <v>253</v>
      </c>
      <c r="C53" s="58">
        <f>IFERROR('Table 15'!C53/'Table 5'!C53*100, "N/A")</f>
        <v>7.8104327285593467</v>
      </c>
      <c r="D53" s="65">
        <f>IFERROR('Table 15'!D53/'Table 5'!D53*100, "N/A")</f>
        <v>49.989304280775066</v>
      </c>
      <c r="E53" s="231">
        <v>118</v>
      </c>
      <c r="F53" s="130">
        <f t="shared" si="0"/>
        <v>16.28173284664911</v>
      </c>
      <c r="G53" s="130">
        <f t="shared" si="1"/>
        <v>20.398256981719264</v>
      </c>
      <c r="H53" s="130">
        <f t="shared" si="2"/>
        <v>11.333436452276224</v>
      </c>
    </row>
    <row r="54" spans="2:8">
      <c r="B54" s="51" t="s">
        <v>254</v>
      </c>
      <c r="C54" s="58">
        <f>IFERROR('Table 15'!C54/'Table 5'!C54*100, "N/A")</f>
        <v>47.213191389898221</v>
      </c>
      <c r="D54" s="65">
        <f>IFERROR('Table 15'!D54/'Table 5'!D54*100, "N/A")</f>
        <v>84.870138793458835</v>
      </c>
      <c r="E54" s="231">
        <v>124</v>
      </c>
      <c r="F54" s="130">
        <f t="shared" si="0"/>
        <v>5.5109868072559243</v>
      </c>
      <c r="G54" s="130">
        <f t="shared" si="1"/>
        <v>6.0398623906462889</v>
      </c>
      <c r="H54" s="130">
        <f t="shared" si="2"/>
        <v>4.8536001570776088</v>
      </c>
    </row>
    <row r="55" spans="2:8">
      <c r="B55" s="51" t="s">
        <v>255</v>
      </c>
      <c r="C55" s="58">
        <f>IFERROR('Table 15'!C55/'Table 5'!C55*100, "N/A")</f>
        <v>30.739226171752122</v>
      </c>
      <c r="D55" s="65">
        <f>IFERROR('Table 15'!D55/'Table 5'!D55*100, "N/A")</f>
        <v>53.364040138180627</v>
      </c>
      <c r="E55" s="231">
        <v>122</v>
      </c>
      <c r="F55" s="130">
        <f t="shared" si="0"/>
        <v>7.9591041837940413</v>
      </c>
      <c r="G55" s="130">
        <f t="shared" si="1"/>
        <v>5.6709415700232135</v>
      </c>
      <c r="H55" s="130">
        <f t="shared" si="2"/>
        <v>10.889108273920289</v>
      </c>
    </row>
    <row r="56" spans="2:8">
      <c r="B56" s="51" t="s">
        <v>256</v>
      </c>
      <c r="C56" s="58">
        <f>IFERROR('Table 15'!C56/'Table 5'!C56*100, "N/A")</f>
        <v>48.351983132972912</v>
      </c>
      <c r="D56" s="65">
        <f>IFERROR('Table 15'!D56/'Table 5'!D56*100, "N/A")</f>
        <v>77.014421601718325</v>
      </c>
      <c r="E56" s="231">
        <v>123</v>
      </c>
      <c r="F56" s="130">
        <f t="shared" si="0"/>
        <v>5.323981420510937</v>
      </c>
      <c r="G56" s="130">
        <f t="shared" si="1"/>
        <v>4.7648937061494756</v>
      </c>
      <c r="H56" s="130">
        <f t="shared" si="2"/>
        <v>6.0270386490380634</v>
      </c>
    </row>
    <row r="57" spans="2:8">
      <c r="B57" s="50" t="s">
        <v>257</v>
      </c>
      <c r="C57" s="58">
        <f>IFERROR('Table 15'!C57/'Table 5'!C57*100, "N/A")</f>
        <v>77.26941189528597</v>
      </c>
      <c r="D57" s="65">
        <f>IFERROR('Table 15'!D57/'Table 5'!D57*100, "N/A")</f>
        <v>92.843726521412478</v>
      </c>
      <c r="E57" s="231">
        <v>103</v>
      </c>
      <c r="F57" s="130">
        <f t="shared" si="0"/>
        <v>1.6096554646366057</v>
      </c>
      <c r="G57" s="130">
        <f t="shared" si="1"/>
        <v>1.8531572161313292</v>
      </c>
      <c r="H57" s="130">
        <f t="shared" si="2"/>
        <v>1.3060967507011689</v>
      </c>
    </row>
    <row r="58" spans="2:8">
      <c r="B58" s="50" t="s">
        <v>258</v>
      </c>
      <c r="C58" s="58">
        <f>IFERROR('Table 15'!C58/'Table 5'!C58*100, "N/A")</f>
        <v>61.046587498368787</v>
      </c>
      <c r="D58" s="65">
        <f>IFERROR('Table 15'!D58/'Table 5'!D58*100, "N/A")</f>
        <v>97.126712000766219</v>
      </c>
      <c r="E58" s="231">
        <v>93</v>
      </c>
      <c r="F58" s="130">
        <f t="shared" si="0"/>
        <v>2.3662403715863034</v>
      </c>
      <c r="G58" s="130">
        <f t="shared" si="1"/>
        <v>4.7533039195475801</v>
      </c>
      <c r="H58" s="130">
        <f t="shared" si="2"/>
        <v>-0.54124175712063627</v>
      </c>
    </row>
    <row r="59" spans="2:8">
      <c r="B59" s="48" t="s">
        <v>259</v>
      </c>
      <c r="C59" s="58">
        <f>IFERROR('Table 15'!C59/'Table 5'!C59*100, "N/A")</f>
        <v>88.292679151834079</v>
      </c>
      <c r="D59" s="65">
        <f>IFERROR('Table 15'!D59/'Table 5'!D59*100, "N/A")</f>
        <v>126.05721270913519</v>
      </c>
      <c r="E59" s="231">
        <v>149</v>
      </c>
      <c r="F59" s="130">
        <f t="shared" si="0"/>
        <v>2.949832167859312</v>
      </c>
      <c r="G59" s="130">
        <f t="shared" si="1"/>
        <v>3.6249420008933386</v>
      </c>
      <c r="H59" s="130">
        <f t="shared" si="2"/>
        <v>2.1121266198534494</v>
      </c>
    </row>
    <row r="60" spans="2:8">
      <c r="B60" s="50" t="s">
        <v>260</v>
      </c>
      <c r="C60" s="58">
        <f>IFERROR('Table 15'!C60/'Table 5'!C60*100, "N/A")</f>
        <v>66.616497568097373</v>
      </c>
      <c r="D60" s="65">
        <f>IFERROR('Table 15'!D60/'Table 5'!D60*100, "N/A")</f>
        <v>71.363616680379337</v>
      </c>
      <c r="E60" s="231">
        <v>106</v>
      </c>
      <c r="F60" s="130">
        <f t="shared" si="0"/>
        <v>2.6140651128268022</v>
      </c>
      <c r="G60" s="130">
        <f t="shared" si="1"/>
        <v>0.69073374751529304</v>
      </c>
      <c r="H60" s="130">
        <f t="shared" si="2"/>
        <v>5.069974458059634</v>
      </c>
    </row>
    <row r="61" spans="2:8">
      <c r="B61" s="51" t="s">
        <v>261</v>
      </c>
      <c r="C61" s="58">
        <f>IFERROR('Table 15'!C61/'Table 5'!C61*100, "N/A")</f>
        <v>367.72151898734177</v>
      </c>
      <c r="D61" s="65">
        <f>IFERROR('Table 15'!D61/'Table 5'!D61*100, "N/A")</f>
        <v>523.79471228615864</v>
      </c>
      <c r="E61" s="231">
        <v>385</v>
      </c>
      <c r="F61" s="130">
        <f t="shared" si="0"/>
        <v>0.25542245137870623</v>
      </c>
      <c r="G61" s="130">
        <f t="shared" si="1"/>
        <v>3.6010617907221043</v>
      </c>
      <c r="H61" s="130">
        <f t="shared" si="2"/>
        <v>-3.7751035413959633</v>
      </c>
    </row>
    <row r="62" spans="2:8">
      <c r="B62" s="51" t="s">
        <v>262</v>
      </c>
      <c r="C62" s="58" t="str">
        <f>IFERROR('Table 15'!C62/'Table 5'!C62*100, "N/A")</f>
        <v>N/A</v>
      </c>
      <c r="D62" s="65">
        <f>IFERROR('Table 15'!D62/'Table 5'!D62*100, "N/A")</f>
        <v>82.051282051282044</v>
      </c>
      <c r="E62" s="231">
        <v>111</v>
      </c>
      <c r="F62" s="130" t="str">
        <f t="shared" si="0"/>
        <v>N/A</v>
      </c>
      <c r="G62" s="130" t="str">
        <f t="shared" si="1"/>
        <v>N/A</v>
      </c>
      <c r="H62" s="130">
        <f t="shared" si="2"/>
        <v>3.8495695943322472</v>
      </c>
    </row>
    <row r="63" spans="2:8">
      <c r="B63" s="51" t="s">
        <v>263</v>
      </c>
      <c r="C63" s="58" t="str">
        <f>IFERROR('Table 15'!C63/'Table 5'!C63*100, "N/A")</f>
        <v>N/A</v>
      </c>
      <c r="D63" s="65">
        <f>IFERROR('Table 15'!D63/'Table 5'!D63*100, "N/A")</f>
        <v>73.52594339622641</v>
      </c>
      <c r="E63" s="231">
        <v>69</v>
      </c>
      <c r="F63" s="130" t="str">
        <f t="shared" si="0"/>
        <v>N/A</v>
      </c>
      <c r="G63" s="130" t="str">
        <f t="shared" si="1"/>
        <v>N/A</v>
      </c>
      <c r="H63" s="130">
        <f t="shared" si="2"/>
        <v>-0.79100261254276827</v>
      </c>
    </row>
    <row r="64" spans="2:8">
      <c r="B64" s="51" t="s">
        <v>264</v>
      </c>
      <c r="C64" s="58">
        <f>IFERROR('Table 15'!C64/'Table 5'!C64*100, "N/A")</f>
        <v>57.372591150204798</v>
      </c>
      <c r="D64" s="65">
        <f>IFERROR('Table 15'!D64/'Table 5'!D64*100, "N/A")</f>
        <v>61.758128333046628</v>
      </c>
      <c r="E64" s="231">
        <v>82</v>
      </c>
      <c r="F64" s="130">
        <f t="shared" si="0"/>
        <v>2.003996623845361</v>
      </c>
      <c r="G64" s="130">
        <f t="shared" si="1"/>
        <v>0.73930865685285507</v>
      </c>
      <c r="H64" s="130">
        <f t="shared" si="2"/>
        <v>3.6072068841793925</v>
      </c>
    </row>
    <row r="65" spans="2:8">
      <c r="B65" s="51" t="s">
        <v>265</v>
      </c>
      <c r="C65" s="58">
        <f>IFERROR('Table 15'!C65/'Table 5'!C65*100, "N/A")</f>
        <v>136.69050587231808</v>
      </c>
      <c r="D65" s="65">
        <f>IFERROR('Table 15'!D65/'Table 5'!D65*100, "N/A")</f>
        <v>112.07147584381205</v>
      </c>
      <c r="E65" s="231">
        <v>85</v>
      </c>
      <c r="F65" s="130">
        <f t="shared" si="0"/>
        <v>-2.6047425958684478</v>
      </c>
      <c r="G65" s="130">
        <f t="shared" si="1"/>
        <v>-1.9662368203849701</v>
      </c>
      <c r="H65" s="130">
        <f t="shared" si="2"/>
        <v>-3.3970298699259383</v>
      </c>
    </row>
    <row r="66" spans="2:8">
      <c r="B66" s="51" t="s">
        <v>266</v>
      </c>
      <c r="C66" s="58">
        <f>IFERROR('Table 15'!C66/'Table 5'!C66*100, "N/A")</f>
        <v>62.465249079570221</v>
      </c>
      <c r="D66" s="65">
        <f>IFERROR('Table 15'!D66/'Table 5'!D66*100, "N/A")</f>
        <v>69.054853613271163</v>
      </c>
      <c r="E66" s="231">
        <v>112</v>
      </c>
      <c r="F66" s="130">
        <f t="shared" si="0"/>
        <v>3.2970104347360696</v>
      </c>
      <c r="G66" s="130">
        <f t="shared" si="1"/>
        <v>1.0079537880105738</v>
      </c>
      <c r="H66" s="130">
        <f t="shared" si="2"/>
        <v>6.2314175451520404</v>
      </c>
    </row>
    <row r="67" spans="2:8">
      <c r="B67" s="51" t="s">
        <v>267</v>
      </c>
      <c r="C67" s="58">
        <f>IFERROR('Table 15'!C67/'Table 5'!C67*100, "N/A")</f>
        <v>58.153332968775629</v>
      </c>
      <c r="D67" s="65">
        <f>IFERROR('Table 15'!D67/'Table 5'!D67*100, "N/A")</f>
        <v>73.688676957892184</v>
      </c>
      <c r="E67" s="231">
        <v>89</v>
      </c>
      <c r="F67" s="130">
        <f t="shared" si="0"/>
        <v>2.3923526926211025</v>
      </c>
      <c r="G67" s="130">
        <f t="shared" si="1"/>
        <v>2.3959111494455509</v>
      </c>
      <c r="H67" s="130">
        <f t="shared" si="2"/>
        <v>2.3879047954915356</v>
      </c>
    </row>
    <row r="68" spans="2:8">
      <c r="B68" s="53" t="s">
        <v>268</v>
      </c>
      <c r="C68" s="58">
        <f>IFERROR('Table 15'!C68/'Table 5'!C68*100, "N/A")</f>
        <v>72.324634905434522</v>
      </c>
      <c r="D68" s="65" t="str">
        <f>IFERROR('Table 15'!D68/'Table 5'!D68*100, "N/A")</f>
        <v>N/A</v>
      </c>
      <c r="E68" s="231" t="s">
        <v>133</v>
      </c>
      <c r="F68" s="130" t="str">
        <f t="shared" si="0"/>
        <v>N/A</v>
      </c>
      <c r="G68" s="130" t="str">
        <f t="shared" si="1"/>
        <v>N/A</v>
      </c>
      <c r="H68" s="130" t="str">
        <f t="shared" si="2"/>
        <v>N/A</v>
      </c>
    </row>
    <row r="69" spans="2:8">
      <c r="B69" s="53" t="s">
        <v>269</v>
      </c>
      <c r="C69" s="58">
        <f>IFERROR('Table 15'!C69/'Table 5'!C69*100, "N/A")</f>
        <v>57.642630452431909</v>
      </c>
      <c r="D69" s="65">
        <f>IFERROR('Table 15'!D69/'Table 5'!D69*100, "N/A")</f>
        <v>72.241959168206151</v>
      </c>
      <c r="E69" s="231">
        <v>93</v>
      </c>
      <c r="F69" s="130">
        <f t="shared" si="0"/>
        <v>2.6930527519659631</v>
      </c>
      <c r="G69" s="130">
        <f t="shared" si="1"/>
        <v>2.2832625660272221</v>
      </c>
      <c r="H69" s="130">
        <f t="shared" si="2"/>
        <v>3.207600026759061</v>
      </c>
    </row>
    <row r="70" spans="2:8">
      <c r="B70" s="53" t="s">
        <v>270</v>
      </c>
      <c r="C70" s="58">
        <f>IFERROR('Table 15'!C70/'Table 5'!C70*100, "N/A")</f>
        <v>71.940870517382976</v>
      </c>
      <c r="D70" s="65">
        <f>IFERROR('Table 15'!D70/'Table 5'!D70*100, "N/A")</f>
        <v>88.101564806613524</v>
      </c>
      <c r="E70" s="231">
        <v>69</v>
      </c>
      <c r="F70" s="130">
        <f t="shared" si="0"/>
        <v>-0.23160933848918042</v>
      </c>
      <c r="G70" s="130">
        <f t="shared" si="1"/>
        <v>2.0471296087781976</v>
      </c>
      <c r="H70" s="130">
        <f t="shared" si="2"/>
        <v>-3.0086099443390024</v>
      </c>
    </row>
    <row r="71" spans="2:8">
      <c r="B71" s="50" t="s">
        <v>271</v>
      </c>
      <c r="C71" s="58">
        <f>IFERROR('Table 15'!C71/'Table 5'!C71*100, "N/A")</f>
        <v>58.965042664464626</v>
      </c>
      <c r="D71" s="65">
        <f>IFERROR('Table 15'!D71/'Table 5'!D71*100, "N/A")</f>
        <v>82.696544093459991</v>
      </c>
      <c r="E71" s="231">
        <v>91</v>
      </c>
      <c r="F71" s="130">
        <f t="shared" si="0"/>
        <v>2.4399281738847423</v>
      </c>
      <c r="G71" s="130">
        <f t="shared" si="1"/>
        <v>3.4401816080410041</v>
      </c>
      <c r="H71" s="130">
        <f t="shared" si="2"/>
        <v>1.2032021060577325</v>
      </c>
    </row>
    <row r="72" spans="2:8">
      <c r="B72" s="51" t="s">
        <v>272</v>
      </c>
      <c r="C72" s="58">
        <f>IFERROR('Table 15'!C72/'Table 5'!C72*100, "N/A")</f>
        <v>59.457939145998459</v>
      </c>
      <c r="D72" s="65">
        <f>IFERROR('Table 15'!D72/'Table 5'!D72*100, "N/A")</f>
        <v>70.561998215878688</v>
      </c>
      <c r="E72" s="231">
        <v>78</v>
      </c>
      <c r="F72" s="130">
        <f t="shared" ref="F72:F135" si="3">IFERROR(((E72/C72)^(1/(2015-1997))-1)*100,"N/A")</f>
        <v>1.5194258253591331</v>
      </c>
      <c r="G72" s="130">
        <f t="shared" ref="G72:G135" si="4">IFERROR(((D72/C72)^(1/(2007-1997))-1)*100, "N/A")</f>
        <v>1.7269683389947499</v>
      </c>
      <c r="H72" s="130">
        <f t="shared" ref="H72:H135" si="5">IFERROR(((E72/D72)^(1/(2015-2007))-1)*100, "N/A")</f>
        <v>1.2605930255677356</v>
      </c>
    </row>
    <row r="73" spans="2:8">
      <c r="B73" s="51" t="s">
        <v>273</v>
      </c>
      <c r="C73" s="58">
        <f>IFERROR('Table 15'!C73/'Table 5'!C73*100, "N/A")</f>
        <v>56.422723082762481</v>
      </c>
      <c r="D73" s="65">
        <f>IFERROR('Table 15'!D73/'Table 5'!D73*100, "N/A")</f>
        <v>88.49595353568111</v>
      </c>
      <c r="E73" s="231">
        <v>92</v>
      </c>
      <c r="F73" s="130">
        <f t="shared" si="3"/>
        <v>2.75342845455262</v>
      </c>
      <c r="G73" s="130">
        <f t="shared" si="4"/>
        <v>4.6036736466052997</v>
      </c>
      <c r="H73" s="130">
        <f t="shared" si="5"/>
        <v>0.48657681946395748</v>
      </c>
    </row>
    <row r="74" spans="2:8">
      <c r="B74" s="51" t="s">
        <v>274</v>
      </c>
      <c r="C74" s="58" t="str">
        <f>IFERROR('Table 15'!C74/'Table 5'!C74*100, "N/A")</f>
        <v>N/A</v>
      </c>
      <c r="D74" s="65">
        <f>IFERROR('Table 15'!D74/'Table 5'!D74*100, "N/A")</f>
        <v>65.394982376114456</v>
      </c>
      <c r="E74" s="231">
        <v>160</v>
      </c>
      <c r="F74" s="130" t="str">
        <f t="shared" si="3"/>
        <v>N/A</v>
      </c>
      <c r="G74" s="130" t="str">
        <f t="shared" si="4"/>
        <v>N/A</v>
      </c>
      <c r="H74" s="130">
        <f t="shared" si="5"/>
        <v>11.833507063021042</v>
      </c>
    </row>
    <row r="75" spans="2:8">
      <c r="B75" s="51" t="s">
        <v>275</v>
      </c>
      <c r="C75" s="58" t="str">
        <f>IFERROR('Table 15'!C75/'Table 5'!C75*100, "N/A")</f>
        <v>N/A</v>
      </c>
      <c r="D75" s="65" t="str">
        <f>IFERROR('Table 15'!D75/'Table 5'!D75*100, "N/A")</f>
        <v>N/A</v>
      </c>
      <c r="E75" s="231" t="s">
        <v>133</v>
      </c>
      <c r="F75" s="130" t="str">
        <f t="shared" si="3"/>
        <v>N/A</v>
      </c>
      <c r="G75" s="130" t="str">
        <f t="shared" si="4"/>
        <v>N/A</v>
      </c>
      <c r="H75" s="130" t="str">
        <f t="shared" si="5"/>
        <v>N/A</v>
      </c>
    </row>
    <row r="76" spans="2:8">
      <c r="B76" s="50" t="s">
        <v>276</v>
      </c>
      <c r="C76" s="58">
        <f>IFERROR('Table 15'!C76/'Table 5'!C76*100, "N/A")</f>
        <v>108.01393728222996</v>
      </c>
      <c r="D76" s="65">
        <f>IFERROR('Table 15'!D76/'Table 5'!D76*100, "N/A")</f>
        <v>146.43734643734643</v>
      </c>
      <c r="E76" s="231">
        <v>136</v>
      </c>
      <c r="F76" s="130">
        <f t="shared" si="3"/>
        <v>1.2881967796527727</v>
      </c>
      <c r="G76" s="130">
        <f t="shared" si="4"/>
        <v>3.0901580237014059</v>
      </c>
      <c r="H76" s="130">
        <f t="shared" si="5"/>
        <v>-0.92002639168012879</v>
      </c>
    </row>
    <row r="77" spans="2:8">
      <c r="B77" s="50" t="s">
        <v>277</v>
      </c>
      <c r="C77" s="58">
        <f>IFERROR('Table 15'!C77/'Table 5'!C77*100, "N/A")</f>
        <v>65.765970330003029</v>
      </c>
      <c r="D77" s="65">
        <f>IFERROR('Table 15'!D77/'Table 5'!D77*100, "N/A")</f>
        <v>87.178410565692033</v>
      </c>
      <c r="E77" s="231">
        <v>107</v>
      </c>
      <c r="F77" s="130">
        <f t="shared" si="3"/>
        <v>2.7409257784818619</v>
      </c>
      <c r="G77" s="130">
        <f t="shared" si="4"/>
        <v>2.8586385036638795</v>
      </c>
      <c r="H77" s="130">
        <f t="shared" si="5"/>
        <v>2.5939742925851661</v>
      </c>
    </row>
    <row r="78" spans="2:8">
      <c r="B78" s="50" t="s">
        <v>278</v>
      </c>
      <c r="C78" s="58">
        <f>IFERROR('Table 15'!C78/'Table 5'!C78*100, "N/A")</f>
        <v>104.72933522395529</v>
      </c>
      <c r="D78" s="65">
        <f>IFERROR('Table 15'!D78/'Table 5'!D78*100, "N/A")</f>
        <v>85.229996575733367</v>
      </c>
      <c r="E78" s="231">
        <v>102</v>
      </c>
      <c r="F78" s="130">
        <f t="shared" si="3"/>
        <v>-0.14659493870410323</v>
      </c>
      <c r="G78" s="130">
        <f t="shared" si="4"/>
        <v>-2.0391798641188563</v>
      </c>
      <c r="H78" s="130">
        <f t="shared" si="5"/>
        <v>2.2706373778779598</v>
      </c>
    </row>
    <row r="79" spans="2:8">
      <c r="B79" s="51" t="s">
        <v>279</v>
      </c>
      <c r="C79" s="58">
        <f>IFERROR('Table 15'!C79/'Table 5'!C79*100, "N/A")</f>
        <v>132.86658887592378</v>
      </c>
      <c r="D79" s="65">
        <f>IFERROR('Table 15'!D79/'Table 5'!D79*100, "N/A")</f>
        <v>78.695025234318678</v>
      </c>
      <c r="E79" s="231">
        <v>140</v>
      </c>
      <c r="F79" s="130">
        <f t="shared" si="3"/>
        <v>0.29096074358938573</v>
      </c>
      <c r="G79" s="130">
        <f t="shared" si="4"/>
        <v>-5.102854437518733</v>
      </c>
      <c r="H79" s="130">
        <f t="shared" si="5"/>
        <v>7.466373728191078</v>
      </c>
    </row>
    <row r="80" spans="2:8">
      <c r="B80" s="51" t="s">
        <v>280</v>
      </c>
      <c r="C80" s="58">
        <f>IFERROR('Table 15'!C80/'Table 5'!C80*100, "N/A")</f>
        <v>51.1826544021025</v>
      </c>
      <c r="D80" s="65">
        <f>IFERROR('Table 15'!D80/'Table 5'!D80*100, "N/A")</f>
        <v>84.717760440569066</v>
      </c>
      <c r="E80" s="231">
        <v>83</v>
      </c>
      <c r="F80" s="130">
        <f t="shared" si="3"/>
        <v>2.7221693734087449</v>
      </c>
      <c r="G80" s="130">
        <f t="shared" si="4"/>
        <v>5.1683756327686847</v>
      </c>
      <c r="H80" s="130">
        <f t="shared" si="5"/>
        <v>-0.25573067942010752</v>
      </c>
    </row>
    <row r="81" spans="2:8">
      <c r="B81" s="51" t="s">
        <v>281</v>
      </c>
      <c r="C81" s="58">
        <f>IFERROR('Table 15'!C81/'Table 5'!C81*100, "N/A")</f>
        <v>37.921626984126981</v>
      </c>
      <c r="D81" s="65">
        <f>IFERROR('Table 15'!D81/'Table 5'!D81*100, "N/A")</f>
        <v>88.893420337139744</v>
      </c>
      <c r="E81" s="231">
        <v>96</v>
      </c>
      <c r="F81" s="130">
        <f t="shared" si="3"/>
        <v>5.2956033053197737</v>
      </c>
      <c r="G81" s="130">
        <f t="shared" si="4"/>
        <v>8.8925744291595166</v>
      </c>
      <c r="H81" s="130">
        <f t="shared" si="5"/>
        <v>0.96601185738354189</v>
      </c>
    </row>
    <row r="82" spans="2:8">
      <c r="B82" s="50" t="s">
        <v>282</v>
      </c>
      <c r="C82" s="58">
        <f>IFERROR('Table 15'!C82/'Table 5'!C82*100, "N/A")</f>
        <v>146.03353171723037</v>
      </c>
      <c r="D82" s="65">
        <f>IFERROR('Table 15'!D82/'Table 5'!D82*100, "N/A")</f>
        <v>87.199079282116955</v>
      </c>
      <c r="E82" s="231">
        <v>127</v>
      </c>
      <c r="F82" s="130">
        <f t="shared" si="3"/>
        <v>-0.77282698417650009</v>
      </c>
      <c r="G82" s="130">
        <f t="shared" si="4"/>
        <v>-5.0257372246449776</v>
      </c>
      <c r="H82" s="130">
        <f t="shared" si="5"/>
        <v>4.8121133150141215</v>
      </c>
    </row>
    <row r="83" spans="2:8">
      <c r="B83" s="51" t="s">
        <v>283</v>
      </c>
      <c r="C83" s="58">
        <f>IFERROR('Table 15'!C83/'Table 5'!C83*100, "N/A")</f>
        <v>154.22142242638063</v>
      </c>
      <c r="D83" s="65">
        <f>IFERROR('Table 15'!D83/'Table 5'!D83*100, "N/A")</f>
        <v>84.038282863817997</v>
      </c>
      <c r="E83" s="231">
        <v>128</v>
      </c>
      <c r="F83" s="130">
        <f t="shared" si="3"/>
        <v>-1.0299873338764587</v>
      </c>
      <c r="G83" s="130">
        <f t="shared" si="4"/>
        <v>-5.8905475600005914</v>
      </c>
      <c r="H83" s="130">
        <f t="shared" si="5"/>
        <v>5.4002400430541053</v>
      </c>
    </row>
    <row r="84" spans="2:8">
      <c r="B84" s="51" t="s">
        <v>284</v>
      </c>
      <c r="C84" s="58">
        <f>IFERROR('Table 15'!C84/'Table 5'!C84*100, "N/A")</f>
        <v>50.911640953716685</v>
      </c>
      <c r="D84" s="65">
        <f>IFERROR('Table 15'!D84/'Table 5'!D84*100, "N/A")</f>
        <v>90.277777777777786</v>
      </c>
      <c r="E84" s="231">
        <v>100</v>
      </c>
      <c r="F84" s="130">
        <f t="shared" si="3"/>
        <v>3.821652981856194</v>
      </c>
      <c r="G84" s="130">
        <f t="shared" si="4"/>
        <v>5.8952247678221603</v>
      </c>
      <c r="H84" s="130">
        <f t="shared" si="5"/>
        <v>1.286693181557852</v>
      </c>
    </row>
    <row r="85" spans="2:8">
      <c r="B85" s="50" t="s">
        <v>285</v>
      </c>
      <c r="C85" s="58">
        <f>IFERROR('Table 15'!C85/'Table 5'!C85*100, "N/A")</f>
        <v>93.84615384615384</v>
      </c>
      <c r="D85" s="65">
        <f>IFERROR('Table 15'!D85/'Table 5'!D85*100, "N/A")</f>
        <v>94.465268362708358</v>
      </c>
      <c r="E85" s="231">
        <v>101</v>
      </c>
      <c r="F85" s="130">
        <f t="shared" si="3"/>
        <v>0.40896586219001385</v>
      </c>
      <c r="G85" s="130">
        <f t="shared" si="4"/>
        <v>6.5776184297483553E-2</v>
      </c>
      <c r="H85" s="130">
        <f t="shared" si="5"/>
        <v>0.83960861296079603</v>
      </c>
    </row>
    <row r="86" spans="2:8">
      <c r="B86" s="50" t="s">
        <v>286</v>
      </c>
      <c r="C86" s="58">
        <f>IFERROR('Table 15'!C86/'Table 5'!C86*100, "N/A")</f>
        <v>165.78284840179737</v>
      </c>
      <c r="D86" s="65">
        <f>IFERROR('Table 15'!D86/'Table 5'!D86*100, "N/A")</f>
        <v>1030.22879125329</v>
      </c>
      <c r="E86" s="231">
        <v>1001</v>
      </c>
      <c r="F86" s="130">
        <f t="shared" si="3"/>
        <v>10.50527932516192</v>
      </c>
      <c r="G86" s="130">
        <f t="shared" si="4"/>
        <v>20.043709873273485</v>
      </c>
      <c r="H86" s="130">
        <f t="shared" si="5"/>
        <v>-0.35912117031925428</v>
      </c>
    </row>
    <row r="87" spans="2:8">
      <c r="B87" s="51" t="s">
        <v>287</v>
      </c>
      <c r="C87" s="58">
        <f>IFERROR('Table 15'!C87/'Table 5'!C87*100, "N/A")</f>
        <v>193.55930942104479</v>
      </c>
      <c r="D87" s="65">
        <f>IFERROR('Table 15'!D87/'Table 5'!D87*100, "N/A")</f>
        <v>1203.0703235830576</v>
      </c>
      <c r="E87" s="231">
        <v>1017</v>
      </c>
      <c r="F87" s="130">
        <f t="shared" si="3"/>
        <v>9.6549296223605872</v>
      </c>
      <c r="G87" s="130">
        <f t="shared" si="4"/>
        <v>20.046000362899051</v>
      </c>
      <c r="H87" s="130">
        <f t="shared" si="5"/>
        <v>-2.0783455941936979</v>
      </c>
    </row>
    <row r="88" spans="2:8">
      <c r="B88" s="51" t="s">
        <v>288</v>
      </c>
      <c r="C88" s="58" t="str">
        <f>IFERROR('Table 15'!C88/'Table 5'!C88*100, "N/A")</f>
        <v>N/A</v>
      </c>
      <c r="D88" s="65" t="str">
        <f>IFERROR('Table 15'!D88/'Table 5'!D88*100, "N/A")</f>
        <v>N/A</v>
      </c>
      <c r="E88" s="231">
        <v>92</v>
      </c>
      <c r="F88" s="130" t="str">
        <f t="shared" si="3"/>
        <v>N/A</v>
      </c>
      <c r="G88" s="130" t="str">
        <f t="shared" si="4"/>
        <v>N/A</v>
      </c>
      <c r="H88" s="130" t="str">
        <f t="shared" si="5"/>
        <v>N/A</v>
      </c>
    </row>
    <row r="89" spans="2:8">
      <c r="B89" s="50" t="s">
        <v>289</v>
      </c>
      <c r="C89" s="58">
        <f>IFERROR('Table 15'!C89/'Table 5'!C89*100, "N/A")</f>
        <v>91.909385113268598</v>
      </c>
      <c r="D89" s="65">
        <f>IFERROR('Table 15'!D89/'Table 5'!D89*100, "N/A")</f>
        <v>134.22142462727774</v>
      </c>
      <c r="E89" s="231">
        <v>141</v>
      </c>
      <c r="F89" s="130">
        <f t="shared" si="3"/>
        <v>2.4060262125984666</v>
      </c>
      <c r="G89" s="130">
        <f t="shared" si="4"/>
        <v>3.8594930321412591</v>
      </c>
      <c r="H89" s="130">
        <f t="shared" si="5"/>
        <v>0.61776322947155737</v>
      </c>
    </row>
    <row r="90" spans="2:8">
      <c r="B90" s="51" t="s">
        <v>290</v>
      </c>
      <c r="C90" s="58">
        <f>IFERROR('Table 15'!C90/'Table 5'!C90*100, "N/A")</f>
        <v>44.441064638783267</v>
      </c>
      <c r="D90" s="65">
        <f>IFERROR('Table 15'!D90/'Table 5'!D90*100, "N/A")</f>
        <v>64.393939393939391</v>
      </c>
      <c r="E90" s="231">
        <v>165</v>
      </c>
      <c r="F90" s="130">
        <f t="shared" si="3"/>
        <v>7.5597964442162269</v>
      </c>
      <c r="G90" s="130">
        <f t="shared" si="4"/>
        <v>3.7781809510136766</v>
      </c>
      <c r="H90" s="130">
        <f t="shared" si="5"/>
        <v>12.481181291050024</v>
      </c>
    </row>
    <row r="91" spans="2:8">
      <c r="B91" s="51" t="s">
        <v>291</v>
      </c>
      <c r="C91" s="58" t="str">
        <f>IFERROR('Table 15'!C91/'Table 5'!C91*100, "N/A")</f>
        <v>N/A</v>
      </c>
      <c r="D91" s="65">
        <f>IFERROR('Table 15'!D91/'Table 5'!D91*100, "N/A")</f>
        <v>111.47540983606557</v>
      </c>
      <c r="E91" s="231" t="s">
        <v>133</v>
      </c>
      <c r="F91" s="130" t="str">
        <f t="shared" si="3"/>
        <v>N/A</v>
      </c>
      <c r="G91" s="130" t="str">
        <f t="shared" si="4"/>
        <v>N/A</v>
      </c>
      <c r="H91" s="130" t="str">
        <f t="shared" si="5"/>
        <v>N/A</v>
      </c>
    </row>
    <row r="92" spans="2:8">
      <c r="B92" s="51" t="s">
        <v>292</v>
      </c>
      <c r="C92" s="58" t="str">
        <f>IFERROR('Table 15'!C92/'Table 5'!C92*100, "N/A")</f>
        <v>N/A</v>
      </c>
      <c r="D92" s="65">
        <f>IFERROR('Table 15'!D92/'Table 5'!D92*100, "N/A")</f>
        <v>28.845352230095873</v>
      </c>
      <c r="E92" s="231" t="s">
        <v>133</v>
      </c>
      <c r="F92" s="130" t="str">
        <f t="shared" si="3"/>
        <v>N/A</v>
      </c>
      <c r="G92" s="130" t="str">
        <f t="shared" si="4"/>
        <v>N/A</v>
      </c>
      <c r="H92" s="130" t="str">
        <f t="shared" si="5"/>
        <v>N/A</v>
      </c>
    </row>
    <row r="93" spans="2:8">
      <c r="B93" s="51" t="s">
        <v>293</v>
      </c>
      <c r="C93" s="58" t="str">
        <f>IFERROR('Table 15'!C93/'Table 5'!C93*100, "N/A")</f>
        <v>N/A</v>
      </c>
      <c r="D93" s="65" t="str">
        <f>IFERROR('Table 15'!D93/'Table 5'!D93*100, "N/A")</f>
        <v>N/A</v>
      </c>
      <c r="E93" s="231" t="s">
        <v>133</v>
      </c>
      <c r="F93" s="130" t="str">
        <f t="shared" si="3"/>
        <v>N/A</v>
      </c>
      <c r="G93" s="130" t="str">
        <f t="shared" si="4"/>
        <v>N/A</v>
      </c>
      <c r="H93" s="130" t="str">
        <f t="shared" si="5"/>
        <v>N/A</v>
      </c>
    </row>
    <row r="94" spans="2:8">
      <c r="B94" s="51" t="s">
        <v>294</v>
      </c>
      <c r="C94" s="58">
        <f>IFERROR('Table 15'!C94/'Table 5'!C94*100, "N/A")</f>
        <v>81.278678494952587</v>
      </c>
      <c r="D94" s="65">
        <f>IFERROR('Table 15'!D94/'Table 5'!D94*100, "N/A")</f>
        <v>149.80632008154944</v>
      </c>
      <c r="E94" s="231">
        <v>135</v>
      </c>
      <c r="F94" s="130">
        <f t="shared" si="3"/>
        <v>2.8589444044294865</v>
      </c>
      <c r="G94" s="130">
        <f t="shared" si="4"/>
        <v>6.3054059357465997</v>
      </c>
      <c r="H94" s="130">
        <f t="shared" si="5"/>
        <v>-1.2924314616350907</v>
      </c>
    </row>
    <row r="95" spans="2:8">
      <c r="B95" s="53" t="s">
        <v>295</v>
      </c>
      <c r="C95" s="58">
        <f>IFERROR('Table 15'!C95/'Table 5'!C95*100, "N/A")</f>
        <v>139.30084745762713</v>
      </c>
      <c r="D95" s="65">
        <f>IFERROR('Table 15'!D95/'Table 5'!D95*100, "N/A")</f>
        <v>92.394822006472481</v>
      </c>
      <c r="E95" s="231" t="s">
        <v>133</v>
      </c>
      <c r="F95" s="130" t="str">
        <f t="shared" si="3"/>
        <v>N/A</v>
      </c>
      <c r="G95" s="130">
        <f t="shared" si="4"/>
        <v>-4.0225101387205697</v>
      </c>
      <c r="H95" s="130" t="str">
        <f t="shared" si="5"/>
        <v>N/A</v>
      </c>
    </row>
    <row r="96" spans="2:8">
      <c r="B96" s="53" t="s">
        <v>296</v>
      </c>
      <c r="C96" s="58" t="str">
        <f>IFERROR('Table 15'!C96/'Table 5'!C96*100, "N/A")</f>
        <v>N/A</v>
      </c>
      <c r="D96" s="65">
        <f>IFERROR('Table 15'!D96/'Table 5'!D96*100, "N/A")</f>
        <v>92.896174863387984</v>
      </c>
      <c r="E96" s="231">
        <v>167</v>
      </c>
      <c r="F96" s="130" t="str">
        <f t="shared" si="3"/>
        <v>N/A</v>
      </c>
      <c r="G96" s="130" t="str">
        <f t="shared" si="4"/>
        <v>N/A</v>
      </c>
      <c r="H96" s="130">
        <f t="shared" si="5"/>
        <v>7.6068280863158089</v>
      </c>
    </row>
    <row r="97" spans="2:8">
      <c r="B97" s="53" t="s">
        <v>297</v>
      </c>
      <c r="C97" s="58">
        <f>IFERROR('Table 15'!C97/'Table 5'!C97*100, "N/A")</f>
        <v>79.75668129238133</v>
      </c>
      <c r="D97" s="65">
        <f>IFERROR('Table 15'!D97/'Table 5'!D97*100, "N/A")</f>
        <v>83.258472846059618</v>
      </c>
      <c r="E97" s="231">
        <v>132</v>
      </c>
      <c r="F97" s="130">
        <f t="shared" si="3"/>
        <v>2.8385480871164992</v>
      </c>
      <c r="G97" s="130">
        <f t="shared" si="4"/>
        <v>0.43061834260584853</v>
      </c>
      <c r="H97" s="130">
        <f t="shared" si="5"/>
        <v>5.9298082935345331</v>
      </c>
    </row>
    <row r="98" spans="2:8">
      <c r="B98" s="50" t="s">
        <v>298</v>
      </c>
      <c r="C98" s="58">
        <f>IFERROR('Table 15'!C98/'Table 5'!C98*100, "N/A")</f>
        <v>76.686626746506974</v>
      </c>
      <c r="D98" s="65">
        <f>IFERROR('Table 15'!D98/'Table 5'!D98*100, "N/A")</f>
        <v>112.17266958620074</v>
      </c>
      <c r="E98" s="231">
        <v>104</v>
      </c>
      <c r="F98" s="130">
        <f t="shared" si="3"/>
        <v>1.7069805699587937</v>
      </c>
      <c r="G98" s="130">
        <f t="shared" si="4"/>
        <v>3.8763646120122397</v>
      </c>
      <c r="H98" s="130">
        <f t="shared" si="5"/>
        <v>-0.94114917694596567</v>
      </c>
    </row>
    <row r="99" spans="2:8">
      <c r="B99" s="51" t="s">
        <v>299</v>
      </c>
      <c r="C99" s="58">
        <f>IFERROR('Table 15'!C99/'Table 5'!C99*100, "N/A")</f>
        <v>75.091861465092649</v>
      </c>
      <c r="D99" s="65">
        <f>IFERROR('Table 15'!D99/'Table 5'!D99*100, "N/A")</f>
        <v>111.09045848822801</v>
      </c>
      <c r="E99" s="231">
        <v>103</v>
      </c>
      <c r="F99" s="130">
        <f t="shared" si="3"/>
        <v>1.7711510181687373</v>
      </c>
      <c r="G99" s="130">
        <f t="shared" si="4"/>
        <v>3.9940253262727321</v>
      </c>
      <c r="H99" s="130">
        <f t="shared" si="5"/>
        <v>-0.94074482822164018</v>
      </c>
    </row>
    <row r="100" spans="2:8">
      <c r="B100" s="51" t="s">
        <v>300</v>
      </c>
      <c r="C100" s="58" t="str">
        <f>IFERROR('Table 15'!C100/'Table 5'!C100*100, "N/A")</f>
        <v>N/A</v>
      </c>
      <c r="D100" s="65" t="str">
        <f>IFERROR('Table 15'!D100/'Table 5'!D100*100, "N/A")</f>
        <v>N/A</v>
      </c>
      <c r="E100" s="231" t="s">
        <v>133</v>
      </c>
      <c r="F100" s="130" t="str">
        <f t="shared" si="3"/>
        <v>N/A</v>
      </c>
      <c r="G100" s="130" t="str">
        <f t="shared" si="4"/>
        <v>N/A</v>
      </c>
      <c r="H100" s="130" t="str">
        <f t="shared" si="5"/>
        <v>N/A</v>
      </c>
    </row>
    <row r="101" spans="2:8">
      <c r="B101" s="50" t="s">
        <v>301</v>
      </c>
      <c r="C101" s="58">
        <f>IFERROR('Table 15'!C101/'Table 5'!C101*100, "N/A")</f>
        <v>41.992855799962399</v>
      </c>
      <c r="D101" s="65">
        <f>IFERROR('Table 15'!D101/'Table 5'!D101*100, "N/A")</f>
        <v>53.439225577748992</v>
      </c>
      <c r="E101" s="231">
        <v>73</v>
      </c>
      <c r="F101" s="130">
        <f t="shared" si="3"/>
        <v>3.1196724785870877</v>
      </c>
      <c r="G101" s="130">
        <f t="shared" si="4"/>
        <v>2.4397416511827696</v>
      </c>
      <c r="H101" s="130">
        <f t="shared" si="5"/>
        <v>3.9759358615114371</v>
      </c>
    </row>
    <row r="102" spans="2:8">
      <c r="B102" s="51" t="s">
        <v>302</v>
      </c>
      <c r="C102" s="58">
        <f>IFERROR('Table 15'!C102/'Table 5'!C102*100, "N/A")</f>
        <v>41.690620674970724</v>
      </c>
      <c r="D102" s="65">
        <f>IFERROR('Table 15'!D102/'Table 5'!D102*100, "N/A")</f>
        <v>53.145088329127191</v>
      </c>
      <c r="E102" s="231">
        <v>69</v>
      </c>
      <c r="F102" s="130">
        <f t="shared" si="3"/>
        <v>2.8385990406792683</v>
      </c>
      <c r="G102" s="130">
        <f t="shared" si="4"/>
        <v>2.4571986195058848</v>
      </c>
      <c r="H102" s="130">
        <f t="shared" si="5"/>
        <v>3.3173467462019435</v>
      </c>
    </row>
    <row r="103" spans="2:8">
      <c r="B103" s="51" t="s">
        <v>303</v>
      </c>
      <c r="C103" s="58">
        <f>IFERROR('Table 15'!C103/'Table 5'!C103*100, "N/A")</f>
        <v>50.195606379777317</v>
      </c>
      <c r="D103" s="65">
        <f>IFERROR('Table 15'!D103/'Table 5'!D103*100, "N/A")</f>
        <v>61.439064200217629</v>
      </c>
      <c r="E103" s="231">
        <v>114</v>
      </c>
      <c r="F103" s="130">
        <f t="shared" si="3"/>
        <v>4.6624902319542638</v>
      </c>
      <c r="G103" s="130">
        <f t="shared" si="4"/>
        <v>2.0417477989431276</v>
      </c>
      <c r="H103" s="130">
        <f t="shared" si="5"/>
        <v>8.0332726571973332</v>
      </c>
    </row>
    <row r="104" spans="2:8">
      <c r="B104" s="50" t="s">
        <v>304</v>
      </c>
      <c r="C104" s="58">
        <f>IFERROR('Table 15'!C104/'Table 5'!C104*100, "N/A")</f>
        <v>147.61092150170649</v>
      </c>
      <c r="D104" s="65">
        <f>IFERROR('Table 15'!D104/'Table 5'!D104*100, "N/A")</f>
        <v>111.234640140433</v>
      </c>
      <c r="E104" s="231">
        <v>94</v>
      </c>
      <c r="F104" s="130">
        <f t="shared" si="3"/>
        <v>-2.4759718337131309</v>
      </c>
      <c r="G104" s="130">
        <f t="shared" si="4"/>
        <v>-2.7897284573954351</v>
      </c>
      <c r="H104" s="130">
        <f t="shared" si="5"/>
        <v>-2.0823515854139107</v>
      </c>
    </row>
    <row r="105" spans="2:8">
      <c r="B105" s="51" t="s">
        <v>305</v>
      </c>
      <c r="C105" s="58" t="str">
        <f>IFERROR('Table 15'!C105/'Table 5'!C105*100, "N/A")</f>
        <v>N/A</v>
      </c>
      <c r="D105" s="65" t="str">
        <f>IFERROR('Table 15'!D105/'Table 5'!D105*100, "N/A")</f>
        <v>N/A</v>
      </c>
      <c r="E105" s="231" t="s">
        <v>133</v>
      </c>
      <c r="F105" s="130" t="str">
        <f t="shared" si="3"/>
        <v>N/A</v>
      </c>
      <c r="G105" s="130" t="str">
        <f t="shared" si="4"/>
        <v>N/A</v>
      </c>
      <c r="H105" s="130" t="str">
        <f t="shared" si="5"/>
        <v>N/A</v>
      </c>
    </row>
    <row r="106" spans="2:8">
      <c r="B106" s="51" t="s">
        <v>306</v>
      </c>
      <c r="C106" s="58">
        <f>IFERROR('Table 15'!C106/'Table 5'!C106*100, "N/A")</f>
        <v>160</v>
      </c>
      <c r="D106" s="65">
        <f>IFERROR('Table 15'!D106/'Table 5'!D106*100, "N/A")</f>
        <v>111.272040302267</v>
      </c>
      <c r="E106" s="231">
        <v>107</v>
      </c>
      <c r="F106" s="130">
        <f t="shared" si="3"/>
        <v>-2.2104532817940559</v>
      </c>
      <c r="G106" s="130">
        <f t="shared" si="4"/>
        <v>-3.5667936884925644</v>
      </c>
      <c r="H106" s="130">
        <f t="shared" si="5"/>
        <v>-0.48816933688102804</v>
      </c>
    </row>
    <row r="107" spans="2:8">
      <c r="B107" s="51" t="s">
        <v>307</v>
      </c>
      <c r="C107" s="58" t="str">
        <f>IFERROR('Table 15'!C107/'Table 5'!C107*100, "N/A")</f>
        <v>N/A</v>
      </c>
      <c r="D107" s="65" t="str">
        <f>IFERROR('Table 15'!D107/'Table 5'!D107*100, "N/A")</f>
        <v>N/A</v>
      </c>
      <c r="E107" s="231" t="s">
        <v>133</v>
      </c>
      <c r="F107" s="130" t="str">
        <f t="shared" si="3"/>
        <v>N/A</v>
      </c>
      <c r="G107" s="130" t="str">
        <f t="shared" si="4"/>
        <v>N/A</v>
      </c>
      <c r="H107" s="130" t="str">
        <f t="shared" si="5"/>
        <v>N/A</v>
      </c>
    </row>
    <row r="108" spans="2:8">
      <c r="B108" s="51" t="s">
        <v>308</v>
      </c>
      <c r="C108" s="58" t="str">
        <f>IFERROR('Table 15'!C108/'Table 5'!C108*100, "N/A")</f>
        <v>N/A</v>
      </c>
      <c r="D108" s="65" t="str">
        <f>IFERROR('Table 15'!D108/'Table 5'!D108*100, "N/A")</f>
        <v>N/A</v>
      </c>
      <c r="E108" s="231">
        <v>116</v>
      </c>
      <c r="F108" s="130" t="str">
        <f t="shared" si="3"/>
        <v>N/A</v>
      </c>
      <c r="G108" s="130" t="str">
        <f t="shared" si="4"/>
        <v>N/A</v>
      </c>
      <c r="H108" s="130" t="str">
        <f t="shared" si="5"/>
        <v>N/A</v>
      </c>
    </row>
    <row r="109" spans="2:8">
      <c r="B109" s="51" t="s">
        <v>309</v>
      </c>
      <c r="C109" s="58">
        <f>IFERROR('Table 15'!C109/'Table 5'!C109*100, "N/A")</f>
        <v>327.63157894736838</v>
      </c>
      <c r="D109" s="65">
        <f>IFERROR('Table 15'!D109/'Table 5'!D109*100, "N/A")</f>
        <v>82.716049382716051</v>
      </c>
      <c r="E109" s="231">
        <v>105</v>
      </c>
      <c r="F109" s="130">
        <f t="shared" si="3"/>
        <v>-6.126147488342637</v>
      </c>
      <c r="G109" s="130">
        <f t="shared" si="4"/>
        <v>-12.859428694971321</v>
      </c>
      <c r="H109" s="130">
        <f t="shared" si="5"/>
        <v>3.0267355938149665</v>
      </c>
    </row>
    <row r="110" spans="2:8">
      <c r="B110" s="50" t="s">
        <v>310</v>
      </c>
      <c r="C110" s="58">
        <f>IFERROR('Table 15'!C110/'Table 5'!C110*100, "N/A")</f>
        <v>70.556836902800654</v>
      </c>
      <c r="D110" s="65">
        <f>IFERROR('Table 15'!D110/'Table 5'!D110*100, "N/A")</f>
        <v>104.44574095682613</v>
      </c>
      <c r="E110" s="231">
        <v>137</v>
      </c>
      <c r="F110" s="130">
        <f t="shared" si="3"/>
        <v>3.7552500407627365</v>
      </c>
      <c r="G110" s="130">
        <f t="shared" si="4"/>
        <v>4.0004367750807512</v>
      </c>
      <c r="H110" s="130">
        <f t="shared" si="5"/>
        <v>3.4495793334981872</v>
      </c>
    </row>
    <row r="111" spans="2:8">
      <c r="B111" s="51" t="s">
        <v>311</v>
      </c>
      <c r="C111" s="58">
        <f>IFERROR('Table 15'!C111/'Table 5'!C111*100, "N/A")</f>
        <v>90.104849279161201</v>
      </c>
      <c r="D111" s="65">
        <f>IFERROR('Table 15'!D111/'Table 5'!D111*100, "N/A")</f>
        <v>86.108468125594669</v>
      </c>
      <c r="E111" s="231">
        <v>117</v>
      </c>
      <c r="F111" s="130">
        <f t="shared" si="3"/>
        <v>1.4616905622786058</v>
      </c>
      <c r="G111" s="130">
        <f t="shared" si="4"/>
        <v>-0.4526347614975279</v>
      </c>
      <c r="H111" s="130">
        <f t="shared" si="5"/>
        <v>3.9064482217473051</v>
      </c>
    </row>
    <row r="112" spans="2:8">
      <c r="B112" s="51" t="s">
        <v>312</v>
      </c>
      <c r="C112" s="58">
        <f>IFERROR('Table 15'!C112/'Table 5'!C112*100, "N/A")</f>
        <v>88.286873445884055</v>
      </c>
      <c r="D112" s="65">
        <f>IFERROR('Table 15'!D112/'Table 5'!D112*100, "N/A")</f>
        <v>136.91714385882904</v>
      </c>
      <c r="E112" s="231">
        <v>152</v>
      </c>
      <c r="F112" s="130">
        <f t="shared" si="3"/>
        <v>3.0642842844787577</v>
      </c>
      <c r="G112" s="130">
        <f t="shared" si="4"/>
        <v>4.4855346627718173</v>
      </c>
      <c r="H112" s="130">
        <f t="shared" si="5"/>
        <v>1.3148765565495157</v>
      </c>
    </row>
    <row r="113" spans="2:8">
      <c r="B113" s="51" t="s">
        <v>313</v>
      </c>
      <c r="C113" s="58" t="str">
        <f>IFERROR('Table 15'!C113/'Table 5'!C113*100, "N/A")</f>
        <v>N/A</v>
      </c>
      <c r="D113" s="65">
        <f>IFERROR('Table 15'!D113/'Table 5'!D113*100, "N/A")</f>
        <v>54.031209362808838</v>
      </c>
      <c r="E113" s="231">
        <v>126</v>
      </c>
      <c r="F113" s="130" t="str">
        <f t="shared" si="3"/>
        <v>N/A</v>
      </c>
      <c r="G113" s="130" t="str">
        <f t="shared" si="4"/>
        <v>N/A</v>
      </c>
      <c r="H113" s="130">
        <f t="shared" si="5"/>
        <v>11.164400982158163</v>
      </c>
    </row>
    <row r="114" spans="2:8">
      <c r="B114" s="51" t="s">
        <v>314</v>
      </c>
      <c r="C114" s="58" t="str">
        <f>IFERROR('Table 15'!C114/'Table 5'!C114*100, "N/A")</f>
        <v>N/A</v>
      </c>
      <c r="D114" s="65" t="str">
        <f>IFERROR('Table 15'!D114/'Table 5'!D114*100, "N/A")</f>
        <v>N/A</v>
      </c>
      <c r="E114" s="231" t="s">
        <v>133</v>
      </c>
      <c r="F114" s="130" t="str">
        <f t="shared" si="3"/>
        <v>N/A</v>
      </c>
      <c r="G114" s="130" t="str">
        <f t="shared" si="4"/>
        <v>N/A</v>
      </c>
      <c r="H114" s="130" t="str">
        <f t="shared" si="5"/>
        <v>N/A</v>
      </c>
    </row>
    <row r="115" spans="2:8">
      <c r="B115" s="51" t="s">
        <v>315</v>
      </c>
      <c r="C115" s="58">
        <f>IFERROR('Table 15'!C115/'Table 5'!C115*100, "N/A")</f>
        <v>140.89347079037802</v>
      </c>
      <c r="D115" s="65" t="str">
        <f>IFERROR('Table 15'!D115/'Table 5'!D115*100, "N/A")</f>
        <v>N/A</v>
      </c>
      <c r="E115" s="231" t="s">
        <v>133</v>
      </c>
      <c r="F115" s="130" t="str">
        <f t="shared" si="3"/>
        <v>N/A</v>
      </c>
      <c r="G115" s="130" t="str">
        <f t="shared" si="4"/>
        <v>N/A</v>
      </c>
      <c r="H115" s="130" t="str">
        <f t="shared" si="5"/>
        <v>N/A</v>
      </c>
    </row>
    <row r="116" spans="2:8">
      <c r="B116" s="51" t="s">
        <v>316</v>
      </c>
      <c r="C116" s="58">
        <f>IFERROR('Table 15'!C116/'Table 5'!C116*100, "N/A")</f>
        <v>62.920195021811651</v>
      </c>
      <c r="D116" s="65">
        <f>IFERROR('Table 15'!D116/'Table 5'!D116*100, "N/A")</f>
        <v>69.191919191919197</v>
      </c>
      <c r="E116" s="231">
        <v>118</v>
      </c>
      <c r="F116" s="130">
        <f t="shared" si="3"/>
        <v>3.5551673509970794</v>
      </c>
      <c r="G116" s="130">
        <f t="shared" si="4"/>
        <v>0.95469747136829319</v>
      </c>
      <c r="H116" s="130">
        <f t="shared" si="5"/>
        <v>6.9001534951572907</v>
      </c>
    </row>
    <row r="117" spans="2:8">
      <c r="B117" s="51" t="s">
        <v>317</v>
      </c>
      <c r="C117" s="58">
        <f>IFERROR('Table 15'!C117/'Table 5'!C117*100, "N/A")</f>
        <v>71.761194029850756</v>
      </c>
      <c r="D117" s="65">
        <f>IFERROR('Table 15'!D117/'Table 5'!D117*100, "N/A")</f>
        <v>116.16022099447514</v>
      </c>
      <c r="E117" s="231">
        <v>112</v>
      </c>
      <c r="F117" s="130">
        <f t="shared" si="3"/>
        <v>2.5039177834293769</v>
      </c>
      <c r="G117" s="130">
        <f t="shared" si="4"/>
        <v>4.9341326962736076</v>
      </c>
      <c r="H117" s="130">
        <f t="shared" si="5"/>
        <v>-0.45485715567915586</v>
      </c>
    </row>
    <row r="118" spans="2:8">
      <c r="B118" s="51" t="s">
        <v>318</v>
      </c>
      <c r="C118" s="58">
        <f>IFERROR('Table 15'!C118/'Table 5'!C118*100, "N/A")</f>
        <v>62.6543888871429</v>
      </c>
      <c r="D118" s="65">
        <f>IFERROR('Table 15'!D118/'Table 5'!D118*100, "N/A")</f>
        <v>95.366218236173395</v>
      </c>
      <c r="E118" s="231">
        <v>123</v>
      </c>
      <c r="F118" s="130">
        <f t="shared" si="3"/>
        <v>3.81860780056269</v>
      </c>
      <c r="G118" s="130">
        <f t="shared" si="4"/>
        <v>4.2903935369864588</v>
      </c>
      <c r="H118" s="130">
        <f t="shared" si="5"/>
        <v>3.2318757868229797</v>
      </c>
    </row>
    <row r="119" spans="2:8">
      <c r="B119" s="50" t="s">
        <v>319</v>
      </c>
      <c r="C119" s="58">
        <f>IFERROR('Table 15'!C119/'Table 5'!C119*100, "N/A")</f>
        <v>157.86320519221169</v>
      </c>
      <c r="D119" s="65">
        <f>IFERROR('Table 15'!D119/'Table 5'!D119*100, "N/A")</f>
        <v>130.44250204862061</v>
      </c>
      <c r="E119" s="231">
        <v>149</v>
      </c>
      <c r="F119" s="130">
        <f t="shared" si="3"/>
        <v>-0.32049953435361322</v>
      </c>
      <c r="G119" s="130">
        <f t="shared" si="4"/>
        <v>-1.889876946643676</v>
      </c>
      <c r="H119" s="130">
        <f t="shared" si="5"/>
        <v>1.6765714902841955</v>
      </c>
    </row>
    <row r="120" spans="2:8">
      <c r="B120" s="51" t="s">
        <v>320</v>
      </c>
      <c r="C120" s="58">
        <f>IFERROR('Table 15'!C120/'Table 5'!C120*100, "N/A")</f>
        <v>103.94366197183098</v>
      </c>
      <c r="D120" s="65">
        <f>IFERROR('Table 15'!D120/'Table 5'!D120*100, "N/A")</f>
        <v>64.392650561415437</v>
      </c>
      <c r="E120" s="231">
        <v>94</v>
      </c>
      <c r="F120" s="130">
        <f t="shared" si="3"/>
        <v>-0.55707730574383607</v>
      </c>
      <c r="G120" s="130">
        <f t="shared" si="4"/>
        <v>-4.6756551972421789</v>
      </c>
      <c r="H120" s="130">
        <f t="shared" si="5"/>
        <v>4.8422768566569463</v>
      </c>
    </row>
    <row r="121" spans="2:8">
      <c r="B121" s="51" t="s">
        <v>321</v>
      </c>
      <c r="C121" s="58">
        <f>IFERROR('Table 15'!C121/'Table 5'!C121*100, "N/A")</f>
        <v>90.847457627118644</v>
      </c>
      <c r="D121" s="65">
        <f>IFERROR('Table 15'!D121/'Table 5'!D121*100, "N/A")</f>
        <v>112.52775134792262</v>
      </c>
      <c r="E121" s="231">
        <v>122</v>
      </c>
      <c r="F121" s="130">
        <f t="shared" si="3"/>
        <v>1.6514844454401878</v>
      </c>
      <c r="G121" s="130">
        <f t="shared" si="4"/>
        <v>2.1632467204128814</v>
      </c>
      <c r="H121" s="130">
        <f t="shared" si="5"/>
        <v>1.0153850881148951</v>
      </c>
    </row>
    <row r="122" spans="2:8">
      <c r="B122" s="53" t="s">
        <v>322</v>
      </c>
      <c r="C122" s="58">
        <f>IFERROR('Table 15'!C122/'Table 5'!C122*100, "N/A")</f>
        <v>90.556900726392257</v>
      </c>
      <c r="D122" s="65">
        <f>IFERROR('Table 15'!D122/'Table 5'!D122*100, "N/A")</f>
        <v>112.24296108826321</v>
      </c>
      <c r="E122" s="231">
        <v>122</v>
      </c>
      <c r="F122" s="130">
        <f t="shared" si="3"/>
        <v>1.6695767425146668</v>
      </c>
      <c r="G122" s="130">
        <f t="shared" si="4"/>
        <v>2.1700854203670739</v>
      </c>
      <c r="H122" s="130">
        <f t="shared" si="5"/>
        <v>1.0473874446196074</v>
      </c>
    </row>
    <row r="123" spans="2:8">
      <c r="B123" s="53" t="s">
        <v>323</v>
      </c>
      <c r="C123" s="58">
        <f>IFERROR('Table 15'!C123/'Table 5'!C123*100, "N/A")</f>
        <v>80.597014925373131</v>
      </c>
      <c r="D123" s="65" t="str">
        <f>IFERROR('Table 15'!D123/'Table 5'!D123*100, "N/A")</f>
        <v>N/A</v>
      </c>
      <c r="E123" s="231" t="s">
        <v>133</v>
      </c>
      <c r="F123" s="130" t="str">
        <f t="shared" si="3"/>
        <v>N/A</v>
      </c>
      <c r="G123" s="130" t="str">
        <f t="shared" si="4"/>
        <v>N/A</v>
      </c>
      <c r="H123" s="130" t="str">
        <f t="shared" si="5"/>
        <v>N/A</v>
      </c>
    </row>
    <row r="124" spans="2:8">
      <c r="B124" s="51" t="s">
        <v>324</v>
      </c>
      <c r="C124" s="58" t="str">
        <f>IFERROR('Table 15'!C124/'Table 5'!C124*100, "N/A")</f>
        <v>N/A</v>
      </c>
      <c r="D124" s="65">
        <f>IFERROR('Table 15'!D124/'Table 5'!D124*100, "N/A")</f>
        <v>84.16988416988417</v>
      </c>
      <c r="E124" s="231">
        <v>96</v>
      </c>
      <c r="F124" s="130" t="str">
        <f t="shared" si="3"/>
        <v>N/A</v>
      </c>
      <c r="G124" s="130" t="str">
        <f t="shared" si="4"/>
        <v>N/A</v>
      </c>
      <c r="H124" s="130">
        <f t="shared" si="5"/>
        <v>1.6574737314005938</v>
      </c>
    </row>
    <row r="125" spans="2:8">
      <c r="B125" s="51" t="s">
        <v>325</v>
      </c>
      <c r="C125" s="58">
        <f>IFERROR('Table 15'!C125/'Table 5'!C125*100, "N/A")</f>
        <v>31.618569636135508</v>
      </c>
      <c r="D125" s="65">
        <f>IFERROR('Table 15'!D125/'Table 5'!D125*100, "N/A")</f>
        <v>70.833333333333343</v>
      </c>
      <c r="E125" s="231" t="s">
        <v>133</v>
      </c>
      <c r="F125" s="130" t="str">
        <f t="shared" si="3"/>
        <v>N/A</v>
      </c>
      <c r="G125" s="130">
        <f t="shared" si="4"/>
        <v>8.4000658509876924</v>
      </c>
      <c r="H125" s="130" t="str">
        <f t="shared" si="5"/>
        <v>N/A</v>
      </c>
    </row>
    <row r="126" spans="2:8">
      <c r="B126" s="51" t="s">
        <v>326</v>
      </c>
      <c r="C126" s="58">
        <f>IFERROR('Table 15'!C126/'Table 5'!C126*100, "N/A")</f>
        <v>95.415019762845859</v>
      </c>
      <c r="D126" s="65">
        <f>IFERROR('Table 15'!D126/'Table 5'!D126*100, "N/A")</f>
        <v>408.95522388059698</v>
      </c>
      <c r="E126" s="231" t="s">
        <v>133</v>
      </c>
      <c r="F126" s="130" t="str">
        <f t="shared" si="3"/>
        <v>N/A</v>
      </c>
      <c r="G126" s="130">
        <f t="shared" si="4"/>
        <v>15.666049172036622</v>
      </c>
      <c r="H126" s="130" t="str">
        <f t="shared" si="5"/>
        <v>N/A</v>
      </c>
    </row>
    <row r="127" spans="2:8">
      <c r="B127" s="51" t="s">
        <v>327</v>
      </c>
      <c r="C127" s="58">
        <f>IFERROR('Table 15'!C127/'Table 5'!C127*100, "N/A")</f>
        <v>85.806451612903217</v>
      </c>
      <c r="D127" s="65">
        <f>IFERROR('Table 15'!D127/'Table 5'!D127*100, "N/A")</f>
        <v>105.12820512820514</v>
      </c>
      <c r="E127" s="231">
        <v>110</v>
      </c>
      <c r="F127" s="130">
        <f t="shared" si="3"/>
        <v>1.3894880433400481</v>
      </c>
      <c r="G127" s="130">
        <f t="shared" si="4"/>
        <v>2.0516264511080573</v>
      </c>
      <c r="H127" s="130">
        <f t="shared" si="5"/>
        <v>0.56785319891270447</v>
      </c>
    </row>
    <row r="128" spans="2:8">
      <c r="B128" s="50" t="s">
        <v>328</v>
      </c>
      <c r="C128" s="58">
        <f>IFERROR('Table 15'!C128/'Table 5'!C128*100, "N/A")</f>
        <v>93.857142857142861</v>
      </c>
      <c r="D128" s="65">
        <f>IFERROR('Table 15'!D128/'Table 5'!D128*100, "N/A")</f>
        <v>113.59717360300792</v>
      </c>
      <c r="E128" s="231">
        <v>140</v>
      </c>
      <c r="F128" s="130">
        <f t="shared" si="3"/>
        <v>2.2463508327918547</v>
      </c>
      <c r="G128" s="130">
        <f t="shared" si="4"/>
        <v>1.9271825344305382</v>
      </c>
      <c r="H128" s="130">
        <f t="shared" si="5"/>
        <v>2.6467170113073202</v>
      </c>
    </row>
    <row r="129" spans="2:8">
      <c r="B129" s="51" t="s">
        <v>329</v>
      </c>
      <c r="C129" s="58" t="str">
        <f>IFERROR('Table 15'!C129/'Table 5'!C129*100, "N/A")</f>
        <v>N/A</v>
      </c>
      <c r="D129" s="65">
        <f>IFERROR('Table 15'!D129/'Table 5'!D129*100, "N/A")</f>
        <v>143.47826086956522</v>
      </c>
      <c r="E129" s="231" t="s">
        <v>133</v>
      </c>
      <c r="F129" s="130" t="str">
        <f t="shared" si="3"/>
        <v>N/A</v>
      </c>
      <c r="G129" s="130" t="str">
        <f t="shared" si="4"/>
        <v>N/A</v>
      </c>
      <c r="H129" s="130" t="str">
        <f t="shared" si="5"/>
        <v>N/A</v>
      </c>
    </row>
    <row r="130" spans="2:8">
      <c r="B130" s="51" t="s">
        <v>330</v>
      </c>
      <c r="C130" s="58">
        <f>IFERROR('Table 15'!C130/'Table 5'!C130*100, "N/A")</f>
        <v>42.094017094017097</v>
      </c>
      <c r="D130" s="65">
        <f>IFERROR('Table 15'!D130/'Table 5'!D130*100, "N/A")</f>
        <v>72.202166064981952</v>
      </c>
      <c r="E130" s="231" t="s">
        <v>133</v>
      </c>
      <c r="F130" s="130" t="str">
        <f t="shared" si="3"/>
        <v>N/A</v>
      </c>
      <c r="G130" s="130">
        <f t="shared" si="4"/>
        <v>5.5438629153888197</v>
      </c>
      <c r="H130" s="130" t="str">
        <f t="shared" si="5"/>
        <v>N/A</v>
      </c>
    </row>
    <row r="131" spans="2:8">
      <c r="B131" s="51" t="s">
        <v>331</v>
      </c>
      <c r="C131" s="58" t="str">
        <f>IFERROR('Table 15'!C131/'Table 5'!C131*100, "N/A")</f>
        <v>N/A</v>
      </c>
      <c r="D131" s="65">
        <f>IFERROR('Table 15'!D131/'Table 5'!D131*100, "N/A")</f>
        <v>143.69747899159663</v>
      </c>
      <c r="E131" s="231">
        <v>121</v>
      </c>
      <c r="F131" s="130" t="str">
        <f t="shared" si="3"/>
        <v>N/A</v>
      </c>
      <c r="G131" s="130" t="str">
        <f t="shared" si="4"/>
        <v>N/A</v>
      </c>
      <c r="H131" s="130">
        <f t="shared" si="5"/>
        <v>-2.1260698947175749</v>
      </c>
    </row>
    <row r="132" spans="2:8">
      <c r="B132" s="51" t="s">
        <v>332</v>
      </c>
      <c r="C132" s="58">
        <f>IFERROR('Table 15'!C132/'Table 5'!C132*100, "N/A")</f>
        <v>104.16116248348746</v>
      </c>
      <c r="D132" s="65">
        <f>IFERROR('Table 15'!D132/'Table 5'!D132*100, "N/A")</f>
        <v>112.1536321814486</v>
      </c>
      <c r="E132" s="231">
        <v>153</v>
      </c>
      <c r="F132" s="130">
        <f t="shared" si="3"/>
        <v>2.1590812405851478</v>
      </c>
      <c r="G132" s="130">
        <f t="shared" si="4"/>
        <v>0.74204267542197222</v>
      </c>
      <c r="H132" s="130">
        <f t="shared" si="5"/>
        <v>3.9584417013458495</v>
      </c>
    </row>
    <row r="133" spans="2:8">
      <c r="B133" s="50" t="s">
        <v>333</v>
      </c>
      <c r="C133" s="58">
        <f>IFERROR('Table 15'!C133/'Table 5'!C133*100, "N/A")</f>
        <v>89.124668435013263</v>
      </c>
      <c r="D133" s="65">
        <f>IFERROR('Table 15'!D133/'Table 5'!D133*100, "N/A")</f>
        <v>95.399515738498792</v>
      </c>
      <c r="E133" s="231">
        <v>97</v>
      </c>
      <c r="F133" s="130">
        <f t="shared" si="3"/>
        <v>0.4715238581852077</v>
      </c>
      <c r="G133" s="130">
        <f t="shared" si="4"/>
        <v>0.68269323640686164</v>
      </c>
      <c r="H133" s="130">
        <f t="shared" si="5"/>
        <v>0.20818485660709651</v>
      </c>
    </row>
    <row r="134" spans="2:8">
      <c r="B134" s="51" t="s">
        <v>334</v>
      </c>
      <c r="C134" s="58" t="str">
        <f>IFERROR('Table 15'!C134/'Table 5'!C134*100, "N/A")</f>
        <v>N/A</v>
      </c>
      <c r="D134" s="65">
        <f>IFERROR('Table 15'!D134/'Table 5'!D134*100, "N/A")</f>
        <v>90.729379686434896</v>
      </c>
      <c r="E134" s="231">
        <v>105</v>
      </c>
      <c r="F134" s="130" t="str">
        <f t="shared" si="3"/>
        <v>N/A</v>
      </c>
      <c r="G134" s="130" t="str">
        <f t="shared" si="4"/>
        <v>N/A</v>
      </c>
      <c r="H134" s="130">
        <f t="shared" si="5"/>
        <v>1.8427621652188142</v>
      </c>
    </row>
    <row r="135" spans="2:8">
      <c r="B135" s="51" t="s">
        <v>335</v>
      </c>
      <c r="C135" s="58" t="str">
        <f>IFERROR('Table 15'!C135/'Table 5'!C135*100, "N/A")</f>
        <v>N/A</v>
      </c>
      <c r="D135" s="65">
        <f>IFERROR('Table 15'!D135/'Table 5'!D135*100, "N/A")</f>
        <v>100</v>
      </c>
      <c r="E135" s="231" t="s">
        <v>133</v>
      </c>
      <c r="F135" s="130" t="str">
        <f t="shared" si="3"/>
        <v>N/A</v>
      </c>
      <c r="G135" s="130" t="str">
        <f t="shared" si="4"/>
        <v>N/A</v>
      </c>
      <c r="H135" s="130" t="str">
        <f t="shared" si="5"/>
        <v>N/A</v>
      </c>
    </row>
    <row r="136" spans="2:8">
      <c r="B136" s="51" t="s">
        <v>336</v>
      </c>
      <c r="C136" s="58">
        <f>IFERROR('Table 15'!C136/'Table 5'!C136*100, "N/A")</f>
        <v>92.297979797979806</v>
      </c>
      <c r="D136" s="65">
        <f>IFERROR('Table 15'!D136/'Table 5'!D136*100, "N/A")</f>
        <v>78.976848394324122</v>
      </c>
      <c r="E136" s="231" t="s">
        <v>133</v>
      </c>
      <c r="F136" s="130" t="str">
        <f t="shared" ref="F136:F199" si="6">IFERROR(((E136/C136)^(1/(2015-1997))-1)*100,"N/A")</f>
        <v>N/A</v>
      </c>
      <c r="G136" s="130">
        <f t="shared" ref="G136:G199" si="7">IFERROR(((D136/C136)^(1/(2007-1997))-1)*100, "N/A")</f>
        <v>-1.5465905552101034</v>
      </c>
      <c r="H136" s="130" t="str">
        <f t="shared" ref="H136:H199" si="8">IFERROR(((E136/D136)^(1/(2015-2007))-1)*100, "N/A")</f>
        <v>N/A</v>
      </c>
    </row>
    <row r="137" spans="2:8">
      <c r="B137" s="51" t="s">
        <v>337</v>
      </c>
      <c r="C137" s="58">
        <f>IFERROR('Table 15'!C137/'Table 5'!C137*100, "N/A")</f>
        <v>142.05128205128204</v>
      </c>
      <c r="D137" s="65">
        <f>IFERROR('Table 15'!D137/'Table 5'!D137*100, "N/A")</f>
        <v>158.43137254901961</v>
      </c>
      <c r="E137" s="231">
        <v>156</v>
      </c>
      <c r="F137" s="130">
        <f t="shared" si="6"/>
        <v>0.52173338889773824</v>
      </c>
      <c r="G137" s="130">
        <f t="shared" si="7"/>
        <v>1.0973106220563578</v>
      </c>
      <c r="H137" s="130">
        <f t="shared" si="8"/>
        <v>-0.19313215364592518</v>
      </c>
    </row>
    <row r="138" spans="2:8">
      <c r="B138" s="50" t="s">
        <v>338</v>
      </c>
      <c r="C138" s="58">
        <f>IFERROR('Table 15'!C138/'Table 5'!C138*100, "N/A")</f>
        <v>43.639059181792682</v>
      </c>
      <c r="D138" s="65">
        <f>IFERROR('Table 15'!D138/'Table 5'!D138*100, "N/A")</f>
        <v>58.283479061205711</v>
      </c>
      <c r="E138" s="231">
        <v>159</v>
      </c>
      <c r="F138" s="130">
        <f t="shared" si="6"/>
        <v>7.4473360627851148</v>
      </c>
      <c r="G138" s="130">
        <f t="shared" si="7"/>
        <v>2.9359338545379421</v>
      </c>
      <c r="H138" s="130">
        <f t="shared" si="8"/>
        <v>13.365643369778567</v>
      </c>
    </row>
    <row r="139" spans="2:8">
      <c r="B139" s="51" t="s">
        <v>339</v>
      </c>
      <c r="C139" s="58" t="str">
        <f>IFERROR('Table 15'!C139/'Table 5'!C139*100, "N/A")</f>
        <v>N/A</v>
      </c>
      <c r="D139" s="65" t="str">
        <f>IFERROR('Table 15'!D139/'Table 5'!D139*100, "N/A")</f>
        <v>N/A</v>
      </c>
      <c r="E139" s="231" t="s">
        <v>133</v>
      </c>
      <c r="F139" s="130" t="str">
        <f t="shared" si="6"/>
        <v>N/A</v>
      </c>
      <c r="G139" s="130" t="str">
        <f t="shared" si="7"/>
        <v>N/A</v>
      </c>
      <c r="H139" s="130" t="str">
        <f t="shared" si="8"/>
        <v>N/A</v>
      </c>
    </row>
    <row r="140" spans="2:8">
      <c r="B140" s="53" t="s">
        <v>340</v>
      </c>
      <c r="C140" s="58" t="str">
        <f>IFERROR('Table 15'!C140/'Table 5'!C140*100, "N/A")</f>
        <v>N/A</v>
      </c>
      <c r="D140" s="65" t="str">
        <f>IFERROR('Table 15'!D140/'Table 5'!D140*100, "N/A")</f>
        <v>N/A</v>
      </c>
      <c r="E140" s="231" t="s">
        <v>133</v>
      </c>
      <c r="F140" s="130" t="str">
        <f t="shared" si="6"/>
        <v>N/A</v>
      </c>
      <c r="G140" s="130" t="str">
        <f t="shared" si="7"/>
        <v>N/A</v>
      </c>
      <c r="H140" s="130" t="str">
        <f t="shared" si="8"/>
        <v>N/A</v>
      </c>
    </row>
    <row r="141" spans="2:8">
      <c r="B141" s="53" t="s">
        <v>341</v>
      </c>
      <c r="C141" s="58" t="str">
        <f>IFERROR('Table 15'!C141/'Table 5'!C141*100, "N/A")</f>
        <v>N/A</v>
      </c>
      <c r="D141" s="65" t="str">
        <f>IFERROR('Table 15'!D141/'Table 5'!D141*100, "N/A")</f>
        <v>N/A</v>
      </c>
      <c r="E141" s="231" t="s">
        <v>133</v>
      </c>
      <c r="F141" s="130" t="str">
        <f t="shared" si="6"/>
        <v>N/A</v>
      </c>
      <c r="G141" s="130" t="str">
        <f t="shared" si="7"/>
        <v>N/A</v>
      </c>
      <c r="H141" s="130" t="str">
        <f t="shared" si="8"/>
        <v>N/A</v>
      </c>
    </row>
    <row r="142" spans="2:8">
      <c r="B142" s="51" t="s">
        <v>342</v>
      </c>
      <c r="C142" s="58">
        <f>IFERROR('Table 15'!C142/'Table 5'!C142*100, "N/A")</f>
        <v>50.425733207190163</v>
      </c>
      <c r="D142" s="65">
        <f>IFERROR('Table 15'!D142/'Table 5'!D142*100, "N/A")</f>
        <v>89.568345323740999</v>
      </c>
      <c r="E142" s="231">
        <v>12</v>
      </c>
      <c r="F142" s="130">
        <f t="shared" si="6"/>
        <v>-7.6657717576921076</v>
      </c>
      <c r="G142" s="130">
        <f t="shared" si="7"/>
        <v>5.9132349199986889</v>
      </c>
      <c r="H142" s="130">
        <f t="shared" si="8"/>
        <v>-22.218137738711963</v>
      </c>
    </row>
    <row r="143" spans="2:8">
      <c r="B143" s="51" t="s">
        <v>343</v>
      </c>
      <c r="C143" s="58">
        <f>IFERROR('Table 15'!C143/'Table 5'!C143*100, "N/A")</f>
        <v>97.680097680097674</v>
      </c>
      <c r="D143" s="65">
        <f>IFERROR('Table 15'!D143/'Table 5'!D143*100, "N/A")</f>
        <v>113.58267716535433</v>
      </c>
      <c r="E143" s="231">
        <v>133</v>
      </c>
      <c r="F143" s="130">
        <f t="shared" si="6"/>
        <v>1.7295153125406415</v>
      </c>
      <c r="G143" s="130">
        <f t="shared" si="7"/>
        <v>1.519764483358732</v>
      </c>
      <c r="H143" s="130">
        <f t="shared" si="8"/>
        <v>1.9923133775590518</v>
      </c>
    </row>
    <row r="144" spans="2:8">
      <c r="B144" s="53" t="s">
        <v>344</v>
      </c>
      <c r="C144" s="58">
        <f>IFERROR('Table 15'!C144/'Table 5'!C144*100, "N/A")</f>
        <v>91.304347826086953</v>
      </c>
      <c r="D144" s="65">
        <f>IFERROR('Table 15'!D144/'Table 5'!D144*100, "N/A")</f>
        <v>106.32318501170961</v>
      </c>
      <c r="E144" s="231">
        <v>139</v>
      </c>
      <c r="F144" s="130">
        <f t="shared" si="6"/>
        <v>2.3623353693888571</v>
      </c>
      <c r="G144" s="130">
        <f t="shared" si="7"/>
        <v>1.5345040698767409</v>
      </c>
      <c r="H144" s="130">
        <f t="shared" si="8"/>
        <v>3.4066223828570719</v>
      </c>
    </row>
    <row r="145" spans="2:8">
      <c r="B145" s="53" t="s">
        <v>345</v>
      </c>
      <c r="C145" s="58">
        <f>IFERROR('Table 15'!C145/'Table 5'!C145*100, "N/A")</f>
        <v>78.224974200206404</v>
      </c>
      <c r="D145" s="65">
        <f>IFERROR('Table 15'!D145/'Table 5'!D145*100, "N/A")</f>
        <v>91.001451378809875</v>
      </c>
      <c r="E145" s="231">
        <v>124</v>
      </c>
      <c r="F145" s="130">
        <f t="shared" si="6"/>
        <v>2.592437315766194</v>
      </c>
      <c r="G145" s="130">
        <f t="shared" si="7"/>
        <v>1.5243666892786667</v>
      </c>
      <c r="H145" s="130">
        <f t="shared" si="8"/>
        <v>3.9433407016562283</v>
      </c>
    </row>
    <row r="146" spans="2:8">
      <c r="B146" s="53" t="s">
        <v>346</v>
      </c>
      <c r="C146" s="58" t="str">
        <f>IFERROR('Table 15'!C146/'Table 5'!C146*100, "N/A")</f>
        <v>N/A</v>
      </c>
      <c r="D146" s="65" t="str">
        <f>IFERROR('Table 15'!D146/'Table 5'!D146*100, "N/A")</f>
        <v>N/A</v>
      </c>
      <c r="E146" s="231" t="s">
        <v>133</v>
      </c>
      <c r="F146" s="130" t="str">
        <f t="shared" si="6"/>
        <v>N/A</v>
      </c>
      <c r="G146" s="130" t="str">
        <f t="shared" si="7"/>
        <v>N/A</v>
      </c>
      <c r="H146" s="130" t="str">
        <f t="shared" si="8"/>
        <v>N/A</v>
      </c>
    </row>
    <row r="147" spans="2:8">
      <c r="B147" s="53" t="s">
        <v>347</v>
      </c>
      <c r="C147" s="58" t="str">
        <f>IFERROR('Table 15'!C147/'Table 5'!C147*100, "N/A")</f>
        <v>N/A</v>
      </c>
      <c r="D147" s="65" t="str">
        <f>IFERROR('Table 15'!D147/'Table 5'!D147*100, "N/A")</f>
        <v>N/A</v>
      </c>
      <c r="E147" s="231" t="s">
        <v>133</v>
      </c>
      <c r="F147" s="130" t="str">
        <f t="shared" si="6"/>
        <v>N/A</v>
      </c>
      <c r="G147" s="130" t="str">
        <f t="shared" si="7"/>
        <v>N/A</v>
      </c>
      <c r="H147" s="130" t="str">
        <f t="shared" si="8"/>
        <v>N/A</v>
      </c>
    </row>
    <row r="148" spans="2:8">
      <c r="B148" s="53" t="s">
        <v>348</v>
      </c>
      <c r="C148" s="58" t="str">
        <f>IFERROR('Table 15'!C148/'Table 5'!C148*100, "N/A")</f>
        <v>N/A</v>
      </c>
      <c r="D148" s="65" t="str">
        <f>IFERROR('Table 15'!D148/'Table 5'!D148*100, "N/A")</f>
        <v>N/A</v>
      </c>
      <c r="E148" s="231" t="s">
        <v>133</v>
      </c>
      <c r="F148" s="130" t="str">
        <f t="shared" si="6"/>
        <v>N/A</v>
      </c>
      <c r="G148" s="130" t="str">
        <f t="shared" si="7"/>
        <v>N/A</v>
      </c>
      <c r="H148" s="130" t="str">
        <f t="shared" si="8"/>
        <v>N/A</v>
      </c>
    </row>
    <row r="149" spans="2:8">
      <c r="B149" s="53" t="s">
        <v>349</v>
      </c>
      <c r="C149" s="58" t="str">
        <f>IFERROR('Table 15'!C149/'Table 5'!C149*100, "N/A")</f>
        <v>N/A</v>
      </c>
      <c r="D149" s="65" t="str">
        <f>IFERROR('Table 15'!D149/'Table 5'!D149*100, "N/A")</f>
        <v>N/A</v>
      </c>
      <c r="E149" s="231" t="s">
        <v>133</v>
      </c>
      <c r="F149" s="130" t="str">
        <f t="shared" si="6"/>
        <v>N/A</v>
      </c>
      <c r="G149" s="130" t="str">
        <f t="shared" si="7"/>
        <v>N/A</v>
      </c>
      <c r="H149" s="130" t="str">
        <f t="shared" si="8"/>
        <v>N/A</v>
      </c>
    </row>
    <row r="150" spans="2:8">
      <c r="B150" s="53" t="s">
        <v>350</v>
      </c>
      <c r="C150" s="58" t="str">
        <f>IFERROR('Table 15'!C150/'Table 5'!C150*100, "N/A")</f>
        <v>N/A</v>
      </c>
      <c r="D150" s="65" t="str">
        <f>IFERROR('Table 15'!D150/'Table 5'!D150*100, "N/A")</f>
        <v>N/A</v>
      </c>
      <c r="E150" s="231" t="s">
        <v>133</v>
      </c>
      <c r="F150" s="130" t="str">
        <f t="shared" si="6"/>
        <v>N/A</v>
      </c>
      <c r="G150" s="130" t="str">
        <f t="shared" si="7"/>
        <v>N/A</v>
      </c>
      <c r="H150" s="130" t="str">
        <f t="shared" si="8"/>
        <v>N/A</v>
      </c>
    </row>
    <row r="151" spans="2:8">
      <c r="B151" s="53" t="s">
        <v>351</v>
      </c>
      <c r="C151" s="58" t="str">
        <f>IFERROR('Table 15'!C151/'Table 5'!C151*100, "N/A")</f>
        <v>N/A</v>
      </c>
      <c r="D151" s="65">
        <f>IFERROR('Table 15'!D151/'Table 5'!D151*100, "N/A")</f>
        <v>84.883720930232556</v>
      </c>
      <c r="E151" s="231" t="s">
        <v>133</v>
      </c>
      <c r="F151" s="130" t="str">
        <f t="shared" si="6"/>
        <v>N/A</v>
      </c>
      <c r="G151" s="130" t="str">
        <f t="shared" si="7"/>
        <v>N/A</v>
      </c>
      <c r="H151" s="130" t="str">
        <f t="shared" si="8"/>
        <v>N/A</v>
      </c>
    </row>
    <row r="152" spans="2:8">
      <c r="B152" s="51" t="s">
        <v>352</v>
      </c>
      <c r="C152" s="58" t="str">
        <f>IFERROR('Table 15'!C152/'Table 5'!C152*100, "N/A")</f>
        <v>N/A</v>
      </c>
      <c r="D152" s="65">
        <f>IFERROR('Table 15'!D152/'Table 5'!D152*100, "N/A")</f>
        <v>73.677137577691923</v>
      </c>
      <c r="E152" s="231">
        <v>124</v>
      </c>
      <c r="F152" s="130" t="str">
        <f t="shared" si="6"/>
        <v>N/A</v>
      </c>
      <c r="G152" s="130" t="str">
        <f t="shared" si="7"/>
        <v>N/A</v>
      </c>
      <c r="H152" s="130">
        <f t="shared" si="8"/>
        <v>6.7237600033808187</v>
      </c>
    </row>
    <row r="153" spans="2:8">
      <c r="B153" s="51" t="s">
        <v>353</v>
      </c>
      <c r="C153" s="58" t="str">
        <f>IFERROR('Table 15'!C153/'Table 5'!C153*100, "N/A")</f>
        <v>N/A</v>
      </c>
      <c r="D153" s="65" t="str">
        <f>IFERROR('Table 15'!D153/'Table 5'!D153*100, "N/A")</f>
        <v>N/A</v>
      </c>
      <c r="E153" s="231" t="s">
        <v>133</v>
      </c>
      <c r="F153" s="130" t="str">
        <f t="shared" si="6"/>
        <v>N/A</v>
      </c>
      <c r="G153" s="130" t="str">
        <f t="shared" si="7"/>
        <v>N/A</v>
      </c>
      <c r="H153" s="130" t="str">
        <f t="shared" si="8"/>
        <v>N/A</v>
      </c>
    </row>
    <row r="154" spans="2:8">
      <c r="B154" s="51" t="s">
        <v>354</v>
      </c>
      <c r="C154" s="58">
        <f>IFERROR('Table 15'!C154/'Table 5'!C154*100, "N/A")</f>
        <v>37.196997105643995</v>
      </c>
      <c r="D154" s="65">
        <f>IFERROR('Table 15'!D154/'Table 5'!D154*100, "N/A")</f>
        <v>49.607767263517076</v>
      </c>
      <c r="E154" s="231">
        <v>158</v>
      </c>
      <c r="F154" s="130">
        <f t="shared" si="6"/>
        <v>8.3670318039900557</v>
      </c>
      <c r="G154" s="130">
        <f t="shared" si="7"/>
        <v>2.9210433075580466</v>
      </c>
      <c r="H154" s="130">
        <f t="shared" si="8"/>
        <v>15.581526450422611</v>
      </c>
    </row>
    <row r="155" spans="2:8">
      <c r="B155" s="51" t="s">
        <v>355</v>
      </c>
      <c r="C155" s="58" t="str">
        <f>IFERROR('Table 15'!C155/'Table 5'!C155*100, "N/A")</f>
        <v>N/A</v>
      </c>
      <c r="D155" s="65">
        <f>IFERROR('Table 15'!D155/'Table 5'!D155*100, "N/A")</f>
        <v>116.98113207547169</v>
      </c>
      <c r="E155" s="231">
        <v>139</v>
      </c>
      <c r="F155" s="130" t="str">
        <f t="shared" si="6"/>
        <v>N/A</v>
      </c>
      <c r="G155" s="130" t="str">
        <f t="shared" si="7"/>
        <v>N/A</v>
      </c>
      <c r="H155" s="130">
        <f t="shared" si="8"/>
        <v>2.1791704592924122</v>
      </c>
    </row>
    <row r="156" spans="2:8">
      <c r="B156" s="50" t="s">
        <v>356</v>
      </c>
      <c r="C156" s="58">
        <f>IFERROR('Table 15'!C156/'Table 5'!C156*100, "N/A")</f>
        <v>35.68137910536484</v>
      </c>
      <c r="D156" s="65">
        <f>IFERROR('Table 15'!D156/'Table 5'!D156*100, "N/A")</f>
        <v>75.942532060553475</v>
      </c>
      <c r="E156" s="231">
        <v>92</v>
      </c>
      <c r="F156" s="130">
        <f t="shared" si="6"/>
        <v>5.4029015607190978</v>
      </c>
      <c r="G156" s="130">
        <f t="shared" si="7"/>
        <v>7.8460750827638259</v>
      </c>
      <c r="H156" s="130">
        <f t="shared" si="8"/>
        <v>2.4266206366461818</v>
      </c>
    </row>
    <row r="157" spans="2:8">
      <c r="B157" s="51" t="s">
        <v>357</v>
      </c>
      <c r="C157" s="58">
        <f>IFERROR('Table 15'!C157/'Table 5'!C157*100, "N/A")</f>
        <v>33.878619335841648</v>
      </c>
      <c r="D157" s="65">
        <f>IFERROR('Table 15'!D157/'Table 5'!D157*100, "N/A")</f>
        <v>75.062795137144576</v>
      </c>
      <c r="E157" s="231">
        <v>92</v>
      </c>
      <c r="F157" s="130">
        <f t="shared" si="6"/>
        <v>5.7069278972702531</v>
      </c>
      <c r="G157" s="130">
        <f t="shared" si="7"/>
        <v>8.2804128375910437</v>
      </c>
      <c r="H157" s="130">
        <f t="shared" si="8"/>
        <v>2.5759119805560005</v>
      </c>
    </row>
    <row r="158" spans="2:8">
      <c r="B158" s="51" t="s">
        <v>358</v>
      </c>
      <c r="C158" s="58" t="str">
        <f>IFERROR('Table 15'!C158/'Table 5'!C158*100, "N/A")</f>
        <v>N/A</v>
      </c>
      <c r="D158" s="65">
        <f>IFERROR('Table 15'!D158/'Table 5'!D158*100, "N/A")</f>
        <v>130.76923076923077</v>
      </c>
      <c r="E158" s="231" t="s">
        <v>133</v>
      </c>
      <c r="F158" s="130" t="str">
        <f t="shared" si="6"/>
        <v>N/A</v>
      </c>
      <c r="G158" s="130" t="str">
        <f t="shared" si="7"/>
        <v>N/A</v>
      </c>
      <c r="H158" s="130" t="str">
        <f t="shared" si="8"/>
        <v>N/A</v>
      </c>
    </row>
    <row r="159" spans="2:8">
      <c r="B159" s="51" t="s">
        <v>359</v>
      </c>
      <c r="C159" s="58">
        <f>IFERROR('Table 15'!C159/'Table 5'!C159*100, "N/A")</f>
        <v>49.848942598187314</v>
      </c>
      <c r="D159" s="65">
        <f>IFERROR('Table 15'!D159/'Table 5'!D159*100, "N/A")</f>
        <v>86.995515695067255</v>
      </c>
      <c r="E159" s="231">
        <v>91</v>
      </c>
      <c r="F159" s="130">
        <f t="shared" si="6"/>
        <v>3.4002082504117626</v>
      </c>
      <c r="G159" s="130">
        <f t="shared" si="7"/>
        <v>5.7265575032752425</v>
      </c>
      <c r="H159" s="130">
        <f t="shared" si="8"/>
        <v>0.56412187011321002</v>
      </c>
    </row>
    <row r="160" spans="2:8">
      <c r="B160" s="50" t="s">
        <v>360</v>
      </c>
      <c r="C160" s="58">
        <f>IFERROR('Table 15'!C160/'Table 5'!C160*100, "N/A")</f>
        <v>58.472680796676968</v>
      </c>
      <c r="D160" s="65">
        <f>IFERROR('Table 15'!D160/'Table 5'!D160*100, "N/A")</f>
        <v>83.535960158195394</v>
      </c>
      <c r="E160" s="231">
        <v>123</v>
      </c>
      <c r="F160" s="130">
        <f t="shared" si="6"/>
        <v>4.2177718133377118</v>
      </c>
      <c r="G160" s="130">
        <f t="shared" si="7"/>
        <v>3.6315625181092992</v>
      </c>
      <c r="H160" s="130">
        <f t="shared" si="8"/>
        <v>4.9551987406545761</v>
      </c>
    </row>
    <row r="161" spans="2:8">
      <c r="B161" s="51" t="s">
        <v>361</v>
      </c>
      <c r="C161" s="58">
        <f>IFERROR('Table 15'!C161/'Table 5'!C161*100, "N/A")</f>
        <v>66.55540720961281</v>
      </c>
      <c r="D161" s="65">
        <f>IFERROR('Table 15'!D161/'Table 5'!D161*100, "N/A")</f>
        <v>83.944232066561725</v>
      </c>
      <c r="E161" s="231">
        <v>112</v>
      </c>
      <c r="F161" s="130">
        <f t="shared" si="6"/>
        <v>2.9336758532778617</v>
      </c>
      <c r="G161" s="130">
        <f t="shared" si="7"/>
        <v>2.3483278329431645</v>
      </c>
      <c r="H161" s="130">
        <f t="shared" si="8"/>
        <v>3.670070834206296</v>
      </c>
    </row>
    <row r="162" spans="2:8">
      <c r="B162" s="51" t="s">
        <v>362</v>
      </c>
      <c r="C162" s="58">
        <f>IFERROR('Table 15'!C162/'Table 5'!C162*100, "N/A")</f>
        <v>58.199481865284973</v>
      </c>
      <c r="D162" s="65">
        <f>IFERROR('Table 15'!D162/'Table 5'!D162*100, "N/A")</f>
        <v>82.055395144904281</v>
      </c>
      <c r="E162" s="231">
        <v>127</v>
      </c>
      <c r="F162" s="130">
        <f t="shared" si="6"/>
        <v>4.4303954038172222</v>
      </c>
      <c r="G162" s="130">
        <f t="shared" si="7"/>
        <v>3.4948649802446274</v>
      </c>
      <c r="H162" s="130">
        <f t="shared" si="8"/>
        <v>5.6117095039744047</v>
      </c>
    </row>
    <row r="163" spans="2:8">
      <c r="B163" s="46" t="s">
        <v>363</v>
      </c>
      <c r="C163" s="58">
        <f>IFERROR('Table 15'!C163/'Table 5'!C163*100, "N/A")</f>
        <v>71.065818036123275</v>
      </c>
      <c r="D163" s="65">
        <f>IFERROR('Table 15'!D163/'Table 5'!D163*100, "N/A")</f>
        <v>89.40705820929675</v>
      </c>
      <c r="E163" s="231">
        <v>106</v>
      </c>
      <c r="F163" s="130">
        <f t="shared" si="6"/>
        <v>2.2461467873950758</v>
      </c>
      <c r="G163" s="130">
        <f t="shared" si="7"/>
        <v>2.3224910608915073</v>
      </c>
      <c r="H163" s="130">
        <f t="shared" si="8"/>
        <v>2.150796542728628</v>
      </c>
    </row>
    <row r="164" spans="2:8">
      <c r="B164" s="49" t="s">
        <v>364</v>
      </c>
      <c r="C164" s="58">
        <f>IFERROR('Table 15'!C164/'Table 5'!C164*100, "N/A")</f>
        <v>91.421222219837688</v>
      </c>
      <c r="D164" s="65">
        <f>IFERROR('Table 15'!D164/'Table 5'!D164*100, "N/A")</f>
        <v>100.41353774467996</v>
      </c>
      <c r="E164" s="231">
        <v>97</v>
      </c>
      <c r="F164" s="130">
        <f t="shared" si="6"/>
        <v>0.32961613434496773</v>
      </c>
      <c r="G164" s="130">
        <f t="shared" si="7"/>
        <v>0.9426087767829161</v>
      </c>
      <c r="H164" s="130">
        <f t="shared" si="8"/>
        <v>-0.43139253961607116</v>
      </c>
    </row>
    <row r="165" spans="2:8">
      <c r="B165" s="50" t="s">
        <v>365</v>
      </c>
      <c r="C165" s="58">
        <f>IFERROR('Table 15'!C165/'Table 5'!C165*100, "N/A")</f>
        <v>77.636560302866414</v>
      </c>
      <c r="D165" s="65">
        <f>IFERROR('Table 15'!D165/'Table 5'!D165*100, "N/A")</f>
        <v>85.278669390137139</v>
      </c>
      <c r="E165" s="231">
        <v>76</v>
      </c>
      <c r="F165" s="130">
        <f t="shared" si="6"/>
        <v>-0.11829172387057829</v>
      </c>
      <c r="G165" s="130">
        <f t="shared" si="7"/>
        <v>0.94328013954954049</v>
      </c>
      <c r="H165" s="130">
        <f t="shared" si="8"/>
        <v>-1.4295709076834751</v>
      </c>
    </row>
    <row r="166" spans="2:8">
      <c r="B166" s="50" t="s">
        <v>366</v>
      </c>
      <c r="C166" s="58">
        <f>IFERROR('Table 15'!C166/'Table 5'!C166*100, "N/A")</f>
        <v>41.895927061352864</v>
      </c>
      <c r="D166" s="65">
        <f>IFERROR('Table 15'!D166/'Table 5'!D166*100, "N/A")</f>
        <v>46.017408441451799</v>
      </c>
      <c r="E166" s="231">
        <v>102</v>
      </c>
      <c r="F166" s="130">
        <f t="shared" si="6"/>
        <v>5.0674622424086824</v>
      </c>
      <c r="G166" s="130">
        <f t="shared" si="7"/>
        <v>0.94272747608430407</v>
      </c>
      <c r="H166" s="130">
        <f t="shared" si="8"/>
        <v>10.461198720194375</v>
      </c>
    </row>
    <row r="167" spans="2:8">
      <c r="B167" s="50" t="s">
        <v>367</v>
      </c>
      <c r="C167" s="58">
        <f>IFERROR('Table 15'!C167/'Table 5'!C167*100, "N/A")</f>
        <v>76.874799032976455</v>
      </c>
      <c r="D167" s="65">
        <f>IFERROR('Table 15'!D167/'Table 5'!D167*100, "N/A")</f>
        <v>84.435910363544693</v>
      </c>
      <c r="E167" s="231">
        <v>113</v>
      </c>
      <c r="F167" s="130">
        <f t="shared" si="6"/>
        <v>2.1631173098004775</v>
      </c>
      <c r="G167" s="130">
        <f t="shared" si="7"/>
        <v>0.94256116488644626</v>
      </c>
      <c r="H167" s="130">
        <f t="shared" si="8"/>
        <v>3.7095874482893532</v>
      </c>
    </row>
    <row r="168" spans="2:8">
      <c r="B168" s="50" t="s">
        <v>368</v>
      </c>
      <c r="C168" s="58">
        <f>IFERROR('Table 15'!C168/'Table 5'!C168*100, "N/A")</f>
        <v>114.70922080523469</v>
      </c>
      <c r="D168" s="65">
        <f>IFERROR('Table 15'!D168/'Table 5'!D168*100, "N/A")</f>
        <v>125.99735799207397</v>
      </c>
      <c r="E168" s="231">
        <v>92</v>
      </c>
      <c r="F168" s="130">
        <f t="shared" si="6"/>
        <v>-1.2181411554183508</v>
      </c>
      <c r="G168" s="130">
        <f t="shared" si="7"/>
        <v>0.94302398199961335</v>
      </c>
      <c r="H168" s="130">
        <f t="shared" si="8"/>
        <v>-3.8546469342573775</v>
      </c>
    </row>
    <row r="169" spans="2:8">
      <c r="B169" s="50" t="s">
        <v>369</v>
      </c>
      <c r="C169" s="58">
        <f>IFERROR('Table 15'!C169/'Table 5'!C169*100, "N/A")</f>
        <v>99.517541247245219</v>
      </c>
      <c r="D169" s="65">
        <f>IFERROR('Table 15'!D169/'Table 5'!D169*100, "N/A")</f>
        <v>109.30712899793453</v>
      </c>
      <c r="E169" s="231">
        <v>87</v>
      </c>
      <c r="F169" s="130">
        <f t="shared" si="6"/>
        <v>-0.74402832467405089</v>
      </c>
      <c r="G169" s="130">
        <f t="shared" si="7"/>
        <v>0.94269256379004851</v>
      </c>
      <c r="H169" s="130">
        <f t="shared" si="8"/>
        <v>-2.812850234198494</v>
      </c>
    </row>
    <row r="170" spans="2:8">
      <c r="B170" s="50" t="s">
        <v>370</v>
      </c>
      <c r="C170" s="58">
        <f>IFERROR('Table 15'!C170/'Table 5'!C170*100, "N/A")</f>
        <v>111.00368474255716</v>
      </c>
      <c r="D170" s="65">
        <f>IFERROR('Table 15'!D170/'Table 5'!D170*100, "N/A")</f>
        <v>121.92114821471213</v>
      </c>
      <c r="E170" s="231">
        <v>114</v>
      </c>
      <c r="F170" s="130">
        <f t="shared" si="6"/>
        <v>0.14808204308371931</v>
      </c>
      <c r="G170" s="130">
        <f t="shared" si="7"/>
        <v>0.9425251848318883</v>
      </c>
      <c r="H170" s="130">
        <f t="shared" si="8"/>
        <v>-0.83618512617379404</v>
      </c>
    </row>
    <row r="171" spans="2:8">
      <c r="B171" s="50" t="s">
        <v>371</v>
      </c>
      <c r="C171" s="58">
        <f>IFERROR('Table 15'!C171/'Table 5'!C171*100, "N/A")</f>
        <v>94.945344425806894</v>
      </c>
      <c r="D171" s="65">
        <f>IFERROR('Table 15'!D171/'Table 5'!D171*100, "N/A")</f>
        <v>104.28420468181901</v>
      </c>
      <c r="E171" s="231">
        <v>86</v>
      </c>
      <c r="F171" s="130">
        <f t="shared" si="6"/>
        <v>-0.54823671137224084</v>
      </c>
      <c r="G171" s="130">
        <f t="shared" si="7"/>
        <v>0.94259980255744225</v>
      </c>
      <c r="H171" s="130">
        <f t="shared" si="8"/>
        <v>-2.3808572077349432</v>
      </c>
    </row>
    <row r="172" spans="2:8">
      <c r="B172" s="50" t="s">
        <v>372</v>
      </c>
      <c r="C172" s="58">
        <f>IFERROR('Table 15'!C172/'Table 5'!C172*100, "N/A")</f>
        <v>109.34583183111005</v>
      </c>
      <c r="D172" s="65">
        <f>IFERROR('Table 15'!D172/'Table 5'!D172*100, "N/A")</f>
        <v>120.10186170978045</v>
      </c>
      <c r="E172" s="231">
        <v>104</v>
      </c>
      <c r="F172" s="130">
        <f t="shared" si="6"/>
        <v>-0.27808334977615923</v>
      </c>
      <c r="G172" s="130">
        <f t="shared" si="7"/>
        <v>0.94266134185354566</v>
      </c>
      <c r="H172" s="130">
        <f t="shared" si="8"/>
        <v>-1.7832747001337967</v>
      </c>
    </row>
    <row r="173" spans="2:8">
      <c r="B173" s="50" t="s">
        <v>373</v>
      </c>
      <c r="C173" s="58">
        <f>IFERROR('Table 15'!C173/'Table 5'!C173*100, "N/A")</f>
        <v>95.404939689833441</v>
      </c>
      <c r="D173" s="65">
        <f>IFERROR('Table 15'!D173/'Table 5'!D173*100, "N/A")</f>
        <v>104.79457394558354</v>
      </c>
      <c r="E173" s="231">
        <v>98</v>
      </c>
      <c r="F173" s="130">
        <f t="shared" si="6"/>
        <v>0.14920632891732843</v>
      </c>
      <c r="G173" s="130">
        <f t="shared" si="7"/>
        <v>0.94313615503902604</v>
      </c>
      <c r="H173" s="130">
        <f t="shared" si="8"/>
        <v>-0.83443059630757821</v>
      </c>
    </row>
    <row r="174" spans="2:8">
      <c r="B174" s="49" t="s">
        <v>374</v>
      </c>
      <c r="C174" s="58">
        <f>IFERROR('Table 15'!C174/'Table 5'!C174*100, "N/A")</f>
        <v>72.843208998118641</v>
      </c>
      <c r="D174" s="65">
        <f>IFERROR('Table 15'!D174/'Table 5'!D174*100, "N/A")</f>
        <v>94.61485730778945</v>
      </c>
      <c r="E174" s="231">
        <v>101</v>
      </c>
      <c r="F174" s="130">
        <f t="shared" si="6"/>
        <v>1.8322003663864939</v>
      </c>
      <c r="G174" s="130">
        <f t="shared" si="7"/>
        <v>2.6495445801604456</v>
      </c>
      <c r="H174" s="130">
        <f t="shared" si="8"/>
        <v>0.81966600645699828</v>
      </c>
    </row>
    <row r="175" spans="2:8">
      <c r="B175" s="50" t="s">
        <v>375</v>
      </c>
      <c r="C175" s="58">
        <f>IFERROR('Table 15'!C175/'Table 5'!C175*100, "N/A")</f>
        <v>73.547867458370021</v>
      </c>
      <c r="D175" s="65">
        <f>IFERROR('Table 15'!D175/'Table 5'!D175*100, "N/A")</f>
        <v>95.530247891424409</v>
      </c>
      <c r="E175" s="231">
        <v>101</v>
      </c>
      <c r="F175" s="130">
        <f t="shared" si="6"/>
        <v>1.777750865278005</v>
      </c>
      <c r="G175" s="130">
        <f t="shared" si="7"/>
        <v>2.649557602418473</v>
      </c>
      <c r="H175" s="130">
        <f t="shared" si="8"/>
        <v>0.69839734411705212</v>
      </c>
    </row>
    <row r="176" spans="2:8">
      <c r="B176" s="50" t="s">
        <v>376</v>
      </c>
      <c r="C176" s="58">
        <f>IFERROR('Table 15'!C176/'Table 5'!C176*100, "N/A")</f>
        <v>68.104091862490662</v>
      </c>
      <c r="D176" s="65">
        <f>IFERROR('Table 15'!D176/'Table 5'!D176*100, "N/A")</f>
        <v>88.460160405699639</v>
      </c>
      <c r="E176" s="231">
        <v>104</v>
      </c>
      <c r="F176" s="130">
        <f t="shared" si="6"/>
        <v>2.3798412597071383</v>
      </c>
      <c r="G176" s="130">
        <f t="shared" si="7"/>
        <v>2.6496449706689074</v>
      </c>
      <c r="H176" s="130">
        <f t="shared" si="8"/>
        <v>2.0435836452957545</v>
      </c>
    </row>
    <row r="177" spans="2:8">
      <c r="B177" s="50" t="s">
        <v>377</v>
      </c>
      <c r="C177" s="58">
        <f>IFERROR('Table 15'!C177/'Table 5'!C177*100, "N/A")</f>
        <v>120.45601552393272</v>
      </c>
      <c r="D177" s="65">
        <f>IFERROR('Table 15'!D177/'Table 5'!D177*100, "N/A")</f>
        <v>156.44996248038748</v>
      </c>
      <c r="E177" s="231">
        <v>111</v>
      </c>
      <c r="F177" s="130">
        <f t="shared" si="6"/>
        <v>-0.45316160239383674</v>
      </c>
      <c r="G177" s="130">
        <f t="shared" si="7"/>
        <v>2.6489938874296959</v>
      </c>
      <c r="H177" s="130">
        <f t="shared" si="8"/>
        <v>-4.1993535980220598</v>
      </c>
    </row>
    <row r="178" spans="2:8">
      <c r="B178" s="50" t="s">
        <v>378</v>
      </c>
      <c r="C178" s="58">
        <f>IFERROR('Table 15'!C178/'Table 5'!C178*100, "N/A")</f>
        <v>56.428587486792111</v>
      </c>
      <c r="D178" s="65">
        <f>IFERROR('Table 15'!D178/'Table 5'!D178*100, "N/A")</f>
        <v>73.294486157814731</v>
      </c>
      <c r="E178" s="231">
        <v>108</v>
      </c>
      <c r="F178" s="130">
        <f t="shared" si="6"/>
        <v>3.672238619191126</v>
      </c>
      <c r="G178" s="130">
        <f t="shared" si="7"/>
        <v>2.6495884556602567</v>
      </c>
      <c r="H178" s="130">
        <f t="shared" si="8"/>
        <v>4.9648903360992147</v>
      </c>
    </row>
    <row r="179" spans="2:8">
      <c r="B179" s="50" t="s">
        <v>379</v>
      </c>
      <c r="C179" s="58">
        <f>IFERROR('Table 15'!C179/'Table 5'!C179*100, "N/A")</f>
        <v>73.923627393015153</v>
      </c>
      <c r="D179" s="65">
        <f>IFERROR('Table 15'!D179/'Table 5'!D179*100, "N/A")</f>
        <v>96.018230093512685</v>
      </c>
      <c r="E179" s="231">
        <v>102</v>
      </c>
      <c r="F179" s="130">
        <f t="shared" si="6"/>
        <v>1.8046477792691196</v>
      </c>
      <c r="G179" s="130">
        <f t="shared" si="7"/>
        <v>2.6495483150641874</v>
      </c>
      <c r="H179" s="130">
        <f t="shared" si="8"/>
        <v>0.75829489157110963</v>
      </c>
    </row>
    <row r="180" spans="2:8">
      <c r="B180" s="50" t="s">
        <v>380</v>
      </c>
      <c r="C180" s="58">
        <f>IFERROR('Table 15'!C180/'Table 5'!C180*100, "N/A")</f>
        <v>56.833333333333336</v>
      </c>
      <c r="D180" s="65">
        <f>IFERROR('Table 15'!D180/'Table 5'!D180*100, "N/A")</f>
        <v>73.820167081928773</v>
      </c>
      <c r="E180" s="231">
        <v>102</v>
      </c>
      <c r="F180" s="130">
        <f t="shared" si="6"/>
        <v>3.3025273386089848</v>
      </c>
      <c r="G180" s="130">
        <f t="shared" si="7"/>
        <v>2.6495830175023993</v>
      </c>
      <c r="H180" s="130">
        <f t="shared" si="8"/>
        <v>4.124551434686663</v>
      </c>
    </row>
    <row r="181" spans="2:8">
      <c r="B181" s="50" t="s">
        <v>381</v>
      </c>
      <c r="C181" s="58">
        <f>IFERROR('Table 15'!C181/'Table 5'!C181*100, "N/A")</f>
        <v>75.965703330256346</v>
      </c>
      <c r="D181" s="65">
        <f>IFERROR('Table 15'!D181/'Table 5'!D181*100, "N/A")</f>
        <v>98.67135680465438</v>
      </c>
      <c r="E181" s="231">
        <v>101</v>
      </c>
      <c r="F181" s="130">
        <f t="shared" si="6"/>
        <v>1.5950232208670867</v>
      </c>
      <c r="G181" s="130">
        <f t="shared" si="7"/>
        <v>2.6496218224713042</v>
      </c>
      <c r="H181" s="130">
        <f t="shared" si="8"/>
        <v>0.29199820083158912</v>
      </c>
    </row>
    <row r="182" spans="2:8">
      <c r="B182" s="50" t="s">
        <v>382</v>
      </c>
      <c r="C182" s="58">
        <f>IFERROR('Table 15'!C182/'Table 5'!C182*100, "N/A")</f>
        <v>86.551834813309085</v>
      </c>
      <c r="D182" s="65">
        <f>IFERROR('Table 15'!D182/'Table 5'!D182*100, "N/A")</f>
        <v>112.42266308002691</v>
      </c>
      <c r="E182" s="231">
        <v>99</v>
      </c>
      <c r="F182" s="130">
        <f t="shared" si="6"/>
        <v>0.74932890749215275</v>
      </c>
      <c r="G182" s="130">
        <f t="shared" si="7"/>
        <v>2.649717613672431</v>
      </c>
      <c r="H182" s="130">
        <f t="shared" si="8"/>
        <v>-1.5767581323580915</v>
      </c>
    </row>
    <row r="183" spans="2:8">
      <c r="B183" s="50" t="s">
        <v>383</v>
      </c>
      <c r="C183" s="58">
        <f>IFERROR('Table 15'!C183/'Table 5'!C183*100, "N/A")</f>
        <v>85.143812120679044</v>
      </c>
      <c r="D183" s="65">
        <f>IFERROR('Table 15'!D183/'Table 5'!D183*100, "N/A")</f>
        <v>110.5922908179254</v>
      </c>
      <c r="E183" s="231">
        <v>106</v>
      </c>
      <c r="F183" s="130">
        <f t="shared" si="6"/>
        <v>1.2246456751048518</v>
      </c>
      <c r="G183" s="130">
        <f t="shared" si="7"/>
        <v>2.6495799004686793</v>
      </c>
      <c r="H183" s="130">
        <f t="shared" si="8"/>
        <v>-0.52873834787734442</v>
      </c>
    </row>
    <row r="184" spans="2:8">
      <c r="B184" s="50" t="s">
        <v>384</v>
      </c>
      <c r="C184" s="58">
        <f>IFERROR('Table 15'!C184/'Table 5'!C184*100, "N/A")</f>
        <v>81.483175123781891</v>
      </c>
      <c r="D184" s="65">
        <f>IFERROR('Table 15'!D184/'Table 5'!D184*100, "N/A")</f>
        <v>105.83717755114705</v>
      </c>
      <c r="E184" s="231">
        <v>94</v>
      </c>
      <c r="F184" s="130">
        <f t="shared" si="6"/>
        <v>0.79703859465520832</v>
      </c>
      <c r="G184" s="130">
        <f t="shared" si="7"/>
        <v>2.6495454546758612</v>
      </c>
      <c r="H184" s="130">
        <f t="shared" si="8"/>
        <v>-1.4716521473272182</v>
      </c>
    </row>
    <row r="185" spans="2:8">
      <c r="B185" s="50" t="s">
        <v>385</v>
      </c>
      <c r="C185" s="58">
        <f>IFERROR('Table 15'!C185/'Table 5'!C185*100, "N/A")</f>
        <v>72.418858090499882</v>
      </c>
      <c r="D185" s="65">
        <f>IFERROR('Table 15'!D185/'Table 5'!D185*100, "N/A")</f>
        <v>94.062883264577991</v>
      </c>
      <c r="E185" s="231">
        <v>111</v>
      </c>
      <c r="F185" s="130">
        <f t="shared" si="6"/>
        <v>2.400944279481898</v>
      </c>
      <c r="G185" s="130">
        <f t="shared" si="7"/>
        <v>2.6494581983231624</v>
      </c>
      <c r="H185" s="130">
        <f t="shared" si="8"/>
        <v>2.0911477821327518</v>
      </c>
    </row>
    <row r="186" spans="2:8">
      <c r="B186" s="50" t="s">
        <v>386</v>
      </c>
      <c r="C186" s="58">
        <f>IFERROR('Table 15'!C186/'Table 5'!C186*100, "N/A")</f>
        <v>75.052728106373223</v>
      </c>
      <c r="D186" s="65">
        <f>IFERROR('Table 15'!D186/'Table 5'!D186*100, "N/A")</f>
        <v>97.48435331076638</v>
      </c>
      <c r="E186" s="231">
        <v>102</v>
      </c>
      <c r="F186" s="130">
        <f t="shared" si="6"/>
        <v>1.7189507249729674</v>
      </c>
      <c r="G186" s="130">
        <f t="shared" si="7"/>
        <v>2.6495011587192918</v>
      </c>
      <c r="H186" s="130">
        <f t="shared" si="8"/>
        <v>0.56761645986085352</v>
      </c>
    </row>
    <row r="187" spans="2:8">
      <c r="B187" s="49" t="s">
        <v>387</v>
      </c>
      <c r="C187" s="58">
        <f>IFERROR('Table 15'!C187/'Table 5'!C187*100, "N/A")</f>
        <v>66.214875775672127</v>
      </c>
      <c r="D187" s="65">
        <f>IFERROR('Table 15'!D187/'Table 5'!D187*100, "N/A")</f>
        <v>90.90088441963897</v>
      </c>
      <c r="E187" s="231">
        <v>110</v>
      </c>
      <c r="F187" s="130">
        <f t="shared" si="6"/>
        <v>2.8599968001075116</v>
      </c>
      <c r="G187" s="130">
        <f t="shared" si="7"/>
        <v>3.219381880217953</v>
      </c>
      <c r="H187" s="130">
        <f t="shared" si="8"/>
        <v>2.4125245691277497</v>
      </c>
    </row>
    <row r="188" spans="2:8">
      <c r="B188" s="50" t="s">
        <v>388</v>
      </c>
      <c r="C188" s="58">
        <f>IFERROR('Table 15'!C188/'Table 5'!C188*100, "N/A")</f>
        <v>106.16137679188842</v>
      </c>
      <c r="D188" s="65">
        <f>IFERROR('Table 15'!D188/'Table 5'!D188*100, "N/A")</f>
        <v>94.292310262602328</v>
      </c>
      <c r="E188" s="231">
        <v>116</v>
      </c>
      <c r="F188" s="130">
        <f t="shared" si="6"/>
        <v>0.4936021779048394</v>
      </c>
      <c r="G188" s="130">
        <f t="shared" si="7"/>
        <v>-1.178606553200201</v>
      </c>
      <c r="H188" s="130">
        <f t="shared" si="8"/>
        <v>2.6237107299858398</v>
      </c>
    </row>
    <row r="189" spans="2:8">
      <c r="B189" s="50" t="s">
        <v>389</v>
      </c>
      <c r="C189" s="58">
        <f>IFERROR('Table 15'!C189/'Table 5'!C189*100, "N/A")</f>
        <v>113.69779617679289</v>
      </c>
      <c r="D189" s="65">
        <f>IFERROR('Table 15'!D189/'Table 5'!D189*100, "N/A")</f>
        <v>140.47619047619045</v>
      </c>
      <c r="E189" s="231">
        <v>133</v>
      </c>
      <c r="F189" s="130">
        <f t="shared" si="6"/>
        <v>0.87494496489357587</v>
      </c>
      <c r="G189" s="130">
        <f t="shared" si="7"/>
        <v>2.1374632979614283</v>
      </c>
      <c r="H189" s="130">
        <f t="shared" si="8"/>
        <v>-0.68127973744996906</v>
      </c>
    </row>
    <row r="190" spans="2:8">
      <c r="B190" s="50" t="s">
        <v>390</v>
      </c>
      <c r="C190" s="58">
        <f>IFERROR('Table 15'!C190/'Table 5'!C190*100, "N/A")</f>
        <v>49.981480141176668</v>
      </c>
      <c r="D190" s="65">
        <f>IFERROR('Table 15'!D190/'Table 5'!D190*100, "N/A")</f>
        <v>78.608275521738875</v>
      </c>
      <c r="E190" s="231">
        <v>103</v>
      </c>
      <c r="F190" s="130">
        <f t="shared" si="6"/>
        <v>4.0988678330688533</v>
      </c>
      <c r="G190" s="130">
        <f t="shared" si="7"/>
        <v>4.6323346011543087</v>
      </c>
      <c r="H190" s="130">
        <f t="shared" si="8"/>
        <v>3.4358575695024207</v>
      </c>
    </row>
    <row r="191" spans="2:8">
      <c r="B191" s="50" t="s">
        <v>391</v>
      </c>
      <c r="C191" s="58">
        <f>IFERROR('Table 15'!C191/'Table 5'!C191*100, "N/A")</f>
        <v>77.605868698023485</v>
      </c>
      <c r="D191" s="65">
        <f>IFERROR('Table 15'!D191/'Table 5'!D191*100, "N/A")</f>
        <v>99.193423439023718</v>
      </c>
      <c r="E191" s="231">
        <v>100</v>
      </c>
      <c r="F191" s="130">
        <f t="shared" si="6"/>
        <v>1.4184499496325165</v>
      </c>
      <c r="G191" s="130">
        <f t="shared" si="7"/>
        <v>2.4846521670553789</v>
      </c>
      <c r="H191" s="130">
        <f t="shared" si="8"/>
        <v>0.1012821291492827</v>
      </c>
    </row>
    <row r="192" spans="2:8">
      <c r="B192" s="50" t="s">
        <v>392</v>
      </c>
      <c r="C192" s="58">
        <f>IFERROR('Table 15'!C192/'Table 5'!C192*100, "N/A")</f>
        <v>72.06921113551374</v>
      </c>
      <c r="D192" s="65">
        <f>IFERROR('Table 15'!D192/'Table 5'!D192*100, "N/A")</f>
        <v>80.953931966695848</v>
      </c>
      <c r="E192" s="231">
        <v>115</v>
      </c>
      <c r="F192" s="130">
        <f t="shared" si="6"/>
        <v>2.6301332779399278</v>
      </c>
      <c r="G192" s="130">
        <f t="shared" si="7"/>
        <v>1.1693169668286041</v>
      </c>
      <c r="H192" s="130">
        <f t="shared" si="8"/>
        <v>4.4858515703982027</v>
      </c>
    </row>
    <row r="193" spans="2:8">
      <c r="B193" s="51" t="s">
        <v>393</v>
      </c>
      <c r="C193" s="58">
        <f>IFERROR('Table 15'!C193/'Table 5'!C193*100, "N/A")</f>
        <v>77.291516894320637</v>
      </c>
      <c r="D193" s="65">
        <f>IFERROR('Table 15'!D193/'Table 5'!D193*100, "N/A")</f>
        <v>61.282565130260522</v>
      </c>
      <c r="E193" s="231">
        <v>128</v>
      </c>
      <c r="F193" s="130">
        <f t="shared" si="6"/>
        <v>2.8421169352564002</v>
      </c>
      <c r="G193" s="130">
        <f t="shared" si="7"/>
        <v>-2.2941627763659489</v>
      </c>
      <c r="H193" s="130">
        <f t="shared" si="8"/>
        <v>9.6438127509171245</v>
      </c>
    </row>
    <row r="194" spans="2:8">
      <c r="B194" s="51" t="s">
        <v>394</v>
      </c>
      <c r="C194" s="58">
        <f>IFERROR('Table 15'!C194/'Table 5'!C194*100, "N/A")</f>
        <v>56.895014187271983</v>
      </c>
      <c r="D194" s="65">
        <f>IFERROR('Table 15'!D194/'Table 5'!D194*100, "N/A")</f>
        <v>78.903440320282286</v>
      </c>
      <c r="E194" s="231">
        <v>108</v>
      </c>
      <c r="F194" s="130">
        <f t="shared" si="6"/>
        <v>3.6248377668062659</v>
      </c>
      <c r="G194" s="130">
        <f t="shared" si="7"/>
        <v>3.3242289213499587</v>
      </c>
      <c r="H194" s="130">
        <f t="shared" si="8"/>
        <v>4.0018290048596583</v>
      </c>
    </row>
    <row r="195" spans="2:8">
      <c r="B195" s="51" t="s">
        <v>395</v>
      </c>
      <c r="C195" s="58">
        <f>IFERROR('Table 15'!C195/'Table 5'!C195*100, "N/A")</f>
        <v>81.612660135644305</v>
      </c>
      <c r="D195" s="65">
        <f>IFERROR('Table 15'!D195/'Table 5'!D195*100, "N/A")</f>
        <v>97.929360735309302</v>
      </c>
      <c r="E195" s="231">
        <v>112</v>
      </c>
      <c r="F195" s="130">
        <f t="shared" si="6"/>
        <v>1.7739648484660808</v>
      </c>
      <c r="G195" s="130">
        <f t="shared" si="7"/>
        <v>1.8393312053931243</v>
      </c>
      <c r="H195" s="130">
        <f t="shared" si="8"/>
        <v>1.6923158996329901</v>
      </c>
    </row>
    <row r="196" spans="2:8">
      <c r="B196" s="50" t="s">
        <v>396</v>
      </c>
      <c r="C196" s="58">
        <f>IFERROR('Table 15'!C196/'Table 5'!C196*100, "N/A")</f>
        <v>56.608162670266914</v>
      </c>
      <c r="D196" s="65">
        <f>IFERROR('Table 15'!D196/'Table 5'!D196*100, "N/A")</f>
        <v>97.118139461865809</v>
      </c>
      <c r="E196" s="231">
        <v>108</v>
      </c>
      <c r="F196" s="130">
        <f t="shared" si="6"/>
        <v>3.6539404070264903</v>
      </c>
      <c r="G196" s="130">
        <f t="shared" si="7"/>
        <v>5.5460851741186534</v>
      </c>
      <c r="H196" s="130">
        <f t="shared" si="8"/>
        <v>1.3363891253706406</v>
      </c>
    </row>
    <row r="197" spans="2:8">
      <c r="B197" s="50" t="s">
        <v>397</v>
      </c>
      <c r="C197" s="58" t="str">
        <f>IFERROR('Table 15'!C197/'Table 5'!C197*100, "N/A")</f>
        <v>N/A</v>
      </c>
      <c r="D197" s="65" t="str">
        <f>IFERROR('Table 15'!D197/'Table 5'!D197*100, "N/A")</f>
        <v>N/A</v>
      </c>
      <c r="E197" s="231" t="s">
        <v>133</v>
      </c>
      <c r="F197" s="130" t="str">
        <f t="shared" si="6"/>
        <v>N/A</v>
      </c>
      <c r="G197" s="130" t="str">
        <f t="shared" si="7"/>
        <v>N/A</v>
      </c>
      <c r="H197" s="130" t="str">
        <f t="shared" si="8"/>
        <v>N/A</v>
      </c>
    </row>
    <row r="198" spans="2:8">
      <c r="B198" s="51" t="s">
        <v>398</v>
      </c>
      <c r="C198" s="58" t="str">
        <f>IFERROR('Table 15'!C198/'Table 5'!C198*100, "N/A")</f>
        <v>N/A</v>
      </c>
      <c r="D198" s="65" t="str">
        <f>IFERROR('Table 15'!D198/'Table 5'!D198*100, "N/A")</f>
        <v>N/A</v>
      </c>
      <c r="E198" s="231" t="s">
        <v>133</v>
      </c>
      <c r="F198" s="130" t="str">
        <f t="shared" si="6"/>
        <v>N/A</v>
      </c>
      <c r="G198" s="130" t="str">
        <f t="shared" si="7"/>
        <v>N/A</v>
      </c>
      <c r="H198" s="130" t="str">
        <f t="shared" si="8"/>
        <v>N/A</v>
      </c>
    </row>
    <row r="199" spans="2:8">
      <c r="B199" s="51" t="s">
        <v>399</v>
      </c>
      <c r="C199" s="58" t="str">
        <f>IFERROR('Table 15'!C199/'Table 5'!C199*100, "N/A")</f>
        <v>N/A</v>
      </c>
      <c r="D199" s="65" t="str">
        <f>IFERROR('Table 15'!D199/'Table 5'!D199*100, "N/A")</f>
        <v>N/A</v>
      </c>
      <c r="E199" s="231" t="s">
        <v>133</v>
      </c>
      <c r="F199" s="130" t="str">
        <f t="shared" si="6"/>
        <v>N/A</v>
      </c>
      <c r="G199" s="130" t="str">
        <f t="shared" si="7"/>
        <v>N/A</v>
      </c>
      <c r="H199" s="130" t="str">
        <f t="shared" si="8"/>
        <v>N/A</v>
      </c>
    </row>
    <row r="200" spans="2:8">
      <c r="B200" s="50" t="s">
        <v>400</v>
      </c>
      <c r="C200" s="58">
        <f>IFERROR('Table 15'!C200/'Table 5'!C200*100, "N/A")</f>
        <v>68.785885167464116</v>
      </c>
      <c r="D200" s="65">
        <f>IFERROR('Table 15'!D200/'Table 5'!D200*100, "N/A")</f>
        <v>80.306425556308298</v>
      </c>
      <c r="E200" s="231">
        <v>139</v>
      </c>
      <c r="F200" s="130">
        <f t="shared" ref="F200:F263" si="9">IFERROR(((E200/C200)^(1/(2015-1997))-1)*100,"N/A")</f>
        <v>3.9855711739378075</v>
      </c>
      <c r="G200" s="130">
        <f t="shared" ref="G200:G263" si="10">IFERROR(((D200/C200)^(1/(2007-1997))-1)*100, "N/A")</f>
        <v>1.5605622601273073</v>
      </c>
      <c r="H200" s="130">
        <f t="shared" ref="H200:H263" si="11">IFERROR(((E200/D200)^(1/(2015-2007))-1)*100, "N/A")</f>
        <v>7.0984198083661187</v>
      </c>
    </row>
    <row r="201" spans="2:8">
      <c r="B201" s="51" t="s">
        <v>401</v>
      </c>
      <c r="C201" s="58">
        <f>IFERROR('Table 15'!C201/'Table 5'!C201*100, "N/A")</f>
        <v>178.30002814522939</v>
      </c>
      <c r="D201" s="65">
        <f>IFERROR('Table 15'!D201/'Table 5'!D201*100, "N/A")</f>
        <v>208.1995133819951</v>
      </c>
      <c r="E201" s="231">
        <v>114</v>
      </c>
      <c r="F201" s="130">
        <f t="shared" si="9"/>
        <v>-2.4542113256970532</v>
      </c>
      <c r="G201" s="130">
        <f t="shared" si="10"/>
        <v>1.5623707194891701</v>
      </c>
      <c r="H201" s="130">
        <f t="shared" si="11"/>
        <v>-7.2523012672569891</v>
      </c>
    </row>
    <row r="202" spans="2:8">
      <c r="B202" s="51" t="s">
        <v>402</v>
      </c>
      <c r="C202" s="58">
        <f>IFERROR('Table 15'!C202/'Table 5'!C202*100, "N/A")</f>
        <v>60.946356090247555</v>
      </c>
      <c r="D202" s="65">
        <f>IFERROR('Table 15'!D202/'Table 5'!D202*100, "N/A")</f>
        <v>71.154972140900924</v>
      </c>
      <c r="E202" s="231">
        <v>140</v>
      </c>
      <c r="F202" s="130">
        <f t="shared" si="9"/>
        <v>4.7286660121784063</v>
      </c>
      <c r="G202" s="130">
        <f t="shared" si="10"/>
        <v>1.5607152613082542</v>
      </c>
      <c r="H202" s="130">
        <f t="shared" si="11"/>
        <v>8.8279247982180351</v>
      </c>
    </row>
    <row r="203" spans="2:8">
      <c r="B203" s="50" t="s">
        <v>403</v>
      </c>
      <c r="C203" s="58">
        <f>IFERROR('Table 15'!C203/'Table 5'!C203*100, "N/A")</f>
        <v>72.820512820512818</v>
      </c>
      <c r="D203" s="65">
        <f>IFERROR('Table 15'!D203/'Table 5'!D203*100, "N/A")</f>
        <v>91.26868967257586</v>
      </c>
      <c r="E203" s="231">
        <v>130</v>
      </c>
      <c r="F203" s="130">
        <f t="shared" si="9"/>
        <v>3.2720401472059235</v>
      </c>
      <c r="G203" s="130">
        <f t="shared" si="10"/>
        <v>2.2837891396197962</v>
      </c>
      <c r="H203" s="130">
        <f t="shared" si="11"/>
        <v>4.5207920466929119</v>
      </c>
    </row>
    <row r="204" spans="2:8">
      <c r="B204" s="49" t="s">
        <v>404</v>
      </c>
      <c r="C204" s="58">
        <f>IFERROR('Table 15'!C204/'Table 5'!C204*100, "N/A")</f>
        <v>98.256617015716571</v>
      </c>
      <c r="D204" s="65">
        <f>IFERROR('Table 15'!D204/'Table 5'!D204*100, "N/A")</f>
        <v>91.394249533804583</v>
      </c>
      <c r="E204" s="231">
        <v>96</v>
      </c>
      <c r="F204" s="130">
        <f t="shared" si="9"/>
        <v>-0.12899675963859991</v>
      </c>
      <c r="G204" s="130">
        <f t="shared" si="10"/>
        <v>-0.72138579248013368</v>
      </c>
      <c r="H204" s="130">
        <f t="shared" si="11"/>
        <v>0.61646273804698559</v>
      </c>
    </row>
    <row r="205" spans="2:8">
      <c r="B205" s="50" t="s">
        <v>405</v>
      </c>
      <c r="C205" s="58">
        <f>IFERROR('Table 15'!C205/'Table 5'!C205*100, "N/A")</f>
        <v>81.962627805852634</v>
      </c>
      <c r="D205" s="65">
        <f>IFERROR('Table 15'!D205/'Table 5'!D205*100, "N/A")</f>
        <v>107.86227169774951</v>
      </c>
      <c r="E205" s="231">
        <v>100</v>
      </c>
      <c r="F205" s="130">
        <f t="shared" si="9"/>
        <v>1.1111658780714961</v>
      </c>
      <c r="G205" s="130">
        <f t="shared" si="10"/>
        <v>2.7839654374120837</v>
      </c>
      <c r="H205" s="130">
        <f t="shared" si="11"/>
        <v>-0.94160097764049988</v>
      </c>
    </row>
    <row r="206" spans="2:8">
      <c r="B206" s="51" t="s">
        <v>406</v>
      </c>
      <c r="C206" s="58">
        <f>IFERROR('Table 15'!C206/'Table 5'!C206*100, "N/A")</f>
        <v>85.608389079732419</v>
      </c>
      <c r="D206" s="65">
        <f>IFERROR('Table 15'!D206/'Table 5'!D206*100, "N/A")</f>
        <v>116.95913978494623</v>
      </c>
      <c r="E206" s="231">
        <v>87</v>
      </c>
      <c r="F206" s="130">
        <f t="shared" si="9"/>
        <v>8.9622565046898472E-2</v>
      </c>
      <c r="G206" s="130">
        <f t="shared" si="10"/>
        <v>3.1696088661351762</v>
      </c>
      <c r="H206" s="130">
        <f t="shared" si="11"/>
        <v>-3.6313808943973402</v>
      </c>
    </row>
    <row r="207" spans="2:8">
      <c r="B207" s="51" t="s">
        <v>407</v>
      </c>
      <c r="C207" s="58">
        <f>IFERROR('Table 15'!C207/'Table 5'!C207*100, "N/A")</f>
        <v>67.484088356420813</v>
      </c>
      <c r="D207" s="65">
        <f>IFERROR('Table 15'!D207/'Table 5'!D207*100, "N/A")</f>
        <v>92.204980151569828</v>
      </c>
      <c r="E207" s="231">
        <v>98</v>
      </c>
      <c r="F207" s="130">
        <f t="shared" si="9"/>
        <v>2.0942708268927301</v>
      </c>
      <c r="G207" s="130">
        <f t="shared" si="10"/>
        <v>3.1704439464560252</v>
      </c>
      <c r="H207" s="130">
        <f t="shared" si="11"/>
        <v>0.76482665735371214</v>
      </c>
    </row>
    <row r="208" spans="2:8">
      <c r="B208" s="51" t="s">
        <v>408</v>
      </c>
      <c r="C208" s="58">
        <f>IFERROR('Table 15'!C208/'Table 5'!C208*100, "N/A")</f>
        <v>146.76258992805757</v>
      </c>
      <c r="D208" s="65">
        <f>IFERROR('Table 15'!D208/'Table 5'!D208*100, "N/A")</f>
        <v>119.38232161874333</v>
      </c>
      <c r="E208" s="231">
        <v>157</v>
      </c>
      <c r="F208" s="130">
        <f t="shared" si="9"/>
        <v>0.37531119436449156</v>
      </c>
      <c r="G208" s="130">
        <f t="shared" si="10"/>
        <v>-2.0436790911212532</v>
      </c>
      <c r="H208" s="130">
        <f t="shared" si="11"/>
        <v>3.4832248085909789</v>
      </c>
    </row>
    <row r="209" spans="2:8">
      <c r="B209" s="50" t="s">
        <v>409</v>
      </c>
      <c r="C209" s="58">
        <f>IFERROR('Table 15'!C209/'Table 5'!C209*100, "N/A")</f>
        <v>77.75971247646757</v>
      </c>
      <c r="D209" s="65">
        <f>IFERROR('Table 15'!D209/'Table 5'!D209*100, "N/A")</f>
        <v>77.742736361806351</v>
      </c>
      <c r="E209" s="231">
        <v>96</v>
      </c>
      <c r="F209" s="130">
        <f t="shared" si="9"/>
        <v>1.1775723675594207</v>
      </c>
      <c r="G209" s="130">
        <f t="shared" si="10"/>
        <v>-2.1833648961244734E-3</v>
      </c>
      <c r="H209" s="130">
        <f t="shared" si="11"/>
        <v>2.6718591804615777</v>
      </c>
    </row>
    <row r="210" spans="2:8">
      <c r="B210" s="51" t="s">
        <v>410</v>
      </c>
      <c r="C210" s="58">
        <f>IFERROR('Table 15'!C210/'Table 5'!C210*100, "N/A")</f>
        <v>54.770804642927409</v>
      </c>
      <c r="D210" s="65">
        <f>IFERROR('Table 15'!D210/'Table 5'!D210*100, "N/A")</f>
        <v>76.2825766267825</v>
      </c>
      <c r="E210" s="231">
        <v>101</v>
      </c>
      <c r="F210" s="130">
        <f t="shared" si="9"/>
        <v>3.4582493122537139</v>
      </c>
      <c r="G210" s="130">
        <f t="shared" si="10"/>
        <v>3.3683593531163902</v>
      </c>
      <c r="H210" s="130">
        <f t="shared" si="11"/>
        <v>3.5707216943435149</v>
      </c>
    </row>
    <row r="211" spans="2:8">
      <c r="B211" s="51" t="s">
        <v>411</v>
      </c>
      <c r="C211" s="58">
        <f>IFERROR('Table 15'!C211/'Table 5'!C211*100, "N/A")</f>
        <v>98.426171529619808</v>
      </c>
      <c r="D211" s="65">
        <f>IFERROR('Table 15'!D211/'Table 5'!D211*100, "N/A")</f>
        <v>79.331790569858256</v>
      </c>
      <c r="E211" s="231">
        <v>94</v>
      </c>
      <c r="F211" s="130">
        <f t="shared" si="9"/>
        <v>-0.25529554995297188</v>
      </c>
      <c r="G211" s="130">
        <f t="shared" si="10"/>
        <v>-2.1335880031045917</v>
      </c>
      <c r="H211" s="130">
        <f t="shared" si="11"/>
        <v>2.1433446571860859</v>
      </c>
    </row>
    <row r="212" spans="2:8">
      <c r="B212" s="51" t="s">
        <v>412</v>
      </c>
      <c r="C212" s="58">
        <f>IFERROR('Table 15'!C212/'Table 5'!C212*100, "N/A")</f>
        <v>96.465968586387433</v>
      </c>
      <c r="D212" s="65">
        <f>IFERROR('Table 15'!D212/'Table 5'!D212*100, "N/A")</f>
        <v>123.14893617021276</v>
      </c>
      <c r="E212" s="231">
        <v>80</v>
      </c>
      <c r="F212" s="130">
        <f t="shared" si="9"/>
        <v>-1.034410867628377</v>
      </c>
      <c r="G212" s="130">
        <f t="shared" si="10"/>
        <v>2.4721040257637217</v>
      </c>
      <c r="H212" s="130">
        <f t="shared" si="11"/>
        <v>-5.2493025801449438</v>
      </c>
    </row>
    <row r="213" spans="2:8">
      <c r="B213" s="50" t="s">
        <v>413</v>
      </c>
      <c r="C213" s="58">
        <f>IFERROR('Table 15'!C213/'Table 5'!C213*100, "N/A")</f>
        <v>64.821618485932518</v>
      </c>
      <c r="D213" s="65">
        <f>IFERROR('Table 15'!D213/'Table 5'!D213*100, "N/A")</f>
        <v>95.768080239310223</v>
      </c>
      <c r="E213" s="231">
        <v>104</v>
      </c>
      <c r="F213" s="130">
        <f t="shared" si="9"/>
        <v>2.6611923014081773</v>
      </c>
      <c r="G213" s="130">
        <f t="shared" si="10"/>
        <v>3.9800665658847212</v>
      </c>
      <c r="H213" s="130">
        <f t="shared" si="11"/>
        <v>1.0360989829033551</v>
      </c>
    </row>
    <row r="214" spans="2:8">
      <c r="B214" s="51" t="s">
        <v>414</v>
      </c>
      <c r="C214" s="58">
        <f>IFERROR('Table 15'!C214/'Table 5'!C214*100, "N/A")</f>
        <v>64.812219053603357</v>
      </c>
      <c r="D214" s="65">
        <f>IFERROR('Table 15'!D214/'Table 5'!D214*100, "N/A")</f>
        <v>95.768080239310223</v>
      </c>
      <c r="E214" s="231">
        <v>104</v>
      </c>
      <c r="F214" s="130">
        <f t="shared" si="9"/>
        <v>2.662019383833325</v>
      </c>
      <c r="G214" s="130">
        <f t="shared" si="10"/>
        <v>3.9815744448553847</v>
      </c>
      <c r="H214" s="130">
        <f t="shared" si="11"/>
        <v>1.0360989829033551</v>
      </c>
    </row>
    <row r="215" spans="2:8">
      <c r="B215" s="51" t="s">
        <v>415</v>
      </c>
      <c r="C215" s="58" t="str">
        <f>IFERROR('Table 15'!C215/'Table 5'!C215*100, "N/A")</f>
        <v>N/A</v>
      </c>
      <c r="D215" s="65" t="str">
        <f>IFERROR('Table 15'!D215/'Table 5'!D215*100, "N/A")</f>
        <v>N/A</v>
      </c>
      <c r="E215" s="231" t="s">
        <v>133</v>
      </c>
      <c r="F215" s="130" t="str">
        <f t="shared" si="9"/>
        <v>N/A</v>
      </c>
      <c r="G215" s="130" t="str">
        <f t="shared" si="10"/>
        <v>N/A</v>
      </c>
      <c r="H215" s="130" t="str">
        <f t="shared" si="11"/>
        <v>N/A</v>
      </c>
    </row>
    <row r="216" spans="2:8">
      <c r="B216" s="50" t="s">
        <v>416</v>
      </c>
      <c r="C216" s="58">
        <f>IFERROR('Table 15'!C216/'Table 5'!C216*100, "N/A")</f>
        <v>103.29237714834115</v>
      </c>
      <c r="D216" s="65">
        <f>IFERROR('Table 15'!D216/'Table 5'!D216*100, "N/A")</f>
        <v>90.166791440703932</v>
      </c>
      <c r="E216" s="231">
        <v>95</v>
      </c>
      <c r="F216" s="130">
        <f t="shared" si="9"/>
        <v>-0.46384693888500417</v>
      </c>
      <c r="G216" s="130">
        <f t="shared" si="10"/>
        <v>-1.3498308292961059</v>
      </c>
      <c r="H216" s="130">
        <f t="shared" si="11"/>
        <v>0.65483093076761367</v>
      </c>
    </row>
    <row r="217" spans="2:8">
      <c r="B217" s="50" t="s">
        <v>417</v>
      </c>
      <c r="C217" s="58">
        <f>IFERROR('Table 15'!C217/'Table 5'!C217*100, "N/A")</f>
        <v>76.636585016473276</v>
      </c>
      <c r="D217" s="65">
        <f>IFERROR('Table 15'!D217/'Table 5'!D217*100, "N/A")</f>
        <v>89.897055302848941</v>
      </c>
      <c r="E217" s="231">
        <v>194</v>
      </c>
      <c r="F217" s="130">
        <f t="shared" si="9"/>
        <v>5.2953516248738008</v>
      </c>
      <c r="G217" s="130">
        <f t="shared" si="10"/>
        <v>1.6087087146354762</v>
      </c>
      <c r="H217" s="130">
        <f t="shared" si="11"/>
        <v>10.092322326536829</v>
      </c>
    </row>
    <row r="218" spans="2:8">
      <c r="B218" s="50" t="s">
        <v>418</v>
      </c>
      <c r="C218" s="58">
        <f>IFERROR('Table 15'!C218/'Table 5'!C218*100, "N/A")</f>
        <v>92.156862745098039</v>
      </c>
      <c r="D218" s="65">
        <f>IFERROR('Table 15'!D218/'Table 5'!D218*100, "N/A")</f>
        <v>80.484330484330485</v>
      </c>
      <c r="E218" s="231">
        <v>97</v>
      </c>
      <c r="F218" s="130">
        <f t="shared" si="9"/>
        <v>0.28495424459487051</v>
      </c>
      <c r="G218" s="130">
        <f t="shared" si="10"/>
        <v>-1.3451670839241148</v>
      </c>
      <c r="H218" s="130">
        <f t="shared" si="11"/>
        <v>2.3605356380602238</v>
      </c>
    </row>
    <row r="219" spans="2:8">
      <c r="B219" s="49" t="s">
        <v>419</v>
      </c>
      <c r="C219" s="58">
        <f>IFERROR('Table 15'!C219/'Table 5'!C219*100, "N/A")</f>
        <v>75.3354386099424</v>
      </c>
      <c r="D219" s="65">
        <f>IFERROR('Table 15'!D219/'Table 5'!D219*100, "N/A")</f>
        <v>95.06386821929361</v>
      </c>
      <c r="E219" s="231">
        <v>107</v>
      </c>
      <c r="F219" s="130">
        <f t="shared" si="9"/>
        <v>1.9684465731721668</v>
      </c>
      <c r="G219" s="130">
        <f t="shared" si="10"/>
        <v>2.3532450090612</v>
      </c>
      <c r="H219" s="130">
        <f t="shared" si="11"/>
        <v>1.4894822491406057</v>
      </c>
    </row>
    <row r="220" spans="2:8">
      <c r="B220" s="49" t="s">
        <v>420</v>
      </c>
      <c r="C220" s="58">
        <f>IFERROR('Table 15'!C220/'Table 5'!C220*100, "N/A")</f>
        <v>73.838919302324953</v>
      </c>
      <c r="D220" s="65">
        <f>IFERROR('Table 15'!D220/'Table 5'!D220*100, "N/A")</f>
        <v>96.330836882375038</v>
      </c>
      <c r="E220" s="231">
        <v>108</v>
      </c>
      <c r="F220" s="130">
        <f t="shared" si="9"/>
        <v>2.1349444138072604</v>
      </c>
      <c r="G220" s="130">
        <f t="shared" si="10"/>
        <v>2.694692811753896</v>
      </c>
      <c r="H220" s="130">
        <f t="shared" si="11"/>
        <v>1.4395473899937672</v>
      </c>
    </row>
    <row r="221" spans="2:8">
      <c r="B221" s="50" t="s">
        <v>421</v>
      </c>
      <c r="C221" s="58">
        <f>IFERROR('Table 15'!C221/'Table 5'!C221*100, "N/A")</f>
        <v>77.103911047313076</v>
      </c>
      <c r="D221" s="65">
        <f>IFERROR('Table 15'!D221/'Table 5'!D221*100, "N/A")</f>
        <v>94.791638743988798</v>
      </c>
      <c r="E221" s="231">
        <v>109</v>
      </c>
      <c r="F221" s="130">
        <f t="shared" si="9"/>
        <v>1.9419138586384221</v>
      </c>
      <c r="G221" s="130">
        <f t="shared" si="10"/>
        <v>2.0867463242472128</v>
      </c>
      <c r="H221" s="130">
        <f t="shared" si="11"/>
        <v>1.7611621940018196</v>
      </c>
    </row>
    <row r="222" spans="2:8">
      <c r="B222" s="51" t="s">
        <v>422</v>
      </c>
      <c r="C222" s="58" t="str">
        <f>IFERROR('Table 15'!C222/'Table 5'!C222*100, "N/A")</f>
        <v>N/A</v>
      </c>
      <c r="D222" s="65" t="str">
        <f>IFERROR('Table 15'!D222/'Table 5'!D222*100, "N/A")</f>
        <v>N/A</v>
      </c>
      <c r="E222" s="231" t="s">
        <v>133</v>
      </c>
      <c r="F222" s="130" t="str">
        <f t="shared" si="9"/>
        <v>N/A</v>
      </c>
      <c r="G222" s="130" t="str">
        <f t="shared" si="10"/>
        <v>N/A</v>
      </c>
      <c r="H222" s="130" t="str">
        <f t="shared" si="11"/>
        <v>N/A</v>
      </c>
    </row>
    <row r="223" spans="2:8">
      <c r="B223" s="51" t="s">
        <v>423</v>
      </c>
      <c r="C223" s="58">
        <f>IFERROR('Table 15'!C223/'Table 5'!C223*100, "N/A")</f>
        <v>70.240518736334167</v>
      </c>
      <c r="D223" s="65">
        <f>IFERROR('Table 15'!D223/'Table 5'!D223*100, "N/A")</f>
        <v>96.857523302263644</v>
      </c>
      <c r="E223" s="231">
        <v>99</v>
      </c>
      <c r="F223" s="130">
        <f t="shared" si="9"/>
        <v>1.9249285773641489</v>
      </c>
      <c r="G223" s="130">
        <f t="shared" si="10"/>
        <v>3.265336590375445</v>
      </c>
      <c r="H223" s="130">
        <f t="shared" si="11"/>
        <v>0.27385910277892833</v>
      </c>
    </row>
    <row r="224" spans="2:8">
      <c r="B224" s="51" t="s">
        <v>424</v>
      </c>
      <c r="C224" s="58">
        <f>IFERROR('Table 15'!C224/'Table 5'!C224*100, "N/A")</f>
        <v>77.372022946180678</v>
      </c>
      <c r="D224" s="65">
        <f>IFERROR('Table 15'!D224/'Table 5'!D224*100, "N/A")</f>
        <v>94.696243999028113</v>
      </c>
      <c r="E224" s="231">
        <v>110</v>
      </c>
      <c r="F224" s="130">
        <f t="shared" si="9"/>
        <v>1.9739809649707007</v>
      </c>
      <c r="G224" s="130">
        <f t="shared" si="10"/>
        <v>2.0410409137147534</v>
      </c>
      <c r="H224" s="130">
        <f t="shared" si="11"/>
        <v>1.8902180002970947</v>
      </c>
    </row>
    <row r="225" spans="2:8">
      <c r="B225" s="50" t="s">
        <v>425</v>
      </c>
      <c r="C225" s="58">
        <f>IFERROR('Table 15'!C225/'Table 5'!C225*100, "N/A")</f>
        <v>51.451274693742413</v>
      </c>
      <c r="D225" s="65">
        <f>IFERROR('Table 15'!D225/'Table 5'!D225*100, "N/A")</f>
        <v>124.53043009170712</v>
      </c>
      <c r="E225" s="231">
        <v>98</v>
      </c>
      <c r="F225" s="130">
        <f t="shared" si="9"/>
        <v>3.6444634483133953</v>
      </c>
      <c r="G225" s="130">
        <f t="shared" si="10"/>
        <v>9.2415704554788647</v>
      </c>
      <c r="H225" s="130">
        <f t="shared" si="11"/>
        <v>-2.9503835261826206</v>
      </c>
    </row>
    <row r="226" spans="2:8">
      <c r="B226" s="50" t="s">
        <v>426</v>
      </c>
      <c r="C226" s="58">
        <f>IFERROR('Table 15'!C226/'Table 5'!C226*100, "N/A")</f>
        <v>42.865264354747019</v>
      </c>
      <c r="D226" s="65">
        <f>IFERROR('Table 15'!D226/'Table 5'!D226*100, "N/A")</f>
        <v>103.74821173104436</v>
      </c>
      <c r="E226" s="231">
        <v>101</v>
      </c>
      <c r="F226" s="130">
        <f t="shared" si="9"/>
        <v>4.8766144418375568</v>
      </c>
      <c r="G226" s="130">
        <f t="shared" si="10"/>
        <v>9.2414639044872349</v>
      </c>
      <c r="H226" s="130">
        <f t="shared" si="11"/>
        <v>-0.33501763181853494</v>
      </c>
    </row>
    <row r="227" spans="2:8">
      <c r="B227" s="50" t="s">
        <v>427</v>
      </c>
      <c r="C227" s="58">
        <f>IFERROR('Table 15'!C227/'Table 5'!C227*100, "N/A")</f>
        <v>72.257059176929999</v>
      </c>
      <c r="D227" s="65">
        <f>IFERROR('Table 15'!D227/'Table 5'!D227*100, "N/A")</f>
        <v>90.007155413821437</v>
      </c>
      <c r="E227" s="231">
        <v>111</v>
      </c>
      <c r="F227" s="130">
        <f t="shared" si="9"/>
        <v>2.4136695778224082</v>
      </c>
      <c r="G227" s="130">
        <f t="shared" si="10"/>
        <v>2.2208941340753574</v>
      </c>
      <c r="H227" s="130">
        <f t="shared" si="11"/>
        <v>2.6551502045374376</v>
      </c>
    </row>
    <row r="228" spans="2:8">
      <c r="B228" s="51" t="s">
        <v>428</v>
      </c>
      <c r="C228" s="58">
        <f>IFERROR('Table 15'!C228/'Table 5'!C228*100, "N/A")</f>
        <v>82.825449183326398</v>
      </c>
      <c r="D228" s="65">
        <f>IFERROR('Table 15'!D228/'Table 5'!D228*100, "N/A")</f>
        <v>96.669883150087685</v>
      </c>
      <c r="E228" s="231">
        <v>112</v>
      </c>
      <c r="F228" s="130">
        <f t="shared" si="9"/>
        <v>1.6905954033182846</v>
      </c>
      <c r="G228" s="130">
        <f t="shared" si="10"/>
        <v>1.5576725536865066</v>
      </c>
      <c r="H228" s="130">
        <f t="shared" si="11"/>
        <v>1.8569936442114798</v>
      </c>
    </row>
    <row r="229" spans="2:8">
      <c r="B229" s="51" t="s">
        <v>429</v>
      </c>
      <c r="C229" s="58">
        <f>IFERROR('Table 15'!C229/'Table 5'!C229*100, "N/A")</f>
        <v>51.78669142885569</v>
      </c>
      <c r="D229" s="65">
        <f>IFERROR('Table 15'!D229/'Table 5'!D229*100, "N/A")</f>
        <v>79.111718889351323</v>
      </c>
      <c r="E229" s="231">
        <v>110</v>
      </c>
      <c r="F229" s="130">
        <f t="shared" si="9"/>
        <v>4.2740788969471311</v>
      </c>
      <c r="G229" s="130">
        <f t="shared" si="10"/>
        <v>4.3283323784668148</v>
      </c>
      <c r="H229" s="130">
        <f t="shared" si="11"/>
        <v>4.2063017181964479</v>
      </c>
    </row>
    <row r="230" spans="2:8">
      <c r="B230" s="50" t="s">
        <v>430</v>
      </c>
      <c r="C230" s="58">
        <f>IFERROR('Table 15'!C230/'Table 5'!C230*100, "N/A")</f>
        <v>76.813423416734722</v>
      </c>
      <c r="D230" s="65">
        <f>IFERROR('Table 15'!D230/'Table 5'!D230*100, "N/A")</f>
        <v>101.00693931787981</v>
      </c>
      <c r="E230" s="231">
        <v>100</v>
      </c>
      <c r="F230" s="130">
        <f t="shared" si="9"/>
        <v>1.4762954819322438</v>
      </c>
      <c r="G230" s="130">
        <f t="shared" si="10"/>
        <v>2.7759285114423271</v>
      </c>
      <c r="H230" s="130">
        <f t="shared" si="11"/>
        <v>-0.12515954266213436</v>
      </c>
    </row>
    <row r="231" spans="2:8">
      <c r="B231" s="49" t="s">
        <v>431</v>
      </c>
      <c r="C231" s="58">
        <f>IFERROR('Table 15'!C231/'Table 5'!C231*100, "N/A")</f>
        <v>78.469765796626575</v>
      </c>
      <c r="D231" s="65">
        <f>IFERROR('Table 15'!D231/'Table 5'!D231*100, "N/A")</f>
        <v>89.230385746814449</v>
      </c>
      <c r="E231" s="231">
        <v>102</v>
      </c>
      <c r="F231" s="130">
        <f t="shared" si="9"/>
        <v>1.4676626672754933</v>
      </c>
      <c r="G231" s="130">
        <f t="shared" si="10"/>
        <v>1.2933749412457063</v>
      </c>
      <c r="H231" s="130">
        <f t="shared" si="11"/>
        <v>1.6859440964272832</v>
      </c>
    </row>
    <row r="232" spans="2:8">
      <c r="B232" s="50" t="s">
        <v>432</v>
      </c>
      <c r="C232" s="58">
        <f>IFERROR('Table 15'!C232/'Table 5'!C232*100, "N/A")</f>
        <v>76.558842914303213</v>
      </c>
      <c r="D232" s="65">
        <f>IFERROR('Table 15'!D232/'Table 5'!D232*100, "N/A")</f>
        <v>87.661763066185557</v>
      </c>
      <c r="E232" s="231">
        <v>106</v>
      </c>
      <c r="F232" s="130">
        <f t="shared" si="9"/>
        <v>1.8241008026475436</v>
      </c>
      <c r="G232" s="130">
        <f t="shared" si="10"/>
        <v>1.3634733982104796</v>
      </c>
      <c r="H232" s="130">
        <f t="shared" si="11"/>
        <v>2.4028297841812707</v>
      </c>
    </row>
    <row r="233" spans="2:8">
      <c r="B233" s="51" t="s">
        <v>433</v>
      </c>
      <c r="C233" s="58">
        <f>IFERROR('Table 15'!C233/'Table 5'!C233*100, "N/A")</f>
        <v>93.489716531617631</v>
      </c>
      <c r="D233" s="65">
        <f>IFERROR('Table 15'!D233/'Table 5'!D233*100, "N/A")</f>
        <v>98.81814666419703</v>
      </c>
      <c r="E233" s="231">
        <v>109</v>
      </c>
      <c r="F233" s="130">
        <f t="shared" si="9"/>
        <v>0.85640431383600113</v>
      </c>
      <c r="G233" s="130">
        <f t="shared" si="10"/>
        <v>0.55583719391671949</v>
      </c>
      <c r="H233" s="130">
        <f t="shared" si="11"/>
        <v>1.2333769204483147</v>
      </c>
    </row>
    <row r="234" spans="2:8">
      <c r="B234" s="51" t="s">
        <v>434</v>
      </c>
      <c r="C234" s="58">
        <f>IFERROR('Table 15'!C234/'Table 5'!C234*100, "N/A")</f>
        <v>23.61065393899495</v>
      </c>
      <c r="D234" s="65">
        <f>IFERROR('Table 15'!D234/'Table 5'!D234*100, "N/A")</f>
        <v>50.58731643944725</v>
      </c>
      <c r="E234" s="231">
        <v>93</v>
      </c>
      <c r="F234" s="130">
        <f t="shared" si="9"/>
        <v>7.9136507644862686</v>
      </c>
      <c r="G234" s="130">
        <f t="shared" si="10"/>
        <v>7.9178694023266161</v>
      </c>
      <c r="H234" s="130">
        <f t="shared" si="11"/>
        <v>7.9083776990919841</v>
      </c>
    </row>
    <row r="235" spans="2:8">
      <c r="B235" s="50" t="s">
        <v>435</v>
      </c>
      <c r="C235" s="58">
        <f>IFERROR('Table 15'!C235/'Table 5'!C235*100, "N/A")</f>
        <v>86.014079486722508</v>
      </c>
      <c r="D235" s="65">
        <f>IFERROR('Table 15'!D235/'Table 5'!D235*100, "N/A")</f>
        <v>95.944147942174581</v>
      </c>
      <c r="E235" s="231">
        <v>88</v>
      </c>
      <c r="F235" s="130">
        <f t="shared" si="9"/>
        <v>0.1268905305656931</v>
      </c>
      <c r="G235" s="130">
        <f t="shared" si="10"/>
        <v>1.0985424689239576</v>
      </c>
      <c r="H235" s="130">
        <f t="shared" si="11"/>
        <v>-1.0745526809252115</v>
      </c>
    </row>
    <row r="236" spans="2:8">
      <c r="B236" s="51" t="s">
        <v>436</v>
      </c>
      <c r="C236" s="58">
        <f>IFERROR('Table 15'!C236/'Table 5'!C236*100, "N/A")</f>
        <v>78.582028029678483</v>
      </c>
      <c r="D236" s="65">
        <f>IFERROR('Table 15'!D236/'Table 5'!D236*100, "N/A")</f>
        <v>92.826129859877639</v>
      </c>
      <c r="E236" s="231">
        <v>107</v>
      </c>
      <c r="F236" s="130">
        <f t="shared" si="9"/>
        <v>1.7297103721470197</v>
      </c>
      <c r="G236" s="130">
        <f t="shared" si="10"/>
        <v>1.6798041718751655</v>
      </c>
      <c r="H236" s="130">
        <f t="shared" si="11"/>
        <v>1.7921275697407202</v>
      </c>
    </row>
    <row r="237" spans="2:8">
      <c r="B237" s="51" t="s">
        <v>437</v>
      </c>
      <c r="C237" s="58">
        <f>IFERROR('Table 15'!C237/'Table 5'!C237*100, "N/A")</f>
        <v>93.512582527987746</v>
      </c>
      <c r="D237" s="65">
        <f>IFERROR('Table 15'!D237/'Table 5'!D237*100, "N/A")</f>
        <v>98.614996434644283</v>
      </c>
      <c r="E237" s="231">
        <v>81</v>
      </c>
      <c r="F237" s="130">
        <f t="shared" si="9"/>
        <v>-0.79486215847062169</v>
      </c>
      <c r="G237" s="130">
        <f t="shared" si="10"/>
        <v>0.53268719956081068</v>
      </c>
      <c r="H237" s="130">
        <f t="shared" si="11"/>
        <v>-2.4296737995629369</v>
      </c>
    </row>
    <row r="238" spans="2:8">
      <c r="B238" s="50" t="s">
        <v>438</v>
      </c>
      <c r="C238" s="58">
        <f>IFERROR('Table 15'!C238/'Table 5'!C238*100, "N/A")</f>
        <v>97.52066115702479</v>
      </c>
      <c r="D238" s="65">
        <f>IFERROR('Table 15'!D238/'Table 5'!D238*100, "N/A")</f>
        <v>102.8388549754045</v>
      </c>
      <c r="E238" s="231">
        <v>128</v>
      </c>
      <c r="F238" s="130">
        <f t="shared" si="9"/>
        <v>1.5223943522685524</v>
      </c>
      <c r="G238" s="130">
        <f t="shared" si="10"/>
        <v>0.53240208394302879</v>
      </c>
      <c r="H238" s="130">
        <f t="shared" si="11"/>
        <v>2.7736053688526274</v>
      </c>
    </row>
    <row r="239" spans="2:8">
      <c r="B239" s="49" t="s">
        <v>439</v>
      </c>
      <c r="C239" s="58">
        <f>IFERROR('Table 15'!C239/'Table 5'!C239*100, "N/A")</f>
        <v>50.370914041973812</v>
      </c>
      <c r="D239" s="65">
        <f>IFERROR('Table 15'!D239/'Table 5'!D239*100, "N/A")</f>
        <v>70.793538164491565</v>
      </c>
      <c r="E239" s="231">
        <v>117</v>
      </c>
      <c r="F239" s="130">
        <f t="shared" si="9"/>
        <v>4.7933365764532443</v>
      </c>
      <c r="G239" s="130">
        <f t="shared" si="10"/>
        <v>3.462121320588829</v>
      </c>
      <c r="H239" s="130">
        <f t="shared" si="11"/>
        <v>6.4814681342177272</v>
      </c>
    </row>
    <row r="240" spans="2:8">
      <c r="B240" s="50" t="s">
        <v>440</v>
      </c>
      <c r="C240" s="58">
        <f>IFERROR('Table 15'!C240/'Table 5'!C240*100, "N/A")</f>
        <v>69.230951534542001</v>
      </c>
      <c r="D240" s="65">
        <f>IFERROR('Table 15'!D240/'Table 5'!D240*100, "N/A")</f>
        <v>84.998089739780099</v>
      </c>
      <c r="E240" s="231">
        <v>106</v>
      </c>
      <c r="F240" s="130">
        <f t="shared" si="9"/>
        <v>2.3948435836377513</v>
      </c>
      <c r="G240" s="130">
        <f t="shared" si="10"/>
        <v>2.0730017103163911</v>
      </c>
      <c r="H240" s="130">
        <f t="shared" si="11"/>
        <v>2.7985733419925385</v>
      </c>
    </row>
    <row r="241" spans="2:8">
      <c r="B241" s="51" t="s">
        <v>441</v>
      </c>
      <c r="C241" s="58">
        <f>IFERROR('Table 15'!C241/'Table 5'!C241*100, "N/A")</f>
        <v>66.76989387518563</v>
      </c>
      <c r="D241" s="65">
        <f>IFERROR('Table 15'!D241/'Table 5'!D241*100, "N/A")</f>
        <v>81.976277009045404</v>
      </c>
      <c r="E241" s="231">
        <v>115</v>
      </c>
      <c r="F241" s="130">
        <f t="shared" si="9"/>
        <v>3.0665217027929792</v>
      </c>
      <c r="G241" s="130">
        <f t="shared" si="10"/>
        <v>2.0729697484863863</v>
      </c>
      <c r="H241" s="130">
        <f t="shared" si="11"/>
        <v>4.3220724704126079</v>
      </c>
    </row>
    <row r="242" spans="2:8">
      <c r="B242" s="51" t="s">
        <v>442</v>
      </c>
      <c r="C242" s="58">
        <f>IFERROR('Table 15'!C242/'Table 5'!C242*100, "N/A")</f>
        <v>73.104968628115998</v>
      </c>
      <c r="D242" s="65">
        <f>IFERROR('Table 15'!D242/'Table 5'!D242*100, "N/A")</f>
        <v>89.754695385255715</v>
      </c>
      <c r="E242" s="231">
        <v>96</v>
      </c>
      <c r="F242" s="130">
        <f t="shared" si="9"/>
        <v>1.5251346911423935</v>
      </c>
      <c r="G242" s="130">
        <f t="shared" si="10"/>
        <v>2.0730350278005405</v>
      </c>
      <c r="H242" s="130">
        <f t="shared" si="11"/>
        <v>0.84439317194806573</v>
      </c>
    </row>
    <row r="243" spans="2:8">
      <c r="B243" s="50" t="s">
        <v>443</v>
      </c>
      <c r="C243" s="58">
        <f>IFERROR('Table 15'!C243/'Table 5'!C243*100, "N/A")</f>
        <v>45.056113408151212</v>
      </c>
      <c r="D243" s="65">
        <f>IFERROR('Table 15'!D243/'Table 5'!D243*100, "N/A")</f>
        <v>56.027637600159174</v>
      </c>
      <c r="E243" s="231">
        <v>125</v>
      </c>
      <c r="F243" s="130">
        <f t="shared" si="9"/>
        <v>5.8326799529425655</v>
      </c>
      <c r="G243" s="130">
        <f t="shared" si="10"/>
        <v>2.2032858049753301</v>
      </c>
      <c r="H243" s="130">
        <f t="shared" si="11"/>
        <v>10.551200430484254</v>
      </c>
    </row>
    <row r="244" spans="2:8">
      <c r="B244" s="50" t="s">
        <v>444</v>
      </c>
      <c r="C244" s="58">
        <f>IFERROR('Table 15'!C244/'Table 5'!C244*100, "N/A")</f>
        <v>42.108351470148939</v>
      </c>
      <c r="D244" s="65">
        <f>IFERROR('Table 15'!D244/'Table 5'!D244*100, "N/A")</f>
        <v>68.51556695008027</v>
      </c>
      <c r="E244" s="231">
        <v>120</v>
      </c>
      <c r="F244" s="130">
        <f t="shared" si="9"/>
        <v>5.990609424437876</v>
      </c>
      <c r="G244" s="130">
        <f t="shared" si="10"/>
        <v>4.9885896323986323</v>
      </c>
      <c r="H244" s="130">
        <f t="shared" si="11"/>
        <v>7.2565933163231122</v>
      </c>
    </row>
    <row r="245" spans="2:8">
      <c r="B245" s="51" t="s">
        <v>445</v>
      </c>
      <c r="C245" s="58">
        <f>IFERROR('Table 15'!C245/'Table 5'!C245*100, "N/A")</f>
        <v>67.44324970131423</v>
      </c>
      <c r="D245" s="65">
        <f>IFERROR('Table 15'!D245/'Table 5'!D245*100, "N/A")</f>
        <v>109.74358974358975</v>
      </c>
      <c r="E245" s="231">
        <v>98</v>
      </c>
      <c r="F245" s="130">
        <f t="shared" si="9"/>
        <v>2.0977043316808608</v>
      </c>
      <c r="G245" s="130">
        <f t="shared" si="10"/>
        <v>4.9890648369248058</v>
      </c>
      <c r="H245" s="130">
        <f t="shared" si="11"/>
        <v>-1.4047791338898552</v>
      </c>
    </row>
    <row r="246" spans="2:8">
      <c r="B246" s="51" t="s">
        <v>446</v>
      </c>
      <c r="C246" s="58">
        <f>IFERROR('Table 15'!C246/'Table 5'!C246*100, "N/A")</f>
        <v>41.591974832314364</v>
      </c>
      <c r="D246" s="65">
        <f>IFERROR('Table 15'!D246/'Table 5'!D246*100, "N/A")</f>
        <v>67.675720784989366</v>
      </c>
      <c r="E246" s="231">
        <v>103</v>
      </c>
      <c r="F246" s="130">
        <f t="shared" si="9"/>
        <v>5.1669589159263785</v>
      </c>
      <c r="G246" s="130">
        <f t="shared" si="10"/>
        <v>4.9886460027485979</v>
      </c>
      <c r="H246" s="130">
        <f t="shared" si="11"/>
        <v>5.3902759962295654</v>
      </c>
    </row>
    <row r="247" spans="2:8">
      <c r="B247" s="51" t="s">
        <v>447</v>
      </c>
      <c r="C247" s="58">
        <f>IFERROR('Table 15'!C247/'Table 5'!C247*100, "N/A")</f>
        <v>59.868622059272838</v>
      </c>
      <c r="D247" s="65">
        <f>IFERROR('Table 15'!D247/'Table 5'!D247*100, "N/A")</f>
        <v>97.416534181240067</v>
      </c>
      <c r="E247" s="231">
        <v>154</v>
      </c>
      <c r="F247" s="130">
        <f t="shared" si="9"/>
        <v>5.3890856406043852</v>
      </c>
      <c r="G247" s="130">
        <f t="shared" si="10"/>
        <v>4.9888892870758594</v>
      </c>
      <c r="H247" s="130">
        <f t="shared" si="11"/>
        <v>5.8914769518902288</v>
      </c>
    </row>
    <row r="248" spans="2:8">
      <c r="B248" s="51" t="s">
        <v>448</v>
      </c>
      <c r="C248" s="58">
        <f>IFERROR('Table 15'!C248/'Table 5'!C248*100, "N/A")</f>
        <v>30.65209660211438</v>
      </c>
      <c r="D248" s="65">
        <f>IFERROR('Table 15'!D248/'Table 5'!D248*100, "N/A")</f>
        <v>49.875826366784423</v>
      </c>
      <c r="E248" s="231">
        <v>121</v>
      </c>
      <c r="F248" s="130">
        <f t="shared" si="9"/>
        <v>7.9267692815222057</v>
      </c>
      <c r="G248" s="130">
        <f t="shared" si="10"/>
        <v>4.9888048401540486</v>
      </c>
      <c r="H248" s="130">
        <f t="shared" si="11"/>
        <v>11.715107623762622</v>
      </c>
    </row>
    <row r="249" spans="2:8">
      <c r="B249" s="50" t="s">
        <v>449</v>
      </c>
      <c r="C249" s="58">
        <f>IFERROR('Table 15'!C249/'Table 5'!C249*100, "N/A")</f>
        <v>30.7288043898292</v>
      </c>
      <c r="D249" s="65">
        <f>IFERROR('Table 15'!D249/'Table 5'!D249*100, "N/A")</f>
        <v>85.759886783552162</v>
      </c>
      <c r="E249" s="231">
        <v>116</v>
      </c>
      <c r="F249" s="130">
        <f t="shared" si="9"/>
        <v>7.6590850975610802</v>
      </c>
      <c r="G249" s="130">
        <f t="shared" si="10"/>
        <v>10.808698423600971</v>
      </c>
      <c r="H249" s="130">
        <f t="shared" si="11"/>
        <v>3.8476620936757522</v>
      </c>
    </row>
    <row r="250" spans="2:8">
      <c r="B250" s="50" t="s">
        <v>450</v>
      </c>
      <c r="C250" s="58">
        <f>IFERROR('Table 15'!C250/'Table 5'!C250*100, "N/A")</f>
        <v>50.603709949409783</v>
      </c>
      <c r="D250" s="65">
        <f>IFERROR('Table 15'!D250/'Table 5'!D250*100, "N/A")</f>
        <v>73.539719626168221</v>
      </c>
      <c r="E250" s="231">
        <v>96</v>
      </c>
      <c r="F250" s="130">
        <f t="shared" si="9"/>
        <v>3.6213824239621717</v>
      </c>
      <c r="G250" s="130">
        <f t="shared" si="10"/>
        <v>3.8087499108570899</v>
      </c>
      <c r="H250" s="130">
        <f t="shared" si="11"/>
        <v>3.3876485666211043</v>
      </c>
    </row>
    <row r="251" spans="2:8">
      <c r="B251" s="49" t="s">
        <v>451</v>
      </c>
      <c r="C251" s="58">
        <f>IFERROR('Table 15'!C251/'Table 5'!C251*100, "N/A")</f>
        <v>83.364629281896867</v>
      </c>
      <c r="D251" s="65">
        <f>IFERROR('Table 15'!D251/'Table 5'!D251*100, "N/A")</f>
        <v>86.813255430177065</v>
      </c>
      <c r="E251" s="231">
        <v>102</v>
      </c>
      <c r="F251" s="130">
        <f t="shared" si="9"/>
        <v>1.1271309182205869</v>
      </c>
      <c r="G251" s="130">
        <f t="shared" si="10"/>
        <v>0.40617478551208119</v>
      </c>
      <c r="H251" s="130">
        <f t="shared" si="11"/>
        <v>2.035610240054786</v>
      </c>
    </row>
    <row r="252" spans="2:8">
      <c r="B252" s="49" t="s">
        <v>452</v>
      </c>
      <c r="C252" s="58">
        <f>IFERROR('Table 15'!C252/'Table 5'!C252*100, "N/A")</f>
        <v>57.86446801072136</v>
      </c>
      <c r="D252" s="65">
        <f>IFERROR('Table 15'!D252/'Table 5'!D252*100, "N/A")</f>
        <v>87.37160536266758</v>
      </c>
      <c r="E252" s="231">
        <v>109</v>
      </c>
      <c r="F252" s="130">
        <f t="shared" si="9"/>
        <v>3.5806388285211765</v>
      </c>
      <c r="G252" s="130">
        <f t="shared" si="10"/>
        <v>4.2067461003227224</v>
      </c>
      <c r="H252" s="130">
        <f t="shared" si="11"/>
        <v>2.8032921908895947</v>
      </c>
    </row>
    <row r="253" spans="2:8">
      <c r="B253" s="50" t="s">
        <v>453</v>
      </c>
      <c r="C253" s="58">
        <f>IFERROR('Table 15'!C253/'Table 5'!C253*100, "N/A")</f>
        <v>56.422202687429355</v>
      </c>
      <c r="D253" s="65">
        <f>IFERROR('Table 15'!D253/'Table 5'!D253*100, "N/A")</f>
        <v>86.546068885121443</v>
      </c>
      <c r="E253" s="231">
        <v>110</v>
      </c>
      <c r="F253" s="130">
        <f t="shared" si="9"/>
        <v>3.7786280199199496</v>
      </c>
      <c r="G253" s="130">
        <f t="shared" si="10"/>
        <v>4.3709726941331128</v>
      </c>
      <c r="H253" s="130">
        <f t="shared" si="11"/>
        <v>3.0429224415524425</v>
      </c>
    </row>
    <row r="254" spans="2:8">
      <c r="B254" s="51" t="s">
        <v>454</v>
      </c>
      <c r="C254" s="58">
        <f>IFERROR('Table 15'!C254/'Table 5'!C254*100, "N/A")</f>
        <v>71.170948616600796</v>
      </c>
      <c r="D254" s="65">
        <f>IFERROR('Table 15'!D254/'Table 5'!D254*100, "N/A")</f>
        <v>111.40452458745192</v>
      </c>
      <c r="E254" s="231">
        <v>105</v>
      </c>
      <c r="F254" s="130">
        <f t="shared" si="9"/>
        <v>2.1839262714848706</v>
      </c>
      <c r="G254" s="130">
        <f t="shared" si="10"/>
        <v>4.5827379876198782</v>
      </c>
      <c r="H254" s="130">
        <f t="shared" si="11"/>
        <v>-0.73736294399084912</v>
      </c>
    </row>
    <row r="255" spans="2:8">
      <c r="B255" s="51" t="s">
        <v>455</v>
      </c>
      <c r="C255" s="58">
        <f>IFERROR('Table 15'!C255/'Table 5'!C255*100, "N/A")</f>
        <v>45.034746701581227</v>
      </c>
      <c r="D255" s="65">
        <f>IFERROR('Table 15'!D255/'Table 5'!D255*100, "N/A")</f>
        <v>70.49401033080558</v>
      </c>
      <c r="E255" s="231">
        <v>108</v>
      </c>
      <c r="F255" s="130">
        <f t="shared" si="9"/>
        <v>4.9794332806142094</v>
      </c>
      <c r="G255" s="130">
        <f t="shared" si="10"/>
        <v>4.5828443835850274</v>
      </c>
      <c r="H255" s="130">
        <f t="shared" si="11"/>
        <v>5.4772849373677657</v>
      </c>
    </row>
    <row r="256" spans="2:8">
      <c r="B256" s="51" t="s">
        <v>456</v>
      </c>
      <c r="C256" s="58">
        <f>IFERROR('Table 15'!C256/'Table 5'!C256*100, "N/A")</f>
        <v>48.668245042912105</v>
      </c>
      <c r="D256" s="65">
        <f>IFERROR('Table 15'!D256/'Table 5'!D256*100, "N/A")</f>
        <v>76.182459094018</v>
      </c>
      <c r="E256" s="231">
        <v>113</v>
      </c>
      <c r="F256" s="130">
        <f t="shared" si="9"/>
        <v>4.7910138297099003</v>
      </c>
      <c r="G256" s="130">
        <f t="shared" si="10"/>
        <v>4.5829601574077339</v>
      </c>
      <c r="H256" s="130">
        <f t="shared" si="11"/>
        <v>5.0516630559325204</v>
      </c>
    </row>
    <row r="257" spans="2:8">
      <c r="B257" s="51" t="s">
        <v>457</v>
      </c>
      <c r="C257" s="58">
        <f>IFERROR('Table 15'!C257/'Table 5'!C257*100, "N/A")</f>
        <v>58.295288531775014</v>
      </c>
      <c r="D257" s="65">
        <f>IFERROR('Table 15'!D257/'Table 5'!D257*100, "N/A")</f>
        <v>89.256465517241381</v>
      </c>
      <c r="E257" s="231">
        <v>116</v>
      </c>
      <c r="F257" s="130">
        <f t="shared" si="9"/>
        <v>3.8966065493155622</v>
      </c>
      <c r="G257" s="130">
        <f t="shared" si="10"/>
        <v>4.3519629418292904</v>
      </c>
      <c r="H257" s="130">
        <f t="shared" si="11"/>
        <v>3.3302042887122907</v>
      </c>
    </row>
    <row r="258" spans="2:8">
      <c r="B258" s="51" t="s">
        <v>458</v>
      </c>
      <c r="C258" s="58">
        <f>IFERROR('Table 15'!C258/'Table 5'!C258*100, "N/A")</f>
        <v>62.273415870030824</v>
      </c>
      <c r="D258" s="65">
        <f>IFERROR('Table 15'!D258/'Table 5'!D258*100, "N/A")</f>
        <v>86.258166253660733</v>
      </c>
      <c r="E258" s="231">
        <v>116</v>
      </c>
      <c r="F258" s="130">
        <f t="shared" si="9"/>
        <v>3.5162731295564909</v>
      </c>
      <c r="G258" s="130">
        <f t="shared" si="10"/>
        <v>3.3117583586958599</v>
      </c>
      <c r="H258" s="130">
        <f t="shared" si="11"/>
        <v>3.7724860144909833</v>
      </c>
    </row>
    <row r="259" spans="2:8">
      <c r="B259" s="51" t="s">
        <v>459</v>
      </c>
      <c r="C259" s="58">
        <f>IFERROR('Table 15'!C259/'Table 5'!C259*100, "N/A")</f>
        <v>55.228162248710191</v>
      </c>
      <c r="D259" s="65">
        <f>IFERROR('Table 15'!D259/'Table 5'!D259*100, "N/A")</f>
        <v>89.6958753406564</v>
      </c>
      <c r="E259" s="231">
        <v>107</v>
      </c>
      <c r="F259" s="130">
        <f t="shared" si="9"/>
        <v>3.7425320521633942</v>
      </c>
      <c r="G259" s="130">
        <f t="shared" si="10"/>
        <v>4.9690309816790235</v>
      </c>
      <c r="H259" s="130">
        <f t="shared" si="11"/>
        <v>2.2295415382243444</v>
      </c>
    </row>
    <row r="260" spans="2:8">
      <c r="B260" s="51" t="s">
        <v>460</v>
      </c>
      <c r="C260" s="58">
        <f>IFERROR('Table 15'!C260/'Table 5'!C260*100, "N/A")</f>
        <v>54.301797149349305</v>
      </c>
      <c r="D260" s="65">
        <f>IFERROR('Table 15'!D260/'Table 5'!D260*100, "N/A")</f>
        <v>84.997598937883112</v>
      </c>
      <c r="E260" s="231">
        <v>104</v>
      </c>
      <c r="F260" s="130">
        <f t="shared" si="9"/>
        <v>3.6761451167296011</v>
      </c>
      <c r="G260" s="130">
        <f t="shared" si="10"/>
        <v>4.5825544763153037</v>
      </c>
      <c r="H260" s="130">
        <f t="shared" si="11"/>
        <v>2.5541726213054616</v>
      </c>
    </row>
    <row r="261" spans="2:8">
      <c r="B261" s="50" t="s">
        <v>461</v>
      </c>
      <c r="C261" s="58">
        <f>IFERROR('Table 15'!C261/'Table 5'!C261*100, "N/A")</f>
        <v>77.419090536665308</v>
      </c>
      <c r="D261" s="65">
        <f>IFERROR('Table 15'!D261/'Table 5'!D261*100, "N/A")</f>
        <v>96.84040590405904</v>
      </c>
      <c r="E261" s="231">
        <v>109</v>
      </c>
      <c r="F261" s="130">
        <f t="shared" si="9"/>
        <v>1.9188130875956944</v>
      </c>
      <c r="G261" s="130">
        <f t="shared" si="10"/>
        <v>2.2635473481492863</v>
      </c>
      <c r="H261" s="130">
        <f t="shared" si="11"/>
        <v>1.4895290227327829</v>
      </c>
    </row>
    <row r="262" spans="2:8">
      <c r="B262" s="49" t="s">
        <v>462</v>
      </c>
      <c r="C262" s="58">
        <f>IFERROR('Table 15'!C262/'Table 5'!C262*100, "N/A")</f>
        <v>40.814093059380077</v>
      </c>
      <c r="D262" s="65">
        <f>IFERROR('Table 15'!D262/'Table 5'!D262*100, "N/A")</f>
        <v>85.142438398827508</v>
      </c>
      <c r="E262" s="231">
        <v>112</v>
      </c>
      <c r="F262" s="130">
        <f t="shared" si="9"/>
        <v>5.768414185075077</v>
      </c>
      <c r="G262" s="130">
        <f t="shared" si="10"/>
        <v>7.630062717021735</v>
      </c>
      <c r="H262" s="130">
        <f t="shared" si="11"/>
        <v>3.4865699053197696</v>
      </c>
    </row>
    <row r="263" spans="2:8">
      <c r="B263" s="50" t="s">
        <v>463</v>
      </c>
      <c r="C263" s="58">
        <f>IFERROR('Table 15'!C263/'Table 5'!C263*100, "N/A")</f>
        <v>40.814093059380077</v>
      </c>
      <c r="D263" s="65">
        <f>IFERROR('Table 15'!D263/'Table 5'!D263*100, "N/A")</f>
        <v>85.142438398827508</v>
      </c>
      <c r="E263" s="231">
        <v>112</v>
      </c>
      <c r="F263" s="130">
        <f t="shared" si="9"/>
        <v>5.768414185075077</v>
      </c>
      <c r="G263" s="130">
        <f t="shared" si="10"/>
        <v>7.630062717021735</v>
      </c>
      <c r="H263" s="130">
        <f t="shared" si="11"/>
        <v>3.4865699053197696</v>
      </c>
    </row>
    <row r="264" spans="2:8">
      <c r="B264" s="49" t="s">
        <v>464</v>
      </c>
      <c r="C264" s="58">
        <f>IFERROR('Table 15'!C264/'Table 5'!C264*100, "N/A")</f>
        <v>57.156753574216999</v>
      </c>
      <c r="D264" s="65">
        <f>IFERROR('Table 15'!D264/'Table 5'!D264*100, "N/A")</f>
        <v>81.13750913244121</v>
      </c>
      <c r="E264" s="231">
        <v>112</v>
      </c>
      <c r="F264" s="130">
        <f t="shared" ref="F264:F292" si="12">IFERROR(((E264/C264)^(1/(2015-1997))-1)*100,"N/A")</f>
        <v>3.8079420987540358</v>
      </c>
      <c r="G264" s="130">
        <f t="shared" ref="G264:G292" si="13">IFERROR(((D264/C264)^(1/(2007-1997))-1)*100, "N/A")</f>
        <v>3.5655728577587587</v>
      </c>
      <c r="H264" s="130">
        <f t="shared" ref="H264:H292" si="14">IFERROR(((E264/D264)^(1/(2015-2007))-1)*100, "N/A")</f>
        <v>4.111701436677051</v>
      </c>
    </row>
    <row r="265" spans="2:8">
      <c r="B265" s="50" t="s">
        <v>465</v>
      </c>
      <c r="C265" s="58">
        <f>IFERROR('Table 15'!C265/'Table 5'!C265*100, "N/A")</f>
        <v>56.348321843200289</v>
      </c>
      <c r="D265" s="65">
        <f>IFERROR('Table 15'!D265/'Table 5'!D265*100, "N/A")</f>
        <v>80.780953950078256</v>
      </c>
      <c r="E265" s="231">
        <v>113</v>
      </c>
      <c r="F265" s="130">
        <f t="shared" si="12"/>
        <v>3.9414444004954197</v>
      </c>
      <c r="G265" s="130">
        <f t="shared" si="13"/>
        <v>3.6675414613538182</v>
      </c>
      <c r="H265" s="130">
        <f t="shared" si="14"/>
        <v>4.2848409827921374</v>
      </c>
    </row>
    <row r="266" spans="2:8">
      <c r="B266" s="51" t="s">
        <v>466</v>
      </c>
      <c r="C266" s="58">
        <f>IFERROR('Table 15'!C266/'Table 5'!C266*100, "N/A")</f>
        <v>56.072925701069678</v>
      </c>
      <c r="D266" s="65">
        <f>IFERROR('Table 15'!D266/'Table 5'!D266*100, "N/A")</f>
        <v>79.815144943169557</v>
      </c>
      <c r="E266" s="231">
        <v>112</v>
      </c>
      <c r="F266" s="130">
        <f t="shared" si="12"/>
        <v>3.918409045166138</v>
      </c>
      <c r="G266" s="130">
        <f t="shared" si="13"/>
        <v>3.5936676033302417</v>
      </c>
      <c r="H266" s="130">
        <f t="shared" si="14"/>
        <v>4.3257677653838922</v>
      </c>
    </row>
    <row r="267" spans="2:8">
      <c r="B267" s="53" t="s">
        <v>467</v>
      </c>
      <c r="C267" s="58">
        <f>IFERROR('Table 15'!C267/'Table 5'!C267*100, "N/A")</f>
        <v>61.095920221019561</v>
      </c>
      <c r="D267" s="65">
        <f>IFERROR('Table 15'!D267/'Table 5'!D267*100, "N/A")</f>
        <v>81.829289642997821</v>
      </c>
      <c r="E267" s="231">
        <v>117</v>
      </c>
      <c r="F267" s="130">
        <f t="shared" si="12"/>
        <v>3.6755418784516047</v>
      </c>
      <c r="G267" s="130">
        <f t="shared" si="13"/>
        <v>2.9650078782031741</v>
      </c>
      <c r="H267" s="130">
        <f t="shared" si="14"/>
        <v>4.5706084711260031</v>
      </c>
    </row>
    <row r="268" spans="2:8">
      <c r="B268" s="53" t="s">
        <v>468</v>
      </c>
      <c r="C268" s="58">
        <f>IFERROR('Table 15'!C268/'Table 5'!C268*100, "N/A")</f>
        <v>40.37467614429017</v>
      </c>
      <c r="D268" s="65">
        <f>IFERROR('Table 15'!D268/'Table 5'!D268*100, "N/A")</f>
        <v>66.014666222235689</v>
      </c>
      <c r="E268" s="231">
        <v>108</v>
      </c>
      <c r="F268" s="130">
        <f t="shared" si="12"/>
        <v>5.6184295806084972</v>
      </c>
      <c r="G268" s="130">
        <f t="shared" si="13"/>
        <v>5.0396190463198431</v>
      </c>
      <c r="H268" s="130">
        <f t="shared" si="14"/>
        <v>6.3464300104676852</v>
      </c>
    </row>
    <row r="269" spans="2:8">
      <c r="B269" s="53" t="s">
        <v>469</v>
      </c>
      <c r="C269" s="58">
        <f>IFERROR('Table 15'!C269/'Table 5'!C269*100, "N/A")</f>
        <v>50.372175621552188</v>
      </c>
      <c r="D269" s="65">
        <f>IFERROR('Table 15'!D269/'Table 5'!D269*100, "N/A")</f>
        <v>81.949008720901716</v>
      </c>
      <c r="E269" s="231">
        <v>105</v>
      </c>
      <c r="F269" s="130">
        <f t="shared" si="12"/>
        <v>4.1650781206999943</v>
      </c>
      <c r="G269" s="130">
        <f t="shared" si="13"/>
        <v>4.9869452759238708</v>
      </c>
      <c r="H269" s="130">
        <f t="shared" si="14"/>
        <v>3.1467858052124154</v>
      </c>
    </row>
    <row r="270" spans="2:8">
      <c r="B270" s="51" t="s">
        <v>470</v>
      </c>
      <c r="C270" s="58">
        <f>IFERROR('Table 15'!C270/'Table 5'!C270*100, "N/A")</f>
        <v>59.888446215139446</v>
      </c>
      <c r="D270" s="65">
        <f>IFERROR('Table 15'!D270/'Table 5'!D270*100, "N/A")</f>
        <v>91.297436471510125</v>
      </c>
      <c r="E270" s="231">
        <v>116</v>
      </c>
      <c r="F270" s="130">
        <f t="shared" si="12"/>
        <v>3.741095594196242</v>
      </c>
      <c r="G270" s="130">
        <f t="shared" si="13"/>
        <v>4.3065434342619557</v>
      </c>
      <c r="H270" s="130">
        <f t="shared" si="14"/>
        <v>3.0385944285005628</v>
      </c>
    </row>
    <row r="271" spans="2:8">
      <c r="B271" s="50" t="s">
        <v>471</v>
      </c>
      <c r="C271" s="58">
        <f>IFERROR('Table 15'!C271/'Table 5'!C271*100, "N/A")</f>
        <v>65.107626893436091</v>
      </c>
      <c r="D271" s="65">
        <f>IFERROR('Table 15'!D271/'Table 5'!D271*100, "N/A")</f>
        <v>84.258469578471747</v>
      </c>
      <c r="E271" s="231">
        <v>108</v>
      </c>
      <c r="F271" s="130">
        <f t="shared" si="12"/>
        <v>2.8515072560531429</v>
      </c>
      <c r="G271" s="130">
        <f t="shared" si="13"/>
        <v>2.6120041519933856</v>
      </c>
      <c r="H271" s="130">
        <f t="shared" si="14"/>
        <v>3.1516724050057121</v>
      </c>
    </row>
    <row r="272" spans="2:8">
      <c r="B272" s="49" t="s">
        <v>472</v>
      </c>
      <c r="C272" s="58">
        <f>IFERROR('Table 15'!C272/'Table 5'!C272*100, "N/A")</f>
        <v>60.101472764428152</v>
      </c>
      <c r="D272" s="65">
        <f>IFERROR('Table 15'!D272/'Table 5'!D272*100, "N/A")</f>
        <v>84.618526839593741</v>
      </c>
      <c r="E272" s="231">
        <v>110</v>
      </c>
      <c r="F272" s="130">
        <f t="shared" si="12"/>
        <v>3.4150518257636264</v>
      </c>
      <c r="G272" s="130">
        <f t="shared" si="13"/>
        <v>3.4803847004715172</v>
      </c>
      <c r="H272" s="130">
        <f t="shared" si="14"/>
        <v>3.3334437346745904</v>
      </c>
    </row>
    <row r="273" spans="2:8">
      <c r="B273" s="50" t="s">
        <v>473</v>
      </c>
      <c r="C273" s="58">
        <f>IFERROR('Table 15'!C273/'Table 5'!C273*100, "N/A")</f>
        <v>48.705049375815165</v>
      </c>
      <c r="D273" s="65">
        <f>IFERROR('Table 15'!D273/'Table 5'!D273*100, "N/A")</f>
        <v>72.88018113765537</v>
      </c>
      <c r="E273" s="231">
        <v>118</v>
      </c>
      <c r="F273" s="130">
        <f t="shared" si="12"/>
        <v>5.0389678374134439</v>
      </c>
      <c r="G273" s="130">
        <f t="shared" si="13"/>
        <v>4.1126607252835123</v>
      </c>
      <c r="H273" s="130">
        <f t="shared" si="14"/>
        <v>6.2084499205822485</v>
      </c>
    </row>
    <row r="274" spans="2:8">
      <c r="B274" s="50" t="s">
        <v>474</v>
      </c>
      <c r="C274" s="58">
        <f>IFERROR('Table 15'!C274/'Table 5'!C274*100, "N/A")</f>
        <v>67.452966251081691</v>
      </c>
      <c r="D274" s="65">
        <f>IFERROR('Table 15'!D274/'Table 5'!D274*100, "N/A")</f>
        <v>92.075016993140949</v>
      </c>
      <c r="E274" s="231">
        <v>107</v>
      </c>
      <c r="F274" s="130">
        <f t="shared" si="12"/>
        <v>2.5964594164002319</v>
      </c>
      <c r="G274" s="130">
        <f t="shared" si="13"/>
        <v>3.1606513327907315</v>
      </c>
      <c r="H274" s="130">
        <f t="shared" si="14"/>
        <v>1.8955566664759171</v>
      </c>
    </row>
    <row r="275" spans="2:8">
      <c r="B275" s="51" t="s">
        <v>475</v>
      </c>
      <c r="C275" s="58">
        <f>IFERROR('Table 15'!C275/'Table 5'!C275*100, "N/A")</f>
        <v>88.573013451671059</v>
      </c>
      <c r="D275" s="65">
        <f>IFERROR('Table 15'!D275/'Table 5'!D275*100, "N/A")</f>
        <v>109.21459492888064</v>
      </c>
      <c r="E275" s="231">
        <v>103</v>
      </c>
      <c r="F275" s="130">
        <f t="shared" si="12"/>
        <v>0.84186707900166802</v>
      </c>
      <c r="G275" s="130">
        <f t="shared" si="13"/>
        <v>2.1169713810830659</v>
      </c>
      <c r="H275" s="130">
        <f t="shared" si="14"/>
        <v>-0.72964655168222814</v>
      </c>
    </row>
    <row r="276" spans="2:8">
      <c r="B276" s="51" t="s">
        <v>476</v>
      </c>
      <c r="C276" s="58">
        <f>IFERROR('Table 15'!C276/'Table 5'!C276*100, "N/A")</f>
        <v>54.553848183077221</v>
      </c>
      <c r="D276" s="65">
        <f>IFERROR('Table 15'!D276/'Table 5'!D276*100, "N/A")</f>
        <v>86.925106090147949</v>
      </c>
      <c r="E276" s="231">
        <v>108</v>
      </c>
      <c r="F276" s="130">
        <f t="shared" si="12"/>
        <v>3.8670236515996992</v>
      </c>
      <c r="G276" s="130">
        <f t="shared" si="13"/>
        <v>4.7688034356733411</v>
      </c>
      <c r="H276" s="130">
        <f t="shared" si="14"/>
        <v>2.7507062756918055</v>
      </c>
    </row>
    <row r="277" spans="2:8">
      <c r="B277" s="49" t="s">
        <v>477</v>
      </c>
      <c r="C277" s="58">
        <f>IFERROR('Table 15'!C277/'Table 5'!C277*100, "N/A")</f>
        <v>63.663487805277022</v>
      </c>
      <c r="D277" s="65">
        <f>IFERROR('Table 15'!D277/'Table 5'!D277*100, "N/A")</f>
        <v>88.049360561003525</v>
      </c>
      <c r="E277" s="231">
        <v>109</v>
      </c>
      <c r="F277" s="130">
        <f t="shared" si="12"/>
        <v>3.0324972394485838</v>
      </c>
      <c r="G277" s="130">
        <f t="shared" si="13"/>
        <v>3.296017478971347</v>
      </c>
      <c r="H277" s="130">
        <f t="shared" si="14"/>
        <v>2.7040421200567266</v>
      </c>
    </row>
    <row r="278" spans="2:8">
      <c r="B278" s="50" t="s">
        <v>478</v>
      </c>
      <c r="C278" s="58">
        <f>IFERROR('Table 15'!C278/'Table 5'!C278*100, "N/A")</f>
        <v>59.277246237359527</v>
      </c>
      <c r="D278" s="65">
        <f>IFERROR('Table 15'!D278/'Table 5'!D278*100, "N/A")</f>
        <v>87.935312872123845</v>
      </c>
      <c r="E278" s="231">
        <v>102</v>
      </c>
      <c r="F278" s="130">
        <f t="shared" si="12"/>
        <v>3.0611821189814314</v>
      </c>
      <c r="G278" s="130">
        <f t="shared" si="13"/>
        <v>4.0225580203898659</v>
      </c>
      <c r="H278" s="130">
        <f t="shared" si="14"/>
        <v>1.8719471770455298</v>
      </c>
    </row>
    <row r="279" spans="2:8">
      <c r="B279" s="51" t="s">
        <v>479</v>
      </c>
      <c r="C279" s="58">
        <f>IFERROR('Table 15'!C279/'Table 5'!C279*100, "N/A")</f>
        <v>58.112568494628292</v>
      </c>
      <c r="D279" s="65">
        <f>IFERROR('Table 15'!D279/'Table 5'!D279*100, "N/A")</f>
        <v>88.484201157098354</v>
      </c>
      <c r="E279" s="231">
        <v>102</v>
      </c>
      <c r="F279" s="130">
        <f t="shared" si="12"/>
        <v>3.1748614813652765</v>
      </c>
      <c r="G279" s="130">
        <f t="shared" si="13"/>
        <v>4.2940581171205361</v>
      </c>
      <c r="H279" s="130">
        <f t="shared" si="14"/>
        <v>1.7927400124156501</v>
      </c>
    </row>
    <row r="280" spans="2:8">
      <c r="B280" s="51" t="s">
        <v>480</v>
      </c>
      <c r="C280" s="58">
        <f>IFERROR('Table 15'!C280/'Table 5'!C280*100, "N/A")</f>
        <v>65.426019239578565</v>
      </c>
      <c r="D280" s="65">
        <f>IFERROR('Table 15'!D280/'Table 5'!D280*100, "N/A")</f>
        <v>83.871147522710814</v>
      </c>
      <c r="E280" s="231">
        <v>101</v>
      </c>
      <c r="F280" s="130">
        <f t="shared" si="12"/>
        <v>2.441554445575167</v>
      </c>
      <c r="G280" s="130">
        <f t="shared" si="13"/>
        <v>2.5147150348398206</v>
      </c>
      <c r="H280" s="130">
        <f t="shared" si="14"/>
        <v>2.350177127388986</v>
      </c>
    </row>
    <row r="281" spans="2:8">
      <c r="B281" s="50" t="s">
        <v>481</v>
      </c>
      <c r="C281" s="58">
        <f>IFERROR('Table 15'!C281/'Table 5'!C281*100, "N/A")</f>
        <v>66.11069922024798</v>
      </c>
      <c r="D281" s="65">
        <f>IFERROR('Table 15'!D281/'Table 5'!D281*100, "N/A")</f>
        <v>88.118094133447286</v>
      </c>
      <c r="E281" s="231">
        <v>113</v>
      </c>
      <c r="F281" s="130">
        <f t="shared" si="12"/>
        <v>3.0228844522375509</v>
      </c>
      <c r="G281" s="130">
        <f t="shared" si="13"/>
        <v>2.9151554787670619</v>
      </c>
      <c r="H281" s="130">
        <f t="shared" si="14"/>
        <v>3.1577042628442076</v>
      </c>
    </row>
    <row r="282" spans="2:8">
      <c r="B282" s="49" t="s">
        <v>482</v>
      </c>
      <c r="C282" s="58">
        <f>IFERROR('Table 15'!C282/'Table 5'!C282*100, "N/A")</f>
        <v>61.955717136887081</v>
      </c>
      <c r="D282" s="65">
        <f>IFERROR('Table 15'!D282/'Table 5'!D282*100, "N/A")</f>
        <v>86.53665912915622</v>
      </c>
      <c r="E282" s="231">
        <v>95</v>
      </c>
      <c r="F282" s="130">
        <f t="shared" si="12"/>
        <v>2.4031831100213896</v>
      </c>
      <c r="G282" s="130">
        <f t="shared" si="13"/>
        <v>3.3979369644462798</v>
      </c>
      <c r="H282" s="130">
        <f t="shared" si="14"/>
        <v>1.1731880262386918</v>
      </c>
    </row>
    <row r="283" spans="2:8">
      <c r="B283" s="50" t="s">
        <v>483</v>
      </c>
      <c r="C283" s="58">
        <f>IFERROR('Table 15'!C283/'Table 5'!C283*100, "N/A")</f>
        <v>55.745155671674283</v>
      </c>
      <c r="D283" s="65">
        <f>IFERROR('Table 15'!D283/'Table 5'!D283*100, "N/A")</f>
        <v>85.14199260176197</v>
      </c>
      <c r="E283" s="231">
        <v>86</v>
      </c>
      <c r="F283" s="130">
        <f t="shared" si="12"/>
        <v>2.4378910512540708</v>
      </c>
      <c r="G283" s="130">
        <f t="shared" si="13"/>
        <v>4.326266995946737</v>
      </c>
      <c r="H283" s="130">
        <f t="shared" si="14"/>
        <v>0.12541523297466828</v>
      </c>
    </row>
    <row r="284" spans="2:8">
      <c r="B284" s="51" t="s">
        <v>484</v>
      </c>
      <c r="C284" s="58">
        <f>IFERROR('Table 15'!C284/'Table 5'!C284*100, "N/A")</f>
        <v>58.907399069488221</v>
      </c>
      <c r="D284" s="65">
        <f>IFERROR('Table 15'!D284/'Table 5'!D284*100, "N/A")</f>
        <v>93.962012258025368</v>
      </c>
      <c r="E284" s="231">
        <v>89</v>
      </c>
      <c r="F284" s="130">
        <f t="shared" si="12"/>
        <v>2.3190915332045092</v>
      </c>
      <c r="G284" s="130">
        <f t="shared" si="13"/>
        <v>4.77996429216625</v>
      </c>
      <c r="H284" s="130">
        <f t="shared" si="14"/>
        <v>-0.67588313988301563</v>
      </c>
    </row>
    <row r="285" spans="2:8">
      <c r="B285" s="51" t="s">
        <v>485</v>
      </c>
      <c r="C285" s="58">
        <f>IFERROR('Table 15'!C285/'Table 5'!C285*100, "N/A")</f>
        <v>52.304888923351299</v>
      </c>
      <c r="D285" s="65">
        <f>IFERROR('Table 15'!D285/'Table 5'!D285*100, "N/A")</f>
        <v>75.225961603415442</v>
      </c>
      <c r="E285" s="231">
        <v>84</v>
      </c>
      <c r="F285" s="130">
        <f t="shared" si="12"/>
        <v>2.6667545263883818</v>
      </c>
      <c r="G285" s="130">
        <f t="shared" si="13"/>
        <v>3.7009049713488285</v>
      </c>
      <c r="H285" s="130">
        <f t="shared" si="14"/>
        <v>1.3885570476596998</v>
      </c>
    </row>
    <row r="286" spans="2:8">
      <c r="B286" s="50" t="s">
        <v>486</v>
      </c>
      <c r="C286" s="58">
        <f>IFERROR('Table 15'!C286/'Table 5'!C286*100, "N/A")</f>
        <v>67.891879845269742</v>
      </c>
      <c r="D286" s="65">
        <f>IFERROR('Table 15'!D286/'Table 5'!D286*100, "N/A")</f>
        <v>89.099952337756179</v>
      </c>
      <c r="E286" s="231">
        <v>107</v>
      </c>
      <c r="F286" s="130">
        <f t="shared" si="12"/>
        <v>2.5594978426243475</v>
      </c>
      <c r="G286" s="130">
        <f t="shared" si="13"/>
        <v>2.7557098544747527</v>
      </c>
      <c r="H286" s="130">
        <f t="shared" si="14"/>
        <v>2.3147596191380071</v>
      </c>
    </row>
    <row r="287" spans="2:8">
      <c r="B287" s="51" t="s">
        <v>487</v>
      </c>
      <c r="C287" s="58">
        <f>IFERROR('Table 15'!C287/'Table 5'!C287*100, "N/A")</f>
        <v>66.684420442440612</v>
      </c>
      <c r="D287" s="65">
        <f>IFERROR('Table 15'!D287/'Table 5'!D287*100, "N/A")</f>
        <v>91.682231942309969</v>
      </c>
      <c r="E287" s="231">
        <v>107</v>
      </c>
      <c r="F287" s="130">
        <f t="shared" si="12"/>
        <v>2.6617954524411624</v>
      </c>
      <c r="G287" s="130">
        <f t="shared" si="13"/>
        <v>3.2347902271045115</v>
      </c>
      <c r="H287" s="130">
        <f t="shared" si="14"/>
        <v>1.9500222838809922</v>
      </c>
    </row>
    <row r="288" spans="2:8">
      <c r="B288" s="53" t="s">
        <v>488</v>
      </c>
      <c r="C288" s="58">
        <f>IFERROR('Table 15'!C288/'Table 5'!C288*100, "N/A")</f>
        <v>74.668977803457068</v>
      </c>
      <c r="D288" s="65">
        <f>IFERROR('Table 15'!D288/'Table 5'!D288*100, "N/A")</f>
        <v>94.636992221261877</v>
      </c>
      <c r="E288" s="231">
        <v>106</v>
      </c>
      <c r="F288" s="130">
        <f t="shared" si="12"/>
        <v>1.9655926328802309</v>
      </c>
      <c r="G288" s="130">
        <f t="shared" si="13"/>
        <v>2.3981410093462774</v>
      </c>
      <c r="H288" s="130">
        <f t="shared" si="14"/>
        <v>1.4274757051118581</v>
      </c>
    </row>
    <row r="289" spans="1:8">
      <c r="B289" s="53" t="s">
        <v>489</v>
      </c>
      <c r="C289" s="58">
        <f>IFERROR('Table 15'!C289/'Table 5'!C289*100, "N/A")</f>
        <v>70.348942325076834</v>
      </c>
      <c r="D289" s="65">
        <f>IFERROR('Table 15'!D289/'Table 5'!D289*100, "N/A")</f>
        <v>102.79552715654951</v>
      </c>
      <c r="E289" s="231">
        <v>122</v>
      </c>
      <c r="F289" s="130">
        <f t="shared" si="12"/>
        <v>3.105886061832841</v>
      </c>
      <c r="G289" s="130">
        <f t="shared" si="13"/>
        <v>3.8655833382287952</v>
      </c>
      <c r="H289" s="130">
        <f t="shared" si="14"/>
        <v>2.1640736718800735</v>
      </c>
    </row>
    <row r="290" spans="1:8">
      <c r="B290" s="53" t="s">
        <v>490</v>
      </c>
      <c r="C290" s="58">
        <f>IFERROR('Table 15'!C290/'Table 5'!C290*100, "N/A")</f>
        <v>63.259795367291829</v>
      </c>
      <c r="D290" s="65">
        <f>IFERROR('Table 15'!D290/'Table 5'!D290*100, "N/A")</f>
        <v>89.815665805399973</v>
      </c>
      <c r="E290" s="231">
        <v>106</v>
      </c>
      <c r="F290" s="130">
        <f t="shared" si="12"/>
        <v>2.9092321887800976</v>
      </c>
      <c r="G290" s="130">
        <f t="shared" si="13"/>
        <v>3.5672467633891536</v>
      </c>
      <c r="H290" s="130">
        <f t="shared" si="14"/>
        <v>2.0925899578946527</v>
      </c>
    </row>
    <row r="291" spans="1:8">
      <c r="B291" s="51" t="s">
        <v>491</v>
      </c>
      <c r="C291" s="58">
        <f>IFERROR('Table 15'!C291/'Table 5'!C291*100, "N/A")</f>
        <v>69.829537887867886</v>
      </c>
      <c r="D291" s="65">
        <f>IFERROR('Table 15'!D291/'Table 5'!D291*100, "N/A")</f>
        <v>83.872449314349453</v>
      </c>
      <c r="E291" s="231">
        <v>107</v>
      </c>
      <c r="F291" s="130">
        <f t="shared" si="12"/>
        <v>2.3992846599211193</v>
      </c>
      <c r="G291" s="130">
        <f t="shared" si="13"/>
        <v>1.8492923309402887</v>
      </c>
      <c r="H291" s="130">
        <f t="shared" si="14"/>
        <v>3.0909534996699684</v>
      </c>
    </row>
    <row r="292" spans="1:8">
      <c r="B292" s="50" t="s">
        <v>492</v>
      </c>
      <c r="C292" s="58">
        <f>IFERROR('Table 15'!C292/'Table 5'!C292*100, "N/A")</f>
        <v>63.332980188579299</v>
      </c>
      <c r="D292" s="65">
        <f>IFERROR('Table 15'!D292/'Table 5'!D292*100, "N/A")</f>
        <v>81.587912087912088</v>
      </c>
      <c r="E292" s="231">
        <v>101</v>
      </c>
      <c r="F292" s="130">
        <f t="shared" si="12"/>
        <v>2.6267642370536359</v>
      </c>
      <c r="G292" s="130">
        <f t="shared" si="13"/>
        <v>2.5650956711601669</v>
      </c>
      <c r="H292" s="130">
        <f t="shared" si="14"/>
        <v>2.7039020893879995</v>
      </c>
    </row>
    <row r="294" spans="1:8">
      <c r="A294" s="25" t="s">
        <v>594</v>
      </c>
      <c r="B294" s="97" t="s">
        <v>681</v>
      </c>
    </row>
    <row r="295" spans="1:8">
      <c r="A295" s="25" t="s">
        <v>595</v>
      </c>
      <c r="B295" s="3" t="s">
        <v>596</v>
      </c>
    </row>
    <row r="296" spans="1:8">
      <c r="A296" s="1" t="s">
        <v>1</v>
      </c>
      <c r="B296" s="3" t="s">
        <v>598</v>
      </c>
    </row>
  </sheetData>
  <mergeCells count="2">
    <mergeCell ref="C6:E6"/>
    <mergeCell ref="F6:H6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4"/>
  <dimension ref="A1:Y38"/>
  <sheetViews>
    <sheetView topLeftCell="A4" zoomScale="85" zoomScaleNormal="85" workbookViewId="0">
      <selection activeCell="B35" sqref="B35"/>
    </sheetView>
  </sheetViews>
  <sheetFormatPr defaultRowHeight="15"/>
  <cols>
    <col min="6" max="6" width="10" customWidth="1"/>
    <col min="7" max="7" width="10.7109375" customWidth="1"/>
    <col min="14" max="15" width="9.140625" customWidth="1"/>
    <col min="16" max="16" width="9.140625" style="103"/>
    <col min="19" max="19" width="9.140625" style="133"/>
    <col min="23" max="24" width="9.140625" customWidth="1"/>
  </cols>
  <sheetData>
    <row r="1" spans="1:25" ht="15.75">
      <c r="A1" s="227" t="s">
        <v>71</v>
      </c>
      <c r="B1" s="227" t="s">
        <v>947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 s="41" customFormat="1">
      <c r="A6" s="67"/>
      <c r="B6" s="246" t="s">
        <v>602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5">
      <c r="A7" s="8">
        <v>1997</v>
      </c>
      <c r="B7" s="101">
        <f>H7+W7</f>
        <v>122125</v>
      </c>
      <c r="C7" s="102">
        <v>7000</v>
      </c>
      <c r="D7" s="102">
        <v>3190</v>
      </c>
      <c r="E7" s="102">
        <v>2525</v>
      </c>
      <c r="F7" s="102">
        <v>12495</v>
      </c>
      <c r="G7" s="102">
        <v>10480</v>
      </c>
      <c r="H7" s="104">
        <f>SUM(C7:G7)</f>
        <v>35690</v>
      </c>
      <c r="I7" s="102">
        <v>6265</v>
      </c>
      <c r="J7" s="102">
        <v>23065</v>
      </c>
      <c r="K7" s="102">
        <v>8020</v>
      </c>
      <c r="L7" s="102">
        <v>3330</v>
      </c>
      <c r="M7" s="102">
        <v>9680</v>
      </c>
      <c r="N7" s="102">
        <v>2095</v>
      </c>
      <c r="O7" s="102">
        <v>3975</v>
      </c>
      <c r="P7" s="102">
        <v>4005</v>
      </c>
      <c r="Q7" s="102">
        <v>1330</v>
      </c>
      <c r="R7" s="102">
        <v>11270</v>
      </c>
      <c r="S7" s="144">
        <f>SUM(T7:V7)</f>
        <v>13400</v>
      </c>
      <c r="T7" s="102">
        <v>7610</v>
      </c>
      <c r="U7" s="22">
        <v>530</v>
      </c>
      <c r="V7" s="102">
        <v>5260</v>
      </c>
      <c r="W7" s="104">
        <f>SUM(I7:S7)</f>
        <v>86435</v>
      </c>
      <c r="X7" s="104">
        <f>B7-D7</f>
        <v>118935</v>
      </c>
      <c r="Y7" s="100"/>
    </row>
    <row r="8" spans="1:25">
      <c r="A8" s="8">
        <v>1998</v>
      </c>
      <c r="B8" s="101">
        <f t="shared" ref="B8:B28" si="0">H8+W8</f>
        <v>125590</v>
      </c>
      <c r="C8" s="102">
        <v>6860</v>
      </c>
      <c r="D8" s="102">
        <v>3555</v>
      </c>
      <c r="E8" s="102">
        <v>2600</v>
      </c>
      <c r="F8" s="102">
        <v>11340</v>
      </c>
      <c r="G8" s="102">
        <v>11110</v>
      </c>
      <c r="H8" s="104">
        <f t="shared" ref="H8:H28" si="1">SUM(C8:G8)</f>
        <v>35465</v>
      </c>
      <c r="I8" s="102">
        <v>5760</v>
      </c>
      <c r="J8" s="102">
        <v>23300</v>
      </c>
      <c r="K8" s="102">
        <v>8260</v>
      </c>
      <c r="L8" s="102">
        <v>3330</v>
      </c>
      <c r="M8" s="102">
        <v>9640</v>
      </c>
      <c r="N8" s="102">
        <v>2145</v>
      </c>
      <c r="O8" s="102">
        <v>4720</v>
      </c>
      <c r="P8" s="102">
        <v>4715</v>
      </c>
      <c r="Q8" s="102">
        <v>1725</v>
      </c>
      <c r="R8" s="102">
        <v>11880</v>
      </c>
      <c r="S8" s="144">
        <f t="shared" ref="S8:S28" si="2">SUM(T8:V8)</f>
        <v>14650</v>
      </c>
      <c r="T8" s="102">
        <v>8290</v>
      </c>
      <c r="U8" s="22">
        <v>595</v>
      </c>
      <c r="V8" s="102">
        <v>5765</v>
      </c>
      <c r="W8" s="104">
        <f t="shared" ref="W8:W28" si="3">SUM(I8:S8)</f>
        <v>90125</v>
      </c>
      <c r="X8" s="104">
        <f t="shared" ref="X8:X28" si="4">B8-D8</f>
        <v>122035</v>
      </c>
    </row>
    <row r="9" spans="1:25">
      <c r="A9" s="8">
        <v>1999</v>
      </c>
      <c r="B9" s="101">
        <f t="shared" si="0"/>
        <v>135335</v>
      </c>
      <c r="C9" s="102">
        <v>6410</v>
      </c>
      <c r="D9" s="102">
        <v>4040</v>
      </c>
      <c r="E9" s="102">
        <v>2885</v>
      </c>
      <c r="F9" s="102">
        <v>12225</v>
      </c>
      <c r="G9" s="102">
        <v>13465</v>
      </c>
      <c r="H9" s="104">
        <f t="shared" si="1"/>
        <v>39025</v>
      </c>
      <c r="I9" s="102">
        <v>6550</v>
      </c>
      <c r="J9" s="102">
        <v>24845</v>
      </c>
      <c r="K9" s="102">
        <v>8730</v>
      </c>
      <c r="L9" s="102">
        <v>3640</v>
      </c>
      <c r="M9" s="102">
        <v>9915</v>
      </c>
      <c r="N9" s="102">
        <v>2360</v>
      </c>
      <c r="O9" s="102">
        <v>5480</v>
      </c>
      <c r="P9" s="102">
        <v>5495</v>
      </c>
      <c r="Q9" s="102">
        <v>1880</v>
      </c>
      <c r="R9" s="102">
        <v>11830</v>
      </c>
      <c r="S9" s="144">
        <f t="shared" si="2"/>
        <v>15585</v>
      </c>
      <c r="T9" s="102">
        <v>8795</v>
      </c>
      <c r="U9" s="22">
        <v>650</v>
      </c>
      <c r="V9" s="102">
        <v>6140</v>
      </c>
      <c r="W9" s="104">
        <f t="shared" si="3"/>
        <v>96310</v>
      </c>
      <c r="X9" s="104">
        <f t="shared" si="4"/>
        <v>131295</v>
      </c>
    </row>
    <row r="10" spans="1:25">
      <c r="A10" s="8">
        <v>2000</v>
      </c>
      <c r="B10" s="101">
        <f t="shared" si="0"/>
        <v>131780</v>
      </c>
      <c r="C10" s="102">
        <v>5820</v>
      </c>
      <c r="D10" s="102">
        <v>4225</v>
      </c>
      <c r="E10" s="102">
        <v>2705</v>
      </c>
      <c r="F10" s="102">
        <v>10945</v>
      </c>
      <c r="G10" s="102">
        <v>12955</v>
      </c>
      <c r="H10" s="104">
        <f t="shared" si="1"/>
        <v>36650</v>
      </c>
      <c r="I10" s="102">
        <v>6215</v>
      </c>
      <c r="J10" s="102">
        <v>25250</v>
      </c>
      <c r="K10" s="102">
        <v>8230</v>
      </c>
      <c r="L10" s="102">
        <v>3605</v>
      </c>
      <c r="M10" s="102">
        <v>9045</v>
      </c>
      <c r="N10" s="102">
        <v>2470</v>
      </c>
      <c r="O10" s="102">
        <v>5900</v>
      </c>
      <c r="P10" s="102">
        <v>5170</v>
      </c>
      <c r="Q10" s="102">
        <v>1875</v>
      </c>
      <c r="R10" s="102">
        <v>11715</v>
      </c>
      <c r="S10" s="144">
        <f t="shared" si="2"/>
        <v>15655</v>
      </c>
      <c r="T10" s="102">
        <v>8505</v>
      </c>
      <c r="U10" s="22">
        <v>640</v>
      </c>
      <c r="V10" s="102">
        <v>6510</v>
      </c>
      <c r="W10" s="104">
        <f t="shared" si="3"/>
        <v>95130</v>
      </c>
      <c r="X10" s="104">
        <f t="shared" si="4"/>
        <v>127555</v>
      </c>
    </row>
    <row r="11" spans="1:25">
      <c r="A11" s="8">
        <v>2001</v>
      </c>
      <c r="B11" s="101">
        <f t="shared" si="0"/>
        <v>134435</v>
      </c>
      <c r="C11" s="102">
        <v>5545</v>
      </c>
      <c r="D11" s="102">
        <v>3545</v>
      </c>
      <c r="E11" s="102">
        <v>2670</v>
      </c>
      <c r="F11" s="102">
        <v>11805</v>
      </c>
      <c r="G11" s="102">
        <v>13680</v>
      </c>
      <c r="H11" s="104">
        <f t="shared" si="1"/>
        <v>37245</v>
      </c>
      <c r="I11" s="102">
        <v>6595</v>
      </c>
      <c r="J11" s="102">
        <v>25415</v>
      </c>
      <c r="K11" s="102">
        <v>8295</v>
      </c>
      <c r="L11" s="102">
        <v>3560</v>
      </c>
      <c r="M11" s="102">
        <v>9540</v>
      </c>
      <c r="N11" s="102">
        <v>2325</v>
      </c>
      <c r="O11" s="102">
        <v>6285</v>
      </c>
      <c r="P11" s="102">
        <v>5565</v>
      </c>
      <c r="Q11" s="102">
        <v>2025</v>
      </c>
      <c r="R11" s="102">
        <v>12410</v>
      </c>
      <c r="S11" s="144">
        <f t="shared" si="2"/>
        <v>15175</v>
      </c>
      <c r="T11" s="102">
        <v>8110</v>
      </c>
      <c r="U11" s="22">
        <v>675</v>
      </c>
      <c r="V11" s="102">
        <v>6390</v>
      </c>
      <c r="W11" s="104">
        <f t="shared" si="3"/>
        <v>97190</v>
      </c>
      <c r="X11" s="104">
        <f t="shared" si="4"/>
        <v>130890</v>
      </c>
    </row>
    <row r="12" spans="1:25">
      <c r="A12" s="8">
        <v>2002</v>
      </c>
      <c r="B12" s="101">
        <f t="shared" si="0"/>
        <v>135085</v>
      </c>
      <c r="C12" s="102">
        <v>5500</v>
      </c>
      <c r="D12" s="102">
        <v>3495</v>
      </c>
      <c r="E12" s="102">
        <v>2410</v>
      </c>
      <c r="F12" s="102">
        <v>12290</v>
      </c>
      <c r="G12" s="102">
        <v>11915</v>
      </c>
      <c r="H12" s="104">
        <f t="shared" si="1"/>
        <v>35610</v>
      </c>
      <c r="I12" s="102">
        <v>6600</v>
      </c>
      <c r="J12" s="102">
        <v>27045</v>
      </c>
      <c r="K12" s="102">
        <v>7820</v>
      </c>
      <c r="L12" s="102">
        <v>3615</v>
      </c>
      <c r="M12" s="102">
        <v>8965</v>
      </c>
      <c r="N12" s="102">
        <v>2250</v>
      </c>
      <c r="O12" s="102">
        <v>6415</v>
      </c>
      <c r="P12" s="102">
        <v>5830</v>
      </c>
      <c r="Q12" s="102">
        <v>2180</v>
      </c>
      <c r="R12" s="102">
        <v>12840</v>
      </c>
      <c r="S12" s="144">
        <f t="shared" si="2"/>
        <v>15915</v>
      </c>
      <c r="T12" s="102">
        <v>8815</v>
      </c>
      <c r="U12" s="22">
        <v>730</v>
      </c>
      <c r="V12" s="102">
        <v>6370</v>
      </c>
      <c r="W12" s="104">
        <f t="shared" si="3"/>
        <v>99475</v>
      </c>
      <c r="X12" s="104">
        <f t="shared" si="4"/>
        <v>131590</v>
      </c>
    </row>
    <row r="13" spans="1:25">
      <c r="A13" s="8">
        <v>2003</v>
      </c>
      <c r="B13" s="101">
        <f t="shared" si="0"/>
        <v>135945</v>
      </c>
      <c r="C13" s="102">
        <v>5390</v>
      </c>
      <c r="D13" s="102">
        <v>3365</v>
      </c>
      <c r="E13" s="102">
        <v>2315</v>
      </c>
      <c r="F13" s="102">
        <v>11120</v>
      </c>
      <c r="G13" s="102">
        <v>13095</v>
      </c>
      <c r="H13" s="104">
        <f t="shared" si="1"/>
        <v>35285</v>
      </c>
      <c r="I13" s="102">
        <v>6630</v>
      </c>
      <c r="J13" s="102">
        <v>27885</v>
      </c>
      <c r="K13" s="102">
        <v>8065</v>
      </c>
      <c r="L13" s="102">
        <v>3365</v>
      </c>
      <c r="M13" s="102">
        <v>8810</v>
      </c>
      <c r="N13" s="102">
        <v>2315</v>
      </c>
      <c r="O13" s="102">
        <v>6675</v>
      </c>
      <c r="P13" s="102">
        <v>6130</v>
      </c>
      <c r="Q13" s="102">
        <v>2220</v>
      </c>
      <c r="R13" s="102">
        <v>12875</v>
      </c>
      <c r="S13" s="144">
        <f t="shared" si="2"/>
        <v>15690</v>
      </c>
      <c r="T13" s="102">
        <v>8605</v>
      </c>
      <c r="U13" s="22">
        <v>850</v>
      </c>
      <c r="V13" s="102">
        <v>6235</v>
      </c>
      <c r="W13" s="104">
        <f t="shared" si="3"/>
        <v>100660</v>
      </c>
      <c r="X13" s="104">
        <f t="shared" si="4"/>
        <v>132580</v>
      </c>
    </row>
    <row r="14" spans="1:25">
      <c r="A14" s="8">
        <v>2004</v>
      </c>
      <c r="B14" s="101">
        <f t="shared" si="0"/>
        <v>138000</v>
      </c>
      <c r="C14" s="102">
        <v>5385</v>
      </c>
      <c r="D14" s="102">
        <v>3405</v>
      </c>
      <c r="E14" s="102">
        <v>2430</v>
      </c>
      <c r="F14" s="102">
        <v>11580</v>
      </c>
      <c r="G14" s="102">
        <v>14250</v>
      </c>
      <c r="H14" s="104">
        <f t="shared" si="1"/>
        <v>37050</v>
      </c>
      <c r="I14" s="102">
        <v>6515</v>
      </c>
      <c r="J14" s="102">
        <v>27815</v>
      </c>
      <c r="K14" s="102">
        <v>8050</v>
      </c>
      <c r="L14" s="102">
        <v>3550</v>
      </c>
      <c r="M14" s="102">
        <v>9275</v>
      </c>
      <c r="N14" s="102">
        <v>2290</v>
      </c>
      <c r="O14" s="102">
        <v>6365</v>
      </c>
      <c r="P14" s="102">
        <v>6315</v>
      </c>
      <c r="Q14" s="102">
        <v>2400</v>
      </c>
      <c r="R14" s="102">
        <v>12845</v>
      </c>
      <c r="S14" s="144">
        <f t="shared" si="2"/>
        <v>15530</v>
      </c>
      <c r="T14" s="102">
        <v>8410</v>
      </c>
      <c r="U14" s="22">
        <v>905</v>
      </c>
      <c r="V14" s="102">
        <v>6215</v>
      </c>
      <c r="W14" s="104">
        <f t="shared" si="3"/>
        <v>100950</v>
      </c>
      <c r="X14" s="104">
        <f t="shared" si="4"/>
        <v>134595</v>
      </c>
    </row>
    <row r="15" spans="1:25">
      <c r="A15" s="8">
        <v>2005</v>
      </c>
      <c r="B15" s="101">
        <f t="shared" si="0"/>
        <v>139910</v>
      </c>
      <c r="C15" s="102">
        <v>5250</v>
      </c>
      <c r="D15" s="102">
        <v>3865</v>
      </c>
      <c r="E15" s="102">
        <v>2415</v>
      </c>
      <c r="F15" s="102">
        <v>12815</v>
      </c>
      <c r="G15" s="102">
        <v>12780</v>
      </c>
      <c r="H15" s="104">
        <f t="shared" si="1"/>
        <v>37125</v>
      </c>
      <c r="I15" s="102">
        <v>6705</v>
      </c>
      <c r="J15" s="102">
        <v>27955</v>
      </c>
      <c r="K15" s="102">
        <v>8090</v>
      </c>
      <c r="L15" s="102">
        <v>3480</v>
      </c>
      <c r="M15" s="102">
        <v>9445</v>
      </c>
      <c r="N15" s="102">
        <v>2050</v>
      </c>
      <c r="O15" s="102">
        <v>6930</v>
      </c>
      <c r="P15" s="102">
        <v>6760</v>
      </c>
      <c r="Q15" s="102">
        <v>2325</v>
      </c>
      <c r="R15" s="102">
        <v>12640</v>
      </c>
      <c r="S15" s="144">
        <f t="shared" si="2"/>
        <v>16405</v>
      </c>
      <c r="T15" s="102">
        <v>8810</v>
      </c>
      <c r="U15" s="22">
        <v>985</v>
      </c>
      <c r="V15" s="102">
        <v>6610</v>
      </c>
      <c r="W15" s="104">
        <f t="shared" si="3"/>
        <v>102785</v>
      </c>
      <c r="X15" s="104">
        <f t="shared" si="4"/>
        <v>136045</v>
      </c>
    </row>
    <row r="16" spans="1:25">
      <c r="A16" s="8">
        <v>2006</v>
      </c>
      <c r="B16" s="101">
        <f t="shared" si="0"/>
        <v>142165</v>
      </c>
      <c r="C16" s="102">
        <v>5670</v>
      </c>
      <c r="D16" s="102">
        <v>4320</v>
      </c>
      <c r="E16" s="102">
        <v>2675</v>
      </c>
      <c r="F16" s="102">
        <v>11900</v>
      </c>
      <c r="G16" s="102">
        <v>12100</v>
      </c>
      <c r="H16" s="104">
        <f t="shared" si="1"/>
        <v>36665</v>
      </c>
      <c r="I16" s="102">
        <v>6165</v>
      </c>
      <c r="J16" s="102">
        <v>29455</v>
      </c>
      <c r="K16" s="102">
        <v>8515</v>
      </c>
      <c r="L16" s="102">
        <v>3730</v>
      </c>
      <c r="M16" s="102">
        <v>9870</v>
      </c>
      <c r="N16" s="102">
        <v>2055</v>
      </c>
      <c r="O16" s="102">
        <v>7080</v>
      </c>
      <c r="P16" s="102">
        <v>6725</v>
      </c>
      <c r="Q16" s="102">
        <v>2230</v>
      </c>
      <c r="R16" s="102">
        <v>12720</v>
      </c>
      <c r="S16" s="144">
        <f t="shared" si="2"/>
        <v>16955</v>
      </c>
      <c r="T16" s="102">
        <v>8845</v>
      </c>
      <c r="U16" s="102">
        <v>1030</v>
      </c>
      <c r="V16" s="102">
        <v>7080</v>
      </c>
      <c r="W16" s="104">
        <f t="shared" si="3"/>
        <v>105500</v>
      </c>
      <c r="X16" s="104">
        <f t="shared" si="4"/>
        <v>137845</v>
      </c>
    </row>
    <row r="17" spans="1:24">
      <c r="A17" s="8">
        <v>2007</v>
      </c>
      <c r="B17" s="101">
        <f t="shared" si="0"/>
        <v>144225</v>
      </c>
      <c r="C17" s="102">
        <v>5115</v>
      </c>
      <c r="D17" s="102">
        <v>4670</v>
      </c>
      <c r="E17" s="102">
        <v>2575</v>
      </c>
      <c r="F17" s="102">
        <v>12195</v>
      </c>
      <c r="G17" s="102">
        <v>12125</v>
      </c>
      <c r="H17" s="104">
        <f t="shared" si="1"/>
        <v>36680</v>
      </c>
      <c r="I17" s="102">
        <v>6315</v>
      </c>
      <c r="J17" s="102">
        <v>29915</v>
      </c>
      <c r="K17" s="102">
        <v>8515</v>
      </c>
      <c r="L17" s="102">
        <v>4405</v>
      </c>
      <c r="M17" s="102">
        <v>10255</v>
      </c>
      <c r="N17" s="102">
        <v>2155</v>
      </c>
      <c r="O17" s="102">
        <v>6950</v>
      </c>
      <c r="P17" s="102">
        <v>6775</v>
      </c>
      <c r="Q17" s="102">
        <v>2200</v>
      </c>
      <c r="R17" s="102">
        <v>13090</v>
      </c>
      <c r="S17" s="144">
        <f t="shared" si="2"/>
        <v>16970</v>
      </c>
      <c r="T17" s="102">
        <v>8695</v>
      </c>
      <c r="U17" s="22">
        <v>950</v>
      </c>
      <c r="V17" s="102">
        <v>7325</v>
      </c>
      <c r="W17" s="104">
        <f t="shared" si="3"/>
        <v>107545</v>
      </c>
      <c r="X17" s="104">
        <f t="shared" si="4"/>
        <v>139555</v>
      </c>
    </row>
    <row r="18" spans="1:24">
      <c r="A18" s="8">
        <v>2008</v>
      </c>
      <c r="B18" s="101">
        <f t="shared" si="0"/>
        <v>144880</v>
      </c>
      <c r="C18" s="102">
        <v>4545</v>
      </c>
      <c r="D18" s="102">
        <v>5295</v>
      </c>
      <c r="E18" s="102">
        <v>2845</v>
      </c>
      <c r="F18" s="102">
        <v>13045</v>
      </c>
      <c r="G18" s="102">
        <v>11645</v>
      </c>
      <c r="H18" s="104">
        <f t="shared" si="1"/>
        <v>37375</v>
      </c>
      <c r="I18" s="102">
        <v>6150</v>
      </c>
      <c r="J18" s="102">
        <v>30635</v>
      </c>
      <c r="K18" s="102">
        <v>7890</v>
      </c>
      <c r="L18" s="102">
        <v>3970</v>
      </c>
      <c r="M18" s="102">
        <v>10160</v>
      </c>
      <c r="N18" s="102">
        <v>2310</v>
      </c>
      <c r="O18" s="102">
        <v>7265</v>
      </c>
      <c r="P18" s="102">
        <v>6605</v>
      </c>
      <c r="Q18" s="102">
        <v>2015</v>
      </c>
      <c r="R18" s="102">
        <v>13350</v>
      </c>
      <c r="S18" s="144">
        <f t="shared" si="2"/>
        <v>17155</v>
      </c>
      <c r="T18" s="102">
        <v>8740</v>
      </c>
      <c r="U18" s="22">
        <v>965</v>
      </c>
      <c r="V18" s="102">
        <v>7450</v>
      </c>
      <c r="W18" s="104">
        <f t="shared" si="3"/>
        <v>107505</v>
      </c>
      <c r="X18" s="104">
        <f t="shared" si="4"/>
        <v>139585</v>
      </c>
    </row>
    <row r="19" spans="1:24">
      <c r="A19" s="8">
        <v>2009</v>
      </c>
      <c r="B19" s="101">
        <f t="shared" si="0"/>
        <v>135695</v>
      </c>
      <c r="C19" s="102">
        <v>3830</v>
      </c>
      <c r="D19" s="102">
        <v>4155</v>
      </c>
      <c r="E19" s="102">
        <v>2340</v>
      </c>
      <c r="F19" s="102">
        <v>15030</v>
      </c>
      <c r="G19" s="102">
        <v>10355</v>
      </c>
      <c r="H19" s="104">
        <f t="shared" si="1"/>
        <v>35710</v>
      </c>
      <c r="I19" s="102">
        <v>6165</v>
      </c>
      <c r="J19" s="102">
        <v>29050</v>
      </c>
      <c r="K19" s="102">
        <v>7290</v>
      </c>
      <c r="L19" s="102">
        <v>2970</v>
      </c>
      <c r="M19" s="102">
        <v>9295</v>
      </c>
      <c r="N19" s="102">
        <v>2365</v>
      </c>
      <c r="O19" s="102">
        <v>6725</v>
      </c>
      <c r="P19" s="102">
        <v>5775</v>
      </c>
      <c r="Q19" s="102">
        <v>1730</v>
      </c>
      <c r="R19" s="102">
        <v>12030</v>
      </c>
      <c r="S19" s="144">
        <f t="shared" si="2"/>
        <v>16590</v>
      </c>
      <c r="T19" s="102">
        <v>8055</v>
      </c>
      <c r="U19" s="22">
        <v>895</v>
      </c>
      <c r="V19" s="102">
        <v>7640</v>
      </c>
      <c r="W19" s="104">
        <f t="shared" si="3"/>
        <v>99985</v>
      </c>
      <c r="X19" s="104">
        <f t="shared" si="4"/>
        <v>131540</v>
      </c>
    </row>
    <row r="20" spans="1:24">
      <c r="A20" s="8">
        <v>2010</v>
      </c>
      <c r="B20" s="101">
        <f t="shared" si="0"/>
        <v>144250</v>
      </c>
      <c r="C20" s="102">
        <v>3985</v>
      </c>
      <c r="D20" s="102">
        <v>4880</v>
      </c>
      <c r="E20" s="102">
        <v>2290</v>
      </c>
      <c r="F20" s="102">
        <v>16930</v>
      </c>
      <c r="G20" s="102">
        <v>10110</v>
      </c>
      <c r="H20" s="104">
        <f t="shared" si="1"/>
        <v>38195</v>
      </c>
      <c r="I20" s="102">
        <v>6375</v>
      </c>
      <c r="J20" s="102">
        <v>30445</v>
      </c>
      <c r="K20" s="102">
        <v>7790</v>
      </c>
      <c r="L20" s="102">
        <v>2950</v>
      </c>
      <c r="M20" s="102">
        <v>10010</v>
      </c>
      <c r="N20" s="102">
        <v>2450</v>
      </c>
      <c r="O20" s="102">
        <v>7230</v>
      </c>
      <c r="P20" s="102">
        <v>6010</v>
      </c>
      <c r="Q20" s="102">
        <v>1830</v>
      </c>
      <c r="R20" s="102">
        <v>12800</v>
      </c>
      <c r="S20" s="144">
        <f t="shared" si="2"/>
        <v>18165</v>
      </c>
      <c r="T20" s="102">
        <v>8755</v>
      </c>
      <c r="U20" s="22">
        <v>995</v>
      </c>
      <c r="V20" s="102">
        <v>8415</v>
      </c>
      <c r="W20" s="104">
        <f t="shared" si="3"/>
        <v>106055</v>
      </c>
      <c r="X20" s="104">
        <f t="shared" si="4"/>
        <v>139370</v>
      </c>
    </row>
    <row r="21" spans="1:24">
      <c r="A21" s="8">
        <v>2011</v>
      </c>
      <c r="B21" s="101">
        <f t="shared" si="0"/>
        <v>154530</v>
      </c>
      <c r="C21" s="102">
        <v>4125</v>
      </c>
      <c r="D21" s="102">
        <v>6040</v>
      </c>
      <c r="E21" s="102">
        <v>2225</v>
      </c>
      <c r="F21" s="102">
        <v>19300</v>
      </c>
      <c r="G21" s="102">
        <v>11215</v>
      </c>
      <c r="H21" s="104">
        <f t="shared" si="1"/>
        <v>42905</v>
      </c>
      <c r="I21" s="102">
        <v>6990</v>
      </c>
      <c r="J21" s="102">
        <v>31490</v>
      </c>
      <c r="K21" s="102">
        <v>8515</v>
      </c>
      <c r="L21" s="102">
        <v>2825</v>
      </c>
      <c r="M21" s="102">
        <v>10875</v>
      </c>
      <c r="N21" s="102">
        <v>2575</v>
      </c>
      <c r="O21" s="102">
        <v>7375</v>
      </c>
      <c r="P21" s="102">
        <v>6410</v>
      </c>
      <c r="Q21" s="102">
        <v>1790</v>
      </c>
      <c r="R21" s="102">
        <v>13900</v>
      </c>
      <c r="S21" s="144">
        <f t="shared" si="2"/>
        <v>18880</v>
      </c>
      <c r="T21" s="102">
        <v>8610</v>
      </c>
      <c r="U21" s="22">
        <v>925</v>
      </c>
      <c r="V21" s="102">
        <v>9345</v>
      </c>
      <c r="W21" s="104">
        <f t="shared" si="3"/>
        <v>111625</v>
      </c>
      <c r="X21" s="104">
        <f t="shared" si="4"/>
        <v>148490</v>
      </c>
    </row>
    <row r="22" spans="1:24">
      <c r="A22" s="8">
        <v>2012</v>
      </c>
      <c r="B22" s="101">
        <f t="shared" si="0"/>
        <v>164325</v>
      </c>
      <c r="C22" s="102">
        <v>4295</v>
      </c>
      <c r="D22" s="102">
        <v>6640</v>
      </c>
      <c r="E22" s="102">
        <v>2460</v>
      </c>
      <c r="F22" s="102">
        <v>26655</v>
      </c>
      <c r="G22" s="102">
        <v>9860</v>
      </c>
      <c r="H22" s="104">
        <f t="shared" si="1"/>
        <v>49910</v>
      </c>
      <c r="I22" s="102">
        <v>6830</v>
      </c>
      <c r="J22" s="102">
        <v>31055</v>
      </c>
      <c r="K22" s="102">
        <v>9060</v>
      </c>
      <c r="L22" s="102">
        <v>2660</v>
      </c>
      <c r="M22" s="102">
        <v>10975</v>
      </c>
      <c r="N22" s="102">
        <v>2655</v>
      </c>
      <c r="O22" s="102">
        <v>8220</v>
      </c>
      <c r="P22" s="102">
        <v>6470</v>
      </c>
      <c r="Q22" s="102">
        <v>1705</v>
      </c>
      <c r="R22" s="102">
        <v>14875</v>
      </c>
      <c r="S22" s="144">
        <f t="shared" si="2"/>
        <v>19910</v>
      </c>
      <c r="T22" s="102">
        <v>9355</v>
      </c>
      <c r="U22" s="22">
        <v>870</v>
      </c>
      <c r="V22" s="102">
        <v>9685</v>
      </c>
      <c r="W22" s="104">
        <f t="shared" si="3"/>
        <v>114415</v>
      </c>
      <c r="X22" s="104">
        <f t="shared" si="4"/>
        <v>157685</v>
      </c>
    </row>
    <row r="23" spans="1:24">
      <c r="A23" s="8">
        <v>2013</v>
      </c>
      <c r="B23" s="101">
        <f t="shared" si="0"/>
        <v>167640</v>
      </c>
      <c r="C23" s="102">
        <v>4360</v>
      </c>
      <c r="D23" s="102">
        <v>7185</v>
      </c>
      <c r="E23" s="102">
        <v>2275</v>
      </c>
      <c r="F23" s="102">
        <v>31770</v>
      </c>
      <c r="G23" s="102">
        <v>9510</v>
      </c>
      <c r="H23" s="104">
        <f t="shared" si="1"/>
        <v>55100</v>
      </c>
      <c r="I23" s="102">
        <v>6525</v>
      </c>
      <c r="J23" s="102">
        <v>30575</v>
      </c>
      <c r="K23" s="102">
        <v>9140</v>
      </c>
      <c r="L23" s="102">
        <v>2255</v>
      </c>
      <c r="M23" s="102">
        <v>10640</v>
      </c>
      <c r="N23" s="102">
        <v>3075</v>
      </c>
      <c r="O23" s="102">
        <v>8345</v>
      </c>
      <c r="P23" s="102">
        <v>5975</v>
      </c>
      <c r="Q23" s="102">
        <v>1740</v>
      </c>
      <c r="R23" s="102">
        <v>14980</v>
      </c>
      <c r="S23" s="144">
        <f t="shared" si="2"/>
        <v>19290</v>
      </c>
      <c r="T23" s="102">
        <v>8775</v>
      </c>
      <c r="U23" s="22">
        <v>905</v>
      </c>
      <c r="V23" s="102">
        <v>9610</v>
      </c>
      <c r="W23" s="104">
        <f t="shared" si="3"/>
        <v>112540</v>
      </c>
      <c r="X23" s="104">
        <f t="shared" si="4"/>
        <v>160455</v>
      </c>
    </row>
    <row r="24" spans="1:24">
      <c r="A24" s="8">
        <v>2014</v>
      </c>
      <c r="B24" s="101">
        <f t="shared" si="0"/>
        <v>164630</v>
      </c>
      <c r="C24" s="102">
        <v>3975</v>
      </c>
      <c r="D24" s="102">
        <v>6600</v>
      </c>
      <c r="E24" s="102">
        <v>2050</v>
      </c>
      <c r="F24" s="102">
        <v>32305</v>
      </c>
      <c r="G24" s="102">
        <v>8715</v>
      </c>
      <c r="H24" s="104">
        <f t="shared" si="1"/>
        <v>53645</v>
      </c>
      <c r="I24" s="102">
        <v>6810</v>
      </c>
      <c r="J24" s="102">
        <v>29160</v>
      </c>
      <c r="K24" s="102">
        <v>9065</v>
      </c>
      <c r="L24" s="102">
        <v>2230</v>
      </c>
      <c r="M24" s="102">
        <v>9995</v>
      </c>
      <c r="N24" s="102">
        <v>2755</v>
      </c>
      <c r="O24" s="102">
        <v>8095</v>
      </c>
      <c r="P24" s="102">
        <v>6345</v>
      </c>
      <c r="Q24" s="102">
        <v>1795</v>
      </c>
      <c r="R24" s="102">
        <v>15290</v>
      </c>
      <c r="S24" s="144">
        <f t="shared" si="2"/>
        <v>19445</v>
      </c>
      <c r="T24" s="102">
        <v>8675</v>
      </c>
      <c r="U24" s="102">
        <v>1030</v>
      </c>
      <c r="V24" s="102">
        <v>9740</v>
      </c>
      <c r="W24" s="104">
        <f t="shared" si="3"/>
        <v>110985</v>
      </c>
      <c r="X24" s="104">
        <f t="shared" si="4"/>
        <v>158030</v>
      </c>
    </row>
    <row r="25" spans="1:24">
      <c r="A25" s="8">
        <v>2015</v>
      </c>
      <c r="B25" s="101">
        <f t="shared" si="0"/>
        <v>161730</v>
      </c>
      <c r="C25" s="102">
        <v>3775</v>
      </c>
      <c r="D25" s="102">
        <v>6605</v>
      </c>
      <c r="E25" s="102">
        <v>2300</v>
      </c>
      <c r="F25" s="102">
        <v>33065</v>
      </c>
      <c r="G25" s="102">
        <v>9660</v>
      </c>
      <c r="H25" s="104">
        <f t="shared" si="1"/>
        <v>55405</v>
      </c>
      <c r="I25" s="102">
        <v>6305</v>
      </c>
      <c r="J25" s="102">
        <v>27400</v>
      </c>
      <c r="K25" s="102">
        <v>9490</v>
      </c>
      <c r="L25" s="102">
        <v>2380</v>
      </c>
      <c r="M25" s="102">
        <v>8935</v>
      </c>
      <c r="N25" s="102">
        <v>2670</v>
      </c>
      <c r="O25" s="102">
        <v>8335</v>
      </c>
      <c r="P25" s="102">
        <v>5920</v>
      </c>
      <c r="Q25" s="102">
        <v>1825</v>
      </c>
      <c r="R25" s="102">
        <v>14120</v>
      </c>
      <c r="S25" s="144">
        <f t="shared" si="2"/>
        <v>18945</v>
      </c>
      <c r="T25" s="102">
        <v>8115</v>
      </c>
      <c r="U25" s="102">
        <v>1015</v>
      </c>
      <c r="V25" s="102">
        <v>9815</v>
      </c>
      <c r="W25" s="104">
        <f t="shared" si="3"/>
        <v>106325</v>
      </c>
      <c r="X25" s="104">
        <f t="shared" si="4"/>
        <v>155125</v>
      </c>
    </row>
    <row r="26" spans="1:24">
      <c r="A26" s="8">
        <v>2016</v>
      </c>
      <c r="B26" s="101">
        <f t="shared" si="0"/>
        <v>158920</v>
      </c>
      <c r="C26" s="102">
        <v>3650</v>
      </c>
      <c r="D26" s="102">
        <v>6185</v>
      </c>
      <c r="E26" s="102">
        <v>1945</v>
      </c>
      <c r="F26" s="102">
        <v>30300</v>
      </c>
      <c r="G26" s="102">
        <v>9505</v>
      </c>
      <c r="H26" s="104">
        <f t="shared" si="1"/>
        <v>51585</v>
      </c>
      <c r="I26" s="102">
        <v>6090</v>
      </c>
      <c r="J26" s="102">
        <v>27900</v>
      </c>
      <c r="K26" s="102">
        <v>9660</v>
      </c>
      <c r="L26" s="102">
        <v>2190</v>
      </c>
      <c r="M26" s="102">
        <v>8885</v>
      </c>
      <c r="N26" s="102">
        <v>2515</v>
      </c>
      <c r="O26" s="102">
        <v>8020</v>
      </c>
      <c r="P26" s="102">
        <v>6085</v>
      </c>
      <c r="Q26" s="102">
        <v>2035</v>
      </c>
      <c r="R26" s="102">
        <v>15000</v>
      </c>
      <c r="S26" s="144">
        <f t="shared" si="2"/>
        <v>18955</v>
      </c>
      <c r="T26" s="102">
        <v>7695</v>
      </c>
      <c r="U26" s="22">
        <v>990</v>
      </c>
      <c r="V26" s="102">
        <v>10270</v>
      </c>
      <c r="W26" s="104">
        <f t="shared" si="3"/>
        <v>107335</v>
      </c>
      <c r="X26" s="104">
        <f t="shared" si="4"/>
        <v>152735</v>
      </c>
    </row>
    <row r="27" spans="1:24" s="103" customFormat="1">
      <c r="A27" s="60">
        <v>2017</v>
      </c>
      <c r="B27" s="101">
        <f t="shared" si="0"/>
        <v>149670</v>
      </c>
      <c r="C27" s="102">
        <v>2985</v>
      </c>
      <c r="D27" s="102">
        <v>5970</v>
      </c>
      <c r="E27" s="102">
        <v>2000</v>
      </c>
      <c r="F27" s="102">
        <v>28620</v>
      </c>
      <c r="G27" s="102">
        <v>8960</v>
      </c>
      <c r="H27" s="104">
        <f t="shared" si="1"/>
        <v>48535</v>
      </c>
      <c r="I27" s="102">
        <v>5695</v>
      </c>
      <c r="J27" s="102">
        <v>26355</v>
      </c>
      <c r="K27" s="102">
        <v>9455</v>
      </c>
      <c r="L27" s="102">
        <v>2020</v>
      </c>
      <c r="M27" s="102">
        <v>7895</v>
      </c>
      <c r="N27" s="102">
        <v>2420</v>
      </c>
      <c r="O27" s="102">
        <v>7555</v>
      </c>
      <c r="P27" s="102">
        <v>5470</v>
      </c>
      <c r="Q27" s="102">
        <v>1920</v>
      </c>
      <c r="R27" s="102">
        <v>14095</v>
      </c>
      <c r="S27" s="144">
        <f t="shared" si="2"/>
        <v>18255</v>
      </c>
      <c r="T27" s="102">
        <v>7180</v>
      </c>
      <c r="U27" s="22">
        <v>960</v>
      </c>
      <c r="V27" s="102">
        <v>10115</v>
      </c>
      <c r="W27" s="104">
        <f t="shared" si="3"/>
        <v>101135</v>
      </c>
      <c r="X27" s="104">
        <f t="shared" si="4"/>
        <v>143700</v>
      </c>
    </row>
    <row r="28" spans="1:24" s="225" customFormat="1">
      <c r="A28" s="228">
        <v>2018</v>
      </c>
      <c r="B28" s="101">
        <f t="shared" si="0"/>
        <v>149745</v>
      </c>
      <c r="C28" s="102">
        <v>3050</v>
      </c>
      <c r="D28" s="102">
        <v>5660</v>
      </c>
      <c r="E28" s="102">
        <v>2015</v>
      </c>
      <c r="F28" s="102">
        <v>26425</v>
      </c>
      <c r="G28" s="102">
        <v>8660</v>
      </c>
      <c r="H28" s="104">
        <f t="shared" si="1"/>
        <v>45810</v>
      </c>
      <c r="I28" s="102">
        <v>5810</v>
      </c>
      <c r="J28" s="102">
        <v>28085</v>
      </c>
      <c r="K28" s="102">
        <v>9385</v>
      </c>
      <c r="L28" s="102">
        <v>2085</v>
      </c>
      <c r="M28" s="102">
        <v>7855</v>
      </c>
      <c r="N28" s="102">
        <v>2430</v>
      </c>
      <c r="O28" s="102">
        <v>7770</v>
      </c>
      <c r="P28" s="102">
        <v>5960</v>
      </c>
      <c r="Q28" s="102">
        <v>2045</v>
      </c>
      <c r="R28" s="102">
        <v>14550</v>
      </c>
      <c r="S28" s="144">
        <f t="shared" si="2"/>
        <v>17960</v>
      </c>
      <c r="T28" s="102">
        <v>6945</v>
      </c>
      <c r="U28" s="22">
        <v>990</v>
      </c>
      <c r="V28" s="102">
        <v>10025</v>
      </c>
      <c r="W28" s="104">
        <f t="shared" si="3"/>
        <v>103935</v>
      </c>
      <c r="X28" s="104">
        <f t="shared" si="4"/>
        <v>144085</v>
      </c>
    </row>
    <row r="30" spans="1:24">
      <c r="A30" s="1" t="s">
        <v>22</v>
      </c>
    </row>
    <row r="31" spans="1:24">
      <c r="A31" s="1"/>
    </row>
    <row r="32" spans="1:24">
      <c r="A32" s="241" t="s">
        <v>942</v>
      </c>
      <c r="B32" s="9">
        <f>((B28/B7)^(1/(2018-1997))-1)*100</f>
        <v>0.97562726059305938</v>
      </c>
      <c r="C32" s="16">
        <f t="shared" ref="C32:X32" si="5">((C28/C7)^(1/(2018-1997))-1)*100</f>
        <v>-3.8788112213156256</v>
      </c>
      <c r="D32" s="17">
        <f t="shared" si="5"/>
        <v>2.7681098656282987</v>
      </c>
      <c r="E32" s="17">
        <f t="shared" si="5"/>
        <v>-1.068638891046414</v>
      </c>
      <c r="F32" s="17">
        <f t="shared" si="5"/>
        <v>3.6309462256727931</v>
      </c>
      <c r="G32" s="73">
        <f t="shared" si="5"/>
        <v>-0.90423911769182963</v>
      </c>
      <c r="H32" s="9">
        <f t="shared" si="5"/>
        <v>1.1958165855769032</v>
      </c>
      <c r="I32" s="16">
        <f t="shared" si="5"/>
        <v>-0.35839440712029935</v>
      </c>
      <c r="J32" s="17">
        <f t="shared" si="5"/>
        <v>0.94212127912951527</v>
      </c>
      <c r="K32" s="17">
        <f t="shared" si="5"/>
        <v>0.75125667960609377</v>
      </c>
      <c r="L32" s="17">
        <f t="shared" si="5"/>
        <v>-2.2048696707089976</v>
      </c>
      <c r="M32" s="17">
        <f t="shared" si="5"/>
        <v>-0.98988534472169709</v>
      </c>
      <c r="N32" s="17">
        <f t="shared" si="5"/>
        <v>0.70887069650751311</v>
      </c>
      <c r="O32" s="17">
        <f t="shared" si="5"/>
        <v>3.243124041312595</v>
      </c>
      <c r="P32" s="17">
        <f t="shared" si="5"/>
        <v>1.9110157985887</v>
      </c>
      <c r="Q32" s="17">
        <f t="shared" si="5"/>
        <v>2.0697902817860436</v>
      </c>
      <c r="R32" s="17">
        <f t="shared" si="5"/>
        <v>1.2238410817683842</v>
      </c>
      <c r="S32" s="73">
        <f t="shared" si="5"/>
        <v>1.4044971770168502</v>
      </c>
      <c r="T32" s="16">
        <f t="shared" si="5"/>
        <v>-0.4344876245837459</v>
      </c>
      <c r="U32" s="17">
        <f t="shared" si="5"/>
        <v>3.020077586089398</v>
      </c>
      <c r="V32" s="73">
        <f t="shared" si="5"/>
        <v>3.1188427100978133</v>
      </c>
      <c r="W32" s="9">
        <f t="shared" si="5"/>
        <v>0.88183218158071064</v>
      </c>
      <c r="X32" s="9">
        <f t="shared" si="5"/>
        <v>0.91764322995582237</v>
      </c>
    </row>
    <row r="33" spans="1:24">
      <c r="A33" s="8" t="s">
        <v>25</v>
      </c>
      <c r="B33" s="9">
        <f>((B17/B7)^(1/(2007-1997))-1)*100</f>
        <v>1.677204457142345</v>
      </c>
      <c r="C33" s="16">
        <f t="shared" ref="C33:X33" si="6">((C17/C7)^(1/(2007-1997))-1)*100</f>
        <v>-3.0886240352600902</v>
      </c>
      <c r="D33" s="17">
        <f t="shared" si="6"/>
        <v>3.8849463309189147</v>
      </c>
      <c r="E33" s="17">
        <f t="shared" si="6"/>
        <v>0.19627708567553359</v>
      </c>
      <c r="F33" s="17">
        <f t="shared" si="6"/>
        <v>-0.24273025872243448</v>
      </c>
      <c r="G33" s="73">
        <f t="shared" si="6"/>
        <v>1.4686883555245389</v>
      </c>
      <c r="H33" s="9">
        <f t="shared" si="6"/>
        <v>0.27398575565198424</v>
      </c>
      <c r="I33" s="16">
        <f t="shared" si="6"/>
        <v>7.9523277549209404E-2</v>
      </c>
      <c r="J33" s="17">
        <f t="shared" si="6"/>
        <v>2.6345434602311535</v>
      </c>
      <c r="K33" s="17">
        <f t="shared" si="6"/>
        <v>0.60070596761225836</v>
      </c>
      <c r="L33" s="17">
        <f t="shared" si="6"/>
        <v>2.8371821331334868</v>
      </c>
      <c r="M33" s="17">
        <f t="shared" si="6"/>
        <v>0.57870295562438834</v>
      </c>
      <c r="N33" s="17">
        <f t="shared" si="6"/>
        <v>0.28277074621378961</v>
      </c>
      <c r="O33" s="17">
        <f t="shared" si="6"/>
        <v>5.7461993296247016</v>
      </c>
      <c r="P33" s="17">
        <f t="shared" si="6"/>
        <v>5.3975893720338064</v>
      </c>
      <c r="Q33" s="17">
        <f t="shared" si="6"/>
        <v>5.161580349989503</v>
      </c>
      <c r="R33" s="17">
        <f t="shared" si="6"/>
        <v>1.5083043280611497</v>
      </c>
      <c r="S33" s="73">
        <f t="shared" si="6"/>
        <v>2.3900380512327679</v>
      </c>
      <c r="T33" s="16">
        <f t="shared" si="6"/>
        <v>1.3417717967828979</v>
      </c>
      <c r="U33" s="17">
        <f t="shared" si="6"/>
        <v>6.0094969315789948</v>
      </c>
      <c r="V33" s="73">
        <f t="shared" si="6"/>
        <v>3.3670658038815082</v>
      </c>
      <c r="W33" s="9">
        <f t="shared" si="6"/>
        <v>2.2092164072250009</v>
      </c>
      <c r="X33" s="9">
        <f t="shared" si="6"/>
        <v>1.6116660955842743</v>
      </c>
    </row>
    <row r="34" spans="1:24">
      <c r="A34" s="241" t="s">
        <v>943</v>
      </c>
      <c r="B34" s="9">
        <f>((B28/B17)^(1/(2018-2007))-1)*100</f>
        <v>0.3420314819961856</v>
      </c>
      <c r="C34" s="16">
        <f t="shared" ref="C34:X34" si="7">((C28/C17)^(1/(2018-2007))-1)*100</f>
        <v>-4.5915708287282087</v>
      </c>
      <c r="D34" s="17">
        <f t="shared" si="7"/>
        <v>1.7632264989781543</v>
      </c>
      <c r="E34" s="17">
        <f t="shared" si="7"/>
        <v>-2.2046999798810862</v>
      </c>
      <c r="F34" s="17">
        <f t="shared" si="7"/>
        <v>7.2828470271001366</v>
      </c>
      <c r="G34" s="73">
        <f t="shared" si="7"/>
        <v>-3.0132566300492103</v>
      </c>
      <c r="H34" s="9">
        <f t="shared" si="7"/>
        <v>2.0411964758256795</v>
      </c>
      <c r="I34" s="16">
        <f t="shared" si="7"/>
        <v>-0.75483835845040481</v>
      </c>
      <c r="J34" s="17">
        <f t="shared" si="7"/>
        <v>-0.57221476864363074</v>
      </c>
      <c r="K34" s="17">
        <f t="shared" si="7"/>
        <v>0.88831646417268928</v>
      </c>
      <c r="L34" s="17">
        <f t="shared" si="7"/>
        <v>-6.5737097693797208</v>
      </c>
      <c r="M34" s="17">
        <f t="shared" si="7"/>
        <v>-2.3946363028028217</v>
      </c>
      <c r="N34" s="17">
        <f t="shared" si="7"/>
        <v>1.0978051738445238</v>
      </c>
      <c r="O34" s="17">
        <f t="shared" si="7"/>
        <v>1.019052833875489</v>
      </c>
      <c r="P34" s="17">
        <f t="shared" si="7"/>
        <v>-1.15840985058282</v>
      </c>
      <c r="Q34" s="17">
        <f t="shared" si="7"/>
        <v>-0.66197713054315654</v>
      </c>
      <c r="R34" s="17">
        <f t="shared" si="7"/>
        <v>0.96592994816144806</v>
      </c>
      <c r="S34" s="73">
        <f t="shared" si="7"/>
        <v>0.51678514828257249</v>
      </c>
      <c r="T34" s="16">
        <f t="shared" si="7"/>
        <v>-2.0222380518200689</v>
      </c>
      <c r="U34" s="17">
        <f t="shared" si="7"/>
        <v>0.37563975092393953</v>
      </c>
      <c r="V34" s="73">
        <f t="shared" si="7"/>
        <v>2.8937026464584514</v>
      </c>
      <c r="W34" s="9">
        <f t="shared" si="7"/>
        <v>-0.30991568390851265</v>
      </c>
      <c r="X34" s="9">
        <f t="shared" si="7"/>
        <v>0.29082767110935048</v>
      </c>
    </row>
    <row r="36" spans="1:24">
      <c r="A36" s="25" t="s">
        <v>594</v>
      </c>
      <c r="B36" s="66" t="s">
        <v>941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Y38"/>
  <sheetViews>
    <sheetView topLeftCell="A13" workbookViewId="0">
      <selection activeCell="B32" sqref="B32:X34"/>
    </sheetView>
  </sheetViews>
  <sheetFormatPr defaultRowHeight="15"/>
  <cols>
    <col min="14" max="15" width="9.140625" customWidth="1"/>
    <col min="19" max="19" width="9.140625" style="133"/>
    <col min="22" max="24" width="9.140625" customWidth="1"/>
    <col min="25" max="25" width="10.140625" bestFit="1" customWidth="1"/>
  </cols>
  <sheetData>
    <row r="1" spans="1:25" ht="15.75">
      <c r="A1" s="227" t="s">
        <v>72</v>
      </c>
      <c r="B1" s="227" t="s">
        <v>948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>
      <c r="A6" s="67"/>
      <c r="B6" s="246" t="s">
        <v>602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5">
      <c r="A7" s="44">
        <v>1997</v>
      </c>
      <c r="B7" s="101">
        <v>10980460</v>
      </c>
      <c r="C7" s="102">
        <v>541880</v>
      </c>
      <c r="D7" s="102">
        <v>134445</v>
      </c>
      <c r="E7" s="102">
        <v>87550</v>
      </c>
      <c r="F7" s="102">
        <v>866470</v>
      </c>
      <c r="G7" s="102">
        <v>1910635</v>
      </c>
      <c r="H7" s="104">
        <f>SUM(C7:G7)</f>
        <v>3540980</v>
      </c>
      <c r="I7" s="102">
        <v>725630</v>
      </c>
      <c r="J7" s="102">
        <v>1507825</v>
      </c>
      <c r="K7" s="102">
        <v>632150</v>
      </c>
      <c r="L7" s="102">
        <v>236570</v>
      </c>
      <c r="M7" s="102">
        <v>817555</v>
      </c>
      <c r="N7" s="102">
        <v>212590</v>
      </c>
      <c r="O7" s="102">
        <v>631225</v>
      </c>
      <c r="P7" s="102">
        <v>548660</v>
      </c>
      <c r="Q7" s="102">
        <v>188195</v>
      </c>
      <c r="R7" s="102">
        <v>929490</v>
      </c>
      <c r="S7" s="144">
        <f>SUM(T7:V7)</f>
        <v>1009590</v>
      </c>
      <c r="T7" s="102">
        <v>507910</v>
      </c>
      <c r="U7" s="102">
        <v>59380</v>
      </c>
      <c r="V7" s="102">
        <v>442300</v>
      </c>
      <c r="W7" s="104">
        <f>SUM(I7:S7)</f>
        <v>7439480</v>
      </c>
      <c r="X7" s="104">
        <f>B7-D7</f>
        <v>10846015</v>
      </c>
      <c r="Y7" s="100"/>
    </row>
    <row r="8" spans="1:25">
      <c r="A8" s="44">
        <v>1998</v>
      </c>
      <c r="B8" s="101">
        <v>11255020</v>
      </c>
      <c r="C8" s="102">
        <v>528965</v>
      </c>
      <c r="D8" s="102">
        <v>131465</v>
      </c>
      <c r="E8" s="102">
        <v>89700</v>
      </c>
      <c r="F8" s="102">
        <v>867550</v>
      </c>
      <c r="G8" s="102">
        <v>1936055</v>
      </c>
      <c r="H8" s="104">
        <f t="shared" ref="H8:H28" si="0">SUM(C8:G8)</f>
        <v>3553735</v>
      </c>
      <c r="I8" s="102">
        <v>725990</v>
      </c>
      <c r="J8" s="102">
        <v>1535620</v>
      </c>
      <c r="K8" s="102">
        <v>648895</v>
      </c>
      <c r="L8" s="102">
        <v>260085</v>
      </c>
      <c r="M8" s="102">
        <v>810410</v>
      </c>
      <c r="N8" s="102">
        <v>222180</v>
      </c>
      <c r="O8" s="102">
        <v>706565</v>
      </c>
      <c r="P8" s="102">
        <v>604475</v>
      </c>
      <c r="Q8" s="102">
        <v>205085</v>
      </c>
      <c r="R8" s="102">
        <v>939980</v>
      </c>
      <c r="S8" s="144">
        <f t="shared" ref="S8:S28" si="1">SUM(T8:V8)</f>
        <v>1042000</v>
      </c>
      <c r="T8" s="102">
        <v>518965</v>
      </c>
      <c r="U8" s="102">
        <v>69950</v>
      </c>
      <c r="V8" s="102">
        <v>453085</v>
      </c>
      <c r="W8" s="104">
        <f t="shared" ref="W8:W27" si="2">SUM(I8:S8)</f>
        <v>7701285</v>
      </c>
      <c r="X8" s="104">
        <f t="shared" ref="X8:X27" si="3">B8-D8</f>
        <v>11123555</v>
      </c>
    </row>
    <row r="9" spans="1:25">
      <c r="A9" s="44">
        <v>1999</v>
      </c>
      <c r="B9" s="101">
        <v>11573570</v>
      </c>
      <c r="C9" s="102">
        <v>515790</v>
      </c>
      <c r="D9" s="102">
        <v>119835</v>
      </c>
      <c r="E9" s="102">
        <v>87995</v>
      </c>
      <c r="F9" s="102">
        <v>886555</v>
      </c>
      <c r="G9" s="102">
        <v>1990290</v>
      </c>
      <c r="H9" s="104">
        <f t="shared" si="0"/>
        <v>3600465</v>
      </c>
      <c r="I9" s="102">
        <v>750440</v>
      </c>
      <c r="J9" s="102">
        <v>1541765</v>
      </c>
      <c r="K9" s="102">
        <v>680640</v>
      </c>
      <c r="L9" s="102">
        <v>286050</v>
      </c>
      <c r="M9" s="102">
        <v>829745</v>
      </c>
      <c r="N9" s="102">
        <v>231285</v>
      </c>
      <c r="O9" s="102">
        <v>739660</v>
      </c>
      <c r="P9" s="102">
        <v>675680</v>
      </c>
      <c r="Q9" s="102">
        <v>219965</v>
      </c>
      <c r="R9" s="102">
        <v>947375</v>
      </c>
      <c r="S9" s="144">
        <f t="shared" si="1"/>
        <v>1070500</v>
      </c>
      <c r="T9" s="102">
        <v>534835</v>
      </c>
      <c r="U9" s="102">
        <v>73555</v>
      </c>
      <c r="V9" s="102">
        <v>462110</v>
      </c>
      <c r="W9" s="104">
        <f t="shared" si="2"/>
        <v>7973105</v>
      </c>
      <c r="X9" s="104">
        <f t="shared" si="3"/>
        <v>11453735</v>
      </c>
    </row>
    <row r="10" spans="1:25">
      <c r="A10" s="44">
        <v>2000</v>
      </c>
      <c r="B10" s="101">
        <v>11830440</v>
      </c>
      <c r="C10" s="102">
        <v>475085</v>
      </c>
      <c r="D10" s="102">
        <v>129880</v>
      </c>
      <c r="E10" s="102">
        <v>90895</v>
      </c>
      <c r="F10" s="102">
        <v>903905</v>
      </c>
      <c r="G10" s="102">
        <v>2056750</v>
      </c>
      <c r="H10" s="104">
        <f t="shared" si="0"/>
        <v>3656515</v>
      </c>
      <c r="I10" s="102">
        <v>774970</v>
      </c>
      <c r="J10" s="102">
        <v>1542420</v>
      </c>
      <c r="K10" s="102">
        <v>692970</v>
      </c>
      <c r="L10" s="102">
        <v>302295</v>
      </c>
      <c r="M10" s="102">
        <v>887455</v>
      </c>
      <c r="N10" s="102">
        <v>245550</v>
      </c>
      <c r="O10" s="102">
        <v>792520</v>
      </c>
      <c r="P10" s="102">
        <v>685690</v>
      </c>
      <c r="Q10" s="102">
        <v>224000</v>
      </c>
      <c r="R10" s="102">
        <v>951520</v>
      </c>
      <c r="S10" s="144">
        <f t="shared" si="1"/>
        <v>1074535</v>
      </c>
      <c r="T10" s="102">
        <v>527165</v>
      </c>
      <c r="U10" s="102">
        <v>72875</v>
      </c>
      <c r="V10" s="102">
        <v>474495</v>
      </c>
      <c r="W10" s="104">
        <f t="shared" si="2"/>
        <v>8173925</v>
      </c>
      <c r="X10" s="104">
        <f t="shared" si="3"/>
        <v>11700560</v>
      </c>
    </row>
    <row r="11" spans="1:25">
      <c r="A11" s="44">
        <v>2001</v>
      </c>
      <c r="B11" s="101">
        <v>11881785</v>
      </c>
      <c r="C11" s="102">
        <v>432980</v>
      </c>
      <c r="D11" s="102">
        <v>140320</v>
      </c>
      <c r="E11" s="102">
        <v>93690</v>
      </c>
      <c r="F11" s="102">
        <v>911185</v>
      </c>
      <c r="G11" s="102">
        <v>2014595</v>
      </c>
      <c r="H11" s="104">
        <f t="shared" si="0"/>
        <v>3592770</v>
      </c>
      <c r="I11" s="102">
        <v>786040</v>
      </c>
      <c r="J11" s="102">
        <v>1569750</v>
      </c>
      <c r="K11" s="102">
        <v>693305</v>
      </c>
      <c r="L11" s="102">
        <v>309290</v>
      </c>
      <c r="M11" s="102">
        <v>894385</v>
      </c>
      <c r="N11" s="102">
        <v>256125</v>
      </c>
      <c r="O11" s="102">
        <v>827200</v>
      </c>
      <c r="P11" s="102">
        <v>681605</v>
      </c>
      <c r="Q11" s="102">
        <v>235965</v>
      </c>
      <c r="R11" s="102">
        <v>951055</v>
      </c>
      <c r="S11" s="144">
        <f t="shared" si="1"/>
        <v>1084295</v>
      </c>
      <c r="T11" s="102">
        <v>540805</v>
      </c>
      <c r="U11" s="102">
        <v>74910</v>
      </c>
      <c r="V11" s="102">
        <v>468580</v>
      </c>
      <c r="W11" s="104">
        <f t="shared" si="2"/>
        <v>8289015</v>
      </c>
      <c r="X11" s="104">
        <f t="shared" si="3"/>
        <v>11741465</v>
      </c>
    </row>
    <row r="12" spans="1:25">
      <c r="A12" s="44">
        <v>2002</v>
      </c>
      <c r="B12" s="101">
        <v>12157110</v>
      </c>
      <c r="C12" s="102">
        <v>452945</v>
      </c>
      <c r="D12" s="102">
        <v>141505</v>
      </c>
      <c r="E12" s="102">
        <v>90195</v>
      </c>
      <c r="F12" s="102">
        <v>927880</v>
      </c>
      <c r="G12" s="102">
        <v>1993735</v>
      </c>
      <c r="H12" s="104">
        <f t="shared" si="0"/>
        <v>3606260</v>
      </c>
      <c r="I12" s="102">
        <v>798220</v>
      </c>
      <c r="J12" s="102">
        <v>1648010</v>
      </c>
      <c r="K12" s="102">
        <v>695790</v>
      </c>
      <c r="L12" s="102">
        <v>311370</v>
      </c>
      <c r="M12" s="102">
        <v>885575</v>
      </c>
      <c r="N12" s="102">
        <v>263325</v>
      </c>
      <c r="O12" s="102">
        <v>827860</v>
      </c>
      <c r="P12" s="102">
        <v>743005</v>
      </c>
      <c r="Q12" s="102">
        <v>257000</v>
      </c>
      <c r="R12" s="102">
        <v>998460</v>
      </c>
      <c r="S12" s="144">
        <f t="shared" si="1"/>
        <v>1122235</v>
      </c>
      <c r="T12" s="102">
        <v>554245</v>
      </c>
      <c r="U12" s="102">
        <v>78530</v>
      </c>
      <c r="V12" s="102">
        <v>489460</v>
      </c>
      <c r="W12" s="104">
        <f t="shared" si="2"/>
        <v>8550850</v>
      </c>
      <c r="X12" s="104">
        <f t="shared" si="3"/>
        <v>12015605</v>
      </c>
    </row>
    <row r="13" spans="1:25">
      <c r="A13" s="44">
        <v>2003</v>
      </c>
      <c r="B13" s="101">
        <v>12411665</v>
      </c>
      <c r="C13" s="102">
        <v>446400</v>
      </c>
      <c r="D13" s="102">
        <v>146670</v>
      </c>
      <c r="E13" s="102">
        <v>94825</v>
      </c>
      <c r="F13" s="102">
        <v>970855</v>
      </c>
      <c r="G13" s="102">
        <v>1997575</v>
      </c>
      <c r="H13" s="104">
        <f t="shared" si="0"/>
        <v>3656325</v>
      </c>
      <c r="I13" s="102">
        <v>809855</v>
      </c>
      <c r="J13" s="102">
        <v>1734050</v>
      </c>
      <c r="K13" s="102">
        <v>696880</v>
      </c>
      <c r="L13" s="102">
        <v>312415</v>
      </c>
      <c r="M13" s="102">
        <v>888775</v>
      </c>
      <c r="N13" s="102">
        <v>275240</v>
      </c>
      <c r="O13" s="102">
        <v>861625</v>
      </c>
      <c r="P13" s="102">
        <v>779800</v>
      </c>
      <c r="Q13" s="102">
        <v>264810</v>
      </c>
      <c r="R13" s="102">
        <v>987870</v>
      </c>
      <c r="S13" s="144">
        <f t="shared" si="1"/>
        <v>1144020</v>
      </c>
      <c r="T13" s="102">
        <v>559195</v>
      </c>
      <c r="U13" s="102">
        <v>84115</v>
      </c>
      <c r="V13" s="102">
        <v>500710</v>
      </c>
      <c r="W13" s="104">
        <f t="shared" si="2"/>
        <v>8755340</v>
      </c>
      <c r="X13" s="104">
        <f t="shared" si="3"/>
        <v>12264995</v>
      </c>
    </row>
    <row r="14" spans="1:25">
      <c r="A14" s="44">
        <v>2004</v>
      </c>
      <c r="B14" s="101">
        <v>12645370</v>
      </c>
      <c r="C14" s="102">
        <v>438075</v>
      </c>
      <c r="D14" s="102">
        <v>161320</v>
      </c>
      <c r="E14" s="102">
        <v>97475</v>
      </c>
      <c r="F14" s="102">
        <v>1017820</v>
      </c>
      <c r="G14" s="102">
        <v>2004635</v>
      </c>
      <c r="H14" s="104">
        <f t="shared" si="0"/>
        <v>3719325</v>
      </c>
      <c r="I14" s="102">
        <v>823130</v>
      </c>
      <c r="J14" s="102">
        <v>1775530</v>
      </c>
      <c r="K14" s="102">
        <v>713870</v>
      </c>
      <c r="L14" s="102">
        <v>315715</v>
      </c>
      <c r="M14" s="102">
        <v>927480</v>
      </c>
      <c r="N14" s="102">
        <v>283530</v>
      </c>
      <c r="O14" s="102">
        <v>883700</v>
      </c>
      <c r="P14" s="102">
        <v>788200</v>
      </c>
      <c r="Q14" s="102">
        <v>278000</v>
      </c>
      <c r="R14" s="102">
        <v>987545</v>
      </c>
      <c r="S14" s="144">
        <f t="shared" si="1"/>
        <v>1149345</v>
      </c>
      <c r="T14" s="102">
        <v>559170</v>
      </c>
      <c r="U14" s="102">
        <v>84085</v>
      </c>
      <c r="V14" s="102">
        <v>506090</v>
      </c>
      <c r="W14" s="104">
        <f t="shared" si="2"/>
        <v>8926045</v>
      </c>
      <c r="X14" s="104">
        <f t="shared" si="3"/>
        <v>12484050</v>
      </c>
    </row>
    <row r="15" spans="1:25">
      <c r="A15" s="44">
        <v>2005</v>
      </c>
      <c r="B15" s="101">
        <v>12838655</v>
      </c>
      <c r="C15" s="102">
        <v>441030</v>
      </c>
      <c r="D15" s="102">
        <v>179120</v>
      </c>
      <c r="E15" s="102">
        <v>99230</v>
      </c>
      <c r="F15" s="102">
        <v>1107120</v>
      </c>
      <c r="G15" s="102">
        <v>1983110</v>
      </c>
      <c r="H15" s="104">
        <f t="shared" si="0"/>
        <v>3809610</v>
      </c>
      <c r="I15" s="102">
        <v>837150</v>
      </c>
      <c r="J15" s="102">
        <v>1782695</v>
      </c>
      <c r="K15" s="102">
        <v>706170</v>
      </c>
      <c r="L15" s="102">
        <v>311965</v>
      </c>
      <c r="M15" s="102">
        <v>949865</v>
      </c>
      <c r="N15" s="102">
        <v>302140</v>
      </c>
      <c r="O15" s="102">
        <v>916685</v>
      </c>
      <c r="P15" s="102">
        <v>816695</v>
      </c>
      <c r="Q15" s="102">
        <v>268425</v>
      </c>
      <c r="R15" s="102">
        <v>988765</v>
      </c>
      <c r="S15" s="144">
        <f t="shared" si="1"/>
        <v>1148490</v>
      </c>
      <c r="T15" s="102">
        <v>553765</v>
      </c>
      <c r="U15" s="102">
        <v>87675</v>
      </c>
      <c r="V15" s="102">
        <v>507050</v>
      </c>
      <c r="W15" s="104">
        <f t="shared" si="2"/>
        <v>9029045</v>
      </c>
      <c r="X15" s="104">
        <f t="shared" si="3"/>
        <v>12659535</v>
      </c>
    </row>
    <row r="16" spans="1:25">
      <c r="A16" s="44">
        <v>2006</v>
      </c>
      <c r="B16" s="101">
        <v>13022680</v>
      </c>
      <c r="C16" s="102">
        <v>424595</v>
      </c>
      <c r="D16" s="102">
        <v>208570</v>
      </c>
      <c r="E16" s="102">
        <v>101420</v>
      </c>
      <c r="F16" s="102">
        <v>1162910</v>
      </c>
      <c r="G16" s="102">
        <v>1921570</v>
      </c>
      <c r="H16" s="104">
        <f t="shared" si="0"/>
        <v>3819065</v>
      </c>
      <c r="I16" s="102">
        <v>826725</v>
      </c>
      <c r="J16" s="102">
        <v>1809935</v>
      </c>
      <c r="K16" s="102">
        <v>735470</v>
      </c>
      <c r="L16" s="102">
        <v>314915</v>
      </c>
      <c r="M16" s="102">
        <v>981300</v>
      </c>
      <c r="N16" s="102">
        <v>310705</v>
      </c>
      <c r="O16" s="102">
        <v>956255</v>
      </c>
      <c r="P16" s="102">
        <v>848915</v>
      </c>
      <c r="Q16" s="102">
        <v>268230</v>
      </c>
      <c r="R16" s="102">
        <v>981985</v>
      </c>
      <c r="S16" s="144">
        <f t="shared" si="1"/>
        <v>1169180</v>
      </c>
      <c r="T16" s="102">
        <v>565685</v>
      </c>
      <c r="U16" s="102">
        <v>87255</v>
      </c>
      <c r="V16" s="102">
        <v>516240</v>
      </c>
      <c r="W16" s="104">
        <f t="shared" si="2"/>
        <v>9203615</v>
      </c>
      <c r="X16" s="104">
        <f t="shared" si="3"/>
        <v>12814110</v>
      </c>
    </row>
    <row r="17" spans="1:24">
      <c r="A17" s="44">
        <v>2007</v>
      </c>
      <c r="B17" s="101">
        <v>13272825</v>
      </c>
      <c r="C17" s="102">
        <v>417940</v>
      </c>
      <c r="D17" s="102">
        <v>212775</v>
      </c>
      <c r="E17" s="102">
        <v>100785</v>
      </c>
      <c r="F17" s="102">
        <v>1228625</v>
      </c>
      <c r="G17" s="102">
        <v>1871845</v>
      </c>
      <c r="H17" s="104">
        <f t="shared" si="0"/>
        <v>3831970</v>
      </c>
      <c r="I17" s="102">
        <v>844155</v>
      </c>
      <c r="J17" s="102">
        <v>1839570</v>
      </c>
      <c r="K17" s="102">
        <v>752880</v>
      </c>
      <c r="L17" s="102">
        <v>324220</v>
      </c>
      <c r="M17" s="102">
        <v>1010465</v>
      </c>
      <c r="N17" s="102">
        <v>327120</v>
      </c>
      <c r="O17" s="102">
        <v>1006790</v>
      </c>
      <c r="P17" s="102">
        <v>856505</v>
      </c>
      <c r="Q17" s="102">
        <v>271500</v>
      </c>
      <c r="R17" s="102">
        <v>998025</v>
      </c>
      <c r="S17" s="144">
        <f t="shared" si="1"/>
        <v>1209625</v>
      </c>
      <c r="T17" s="102">
        <v>575190</v>
      </c>
      <c r="U17" s="102">
        <v>91940</v>
      </c>
      <c r="V17" s="102">
        <v>542495</v>
      </c>
      <c r="W17" s="104">
        <f t="shared" si="2"/>
        <v>9440855</v>
      </c>
      <c r="X17" s="104">
        <f t="shared" si="3"/>
        <v>13060050</v>
      </c>
    </row>
    <row r="18" spans="1:24">
      <c r="A18" s="44">
        <v>2008</v>
      </c>
      <c r="B18" s="101">
        <v>13429425</v>
      </c>
      <c r="C18" s="102">
        <v>400980</v>
      </c>
      <c r="D18" s="102">
        <v>227390</v>
      </c>
      <c r="E18" s="102">
        <v>104110</v>
      </c>
      <c r="F18" s="102">
        <v>1328630</v>
      </c>
      <c r="G18" s="102">
        <v>1749060</v>
      </c>
      <c r="H18" s="104">
        <f t="shared" si="0"/>
        <v>3810170</v>
      </c>
      <c r="I18" s="102">
        <v>843225</v>
      </c>
      <c r="J18" s="102">
        <v>1849160</v>
      </c>
      <c r="K18" s="102">
        <v>742525</v>
      </c>
      <c r="L18" s="102">
        <v>325355</v>
      </c>
      <c r="M18" s="102">
        <v>1043585</v>
      </c>
      <c r="N18" s="102">
        <v>328600</v>
      </c>
      <c r="O18" s="102">
        <v>1044365</v>
      </c>
      <c r="P18" s="102">
        <v>888185</v>
      </c>
      <c r="Q18" s="102">
        <v>278205</v>
      </c>
      <c r="R18" s="102">
        <v>1029890</v>
      </c>
      <c r="S18" s="144">
        <f t="shared" si="1"/>
        <v>1246160</v>
      </c>
      <c r="T18" s="102">
        <v>596860</v>
      </c>
      <c r="U18" s="102">
        <v>93710</v>
      </c>
      <c r="V18" s="102">
        <v>555590</v>
      </c>
      <c r="W18" s="104">
        <f t="shared" si="2"/>
        <v>9619255</v>
      </c>
      <c r="X18" s="104">
        <f t="shared" si="3"/>
        <v>13202035</v>
      </c>
    </row>
    <row r="19" spans="1:24">
      <c r="A19" s="44">
        <v>2009</v>
      </c>
      <c r="B19" s="101">
        <v>13026940</v>
      </c>
      <c r="C19" s="102">
        <v>392140</v>
      </c>
      <c r="D19" s="102">
        <v>214875</v>
      </c>
      <c r="E19" s="102">
        <v>98600</v>
      </c>
      <c r="F19" s="102">
        <v>1239135</v>
      </c>
      <c r="G19" s="102">
        <v>1588335</v>
      </c>
      <c r="H19" s="104">
        <f t="shared" si="0"/>
        <v>3533085</v>
      </c>
      <c r="I19" s="102">
        <v>790250</v>
      </c>
      <c r="J19" s="102">
        <v>1872100</v>
      </c>
      <c r="K19" s="102">
        <v>723075</v>
      </c>
      <c r="L19" s="102">
        <v>315470</v>
      </c>
      <c r="M19" s="102">
        <v>1002545</v>
      </c>
      <c r="N19" s="102">
        <v>320475</v>
      </c>
      <c r="O19" s="102">
        <v>1015245</v>
      </c>
      <c r="P19" s="102">
        <v>848210</v>
      </c>
      <c r="Q19" s="102">
        <v>281510</v>
      </c>
      <c r="R19" s="102">
        <v>1042310</v>
      </c>
      <c r="S19" s="144">
        <f t="shared" si="1"/>
        <v>1282665</v>
      </c>
      <c r="T19" s="102">
        <v>607290</v>
      </c>
      <c r="U19" s="102">
        <v>96800</v>
      </c>
      <c r="V19" s="102">
        <v>578575</v>
      </c>
      <c r="W19" s="104">
        <f t="shared" si="2"/>
        <v>9493855</v>
      </c>
      <c r="X19" s="104">
        <f t="shared" si="3"/>
        <v>12812065</v>
      </c>
    </row>
    <row r="20" spans="1:24">
      <c r="A20" s="44">
        <v>2010</v>
      </c>
      <c r="B20" s="101">
        <v>13325635</v>
      </c>
      <c r="C20" s="102">
        <v>386695</v>
      </c>
      <c r="D20" s="102">
        <v>226520</v>
      </c>
      <c r="E20" s="102">
        <v>102395</v>
      </c>
      <c r="F20" s="102">
        <v>1331870</v>
      </c>
      <c r="G20" s="102">
        <v>1583750</v>
      </c>
      <c r="H20" s="104">
        <f t="shared" si="0"/>
        <v>3631230</v>
      </c>
      <c r="I20" s="102">
        <v>783245</v>
      </c>
      <c r="J20" s="102">
        <v>1912550</v>
      </c>
      <c r="K20" s="102">
        <v>750475</v>
      </c>
      <c r="L20" s="102">
        <v>322985</v>
      </c>
      <c r="M20" s="102">
        <v>1022245</v>
      </c>
      <c r="N20" s="102">
        <v>321865</v>
      </c>
      <c r="O20" s="102">
        <v>1026105</v>
      </c>
      <c r="P20" s="102">
        <v>869870</v>
      </c>
      <c r="Q20" s="102">
        <v>276870</v>
      </c>
      <c r="R20" s="102">
        <v>1094900</v>
      </c>
      <c r="S20" s="144">
        <f t="shared" si="1"/>
        <v>1313295</v>
      </c>
      <c r="T20" s="102">
        <v>619300</v>
      </c>
      <c r="U20" s="102">
        <v>99210</v>
      </c>
      <c r="V20" s="102">
        <v>594785</v>
      </c>
      <c r="W20" s="104">
        <f t="shared" si="2"/>
        <v>9694405</v>
      </c>
      <c r="X20" s="104">
        <f t="shared" si="3"/>
        <v>13099115</v>
      </c>
    </row>
    <row r="21" spans="1:24">
      <c r="A21" s="44">
        <v>2011</v>
      </c>
      <c r="B21" s="101">
        <v>13561145</v>
      </c>
      <c r="C21" s="102">
        <v>395235</v>
      </c>
      <c r="D21" s="102">
        <v>243135</v>
      </c>
      <c r="E21" s="102">
        <v>107885</v>
      </c>
      <c r="F21" s="102">
        <v>1352320</v>
      </c>
      <c r="G21" s="102">
        <v>1602970</v>
      </c>
      <c r="H21" s="104">
        <f t="shared" si="0"/>
        <v>3701545</v>
      </c>
      <c r="I21" s="102">
        <v>803935</v>
      </c>
      <c r="J21" s="102">
        <v>1936475</v>
      </c>
      <c r="K21" s="102">
        <v>767100</v>
      </c>
      <c r="L21" s="102">
        <v>327995</v>
      </c>
      <c r="M21" s="102">
        <v>1043510</v>
      </c>
      <c r="N21" s="102">
        <v>329195</v>
      </c>
      <c r="O21" s="102">
        <v>1055790</v>
      </c>
      <c r="P21" s="102">
        <v>875505</v>
      </c>
      <c r="Q21" s="102">
        <v>277815</v>
      </c>
      <c r="R21" s="102">
        <v>1111165</v>
      </c>
      <c r="S21" s="144">
        <f t="shared" si="1"/>
        <v>1331115</v>
      </c>
      <c r="T21" s="102">
        <v>626760</v>
      </c>
      <c r="U21" s="102">
        <v>102005</v>
      </c>
      <c r="V21" s="102">
        <v>602350</v>
      </c>
      <c r="W21" s="104">
        <f t="shared" si="2"/>
        <v>9859600</v>
      </c>
      <c r="X21" s="104">
        <f t="shared" si="3"/>
        <v>13318010</v>
      </c>
    </row>
    <row r="22" spans="1:24">
      <c r="A22" s="44">
        <v>2012</v>
      </c>
      <c r="B22" s="101">
        <v>13734310</v>
      </c>
      <c r="C22" s="102">
        <v>379495</v>
      </c>
      <c r="D22" s="102">
        <v>264125</v>
      </c>
      <c r="E22" s="102">
        <v>100510</v>
      </c>
      <c r="F22" s="102">
        <v>1449425</v>
      </c>
      <c r="G22" s="102">
        <v>1602420</v>
      </c>
      <c r="H22" s="104">
        <f t="shared" si="0"/>
        <v>3795975</v>
      </c>
      <c r="I22" s="102">
        <v>813435</v>
      </c>
      <c r="J22" s="102">
        <v>1948770</v>
      </c>
      <c r="K22" s="102">
        <v>776530</v>
      </c>
      <c r="L22" s="102">
        <v>330015</v>
      </c>
      <c r="M22" s="102">
        <v>1027860</v>
      </c>
      <c r="N22" s="102">
        <v>332525</v>
      </c>
      <c r="O22" s="102">
        <v>1066050</v>
      </c>
      <c r="P22" s="102">
        <v>888990</v>
      </c>
      <c r="Q22" s="102">
        <v>271705</v>
      </c>
      <c r="R22" s="102">
        <v>1137740</v>
      </c>
      <c r="S22" s="144">
        <f t="shared" si="1"/>
        <v>1344715</v>
      </c>
      <c r="T22" s="102">
        <v>632565</v>
      </c>
      <c r="U22" s="102">
        <v>103545</v>
      </c>
      <c r="V22" s="102">
        <v>608605</v>
      </c>
      <c r="W22" s="104">
        <f t="shared" si="2"/>
        <v>9938335</v>
      </c>
      <c r="X22" s="104">
        <f t="shared" si="3"/>
        <v>13470185</v>
      </c>
    </row>
    <row r="23" spans="1:24">
      <c r="A23" s="44">
        <v>2013</v>
      </c>
      <c r="B23" s="101">
        <v>13926465</v>
      </c>
      <c r="C23" s="102">
        <v>403680</v>
      </c>
      <c r="D23" s="102">
        <v>280540</v>
      </c>
      <c r="E23" s="102">
        <v>100130</v>
      </c>
      <c r="F23" s="102">
        <v>1506125</v>
      </c>
      <c r="G23" s="102">
        <v>1561850</v>
      </c>
      <c r="H23" s="104">
        <f t="shared" si="0"/>
        <v>3852325</v>
      </c>
      <c r="I23" s="102">
        <v>802065</v>
      </c>
      <c r="J23" s="102">
        <v>1965510</v>
      </c>
      <c r="K23" s="102">
        <v>775945</v>
      </c>
      <c r="L23" s="102">
        <v>329145</v>
      </c>
      <c r="M23" s="102">
        <v>1050010</v>
      </c>
      <c r="N23" s="102">
        <v>333590</v>
      </c>
      <c r="O23" s="102">
        <v>1085355</v>
      </c>
      <c r="P23" s="102">
        <v>904680</v>
      </c>
      <c r="Q23" s="102">
        <v>285890</v>
      </c>
      <c r="R23" s="102">
        <v>1167315</v>
      </c>
      <c r="S23" s="144">
        <f t="shared" si="1"/>
        <v>1374635</v>
      </c>
      <c r="T23" s="102">
        <v>638985</v>
      </c>
      <c r="U23" s="102">
        <v>112640</v>
      </c>
      <c r="V23" s="102">
        <v>623010</v>
      </c>
      <c r="W23" s="104">
        <f t="shared" si="2"/>
        <v>10074140</v>
      </c>
      <c r="X23" s="104">
        <f t="shared" si="3"/>
        <v>13645925</v>
      </c>
    </row>
    <row r="24" spans="1:24">
      <c r="A24" s="44">
        <v>2014</v>
      </c>
      <c r="B24" s="101">
        <v>13992200</v>
      </c>
      <c r="C24" s="102">
        <v>375980</v>
      </c>
      <c r="D24" s="102">
        <v>275085</v>
      </c>
      <c r="E24" s="102">
        <v>93500</v>
      </c>
      <c r="F24" s="102">
        <v>1524675</v>
      </c>
      <c r="G24" s="102">
        <v>1567135</v>
      </c>
      <c r="H24" s="104">
        <f t="shared" si="0"/>
        <v>3836375</v>
      </c>
      <c r="I24" s="102">
        <v>815535</v>
      </c>
      <c r="J24" s="102">
        <v>1977180</v>
      </c>
      <c r="K24" s="102">
        <v>790735</v>
      </c>
      <c r="L24" s="102">
        <v>321495</v>
      </c>
      <c r="M24" s="102">
        <v>1057930</v>
      </c>
      <c r="N24" s="102">
        <v>329905</v>
      </c>
      <c r="O24" s="102">
        <v>1104270</v>
      </c>
      <c r="P24" s="102">
        <v>932520</v>
      </c>
      <c r="Q24" s="102">
        <v>282755</v>
      </c>
      <c r="R24" s="102">
        <v>1176285</v>
      </c>
      <c r="S24" s="144">
        <f t="shared" si="1"/>
        <v>1367215</v>
      </c>
      <c r="T24" s="102">
        <v>624240</v>
      </c>
      <c r="U24" s="102">
        <v>117495</v>
      </c>
      <c r="V24" s="102">
        <v>625480</v>
      </c>
      <c r="W24" s="104">
        <f t="shared" si="2"/>
        <v>10155825</v>
      </c>
      <c r="X24" s="104">
        <f t="shared" si="3"/>
        <v>13717115</v>
      </c>
    </row>
    <row r="25" spans="1:24">
      <c r="A25" s="44">
        <v>2015</v>
      </c>
      <c r="B25" s="101">
        <v>14123520</v>
      </c>
      <c r="C25" s="102">
        <v>368395</v>
      </c>
      <c r="D25" s="102">
        <v>238860</v>
      </c>
      <c r="E25" s="102">
        <v>98690</v>
      </c>
      <c r="F25" s="102">
        <v>1502075</v>
      </c>
      <c r="G25" s="102">
        <v>1579440</v>
      </c>
      <c r="H25" s="104">
        <f t="shared" si="0"/>
        <v>3787460</v>
      </c>
      <c r="I25" s="102">
        <v>813920</v>
      </c>
      <c r="J25" s="102">
        <v>1985710</v>
      </c>
      <c r="K25" s="102">
        <v>808325</v>
      </c>
      <c r="L25" s="102">
        <v>328225</v>
      </c>
      <c r="M25" s="102">
        <v>1046440</v>
      </c>
      <c r="N25" s="102">
        <v>342810</v>
      </c>
      <c r="O25" s="102">
        <v>1134125</v>
      </c>
      <c r="P25" s="102">
        <v>942205</v>
      </c>
      <c r="Q25" s="102">
        <v>294480</v>
      </c>
      <c r="R25" s="102">
        <v>1210115</v>
      </c>
      <c r="S25" s="144">
        <f t="shared" si="1"/>
        <v>1429705</v>
      </c>
      <c r="T25" s="102">
        <v>654905</v>
      </c>
      <c r="U25" s="102">
        <v>117535</v>
      </c>
      <c r="V25" s="102">
        <v>657265</v>
      </c>
      <c r="W25" s="104">
        <f t="shared" si="2"/>
        <v>10336060</v>
      </c>
      <c r="X25" s="104">
        <f t="shared" si="3"/>
        <v>13884660</v>
      </c>
    </row>
    <row r="26" spans="1:24">
      <c r="A26" s="44">
        <v>2016</v>
      </c>
      <c r="B26" s="101">
        <v>14229135</v>
      </c>
      <c r="C26" s="102">
        <v>377970</v>
      </c>
      <c r="D26" s="102">
        <v>214720</v>
      </c>
      <c r="E26" s="102">
        <v>101180</v>
      </c>
      <c r="F26" s="102">
        <v>1483750</v>
      </c>
      <c r="G26" s="102">
        <v>1567775</v>
      </c>
      <c r="H26" s="104">
        <f t="shared" si="0"/>
        <v>3745395</v>
      </c>
      <c r="I26" s="102">
        <v>808805</v>
      </c>
      <c r="J26" s="102">
        <v>2003730</v>
      </c>
      <c r="K26" s="102">
        <v>809895</v>
      </c>
      <c r="L26" s="102">
        <v>340305</v>
      </c>
      <c r="M26" s="102">
        <v>1036960</v>
      </c>
      <c r="N26" s="102">
        <v>356435</v>
      </c>
      <c r="O26" s="102">
        <v>1152310</v>
      </c>
      <c r="P26" s="102">
        <v>951870</v>
      </c>
      <c r="Q26" s="102">
        <v>309785</v>
      </c>
      <c r="R26" s="102">
        <v>1263065</v>
      </c>
      <c r="S26" s="144">
        <f t="shared" si="1"/>
        <v>1450580</v>
      </c>
      <c r="T26" s="102">
        <v>647315</v>
      </c>
      <c r="U26" s="102">
        <v>121330</v>
      </c>
      <c r="V26" s="102">
        <v>681935</v>
      </c>
      <c r="W26" s="104">
        <f t="shared" si="2"/>
        <v>10483740</v>
      </c>
      <c r="X26" s="104">
        <f t="shared" si="3"/>
        <v>14014415</v>
      </c>
    </row>
    <row r="27" spans="1:24">
      <c r="A27" s="60">
        <v>2017</v>
      </c>
      <c r="B27" s="101">
        <v>14524245</v>
      </c>
      <c r="C27" s="102">
        <v>381460</v>
      </c>
      <c r="D27" s="102">
        <v>226860</v>
      </c>
      <c r="E27" s="102">
        <v>102515</v>
      </c>
      <c r="F27" s="102">
        <v>1504540</v>
      </c>
      <c r="G27" s="102">
        <v>1593390</v>
      </c>
      <c r="H27" s="104">
        <f t="shared" si="0"/>
        <v>3808765</v>
      </c>
      <c r="I27" s="102">
        <v>817095</v>
      </c>
      <c r="J27" s="102">
        <v>2047630</v>
      </c>
      <c r="K27" s="102">
        <v>834635</v>
      </c>
      <c r="L27" s="102">
        <v>344315</v>
      </c>
      <c r="M27" s="102">
        <v>1045355</v>
      </c>
      <c r="N27" s="102">
        <v>370530</v>
      </c>
      <c r="O27" s="102">
        <v>1196170</v>
      </c>
      <c r="P27" s="102">
        <v>957855</v>
      </c>
      <c r="Q27" s="102">
        <v>321930</v>
      </c>
      <c r="R27" s="102">
        <v>1305185</v>
      </c>
      <c r="S27" s="144">
        <f t="shared" si="1"/>
        <v>1474780</v>
      </c>
      <c r="T27" s="102">
        <v>652245</v>
      </c>
      <c r="U27" s="102">
        <v>126725</v>
      </c>
      <c r="V27" s="102">
        <v>695810</v>
      </c>
      <c r="W27" s="104">
        <f t="shared" si="2"/>
        <v>10715480</v>
      </c>
      <c r="X27" s="104">
        <f t="shared" si="3"/>
        <v>14297385</v>
      </c>
    </row>
    <row r="28" spans="1:24" s="239" customFormat="1">
      <c r="A28" s="241">
        <v>2018</v>
      </c>
      <c r="B28" s="101">
        <v>14695255</v>
      </c>
      <c r="C28" s="102">
        <v>384320</v>
      </c>
      <c r="D28" s="102">
        <v>236875</v>
      </c>
      <c r="E28" s="102">
        <v>104500</v>
      </c>
      <c r="F28" s="102">
        <v>1541895</v>
      </c>
      <c r="G28" s="102">
        <v>1585180</v>
      </c>
      <c r="H28" s="104">
        <f t="shared" si="0"/>
        <v>3852770</v>
      </c>
      <c r="I28" s="102">
        <v>836920</v>
      </c>
      <c r="J28" s="102">
        <v>2049870</v>
      </c>
      <c r="K28" s="102">
        <v>854555</v>
      </c>
      <c r="L28" s="102">
        <v>337610</v>
      </c>
      <c r="M28" s="102">
        <v>1069185</v>
      </c>
      <c r="N28" s="102">
        <v>370745</v>
      </c>
      <c r="O28" s="102">
        <v>1230070</v>
      </c>
      <c r="P28" s="102">
        <v>1003790</v>
      </c>
      <c r="Q28" s="102">
        <v>327670</v>
      </c>
      <c r="R28" s="102">
        <v>1299170</v>
      </c>
      <c r="S28" s="144">
        <f t="shared" si="1"/>
        <v>1462900</v>
      </c>
      <c r="T28" s="102">
        <v>666500</v>
      </c>
      <c r="U28" s="102">
        <v>123060</v>
      </c>
      <c r="V28" s="102">
        <v>673340</v>
      </c>
      <c r="W28" s="104">
        <f t="shared" ref="W28" si="4">SUM(I28:S28)</f>
        <v>10842485</v>
      </c>
      <c r="X28" s="104">
        <f t="shared" ref="X28" si="5">B28-D28</f>
        <v>14458380</v>
      </c>
    </row>
    <row r="29" spans="1:24">
      <c r="A29" s="103"/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  <c r="N29" s="103"/>
      <c r="O29" s="103"/>
      <c r="P29" s="103"/>
      <c r="Q29" s="103"/>
      <c r="R29" s="103"/>
      <c r="T29" s="103"/>
      <c r="U29" s="103"/>
      <c r="V29" s="103"/>
      <c r="W29" s="103"/>
      <c r="X29" s="103"/>
    </row>
    <row r="30" spans="1:24">
      <c r="A30" s="1" t="s">
        <v>22</v>
      </c>
      <c r="B30" s="103"/>
      <c r="C30" s="103"/>
      <c r="D30" s="103"/>
      <c r="E30" s="103"/>
      <c r="F30" s="103"/>
      <c r="G30" s="103"/>
      <c r="H30" s="103"/>
      <c r="I30" s="103"/>
      <c r="J30" s="103"/>
      <c r="K30" s="103"/>
      <c r="L30" s="103"/>
      <c r="M30" s="103"/>
      <c r="N30" s="103"/>
      <c r="O30" s="103"/>
      <c r="P30" s="103"/>
      <c r="Q30" s="103"/>
      <c r="R30" s="103"/>
      <c r="T30" s="103"/>
      <c r="U30" s="103"/>
      <c r="V30" s="103"/>
      <c r="W30" s="103"/>
      <c r="X30" s="103"/>
    </row>
    <row r="31" spans="1:24">
      <c r="A31" s="1"/>
      <c r="B31" s="103"/>
      <c r="C31" s="103"/>
      <c r="D31" s="103"/>
      <c r="E31" s="103"/>
      <c r="F31" s="103"/>
      <c r="G31" s="103"/>
      <c r="H31" s="103"/>
      <c r="I31" s="103"/>
      <c r="J31" s="103"/>
      <c r="K31" s="103"/>
      <c r="L31" s="103"/>
      <c r="M31" s="103"/>
      <c r="N31" s="103"/>
      <c r="O31" s="103"/>
      <c r="P31" s="103"/>
      <c r="Q31" s="103"/>
      <c r="R31" s="103"/>
      <c r="T31" s="103"/>
      <c r="U31" s="103"/>
      <c r="V31" s="103"/>
      <c r="W31" s="103"/>
      <c r="X31" s="103"/>
    </row>
    <row r="32" spans="1:24">
      <c r="A32" s="241" t="s">
        <v>942</v>
      </c>
      <c r="B32" s="9">
        <f>((B28/B7)^(1/(2018-1997))-1)*100</f>
        <v>1.3973265250434519</v>
      </c>
      <c r="C32" s="16">
        <f t="shared" ref="C32:X32" si="6">((C28/C7)^(1/(2018-1997))-1)*100</f>
        <v>-1.6227325311165997</v>
      </c>
      <c r="D32" s="17">
        <f t="shared" si="6"/>
        <v>2.7337343342765497</v>
      </c>
      <c r="E32" s="17">
        <f t="shared" si="6"/>
        <v>0.84630879435934059</v>
      </c>
      <c r="F32" s="17">
        <f t="shared" si="6"/>
        <v>2.7824837077801368</v>
      </c>
      <c r="G32" s="73">
        <f t="shared" si="6"/>
        <v>-0.8852851261854533</v>
      </c>
      <c r="H32" s="9">
        <f t="shared" si="6"/>
        <v>0.40266014980658849</v>
      </c>
      <c r="I32" s="16">
        <f t="shared" si="6"/>
        <v>0.68178144562649479</v>
      </c>
      <c r="J32" s="17">
        <f t="shared" si="6"/>
        <v>1.4731654931833926</v>
      </c>
      <c r="K32" s="17">
        <f t="shared" si="6"/>
        <v>1.4458487117761543</v>
      </c>
      <c r="L32" s="17">
        <f t="shared" si="6"/>
        <v>1.7079802642020248</v>
      </c>
      <c r="M32" s="17">
        <f t="shared" si="6"/>
        <v>1.2859783761471677</v>
      </c>
      <c r="N32" s="17">
        <f t="shared" si="6"/>
        <v>2.6837087528212678</v>
      </c>
      <c r="O32" s="17">
        <f t="shared" si="6"/>
        <v>3.2279757738976844</v>
      </c>
      <c r="P32" s="17">
        <f t="shared" si="6"/>
        <v>2.9182422554360876</v>
      </c>
      <c r="Q32" s="17">
        <f t="shared" si="6"/>
        <v>2.6757842156019951</v>
      </c>
      <c r="R32" s="17">
        <f t="shared" si="6"/>
        <v>1.6072791609743842</v>
      </c>
      <c r="S32" s="73">
        <f t="shared" si="6"/>
        <v>1.7817657555071031</v>
      </c>
      <c r="T32" s="16">
        <f t="shared" si="6"/>
        <v>1.3023885012304781</v>
      </c>
      <c r="U32" s="17">
        <f t="shared" si="6"/>
        <v>3.5309787890205779</v>
      </c>
      <c r="V32" s="73">
        <f t="shared" si="6"/>
        <v>2.0214069196856865</v>
      </c>
      <c r="W32" s="9">
        <f t="shared" si="6"/>
        <v>1.8098555831075114</v>
      </c>
      <c r="X32" s="9">
        <f t="shared" si="6"/>
        <v>1.3783482806009717</v>
      </c>
    </row>
    <row r="33" spans="1:24">
      <c r="A33" s="44" t="s">
        <v>25</v>
      </c>
      <c r="B33" s="9">
        <f>((B17/B7)^(1/(2007-1997))-1)*100</f>
        <v>1.9141023046661765</v>
      </c>
      <c r="C33" s="16">
        <f t="shared" ref="C33:X33" si="7">((C17/C7)^(1/(2007-1997))-1)*100</f>
        <v>-2.5636332057575095</v>
      </c>
      <c r="D33" s="17">
        <f t="shared" si="7"/>
        <v>4.6978092487267142</v>
      </c>
      <c r="E33" s="17">
        <f t="shared" si="7"/>
        <v>1.4177508591627808</v>
      </c>
      <c r="F33" s="17">
        <f t="shared" si="7"/>
        <v>3.5539290912249166</v>
      </c>
      <c r="G33" s="73">
        <f t="shared" si="7"/>
        <v>-0.20490051227238792</v>
      </c>
      <c r="H33" s="9">
        <f t="shared" si="7"/>
        <v>0.79288185396759747</v>
      </c>
      <c r="I33" s="16">
        <f t="shared" si="7"/>
        <v>1.5244620015762766</v>
      </c>
      <c r="J33" s="17">
        <f t="shared" si="7"/>
        <v>2.0085414356209252</v>
      </c>
      <c r="K33" s="17">
        <f t="shared" si="7"/>
        <v>1.7631546979940849</v>
      </c>
      <c r="L33" s="17">
        <f t="shared" si="7"/>
        <v>3.2019760914395734</v>
      </c>
      <c r="M33" s="17">
        <f t="shared" si="7"/>
        <v>2.1410762427497732</v>
      </c>
      <c r="N33" s="17">
        <f t="shared" si="7"/>
        <v>4.4038289750726323</v>
      </c>
      <c r="O33" s="17">
        <f t="shared" si="7"/>
        <v>4.779294570897008</v>
      </c>
      <c r="P33" s="17">
        <f t="shared" si="7"/>
        <v>4.5544833545088981</v>
      </c>
      <c r="Q33" s="17">
        <f t="shared" si="7"/>
        <v>3.7328178170497273</v>
      </c>
      <c r="R33" s="17">
        <f t="shared" si="7"/>
        <v>0.71395939829224098</v>
      </c>
      <c r="S33" s="73">
        <f t="shared" si="7"/>
        <v>1.8240979456090933</v>
      </c>
      <c r="T33" s="16">
        <f t="shared" si="7"/>
        <v>1.2517309289492129</v>
      </c>
      <c r="U33" s="17">
        <f t="shared" si="7"/>
        <v>4.468757779993493</v>
      </c>
      <c r="V33" s="73">
        <f t="shared" si="7"/>
        <v>2.0628943343569572</v>
      </c>
      <c r="W33" s="9">
        <f t="shared" si="7"/>
        <v>2.411063156172677</v>
      </c>
      <c r="X33" s="9">
        <f t="shared" si="7"/>
        <v>1.8749629702705439</v>
      </c>
    </row>
    <row r="34" spans="1:24">
      <c r="A34" s="241" t="s">
        <v>943</v>
      </c>
      <c r="B34" s="9">
        <f>((B28/B17)^(1/(2018-2007))-1)*100</f>
        <v>0.92980462517486817</v>
      </c>
      <c r="C34" s="16">
        <f t="shared" ref="C34:X34" si="8">((C28/C17)^(1/(2018-2007))-1)*100</f>
        <v>-0.75948615064844738</v>
      </c>
      <c r="D34" s="17">
        <f t="shared" si="8"/>
        <v>0.98020288375042508</v>
      </c>
      <c r="E34" s="17">
        <f t="shared" si="8"/>
        <v>0.32961053721638489</v>
      </c>
      <c r="F34" s="17">
        <f t="shared" si="8"/>
        <v>2.0861579468108848</v>
      </c>
      <c r="G34" s="73">
        <f t="shared" si="8"/>
        <v>-1.4997904098786097</v>
      </c>
      <c r="H34" s="9">
        <f t="shared" si="8"/>
        <v>4.9224282532023267E-2</v>
      </c>
      <c r="I34" s="16">
        <f t="shared" si="8"/>
        <v>-7.8220669422335298E-2</v>
      </c>
      <c r="J34" s="17">
        <f t="shared" si="8"/>
        <v>0.98889876783536668</v>
      </c>
      <c r="K34" s="17">
        <f t="shared" si="8"/>
        <v>1.1582473640084912</v>
      </c>
      <c r="L34" s="17">
        <f t="shared" si="8"/>
        <v>0.36857836217034645</v>
      </c>
      <c r="M34" s="17">
        <f t="shared" si="8"/>
        <v>0.51483031166883464</v>
      </c>
      <c r="N34" s="17">
        <f t="shared" si="8"/>
        <v>1.1445680672854452</v>
      </c>
      <c r="O34" s="17">
        <f t="shared" si="8"/>
        <v>1.8376260048045934</v>
      </c>
      <c r="P34" s="17">
        <f t="shared" si="8"/>
        <v>1.4529815343210295</v>
      </c>
      <c r="Q34" s="17">
        <f t="shared" si="8"/>
        <v>1.7241943235922763</v>
      </c>
      <c r="R34" s="17">
        <f t="shared" si="8"/>
        <v>2.4262620701574367</v>
      </c>
      <c r="S34" s="73">
        <f t="shared" si="8"/>
        <v>1.743297218477835</v>
      </c>
      <c r="T34" s="16">
        <f t="shared" si="8"/>
        <v>1.3484628326254411</v>
      </c>
      <c r="U34" s="17">
        <f t="shared" si="8"/>
        <v>2.6857593965691873</v>
      </c>
      <c r="V34" s="73">
        <f t="shared" si="8"/>
        <v>1.9837057225401411</v>
      </c>
      <c r="W34" s="9">
        <f>((W28/W17)^(1/(2018-2007))-1)*100</f>
        <v>1.2663665001135582</v>
      </c>
      <c r="X34" s="9">
        <f t="shared" si="8"/>
        <v>0.92898144751956124</v>
      </c>
    </row>
    <row r="35" spans="1:24">
      <c r="B35" s="239"/>
    </row>
    <row r="36" spans="1:24">
      <c r="A36" s="25" t="s">
        <v>594</v>
      </c>
      <c r="B36" s="66" t="s">
        <v>941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35"/>
  <dimension ref="A1:K296"/>
  <sheetViews>
    <sheetView workbookViewId="0">
      <selection activeCell="B23" sqref="B23:E23"/>
    </sheetView>
  </sheetViews>
  <sheetFormatPr defaultRowHeight="15"/>
  <cols>
    <col min="2" max="2" width="98.140625" customWidth="1"/>
    <col min="9" max="9" width="10.140625" customWidth="1"/>
    <col min="10" max="10" width="10.5703125" customWidth="1"/>
    <col min="11" max="11" width="10.140625" customWidth="1"/>
  </cols>
  <sheetData>
    <row r="1" spans="1:11" ht="15.75">
      <c r="A1" s="227" t="s">
        <v>73</v>
      </c>
      <c r="B1" s="227" t="s">
        <v>949</v>
      </c>
    </row>
    <row r="2" spans="1:11">
      <c r="A2" s="3"/>
      <c r="B2" s="3"/>
    </row>
    <row r="3" spans="1:11">
      <c r="A3" s="1" t="s">
        <v>2</v>
      </c>
    </row>
    <row r="4" spans="1:11" s="41" customFormat="1">
      <c r="A4" s="1"/>
    </row>
    <row r="5" spans="1:11">
      <c r="B5" s="52" t="s">
        <v>205</v>
      </c>
      <c r="C5" s="242">
        <v>1997</v>
      </c>
      <c r="D5" s="242">
        <v>2007</v>
      </c>
      <c r="E5" s="241">
        <v>2018</v>
      </c>
      <c r="F5" s="236">
        <v>1997</v>
      </c>
      <c r="G5" s="236">
        <v>2007</v>
      </c>
      <c r="H5" s="237">
        <v>2018</v>
      </c>
      <c r="I5" s="242" t="s">
        <v>942</v>
      </c>
      <c r="J5" s="242" t="s">
        <v>25</v>
      </c>
      <c r="K5" s="242" t="s">
        <v>943</v>
      </c>
    </row>
    <row r="6" spans="1:11" ht="15" customHeight="1">
      <c r="B6" s="43"/>
      <c r="C6" s="248" t="s">
        <v>493</v>
      </c>
      <c r="D6" s="249"/>
      <c r="E6" s="250"/>
      <c r="F6" s="248" t="s">
        <v>680</v>
      </c>
      <c r="G6" s="249"/>
      <c r="H6" s="250"/>
      <c r="I6" s="248" t="s">
        <v>207</v>
      </c>
      <c r="J6" s="249"/>
      <c r="K6" s="249"/>
    </row>
    <row r="7" spans="1:11">
      <c r="B7" s="45" t="s">
        <v>208</v>
      </c>
      <c r="C7" s="230">
        <v>183925</v>
      </c>
      <c r="D7" s="230">
        <v>210185</v>
      </c>
      <c r="E7" s="244">
        <v>221525</v>
      </c>
      <c r="F7" s="239"/>
      <c r="G7" s="239"/>
      <c r="H7" s="137"/>
      <c r="I7" s="243">
        <v>0.89</v>
      </c>
      <c r="J7" s="243">
        <v>1.34</v>
      </c>
      <c r="K7" s="243">
        <v>0.48</v>
      </c>
    </row>
    <row r="8" spans="1:11">
      <c r="B8" s="47" t="s">
        <v>4</v>
      </c>
      <c r="C8" s="230">
        <v>122125</v>
      </c>
      <c r="D8" s="230">
        <v>144225</v>
      </c>
      <c r="E8" s="244">
        <v>149745</v>
      </c>
      <c r="F8" s="233">
        <v>100</v>
      </c>
      <c r="G8" s="233">
        <v>100</v>
      </c>
      <c r="H8" s="234">
        <v>100</v>
      </c>
      <c r="I8" s="243">
        <v>0.98</v>
      </c>
      <c r="J8" s="243">
        <v>1.68</v>
      </c>
      <c r="K8" s="243">
        <v>0.34</v>
      </c>
    </row>
    <row r="9" spans="1:11">
      <c r="B9" s="46" t="s">
        <v>209</v>
      </c>
      <c r="C9" s="230">
        <v>35690</v>
      </c>
      <c r="D9" s="230">
        <v>36680</v>
      </c>
      <c r="E9" s="244">
        <v>45810</v>
      </c>
      <c r="F9" s="232">
        <v>29.2</v>
      </c>
      <c r="G9" s="232">
        <v>25.4</v>
      </c>
      <c r="H9" s="235">
        <v>30.6</v>
      </c>
      <c r="I9" s="243">
        <v>1.2</v>
      </c>
      <c r="J9" s="243">
        <v>0.27</v>
      </c>
      <c r="K9" s="243">
        <v>2.04</v>
      </c>
    </row>
    <row r="10" spans="1:11">
      <c r="B10" s="48" t="s">
        <v>210</v>
      </c>
      <c r="C10" s="230">
        <v>7000</v>
      </c>
      <c r="D10" s="230">
        <v>5115</v>
      </c>
      <c r="E10" s="244">
        <v>3050</v>
      </c>
      <c r="F10" s="232">
        <v>5.7</v>
      </c>
      <c r="G10" s="232">
        <v>3.5</v>
      </c>
      <c r="H10" s="235">
        <v>2</v>
      </c>
      <c r="I10" s="243">
        <v>-3.88</v>
      </c>
      <c r="J10" s="243">
        <v>-3.09</v>
      </c>
      <c r="K10" s="243">
        <v>-4.59</v>
      </c>
    </row>
    <row r="11" spans="1:11">
      <c r="B11" s="50" t="s">
        <v>211</v>
      </c>
      <c r="C11" s="230">
        <v>1155</v>
      </c>
      <c r="D11" s="230">
        <v>1155</v>
      </c>
      <c r="E11" s="244">
        <v>1120</v>
      </c>
      <c r="F11" s="232">
        <v>0.9</v>
      </c>
      <c r="G11" s="232">
        <v>0.8</v>
      </c>
      <c r="H11" s="235">
        <v>0.7</v>
      </c>
      <c r="I11" s="243">
        <v>-0.15</v>
      </c>
      <c r="J11" s="243">
        <v>0</v>
      </c>
      <c r="K11" s="243">
        <v>-0.28000000000000003</v>
      </c>
    </row>
    <row r="12" spans="1:11">
      <c r="B12" s="51" t="s">
        <v>212</v>
      </c>
      <c r="C12" s="230">
        <v>465</v>
      </c>
      <c r="D12" s="230">
        <v>400</v>
      </c>
      <c r="E12" s="244">
        <v>295</v>
      </c>
      <c r="F12" s="232">
        <v>0.4</v>
      </c>
      <c r="G12" s="232">
        <v>0.3</v>
      </c>
      <c r="H12" s="235">
        <v>0.2</v>
      </c>
      <c r="I12" s="243">
        <v>-2.14</v>
      </c>
      <c r="J12" s="243">
        <v>-1.49</v>
      </c>
      <c r="K12" s="243">
        <v>-2.73</v>
      </c>
    </row>
    <row r="13" spans="1:11">
      <c r="B13" s="53" t="s">
        <v>213</v>
      </c>
      <c r="C13" s="230">
        <v>180</v>
      </c>
      <c r="D13" s="230">
        <v>140</v>
      </c>
      <c r="E13" s="244">
        <v>175</v>
      </c>
      <c r="F13" s="232">
        <v>0.1</v>
      </c>
      <c r="G13" s="232">
        <v>0.1</v>
      </c>
      <c r="H13" s="235">
        <v>0.1</v>
      </c>
      <c r="I13" s="243">
        <v>-0.13</v>
      </c>
      <c r="J13" s="243">
        <v>-2.48</v>
      </c>
      <c r="K13" s="243">
        <v>2.0499999999999998</v>
      </c>
    </row>
    <row r="14" spans="1:11">
      <c r="B14" s="53" t="s">
        <v>214</v>
      </c>
      <c r="C14" s="230">
        <v>285</v>
      </c>
      <c r="D14" s="230">
        <v>260</v>
      </c>
      <c r="E14" s="244">
        <v>120</v>
      </c>
      <c r="F14" s="232">
        <v>0.2</v>
      </c>
      <c r="G14" s="232">
        <v>0.2</v>
      </c>
      <c r="H14" s="235">
        <v>0.1</v>
      </c>
      <c r="I14" s="243">
        <v>-4.04</v>
      </c>
      <c r="J14" s="243">
        <v>-0.91</v>
      </c>
      <c r="K14" s="243">
        <v>-6.79</v>
      </c>
    </row>
    <row r="15" spans="1:11">
      <c r="B15" s="51" t="s">
        <v>215</v>
      </c>
      <c r="C15" s="230">
        <v>690</v>
      </c>
      <c r="D15" s="230">
        <v>755</v>
      </c>
      <c r="E15" s="244">
        <v>825</v>
      </c>
      <c r="F15" s="232">
        <v>0.6</v>
      </c>
      <c r="G15" s="232">
        <v>0.5</v>
      </c>
      <c r="H15" s="235">
        <v>0.6</v>
      </c>
      <c r="I15" s="243">
        <v>0.85</v>
      </c>
      <c r="J15" s="243">
        <v>0.9</v>
      </c>
      <c r="K15" s="243">
        <v>0.81</v>
      </c>
    </row>
    <row r="16" spans="1:11">
      <c r="B16" s="53" t="s">
        <v>216</v>
      </c>
      <c r="C16" s="230">
        <v>330</v>
      </c>
      <c r="D16" s="230">
        <v>185</v>
      </c>
      <c r="E16" s="244">
        <v>325</v>
      </c>
      <c r="F16" s="232">
        <v>0.3</v>
      </c>
      <c r="G16" s="232">
        <v>0.1</v>
      </c>
      <c r="H16" s="235">
        <v>0.2</v>
      </c>
      <c r="I16" s="243">
        <v>-7.0000000000000007E-2</v>
      </c>
      <c r="J16" s="243">
        <v>-5.62</v>
      </c>
      <c r="K16" s="243">
        <v>5.26</v>
      </c>
    </row>
    <row r="17" spans="2:11">
      <c r="B17" s="53" t="s">
        <v>217</v>
      </c>
      <c r="C17" s="230">
        <v>360</v>
      </c>
      <c r="D17" s="230">
        <v>570</v>
      </c>
      <c r="E17" s="244">
        <v>500</v>
      </c>
      <c r="F17" s="232">
        <v>0.3</v>
      </c>
      <c r="G17" s="232">
        <v>0.4</v>
      </c>
      <c r="H17" s="235">
        <v>0.3</v>
      </c>
      <c r="I17" s="243">
        <v>1.58</v>
      </c>
      <c r="J17" s="243">
        <v>4.7</v>
      </c>
      <c r="K17" s="243">
        <v>-1.18</v>
      </c>
    </row>
    <row r="18" spans="2:11">
      <c r="B18" s="50" t="s">
        <v>218</v>
      </c>
      <c r="C18" s="230">
        <v>1570</v>
      </c>
      <c r="D18" s="230">
        <v>745</v>
      </c>
      <c r="E18" s="244">
        <v>250</v>
      </c>
      <c r="F18" s="232">
        <v>1.3</v>
      </c>
      <c r="G18" s="232">
        <v>0.5</v>
      </c>
      <c r="H18" s="235">
        <v>0.2</v>
      </c>
      <c r="I18" s="243">
        <v>-8.3800000000000008</v>
      </c>
      <c r="J18" s="243">
        <v>-7.18</v>
      </c>
      <c r="K18" s="243">
        <v>-9.4499999999999993</v>
      </c>
    </row>
    <row r="19" spans="2:11">
      <c r="B19" s="50" t="s">
        <v>219</v>
      </c>
      <c r="C19" s="230">
        <v>3690</v>
      </c>
      <c r="D19" s="230">
        <v>2950</v>
      </c>
      <c r="E19" s="244">
        <v>1665</v>
      </c>
      <c r="F19" s="232">
        <v>3</v>
      </c>
      <c r="G19" s="232">
        <v>2</v>
      </c>
      <c r="H19" s="235">
        <v>1.1000000000000001</v>
      </c>
      <c r="I19" s="243">
        <v>-3.72</v>
      </c>
      <c r="J19" s="243">
        <v>-2.21</v>
      </c>
      <c r="K19" s="243">
        <v>-5.07</v>
      </c>
    </row>
    <row r="20" spans="2:11">
      <c r="B20" s="50" t="s">
        <v>220</v>
      </c>
      <c r="C20" s="230">
        <v>585</v>
      </c>
      <c r="D20" s="230">
        <v>265</v>
      </c>
      <c r="E20" s="244">
        <v>15</v>
      </c>
      <c r="F20" s="232">
        <v>0.5</v>
      </c>
      <c r="G20" s="232">
        <v>0.2</v>
      </c>
      <c r="H20" s="235">
        <v>0</v>
      </c>
      <c r="I20" s="243">
        <v>-16.010000000000002</v>
      </c>
      <c r="J20" s="243">
        <v>-7.61</v>
      </c>
      <c r="K20" s="243">
        <v>-22.98</v>
      </c>
    </row>
    <row r="21" spans="2:11">
      <c r="B21" s="53" t="s">
        <v>221</v>
      </c>
      <c r="C21" s="230">
        <v>130</v>
      </c>
      <c r="D21" s="230">
        <v>120</v>
      </c>
      <c r="E21" s="244">
        <v>5</v>
      </c>
      <c r="F21" s="232">
        <v>0.1</v>
      </c>
      <c r="G21" s="232">
        <v>0.1</v>
      </c>
      <c r="H21" s="235">
        <v>0</v>
      </c>
      <c r="I21" s="243">
        <v>-14.37</v>
      </c>
      <c r="J21" s="243">
        <v>-0.8</v>
      </c>
      <c r="K21" s="243">
        <v>-25.09</v>
      </c>
    </row>
    <row r="22" spans="2:11">
      <c r="B22" s="53" t="s">
        <v>222</v>
      </c>
      <c r="C22" s="230">
        <v>455</v>
      </c>
      <c r="D22" s="230">
        <v>145</v>
      </c>
      <c r="E22" s="244">
        <v>10</v>
      </c>
      <c r="F22" s="232">
        <v>0.4</v>
      </c>
      <c r="G22" s="232">
        <v>0.1</v>
      </c>
      <c r="H22" s="235">
        <v>0</v>
      </c>
      <c r="I22" s="243">
        <v>-16.62</v>
      </c>
      <c r="J22" s="243">
        <v>-10.81</v>
      </c>
      <c r="K22" s="243">
        <v>-21.58</v>
      </c>
    </row>
    <row r="23" spans="2:11">
      <c r="B23" s="48" t="s">
        <v>223</v>
      </c>
      <c r="C23" s="230">
        <v>3190</v>
      </c>
      <c r="D23" s="230">
        <v>4670</v>
      </c>
      <c r="E23" s="244">
        <v>5660</v>
      </c>
      <c r="F23" s="232">
        <v>2.6</v>
      </c>
      <c r="G23" s="232">
        <v>3.2</v>
      </c>
      <c r="H23" s="235">
        <v>3.8</v>
      </c>
      <c r="I23" s="243">
        <v>2.77</v>
      </c>
      <c r="J23" s="243">
        <v>3.88</v>
      </c>
      <c r="K23" s="243">
        <v>1.76</v>
      </c>
    </row>
    <row r="24" spans="2:11">
      <c r="B24" s="50" t="s">
        <v>224</v>
      </c>
      <c r="C24" s="230">
        <v>70</v>
      </c>
      <c r="D24" s="230">
        <v>355</v>
      </c>
      <c r="E24" s="244">
        <v>1225</v>
      </c>
      <c r="F24" s="232">
        <v>0.1</v>
      </c>
      <c r="G24" s="232">
        <v>0.2</v>
      </c>
      <c r="H24" s="235">
        <v>0.8</v>
      </c>
      <c r="I24" s="243">
        <v>14.6</v>
      </c>
      <c r="J24" s="243">
        <v>17.63</v>
      </c>
      <c r="K24" s="243">
        <v>11.92</v>
      </c>
    </row>
    <row r="25" spans="2:11">
      <c r="B25" s="51" t="s">
        <v>225</v>
      </c>
      <c r="C25" s="230">
        <v>70</v>
      </c>
      <c r="D25" s="230">
        <v>355</v>
      </c>
      <c r="E25" s="244">
        <v>1225</v>
      </c>
      <c r="F25" s="232">
        <v>0.1</v>
      </c>
      <c r="G25" s="232">
        <v>0.2</v>
      </c>
      <c r="H25" s="235">
        <v>0.8</v>
      </c>
      <c r="I25" s="243">
        <v>14.6</v>
      </c>
      <c r="J25" s="243">
        <v>17.63</v>
      </c>
      <c r="K25" s="243">
        <v>11.92</v>
      </c>
    </row>
    <row r="26" spans="2:11">
      <c r="B26" s="51" t="s">
        <v>226</v>
      </c>
      <c r="C26" s="230">
        <v>0</v>
      </c>
      <c r="D26" s="230">
        <v>0</v>
      </c>
      <c r="E26" s="244">
        <v>0</v>
      </c>
      <c r="F26" s="232">
        <v>0</v>
      </c>
      <c r="G26" s="232">
        <v>0</v>
      </c>
      <c r="H26" s="235">
        <v>0</v>
      </c>
      <c r="I26" s="243" t="s">
        <v>133</v>
      </c>
      <c r="J26" s="243" t="s">
        <v>133</v>
      </c>
      <c r="K26" s="243" t="s">
        <v>133</v>
      </c>
    </row>
    <row r="27" spans="2:11">
      <c r="B27" s="50" t="s">
        <v>227</v>
      </c>
      <c r="C27" s="230">
        <v>2650</v>
      </c>
      <c r="D27" s="230">
        <v>2930</v>
      </c>
      <c r="E27" s="244">
        <v>2215</v>
      </c>
      <c r="F27" s="232">
        <v>2.2000000000000002</v>
      </c>
      <c r="G27" s="232">
        <v>2</v>
      </c>
      <c r="H27" s="235">
        <v>1.5</v>
      </c>
      <c r="I27" s="243">
        <v>-0.85</v>
      </c>
      <c r="J27" s="243">
        <v>1.01</v>
      </c>
      <c r="K27" s="243">
        <v>-2.5099999999999998</v>
      </c>
    </row>
    <row r="28" spans="2:11">
      <c r="B28" s="51" t="s">
        <v>228</v>
      </c>
      <c r="C28" s="230">
        <v>0</v>
      </c>
      <c r="D28" s="230">
        <v>0</v>
      </c>
      <c r="E28" s="244">
        <v>0</v>
      </c>
      <c r="F28" s="232">
        <v>0</v>
      </c>
      <c r="G28" s="232">
        <v>0</v>
      </c>
      <c r="H28" s="235">
        <v>0</v>
      </c>
      <c r="I28" s="243" t="s">
        <v>133</v>
      </c>
      <c r="J28" s="243" t="s">
        <v>133</v>
      </c>
      <c r="K28" s="243" t="s">
        <v>133</v>
      </c>
    </row>
    <row r="29" spans="2:11">
      <c r="B29" s="51" t="s">
        <v>229</v>
      </c>
      <c r="C29" s="230">
        <v>2540</v>
      </c>
      <c r="D29" s="230">
        <v>2775</v>
      </c>
      <c r="E29" s="244">
        <v>2035</v>
      </c>
      <c r="F29" s="232">
        <v>2.1</v>
      </c>
      <c r="G29" s="232">
        <v>1.9</v>
      </c>
      <c r="H29" s="235">
        <v>1.4</v>
      </c>
      <c r="I29" s="243">
        <v>-1.05</v>
      </c>
      <c r="J29" s="243">
        <v>0.89</v>
      </c>
      <c r="K29" s="243">
        <v>-2.78</v>
      </c>
    </row>
    <row r="30" spans="2:11">
      <c r="B30" s="53" t="s">
        <v>230</v>
      </c>
      <c r="C30" s="230">
        <v>2420</v>
      </c>
      <c r="D30" s="230">
        <v>2215</v>
      </c>
      <c r="E30" s="244">
        <v>1670</v>
      </c>
      <c r="F30" s="232">
        <v>2</v>
      </c>
      <c r="G30" s="232">
        <v>1.5</v>
      </c>
      <c r="H30" s="235">
        <v>1.1000000000000001</v>
      </c>
      <c r="I30" s="243">
        <v>-1.75</v>
      </c>
      <c r="J30" s="243">
        <v>-0.88</v>
      </c>
      <c r="K30" s="243">
        <v>-2.5299999999999998</v>
      </c>
    </row>
    <row r="31" spans="2:11">
      <c r="B31" s="53" t="s">
        <v>231</v>
      </c>
      <c r="C31" s="230">
        <v>120</v>
      </c>
      <c r="D31" s="230">
        <v>20</v>
      </c>
      <c r="E31" s="244">
        <v>40</v>
      </c>
      <c r="F31" s="232">
        <v>0.1</v>
      </c>
      <c r="G31" s="232">
        <v>0</v>
      </c>
      <c r="H31" s="235">
        <v>0</v>
      </c>
      <c r="I31" s="243">
        <v>-5.0999999999999996</v>
      </c>
      <c r="J31" s="243">
        <v>-16.399999999999999</v>
      </c>
      <c r="K31" s="243">
        <v>6.5</v>
      </c>
    </row>
    <row r="32" spans="2:11">
      <c r="B32" s="53" t="s">
        <v>232</v>
      </c>
      <c r="C32" s="230">
        <v>0</v>
      </c>
      <c r="D32" s="230">
        <v>540</v>
      </c>
      <c r="E32" s="244">
        <v>325</v>
      </c>
      <c r="F32" s="232">
        <v>0</v>
      </c>
      <c r="G32" s="232">
        <v>0.4</v>
      </c>
      <c r="H32" s="235">
        <v>0.2</v>
      </c>
      <c r="I32" s="243" t="s">
        <v>133</v>
      </c>
      <c r="J32" s="243" t="s">
        <v>133</v>
      </c>
      <c r="K32" s="243">
        <v>-4.51</v>
      </c>
    </row>
    <row r="33" spans="2:11">
      <c r="B33" s="53" t="s">
        <v>233</v>
      </c>
      <c r="C33" s="230">
        <v>0</v>
      </c>
      <c r="D33" s="230">
        <v>0</v>
      </c>
      <c r="E33" s="244">
        <v>0</v>
      </c>
      <c r="F33" s="232">
        <v>0</v>
      </c>
      <c r="G33" s="232">
        <v>0</v>
      </c>
      <c r="H33" s="235">
        <v>0</v>
      </c>
      <c r="I33" s="243" t="s">
        <v>133</v>
      </c>
      <c r="J33" s="243" t="s">
        <v>133</v>
      </c>
      <c r="K33" s="243" t="s">
        <v>133</v>
      </c>
    </row>
    <row r="34" spans="2:11">
      <c r="B34" s="51" t="s">
        <v>234</v>
      </c>
      <c r="C34" s="230">
        <v>110</v>
      </c>
      <c r="D34" s="230">
        <v>155</v>
      </c>
      <c r="E34" s="244">
        <v>180</v>
      </c>
      <c r="F34" s="232">
        <v>0.1</v>
      </c>
      <c r="G34" s="232">
        <v>0.1</v>
      </c>
      <c r="H34" s="235">
        <v>0.1</v>
      </c>
      <c r="I34" s="243">
        <v>2.37</v>
      </c>
      <c r="J34" s="243">
        <v>3.49</v>
      </c>
      <c r="K34" s="243">
        <v>1.37</v>
      </c>
    </row>
    <row r="35" spans="2:11">
      <c r="B35" s="53" t="s">
        <v>235</v>
      </c>
      <c r="C35" s="230">
        <v>70</v>
      </c>
      <c r="D35" s="230">
        <v>110</v>
      </c>
      <c r="E35" s="244">
        <v>150</v>
      </c>
      <c r="F35" s="232">
        <v>0.1</v>
      </c>
      <c r="G35" s="232">
        <v>0.1</v>
      </c>
      <c r="H35" s="235">
        <v>0.1</v>
      </c>
      <c r="I35" s="243">
        <v>3.7</v>
      </c>
      <c r="J35" s="243">
        <v>4.62</v>
      </c>
      <c r="K35" s="243">
        <v>2.86</v>
      </c>
    </row>
    <row r="36" spans="2:11">
      <c r="B36" s="53" t="s">
        <v>236</v>
      </c>
      <c r="C36" s="230">
        <v>35</v>
      </c>
      <c r="D36" s="230">
        <v>30</v>
      </c>
      <c r="E36" s="244">
        <v>15</v>
      </c>
      <c r="F36" s="232">
        <v>0</v>
      </c>
      <c r="G36" s="232">
        <v>0</v>
      </c>
      <c r="H36" s="235">
        <v>0</v>
      </c>
      <c r="I36" s="243">
        <v>-3.95</v>
      </c>
      <c r="J36" s="243">
        <v>-1.53</v>
      </c>
      <c r="K36" s="243">
        <v>-6.11</v>
      </c>
    </row>
    <row r="37" spans="2:11">
      <c r="B37" s="53" t="s">
        <v>237</v>
      </c>
      <c r="C37" s="230">
        <v>0</v>
      </c>
      <c r="D37" s="230">
        <v>0</v>
      </c>
      <c r="E37" s="244">
        <v>0</v>
      </c>
      <c r="F37" s="232">
        <v>0</v>
      </c>
      <c r="G37" s="232">
        <v>0</v>
      </c>
      <c r="H37" s="235">
        <v>0</v>
      </c>
      <c r="I37" s="243" t="s">
        <v>133</v>
      </c>
      <c r="J37" s="243" t="s">
        <v>133</v>
      </c>
      <c r="K37" s="243" t="s">
        <v>133</v>
      </c>
    </row>
    <row r="38" spans="2:11">
      <c r="B38" s="53" t="s">
        <v>238</v>
      </c>
      <c r="C38" s="230">
        <v>0</v>
      </c>
      <c r="D38" s="230">
        <v>0</v>
      </c>
      <c r="E38" s="244">
        <v>0</v>
      </c>
      <c r="F38" s="232">
        <v>0</v>
      </c>
      <c r="G38" s="232">
        <v>0</v>
      </c>
      <c r="H38" s="235">
        <v>0</v>
      </c>
      <c r="I38" s="243" t="s">
        <v>133</v>
      </c>
      <c r="J38" s="243" t="s">
        <v>133</v>
      </c>
      <c r="K38" s="243" t="s">
        <v>133</v>
      </c>
    </row>
    <row r="39" spans="2:11">
      <c r="B39" s="53" t="s">
        <v>239</v>
      </c>
      <c r="C39" s="230">
        <v>5</v>
      </c>
      <c r="D39" s="230">
        <v>15</v>
      </c>
      <c r="E39" s="244">
        <v>15</v>
      </c>
      <c r="F39" s="232">
        <v>0</v>
      </c>
      <c r="G39" s="232">
        <v>0</v>
      </c>
      <c r="H39" s="235">
        <v>0</v>
      </c>
      <c r="I39" s="243">
        <v>5.37</v>
      </c>
      <c r="J39" s="243">
        <v>11.61</v>
      </c>
      <c r="K39" s="243">
        <v>0</v>
      </c>
    </row>
    <row r="40" spans="2:11">
      <c r="B40" s="50" t="s">
        <v>240</v>
      </c>
      <c r="C40" s="230">
        <v>470</v>
      </c>
      <c r="D40" s="230">
        <v>1385</v>
      </c>
      <c r="E40" s="244">
        <v>2220</v>
      </c>
      <c r="F40" s="232">
        <v>0.4</v>
      </c>
      <c r="G40" s="232">
        <v>1</v>
      </c>
      <c r="H40" s="235">
        <v>1.5</v>
      </c>
      <c r="I40" s="243">
        <v>7.67</v>
      </c>
      <c r="J40" s="243">
        <v>11.41</v>
      </c>
      <c r="K40" s="243">
        <v>4.38</v>
      </c>
    </row>
    <row r="41" spans="2:11">
      <c r="B41" s="51" t="s">
        <v>241</v>
      </c>
      <c r="C41" s="230">
        <v>295</v>
      </c>
      <c r="D41" s="230">
        <v>1240</v>
      </c>
      <c r="E41" s="244">
        <v>1795</v>
      </c>
      <c r="F41" s="232">
        <v>0.2</v>
      </c>
      <c r="G41" s="232">
        <v>0.9</v>
      </c>
      <c r="H41" s="235">
        <v>1.2</v>
      </c>
      <c r="I41" s="243">
        <v>8.98</v>
      </c>
      <c r="J41" s="243">
        <v>15.44</v>
      </c>
      <c r="K41" s="243">
        <v>3.42</v>
      </c>
    </row>
    <row r="42" spans="2:11">
      <c r="B42" s="51" t="s">
        <v>242</v>
      </c>
      <c r="C42" s="230">
        <v>175</v>
      </c>
      <c r="D42" s="230">
        <v>145</v>
      </c>
      <c r="E42" s="244">
        <v>425</v>
      </c>
      <c r="F42" s="232">
        <v>0.1</v>
      </c>
      <c r="G42" s="232">
        <v>0.1</v>
      </c>
      <c r="H42" s="235">
        <v>0.3</v>
      </c>
      <c r="I42" s="243">
        <v>4.32</v>
      </c>
      <c r="J42" s="243">
        <v>-1.86</v>
      </c>
      <c r="K42" s="243">
        <v>10.27</v>
      </c>
    </row>
    <row r="43" spans="2:11">
      <c r="B43" s="48" t="s">
        <v>243</v>
      </c>
      <c r="C43" s="230">
        <v>2525</v>
      </c>
      <c r="D43" s="230">
        <v>2575</v>
      </c>
      <c r="E43" s="244">
        <v>2015</v>
      </c>
      <c r="F43" s="232">
        <v>2.1</v>
      </c>
      <c r="G43" s="232">
        <v>1.8</v>
      </c>
      <c r="H43" s="235">
        <v>1.3</v>
      </c>
      <c r="I43" s="243">
        <v>-1.07</v>
      </c>
      <c r="J43" s="243">
        <v>0.2</v>
      </c>
      <c r="K43" s="243">
        <v>-2.2000000000000002</v>
      </c>
    </row>
    <row r="44" spans="2:11">
      <c r="B44" s="50" t="s">
        <v>244</v>
      </c>
      <c r="C44" s="230">
        <v>2510</v>
      </c>
      <c r="D44" s="230">
        <v>2555</v>
      </c>
      <c r="E44" s="244">
        <v>2005</v>
      </c>
      <c r="F44" s="232">
        <v>2.1</v>
      </c>
      <c r="G44" s="232">
        <v>1.8</v>
      </c>
      <c r="H44" s="235">
        <v>1.3</v>
      </c>
      <c r="I44" s="243">
        <v>-1.06</v>
      </c>
      <c r="J44" s="243">
        <v>0.18</v>
      </c>
      <c r="K44" s="243">
        <v>-2.1800000000000002</v>
      </c>
    </row>
    <row r="45" spans="2:11">
      <c r="B45" s="50" t="s">
        <v>245</v>
      </c>
      <c r="C45" s="230">
        <v>15</v>
      </c>
      <c r="D45" s="230">
        <v>20</v>
      </c>
      <c r="E45" s="244">
        <v>10</v>
      </c>
      <c r="F45" s="232">
        <v>0</v>
      </c>
      <c r="G45" s="232">
        <v>0</v>
      </c>
      <c r="H45" s="235">
        <v>0</v>
      </c>
      <c r="I45" s="243">
        <v>-1.91</v>
      </c>
      <c r="J45" s="243">
        <v>2.92</v>
      </c>
      <c r="K45" s="243">
        <v>-6.11</v>
      </c>
    </row>
    <row r="46" spans="2:11">
      <c r="B46" s="51" t="s">
        <v>246</v>
      </c>
      <c r="C46" s="230">
        <v>0</v>
      </c>
      <c r="D46" s="230">
        <v>0</v>
      </c>
      <c r="E46" s="244">
        <v>0</v>
      </c>
      <c r="F46" s="232">
        <v>0</v>
      </c>
      <c r="G46" s="232">
        <v>0</v>
      </c>
      <c r="H46" s="235">
        <v>0</v>
      </c>
      <c r="I46" s="243" t="s">
        <v>133</v>
      </c>
      <c r="J46" s="243" t="s">
        <v>133</v>
      </c>
      <c r="K46" s="243" t="s">
        <v>133</v>
      </c>
    </row>
    <row r="47" spans="2:11">
      <c r="B47" s="51" t="s">
        <v>247</v>
      </c>
      <c r="C47" s="230">
        <v>15</v>
      </c>
      <c r="D47" s="230">
        <v>20</v>
      </c>
      <c r="E47" s="244">
        <v>10</v>
      </c>
      <c r="F47" s="232">
        <v>0</v>
      </c>
      <c r="G47" s="232">
        <v>0</v>
      </c>
      <c r="H47" s="235">
        <v>0</v>
      </c>
      <c r="I47" s="243">
        <v>-1.91</v>
      </c>
      <c r="J47" s="243">
        <v>2.92</v>
      </c>
      <c r="K47" s="243">
        <v>-6.11</v>
      </c>
    </row>
    <row r="48" spans="2:11">
      <c r="B48" s="48" t="s">
        <v>248</v>
      </c>
      <c r="C48" s="230">
        <v>12495</v>
      </c>
      <c r="D48" s="230">
        <v>12195</v>
      </c>
      <c r="E48" s="244">
        <v>26425</v>
      </c>
      <c r="F48" s="232">
        <v>10.199999999999999</v>
      </c>
      <c r="G48" s="232">
        <v>8.5</v>
      </c>
      <c r="H48" s="235">
        <v>17.600000000000001</v>
      </c>
      <c r="I48" s="243">
        <v>3.63</v>
      </c>
      <c r="J48" s="243">
        <v>-0.24</v>
      </c>
      <c r="K48" s="243">
        <v>7.28</v>
      </c>
    </row>
    <row r="49" spans="2:11">
      <c r="B49" s="50" t="s">
        <v>249</v>
      </c>
      <c r="C49" s="230">
        <v>2765</v>
      </c>
      <c r="D49" s="230">
        <v>5080</v>
      </c>
      <c r="E49" s="244">
        <v>3505</v>
      </c>
      <c r="F49" s="232">
        <v>2.2999999999999998</v>
      </c>
      <c r="G49" s="232">
        <v>3.5</v>
      </c>
      <c r="H49" s="235">
        <v>2.2999999999999998</v>
      </c>
      <c r="I49" s="243">
        <v>1.1399999999999999</v>
      </c>
      <c r="J49" s="243">
        <v>6.27</v>
      </c>
      <c r="K49" s="243">
        <v>-3.32</v>
      </c>
    </row>
    <row r="50" spans="2:11">
      <c r="B50" s="50" t="s">
        <v>250</v>
      </c>
      <c r="C50" s="230">
        <v>1285</v>
      </c>
      <c r="D50" s="230">
        <v>1795</v>
      </c>
      <c r="E50" s="244">
        <v>2765</v>
      </c>
      <c r="F50" s="232">
        <v>1.1000000000000001</v>
      </c>
      <c r="G50" s="232">
        <v>1.2</v>
      </c>
      <c r="H50" s="235">
        <v>1.8</v>
      </c>
      <c r="I50" s="243">
        <v>3.72</v>
      </c>
      <c r="J50" s="243">
        <v>3.4</v>
      </c>
      <c r="K50" s="243">
        <v>4.01</v>
      </c>
    </row>
    <row r="51" spans="2:11">
      <c r="B51" s="50" t="s">
        <v>251</v>
      </c>
      <c r="C51" s="230">
        <v>5985</v>
      </c>
      <c r="D51" s="230">
        <v>3375</v>
      </c>
      <c r="E51" s="244">
        <v>18490</v>
      </c>
      <c r="F51" s="232">
        <v>4.9000000000000004</v>
      </c>
      <c r="G51" s="232">
        <v>2.2999999999999998</v>
      </c>
      <c r="H51" s="235">
        <v>12.3</v>
      </c>
      <c r="I51" s="243">
        <v>5.52</v>
      </c>
      <c r="J51" s="243">
        <v>-5.57</v>
      </c>
      <c r="K51" s="243">
        <v>16.72</v>
      </c>
    </row>
    <row r="52" spans="2:11">
      <c r="B52" s="51" t="s">
        <v>252</v>
      </c>
      <c r="C52" s="230">
        <v>800</v>
      </c>
      <c r="D52" s="230">
        <v>1020</v>
      </c>
      <c r="E52" s="244">
        <v>995</v>
      </c>
      <c r="F52" s="232">
        <v>0.7</v>
      </c>
      <c r="G52" s="232">
        <v>0.7</v>
      </c>
      <c r="H52" s="235">
        <v>0.7</v>
      </c>
      <c r="I52" s="243">
        <v>1.04</v>
      </c>
      <c r="J52" s="243">
        <v>2.46</v>
      </c>
      <c r="K52" s="243">
        <v>-0.23</v>
      </c>
    </row>
    <row r="53" spans="2:11">
      <c r="B53" s="51" t="s">
        <v>253</v>
      </c>
      <c r="C53" s="230">
        <v>2910</v>
      </c>
      <c r="D53" s="230">
        <v>1085</v>
      </c>
      <c r="E53" s="244">
        <v>3520</v>
      </c>
      <c r="F53" s="232">
        <v>2.4</v>
      </c>
      <c r="G53" s="232">
        <v>0.8</v>
      </c>
      <c r="H53" s="235">
        <v>2.4</v>
      </c>
      <c r="I53" s="243">
        <v>0.91</v>
      </c>
      <c r="J53" s="243">
        <v>-9.39</v>
      </c>
      <c r="K53" s="243">
        <v>11.29</v>
      </c>
    </row>
    <row r="54" spans="2:11">
      <c r="B54" s="51" t="s">
        <v>254</v>
      </c>
      <c r="C54" s="230">
        <v>515</v>
      </c>
      <c r="D54" s="230">
        <v>335</v>
      </c>
      <c r="E54" s="244">
        <v>11195</v>
      </c>
      <c r="F54" s="232">
        <v>0.4</v>
      </c>
      <c r="G54" s="232">
        <v>0.2</v>
      </c>
      <c r="H54" s="235">
        <v>7.5</v>
      </c>
      <c r="I54" s="243">
        <v>15.79</v>
      </c>
      <c r="J54" s="243">
        <v>-4.21</v>
      </c>
      <c r="K54" s="243">
        <v>37.58</v>
      </c>
    </row>
    <row r="55" spans="2:11">
      <c r="B55" s="51" t="s">
        <v>255</v>
      </c>
      <c r="C55" s="230">
        <v>80</v>
      </c>
      <c r="D55" s="230">
        <v>40</v>
      </c>
      <c r="E55" s="244">
        <v>95</v>
      </c>
      <c r="F55" s="232">
        <v>0.1</v>
      </c>
      <c r="G55" s="232">
        <v>0</v>
      </c>
      <c r="H55" s="235">
        <v>0.1</v>
      </c>
      <c r="I55" s="243">
        <v>0.82</v>
      </c>
      <c r="J55" s="243">
        <v>-6.7</v>
      </c>
      <c r="K55" s="243">
        <v>8.18</v>
      </c>
    </row>
    <row r="56" spans="2:11">
      <c r="B56" s="51" t="s">
        <v>256</v>
      </c>
      <c r="C56" s="230">
        <v>1680</v>
      </c>
      <c r="D56" s="230">
        <v>895</v>
      </c>
      <c r="E56" s="244">
        <v>2685</v>
      </c>
      <c r="F56" s="232">
        <v>1.4</v>
      </c>
      <c r="G56" s="232">
        <v>0.6</v>
      </c>
      <c r="H56" s="235">
        <v>1.8</v>
      </c>
      <c r="I56" s="243">
        <v>2.2599999999999998</v>
      </c>
      <c r="J56" s="243">
        <v>-6.1</v>
      </c>
      <c r="K56" s="243">
        <v>10.5</v>
      </c>
    </row>
    <row r="57" spans="2:11">
      <c r="B57" s="50" t="s">
        <v>257</v>
      </c>
      <c r="C57" s="230">
        <v>2375</v>
      </c>
      <c r="D57" s="230">
        <v>1890</v>
      </c>
      <c r="E57" s="244">
        <v>1605</v>
      </c>
      <c r="F57" s="232">
        <v>1.9</v>
      </c>
      <c r="G57" s="232">
        <v>1.3</v>
      </c>
      <c r="H57" s="235">
        <v>1.1000000000000001</v>
      </c>
      <c r="I57" s="243">
        <v>-1.85</v>
      </c>
      <c r="J57" s="243">
        <v>-2.2599999999999998</v>
      </c>
      <c r="K57" s="243">
        <v>-1.47</v>
      </c>
    </row>
    <row r="58" spans="2:11">
      <c r="B58" s="50" t="s">
        <v>258</v>
      </c>
      <c r="C58" s="230">
        <v>85</v>
      </c>
      <c r="D58" s="230">
        <v>55</v>
      </c>
      <c r="E58" s="244">
        <v>60</v>
      </c>
      <c r="F58" s="232">
        <v>0.1</v>
      </c>
      <c r="G58" s="232">
        <v>0</v>
      </c>
      <c r="H58" s="235">
        <v>0</v>
      </c>
      <c r="I58" s="243">
        <v>-1.64</v>
      </c>
      <c r="J58" s="243">
        <v>-4.26</v>
      </c>
      <c r="K58" s="243">
        <v>0.79</v>
      </c>
    </row>
    <row r="59" spans="2:11">
      <c r="B59" s="48" t="s">
        <v>259</v>
      </c>
      <c r="C59" s="230">
        <v>10480</v>
      </c>
      <c r="D59" s="230">
        <v>12125</v>
      </c>
      <c r="E59" s="244">
        <v>8660</v>
      </c>
      <c r="F59" s="232">
        <v>8.6</v>
      </c>
      <c r="G59" s="232">
        <v>8.4</v>
      </c>
      <c r="H59" s="235">
        <v>5.8</v>
      </c>
      <c r="I59" s="243">
        <v>-0.9</v>
      </c>
      <c r="J59" s="243">
        <v>1.47</v>
      </c>
      <c r="K59" s="243">
        <v>-3.01</v>
      </c>
    </row>
    <row r="60" spans="2:11">
      <c r="B60" s="50" t="s">
        <v>260</v>
      </c>
      <c r="C60" s="230">
        <v>5605</v>
      </c>
      <c r="D60" s="230">
        <v>5045</v>
      </c>
      <c r="E60" s="244">
        <v>2825</v>
      </c>
      <c r="F60" s="232">
        <v>4.5999999999999996</v>
      </c>
      <c r="G60" s="232">
        <v>3.5</v>
      </c>
      <c r="H60" s="235">
        <v>1.9</v>
      </c>
      <c r="I60" s="243">
        <v>-3.21</v>
      </c>
      <c r="J60" s="243">
        <v>-1.05</v>
      </c>
      <c r="K60" s="243">
        <v>-5.14</v>
      </c>
    </row>
    <row r="61" spans="2:11">
      <c r="B61" s="51" t="s">
        <v>261</v>
      </c>
      <c r="C61" s="230">
        <v>85</v>
      </c>
      <c r="D61" s="230">
        <v>35</v>
      </c>
      <c r="E61" s="244">
        <v>30</v>
      </c>
      <c r="F61" s="232">
        <v>0.1</v>
      </c>
      <c r="G61" s="232">
        <v>0</v>
      </c>
      <c r="H61" s="235">
        <v>0</v>
      </c>
      <c r="I61" s="243">
        <v>-4.84</v>
      </c>
      <c r="J61" s="243">
        <v>-8.49</v>
      </c>
      <c r="K61" s="243">
        <v>-1.39</v>
      </c>
    </row>
    <row r="62" spans="2:11">
      <c r="B62" s="51" t="s">
        <v>262</v>
      </c>
      <c r="C62" s="230">
        <v>0</v>
      </c>
      <c r="D62" s="230">
        <v>5</v>
      </c>
      <c r="E62" s="244">
        <v>15</v>
      </c>
      <c r="F62" s="232">
        <v>0</v>
      </c>
      <c r="G62" s="232">
        <v>0</v>
      </c>
      <c r="H62" s="235">
        <v>0</v>
      </c>
      <c r="I62" s="243" t="s">
        <v>133</v>
      </c>
      <c r="J62" s="243" t="s">
        <v>133</v>
      </c>
      <c r="K62" s="243">
        <v>10.5</v>
      </c>
    </row>
    <row r="63" spans="2:11">
      <c r="B63" s="51" t="s">
        <v>263</v>
      </c>
      <c r="C63" s="230">
        <v>0</v>
      </c>
      <c r="D63" s="230">
        <v>45</v>
      </c>
      <c r="E63" s="244">
        <v>10</v>
      </c>
      <c r="F63" s="232">
        <v>0</v>
      </c>
      <c r="G63" s="232">
        <v>0</v>
      </c>
      <c r="H63" s="235">
        <v>0</v>
      </c>
      <c r="I63" s="243" t="s">
        <v>133</v>
      </c>
      <c r="J63" s="243" t="s">
        <v>133</v>
      </c>
      <c r="K63" s="243">
        <v>-12.78</v>
      </c>
    </row>
    <row r="64" spans="2:11">
      <c r="B64" s="51" t="s">
        <v>264</v>
      </c>
      <c r="C64" s="230">
        <v>265</v>
      </c>
      <c r="D64" s="230">
        <v>395</v>
      </c>
      <c r="E64" s="244">
        <v>300</v>
      </c>
      <c r="F64" s="232">
        <v>0.2</v>
      </c>
      <c r="G64" s="232">
        <v>0.3</v>
      </c>
      <c r="H64" s="235">
        <v>0.2</v>
      </c>
      <c r="I64" s="243">
        <v>0.59</v>
      </c>
      <c r="J64" s="243">
        <v>4.07</v>
      </c>
      <c r="K64" s="243">
        <v>-2.4700000000000002</v>
      </c>
    </row>
    <row r="65" spans="2:11">
      <c r="B65" s="51" t="s">
        <v>265</v>
      </c>
      <c r="C65" s="230">
        <v>1365</v>
      </c>
      <c r="D65" s="230">
        <v>385</v>
      </c>
      <c r="E65" s="244">
        <v>300</v>
      </c>
      <c r="F65" s="232">
        <v>1.1000000000000001</v>
      </c>
      <c r="G65" s="232">
        <v>0.3</v>
      </c>
      <c r="H65" s="235">
        <v>0.2</v>
      </c>
      <c r="I65" s="243">
        <v>-6.96</v>
      </c>
      <c r="J65" s="243">
        <v>-11.89</v>
      </c>
      <c r="K65" s="243">
        <v>-2.2400000000000002</v>
      </c>
    </row>
    <row r="66" spans="2:11">
      <c r="B66" s="51" t="s">
        <v>266</v>
      </c>
      <c r="C66" s="230">
        <v>3405</v>
      </c>
      <c r="D66" s="230">
        <v>3845</v>
      </c>
      <c r="E66" s="244">
        <v>1865</v>
      </c>
      <c r="F66" s="232">
        <v>2.8</v>
      </c>
      <c r="G66" s="232">
        <v>2.7</v>
      </c>
      <c r="H66" s="235">
        <v>1.2</v>
      </c>
      <c r="I66" s="243">
        <v>-2.83</v>
      </c>
      <c r="J66" s="243">
        <v>1.22</v>
      </c>
      <c r="K66" s="243">
        <v>-6.37</v>
      </c>
    </row>
    <row r="67" spans="2:11">
      <c r="B67" s="51" t="s">
        <v>267</v>
      </c>
      <c r="C67" s="230">
        <v>485</v>
      </c>
      <c r="D67" s="230">
        <v>335</v>
      </c>
      <c r="E67" s="244">
        <v>305</v>
      </c>
      <c r="F67" s="232">
        <v>0.4</v>
      </c>
      <c r="G67" s="232">
        <v>0.2</v>
      </c>
      <c r="H67" s="235">
        <v>0.2</v>
      </c>
      <c r="I67" s="243">
        <v>-2.1800000000000002</v>
      </c>
      <c r="J67" s="243">
        <v>-3.63</v>
      </c>
      <c r="K67" s="243">
        <v>-0.85</v>
      </c>
    </row>
    <row r="68" spans="2:11">
      <c r="B68" s="53" t="s">
        <v>268</v>
      </c>
      <c r="C68" s="230">
        <v>40</v>
      </c>
      <c r="D68" s="230">
        <v>0</v>
      </c>
      <c r="E68" s="244">
        <v>0</v>
      </c>
      <c r="F68" s="232">
        <v>0</v>
      </c>
      <c r="G68" s="232">
        <v>0</v>
      </c>
      <c r="H68" s="235">
        <v>0</v>
      </c>
      <c r="I68" s="243">
        <v>-100</v>
      </c>
      <c r="J68" s="243">
        <v>-100</v>
      </c>
      <c r="K68" s="243" t="s">
        <v>133</v>
      </c>
    </row>
    <row r="69" spans="2:11">
      <c r="B69" s="53" t="s">
        <v>269</v>
      </c>
      <c r="C69" s="230">
        <v>375</v>
      </c>
      <c r="D69" s="230">
        <v>275</v>
      </c>
      <c r="E69" s="244">
        <v>265</v>
      </c>
      <c r="F69" s="232">
        <v>0.3</v>
      </c>
      <c r="G69" s="232">
        <v>0.2</v>
      </c>
      <c r="H69" s="235">
        <v>0.2</v>
      </c>
      <c r="I69" s="243">
        <v>-1.64</v>
      </c>
      <c r="J69" s="243">
        <v>-3.05</v>
      </c>
      <c r="K69" s="243">
        <v>-0.34</v>
      </c>
    </row>
    <row r="70" spans="2:11">
      <c r="B70" s="53" t="s">
        <v>270</v>
      </c>
      <c r="C70" s="230">
        <v>70</v>
      </c>
      <c r="D70" s="230">
        <v>60</v>
      </c>
      <c r="E70" s="244">
        <v>40</v>
      </c>
      <c r="F70" s="232">
        <v>0.1</v>
      </c>
      <c r="G70" s="232">
        <v>0</v>
      </c>
      <c r="H70" s="235">
        <v>0</v>
      </c>
      <c r="I70" s="243">
        <v>-2.63</v>
      </c>
      <c r="J70" s="243">
        <v>-1.53</v>
      </c>
      <c r="K70" s="243">
        <v>-3.62</v>
      </c>
    </row>
    <row r="71" spans="2:11">
      <c r="B71" s="50" t="s">
        <v>271</v>
      </c>
      <c r="C71" s="230">
        <v>240</v>
      </c>
      <c r="D71" s="230">
        <v>550</v>
      </c>
      <c r="E71" s="244">
        <v>585</v>
      </c>
      <c r="F71" s="232">
        <v>0.2</v>
      </c>
      <c r="G71" s="232">
        <v>0.4</v>
      </c>
      <c r="H71" s="235">
        <v>0.4</v>
      </c>
      <c r="I71" s="243">
        <v>4.33</v>
      </c>
      <c r="J71" s="243">
        <v>8.65</v>
      </c>
      <c r="K71" s="243">
        <v>0.56000000000000005</v>
      </c>
    </row>
    <row r="72" spans="2:11">
      <c r="B72" s="51" t="s">
        <v>272</v>
      </c>
      <c r="C72" s="230">
        <v>110</v>
      </c>
      <c r="D72" s="230">
        <v>160</v>
      </c>
      <c r="E72" s="244">
        <v>235</v>
      </c>
      <c r="F72" s="232">
        <v>0.1</v>
      </c>
      <c r="G72" s="232">
        <v>0.1</v>
      </c>
      <c r="H72" s="235">
        <v>0.2</v>
      </c>
      <c r="I72" s="243">
        <v>3.68</v>
      </c>
      <c r="J72" s="243">
        <v>3.82</v>
      </c>
      <c r="K72" s="243">
        <v>3.56</v>
      </c>
    </row>
    <row r="73" spans="2:11">
      <c r="B73" s="51" t="s">
        <v>273</v>
      </c>
      <c r="C73" s="230">
        <v>130</v>
      </c>
      <c r="D73" s="230">
        <v>290</v>
      </c>
      <c r="E73" s="244">
        <v>330</v>
      </c>
      <c r="F73" s="232">
        <v>0.1</v>
      </c>
      <c r="G73" s="232">
        <v>0.2</v>
      </c>
      <c r="H73" s="235">
        <v>0.2</v>
      </c>
      <c r="I73" s="243">
        <v>4.54</v>
      </c>
      <c r="J73" s="243">
        <v>8.35</v>
      </c>
      <c r="K73" s="243">
        <v>1.18</v>
      </c>
    </row>
    <row r="74" spans="2:11">
      <c r="B74" s="51" t="s">
        <v>274</v>
      </c>
      <c r="C74" s="230">
        <v>0</v>
      </c>
      <c r="D74" s="230">
        <v>100</v>
      </c>
      <c r="E74" s="244">
        <v>20</v>
      </c>
      <c r="F74" s="232">
        <v>0</v>
      </c>
      <c r="G74" s="232">
        <v>0.1</v>
      </c>
      <c r="H74" s="235">
        <v>0</v>
      </c>
      <c r="I74" s="243" t="s">
        <v>133</v>
      </c>
      <c r="J74" s="243" t="s">
        <v>133</v>
      </c>
      <c r="K74" s="243">
        <v>-13.61</v>
      </c>
    </row>
    <row r="75" spans="2:11">
      <c r="B75" s="51" t="s">
        <v>275</v>
      </c>
      <c r="C75" s="230">
        <v>0</v>
      </c>
      <c r="D75" s="230">
        <v>0</v>
      </c>
      <c r="E75" s="244">
        <v>0</v>
      </c>
      <c r="F75" s="232">
        <v>0</v>
      </c>
      <c r="G75" s="232">
        <v>0</v>
      </c>
      <c r="H75" s="235">
        <v>0</v>
      </c>
      <c r="I75" s="243" t="s">
        <v>133</v>
      </c>
      <c r="J75" s="243" t="s">
        <v>133</v>
      </c>
      <c r="K75" s="243" t="s">
        <v>133</v>
      </c>
    </row>
    <row r="76" spans="2:11">
      <c r="B76" s="50" t="s">
        <v>276</v>
      </c>
      <c r="C76" s="230">
        <v>35</v>
      </c>
      <c r="D76" s="230">
        <v>90</v>
      </c>
      <c r="E76" s="244">
        <v>65</v>
      </c>
      <c r="F76" s="232">
        <v>0</v>
      </c>
      <c r="G76" s="232">
        <v>0.1</v>
      </c>
      <c r="H76" s="235">
        <v>0</v>
      </c>
      <c r="I76" s="243">
        <v>2.99</v>
      </c>
      <c r="J76" s="243">
        <v>9.9</v>
      </c>
      <c r="K76" s="243">
        <v>-2.92</v>
      </c>
    </row>
    <row r="77" spans="2:11">
      <c r="B77" s="50" t="s">
        <v>277</v>
      </c>
      <c r="C77" s="230">
        <v>145</v>
      </c>
      <c r="D77" s="230">
        <v>550</v>
      </c>
      <c r="E77" s="244">
        <v>80</v>
      </c>
      <c r="F77" s="232">
        <v>0.1</v>
      </c>
      <c r="G77" s="232">
        <v>0.4</v>
      </c>
      <c r="H77" s="235">
        <v>0.1</v>
      </c>
      <c r="I77" s="243">
        <v>-2.79</v>
      </c>
      <c r="J77" s="243">
        <v>14.26</v>
      </c>
      <c r="K77" s="243">
        <v>-16.079999999999998</v>
      </c>
    </row>
    <row r="78" spans="2:11">
      <c r="B78" s="50" t="s">
        <v>278</v>
      </c>
      <c r="C78" s="230">
        <v>395</v>
      </c>
      <c r="D78" s="230">
        <v>465</v>
      </c>
      <c r="E78" s="244">
        <v>370</v>
      </c>
      <c r="F78" s="232">
        <v>0.3</v>
      </c>
      <c r="G78" s="232">
        <v>0.3</v>
      </c>
      <c r="H78" s="235">
        <v>0.2</v>
      </c>
      <c r="I78" s="243">
        <v>-0.31</v>
      </c>
      <c r="J78" s="243">
        <v>1.64</v>
      </c>
      <c r="K78" s="243">
        <v>-2.06</v>
      </c>
    </row>
    <row r="79" spans="2:11">
      <c r="B79" s="51" t="s">
        <v>279</v>
      </c>
      <c r="C79" s="230">
        <v>325</v>
      </c>
      <c r="D79" s="230">
        <v>275</v>
      </c>
      <c r="E79" s="244">
        <v>155</v>
      </c>
      <c r="F79" s="232">
        <v>0.3</v>
      </c>
      <c r="G79" s="232">
        <v>0.2</v>
      </c>
      <c r="H79" s="235">
        <v>0.1</v>
      </c>
      <c r="I79" s="243">
        <v>-3.46</v>
      </c>
      <c r="J79" s="243">
        <v>-1.66</v>
      </c>
      <c r="K79" s="243">
        <v>-5.08</v>
      </c>
    </row>
    <row r="80" spans="2:11">
      <c r="B80" s="51" t="s">
        <v>280</v>
      </c>
      <c r="C80" s="230">
        <v>20</v>
      </c>
      <c r="D80" s="230">
        <v>55</v>
      </c>
      <c r="E80" s="244">
        <v>55</v>
      </c>
      <c r="F80" s="232">
        <v>0</v>
      </c>
      <c r="G80" s="232">
        <v>0</v>
      </c>
      <c r="H80" s="235">
        <v>0</v>
      </c>
      <c r="I80" s="243">
        <v>4.9400000000000004</v>
      </c>
      <c r="J80" s="243">
        <v>10.65</v>
      </c>
      <c r="K80" s="243">
        <v>0</v>
      </c>
    </row>
    <row r="81" spans="2:11">
      <c r="B81" s="51" t="s">
        <v>281</v>
      </c>
      <c r="C81" s="230">
        <v>50</v>
      </c>
      <c r="D81" s="230">
        <v>135</v>
      </c>
      <c r="E81" s="244">
        <v>160</v>
      </c>
      <c r="F81" s="232">
        <v>0</v>
      </c>
      <c r="G81" s="232">
        <v>0.1</v>
      </c>
      <c r="H81" s="235">
        <v>0.1</v>
      </c>
      <c r="I81" s="243">
        <v>5.7</v>
      </c>
      <c r="J81" s="243">
        <v>10.44</v>
      </c>
      <c r="K81" s="243">
        <v>1.56</v>
      </c>
    </row>
    <row r="82" spans="2:11">
      <c r="B82" s="50" t="s">
        <v>282</v>
      </c>
      <c r="C82" s="230">
        <v>1600</v>
      </c>
      <c r="D82" s="230">
        <v>1100</v>
      </c>
      <c r="E82" s="244">
        <v>300</v>
      </c>
      <c r="F82" s="232">
        <v>1.3</v>
      </c>
      <c r="G82" s="232">
        <v>0.8</v>
      </c>
      <c r="H82" s="235">
        <v>0.2</v>
      </c>
      <c r="I82" s="243">
        <v>-7.66</v>
      </c>
      <c r="J82" s="243">
        <v>-3.68</v>
      </c>
      <c r="K82" s="243">
        <v>-11.14</v>
      </c>
    </row>
    <row r="83" spans="2:11">
      <c r="B83" s="51" t="s">
        <v>283</v>
      </c>
      <c r="C83" s="230">
        <v>1475</v>
      </c>
      <c r="D83" s="230">
        <v>980</v>
      </c>
      <c r="E83" s="244">
        <v>275</v>
      </c>
      <c r="F83" s="232">
        <v>1.2</v>
      </c>
      <c r="G83" s="232">
        <v>0.7</v>
      </c>
      <c r="H83" s="235">
        <v>0.2</v>
      </c>
      <c r="I83" s="243">
        <v>-7.69</v>
      </c>
      <c r="J83" s="243">
        <v>-4.01</v>
      </c>
      <c r="K83" s="243">
        <v>-10.91</v>
      </c>
    </row>
    <row r="84" spans="2:11">
      <c r="B84" s="51" t="s">
        <v>284</v>
      </c>
      <c r="C84" s="230">
        <v>125</v>
      </c>
      <c r="D84" s="230">
        <v>120</v>
      </c>
      <c r="E84" s="244">
        <v>25</v>
      </c>
      <c r="F84" s="232">
        <v>0.1</v>
      </c>
      <c r="G84" s="232">
        <v>0.1</v>
      </c>
      <c r="H84" s="235">
        <v>0</v>
      </c>
      <c r="I84" s="243">
        <v>-7.38</v>
      </c>
      <c r="J84" s="243">
        <v>-0.41</v>
      </c>
      <c r="K84" s="243">
        <v>-13.29</v>
      </c>
    </row>
    <row r="85" spans="2:11">
      <c r="B85" s="50" t="s">
        <v>285</v>
      </c>
      <c r="C85" s="230">
        <v>110</v>
      </c>
      <c r="D85" s="230">
        <v>305</v>
      </c>
      <c r="E85" s="244">
        <v>180</v>
      </c>
      <c r="F85" s="232">
        <v>0.1</v>
      </c>
      <c r="G85" s="232">
        <v>0.2</v>
      </c>
      <c r="H85" s="235">
        <v>0.1</v>
      </c>
      <c r="I85" s="243">
        <v>2.37</v>
      </c>
      <c r="J85" s="243">
        <v>10.74</v>
      </c>
      <c r="K85" s="243">
        <v>-4.68</v>
      </c>
    </row>
    <row r="86" spans="2:11">
      <c r="B86" s="50" t="s">
        <v>286</v>
      </c>
      <c r="C86" s="230">
        <v>160</v>
      </c>
      <c r="D86" s="230">
        <v>960</v>
      </c>
      <c r="E86" s="244">
        <v>380</v>
      </c>
      <c r="F86" s="232">
        <v>0.1</v>
      </c>
      <c r="G86" s="232">
        <v>0.7</v>
      </c>
      <c r="H86" s="235">
        <v>0.3</v>
      </c>
      <c r="I86" s="243">
        <v>4.21</v>
      </c>
      <c r="J86" s="243">
        <v>19.62</v>
      </c>
      <c r="K86" s="243">
        <v>-8.08</v>
      </c>
    </row>
    <row r="87" spans="2:11">
      <c r="B87" s="51" t="s">
        <v>287</v>
      </c>
      <c r="C87" s="230">
        <v>160</v>
      </c>
      <c r="D87" s="230">
        <v>960</v>
      </c>
      <c r="E87" s="244">
        <v>375</v>
      </c>
      <c r="F87" s="232">
        <v>0.1</v>
      </c>
      <c r="G87" s="232">
        <v>0.7</v>
      </c>
      <c r="H87" s="235">
        <v>0.3</v>
      </c>
      <c r="I87" s="243">
        <v>4.1399999999999997</v>
      </c>
      <c r="J87" s="243">
        <v>19.62</v>
      </c>
      <c r="K87" s="243">
        <v>-8.19</v>
      </c>
    </row>
    <row r="88" spans="2:11">
      <c r="B88" s="51" t="s">
        <v>288</v>
      </c>
      <c r="C88" s="230">
        <v>0</v>
      </c>
      <c r="D88" s="230">
        <v>0</v>
      </c>
      <c r="E88" s="244">
        <v>5</v>
      </c>
      <c r="F88" s="232">
        <v>0</v>
      </c>
      <c r="G88" s="232">
        <v>0</v>
      </c>
      <c r="H88" s="235">
        <v>0</v>
      </c>
      <c r="I88" s="243" t="s">
        <v>133</v>
      </c>
      <c r="J88" s="243" t="s">
        <v>133</v>
      </c>
      <c r="K88" s="243" t="s">
        <v>133</v>
      </c>
    </row>
    <row r="89" spans="2:11">
      <c r="B89" s="50" t="s">
        <v>289</v>
      </c>
      <c r="C89" s="230">
        <v>105</v>
      </c>
      <c r="D89" s="230">
        <v>110</v>
      </c>
      <c r="E89" s="244">
        <v>80</v>
      </c>
      <c r="F89" s="232">
        <v>0.1</v>
      </c>
      <c r="G89" s="232">
        <v>0.1</v>
      </c>
      <c r="H89" s="235">
        <v>0.1</v>
      </c>
      <c r="I89" s="243">
        <v>-1.29</v>
      </c>
      <c r="J89" s="243">
        <v>0.47</v>
      </c>
      <c r="K89" s="243">
        <v>-2.85</v>
      </c>
    </row>
    <row r="90" spans="2:11">
      <c r="B90" s="51" t="s">
        <v>290</v>
      </c>
      <c r="C90" s="230">
        <v>20</v>
      </c>
      <c r="D90" s="230">
        <v>30</v>
      </c>
      <c r="E90" s="244">
        <v>10</v>
      </c>
      <c r="F90" s="232">
        <v>0</v>
      </c>
      <c r="G90" s="232">
        <v>0</v>
      </c>
      <c r="H90" s="235">
        <v>0</v>
      </c>
      <c r="I90" s="243">
        <v>-3.25</v>
      </c>
      <c r="J90" s="243">
        <v>4.1399999999999997</v>
      </c>
      <c r="K90" s="243">
        <v>-9.5</v>
      </c>
    </row>
    <row r="91" spans="2:11">
      <c r="B91" s="51" t="s">
        <v>291</v>
      </c>
      <c r="C91" s="230">
        <v>0</v>
      </c>
      <c r="D91" s="230">
        <v>5</v>
      </c>
      <c r="E91" s="244">
        <v>0</v>
      </c>
      <c r="F91" s="232">
        <v>0</v>
      </c>
      <c r="G91" s="232">
        <v>0</v>
      </c>
      <c r="H91" s="235">
        <v>0</v>
      </c>
      <c r="I91" s="243" t="s">
        <v>133</v>
      </c>
      <c r="J91" s="243" t="s">
        <v>133</v>
      </c>
      <c r="K91" s="243">
        <v>-100</v>
      </c>
    </row>
    <row r="92" spans="2:11">
      <c r="B92" s="51" t="s">
        <v>292</v>
      </c>
      <c r="C92" s="230">
        <v>0</v>
      </c>
      <c r="D92" s="230">
        <v>5</v>
      </c>
      <c r="E92" s="244">
        <v>0</v>
      </c>
      <c r="F92" s="232">
        <v>0</v>
      </c>
      <c r="G92" s="232">
        <v>0</v>
      </c>
      <c r="H92" s="235">
        <v>0</v>
      </c>
      <c r="I92" s="243" t="s">
        <v>133</v>
      </c>
      <c r="J92" s="243" t="s">
        <v>133</v>
      </c>
      <c r="K92" s="243">
        <v>-100</v>
      </c>
    </row>
    <row r="93" spans="2:11">
      <c r="B93" s="51" t="s">
        <v>293</v>
      </c>
      <c r="C93" s="230">
        <v>0</v>
      </c>
      <c r="D93" s="230">
        <v>0</v>
      </c>
      <c r="E93" s="244">
        <v>0</v>
      </c>
      <c r="F93" s="232">
        <v>0</v>
      </c>
      <c r="G93" s="232">
        <v>0</v>
      </c>
      <c r="H93" s="235">
        <v>0</v>
      </c>
      <c r="I93" s="243" t="s">
        <v>133</v>
      </c>
      <c r="J93" s="243" t="s">
        <v>133</v>
      </c>
      <c r="K93" s="243" t="s">
        <v>133</v>
      </c>
    </row>
    <row r="94" spans="2:11">
      <c r="B94" s="51" t="s">
        <v>294</v>
      </c>
      <c r="C94" s="230">
        <v>85</v>
      </c>
      <c r="D94" s="230">
        <v>70</v>
      </c>
      <c r="E94" s="244">
        <v>70</v>
      </c>
      <c r="F94" s="232">
        <v>0.1</v>
      </c>
      <c r="G94" s="232">
        <v>0</v>
      </c>
      <c r="H94" s="235">
        <v>0</v>
      </c>
      <c r="I94" s="243">
        <v>-0.92</v>
      </c>
      <c r="J94" s="243">
        <v>-1.92</v>
      </c>
      <c r="K94" s="243">
        <v>0</v>
      </c>
    </row>
    <row r="95" spans="2:11">
      <c r="B95" s="53" t="s">
        <v>295</v>
      </c>
      <c r="C95" s="230">
        <v>40</v>
      </c>
      <c r="D95" s="230">
        <v>45</v>
      </c>
      <c r="E95" s="244">
        <v>0</v>
      </c>
      <c r="F95" s="232">
        <v>0</v>
      </c>
      <c r="G95" s="232">
        <v>0</v>
      </c>
      <c r="H95" s="235">
        <v>0</v>
      </c>
      <c r="I95" s="243">
        <v>-100</v>
      </c>
      <c r="J95" s="243">
        <v>1.18</v>
      </c>
      <c r="K95" s="243">
        <v>-100</v>
      </c>
    </row>
    <row r="96" spans="2:11">
      <c r="B96" s="53" t="s">
        <v>296</v>
      </c>
      <c r="C96" s="230">
        <v>0</v>
      </c>
      <c r="D96" s="230">
        <v>5</v>
      </c>
      <c r="E96" s="244">
        <v>5</v>
      </c>
      <c r="F96" s="232">
        <v>0</v>
      </c>
      <c r="G96" s="232">
        <v>0</v>
      </c>
      <c r="H96" s="235">
        <v>0</v>
      </c>
      <c r="I96" s="243" t="s">
        <v>133</v>
      </c>
      <c r="J96" s="243" t="s">
        <v>133</v>
      </c>
      <c r="K96" s="243">
        <v>0</v>
      </c>
    </row>
    <row r="97" spans="2:11">
      <c r="B97" s="53" t="s">
        <v>297</v>
      </c>
      <c r="C97" s="230">
        <v>45</v>
      </c>
      <c r="D97" s="230">
        <v>20</v>
      </c>
      <c r="E97" s="244">
        <v>65</v>
      </c>
      <c r="F97" s="232">
        <v>0</v>
      </c>
      <c r="G97" s="232">
        <v>0</v>
      </c>
      <c r="H97" s="235">
        <v>0</v>
      </c>
      <c r="I97" s="243">
        <v>1.77</v>
      </c>
      <c r="J97" s="243">
        <v>-7.79</v>
      </c>
      <c r="K97" s="243">
        <v>11.31</v>
      </c>
    </row>
    <row r="98" spans="2:11">
      <c r="B98" s="50" t="s">
        <v>298</v>
      </c>
      <c r="C98" s="230">
        <v>215</v>
      </c>
      <c r="D98" s="230">
        <v>195</v>
      </c>
      <c r="E98" s="244">
        <v>185</v>
      </c>
      <c r="F98" s="232">
        <v>0.2</v>
      </c>
      <c r="G98" s="232">
        <v>0.1</v>
      </c>
      <c r="H98" s="235">
        <v>0.1</v>
      </c>
      <c r="I98" s="243">
        <v>-0.71</v>
      </c>
      <c r="J98" s="243">
        <v>-0.97</v>
      </c>
      <c r="K98" s="243">
        <v>-0.48</v>
      </c>
    </row>
    <row r="99" spans="2:11">
      <c r="B99" s="51" t="s">
        <v>299</v>
      </c>
      <c r="C99" s="230">
        <v>215</v>
      </c>
      <c r="D99" s="230">
        <v>195</v>
      </c>
      <c r="E99" s="244">
        <v>185</v>
      </c>
      <c r="F99" s="232">
        <v>0.2</v>
      </c>
      <c r="G99" s="232">
        <v>0.1</v>
      </c>
      <c r="H99" s="235">
        <v>0.1</v>
      </c>
      <c r="I99" s="243">
        <v>-0.71</v>
      </c>
      <c r="J99" s="243">
        <v>-0.97</v>
      </c>
      <c r="K99" s="243">
        <v>-0.48</v>
      </c>
    </row>
    <row r="100" spans="2:11">
      <c r="B100" s="51" t="s">
        <v>300</v>
      </c>
      <c r="C100" s="230">
        <v>0</v>
      </c>
      <c r="D100" s="230">
        <v>0</v>
      </c>
      <c r="E100" s="244">
        <v>0</v>
      </c>
      <c r="F100" s="232">
        <v>0</v>
      </c>
      <c r="G100" s="232">
        <v>0</v>
      </c>
      <c r="H100" s="235">
        <v>0</v>
      </c>
      <c r="I100" s="243" t="s">
        <v>133</v>
      </c>
      <c r="J100" s="243" t="s">
        <v>133</v>
      </c>
      <c r="K100" s="243" t="s">
        <v>133</v>
      </c>
    </row>
    <row r="101" spans="2:11">
      <c r="B101" s="50" t="s">
        <v>301</v>
      </c>
      <c r="C101" s="230">
        <v>255</v>
      </c>
      <c r="D101" s="230">
        <v>350</v>
      </c>
      <c r="E101" s="244">
        <v>215</v>
      </c>
      <c r="F101" s="232">
        <v>0.2</v>
      </c>
      <c r="G101" s="232">
        <v>0.2</v>
      </c>
      <c r="H101" s="235">
        <v>0.1</v>
      </c>
      <c r="I101" s="243">
        <v>-0.81</v>
      </c>
      <c r="J101" s="243">
        <v>3.22</v>
      </c>
      <c r="K101" s="243">
        <v>-4.33</v>
      </c>
    </row>
    <row r="102" spans="2:11">
      <c r="B102" s="51" t="s">
        <v>302</v>
      </c>
      <c r="C102" s="230">
        <v>200</v>
      </c>
      <c r="D102" s="230">
        <v>230</v>
      </c>
      <c r="E102" s="244">
        <v>180</v>
      </c>
      <c r="F102" s="232">
        <v>0.2</v>
      </c>
      <c r="G102" s="232">
        <v>0.2</v>
      </c>
      <c r="H102" s="235">
        <v>0.1</v>
      </c>
      <c r="I102" s="243">
        <v>-0.5</v>
      </c>
      <c r="J102" s="243">
        <v>1.41</v>
      </c>
      <c r="K102" s="243">
        <v>-2.2000000000000002</v>
      </c>
    </row>
    <row r="103" spans="2:11">
      <c r="B103" s="51" t="s">
        <v>303</v>
      </c>
      <c r="C103" s="230">
        <v>55</v>
      </c>
      <c r="D103" s="230">
        <v>120</v>
      </c>
      <c r="E103" s="244">
        <v>35</v>
      </c>
      <c r="F103" s="232">
        <v>0</v>
      </c>
      <c r="G103" s="232">
        <v>0.1</v>
      </c>
      <c r="H103" s="235">
        <v>0</v>
      </c>
      <c r="I103" s="243">
        <v>-2.13</v>
      </c>
      <c r="J103" s="243">
        <v>8.11</v>
      </c>
      <c r="K103" s="243">
        <v>-10.6</v>
      </c>
    </row>
    <row r="104" spans="2:11">
      <c r="B104" s="50" t="s">
        <v>304</v>
      </c>
      <c r="C104" s="230">
        <v>15</v>
      </c>
      <c r="D104" s="230">
        <v>30</v>
      </c>
      <c r="E104" s="244">
        <v>520</v>
      </c>
      <c r="F104" s="232">
        <v>0</v>
      </c>
      <c r="G104" s="232">
        <v>0</v>
      </c>
      <c r="H104" s="235">
        <v>0.3</v>
      </c>
      <c r="I104" s="243">
        <v>18.39</v>
      </c>
      <c r="J104" s="243">
        <v>7.18</v>
      </c>
      <c r="K104" s="243">
        <v>29.61</v>
      </c>
    </row>
    <row r="105" spans="2:11">
      <c r="B105" s="51" t="s">
        <v>305</v>
      </c>
      <c r="C105" s="230">
        <v>0</v>
      </c>
      <c r="D105" s="230">
        <v>0</v>
      </c>
      <c r="E105" s="244">
        <v>0</v>
      </c>
      <c r="F105" s="232">
        <v>0</v>
      </c>
      <c r="G105" s="232">
        <v>0</v>
      </c>
      <c r="H105" s="235">
        <v>0</v>
      </c>
      <c r="I105" s="243" t="s">
        <v>133</v>
      </c>
      <c r="J105" s="243" t="s">
        <v>133</v>
      </c>
      <c r="K105" s="243" t="s">
        <v>133</v>
      </c>
    </row>
    <row r="106" spans="2:11">
      <c r="B106" s="51" t="s">
        <v>306</v>
      </c>
      <c r="C106" s="230">
        <v>10</v>
      </c>
      <c r="D106" s="230">
        <v>25</v>
      </c>
      <c r="E106" s="244">
        <v>20</v>
      </c>
      <c r="F106" s="232">
        <v>0</v>
      </c>
      <c r="G106" s="232">
        <v>0</v>
      </c>
      <c r="H106" s="235">
        <v>0</v>
      </c>
      <c r="I106" s="243">
        <v>3.36</v>
      </c>
      <c r="J106" s="243">
        <v>9.6</v>
      </c>
      <c r="K106" s="243">
        <v>-2.0099999999999998</v>
      </c>
    </row>
    <row r="107" spans="2:11">
      <c r="B107" s="51" t="s">
        <v>307</v>
      </c>
      <c r="C107" s="230">
        <v>0</v>
      </c>
      <c r="D107" s="230">
        <v>0</v>
      </c>
      <c r="E107" s="244">
        <v>0</v>
      </c>
      <c r="F107" s="232">
        <v>0</v>
      </c>
      <c r="G107" s="232">
        <v>0</v>
      </c>
      <c r="H107" s="235">
        <v>0</v>
      </c>
      <c r="I107" s="243" t="s">
        <v>133</v>
      </c>
      <c r="J107" s="243" t="s">
        <v>133</v>
      </c>
      <c r="K107" s="243" t="s">
        <v>133</v>
      </c>
    </row>
    <row r="108" spans="2:11">
      <c r="B108" s="51" t="s">
        <v>308</v>
      </c>
      <c r="C108" s="230">
        <v>0</v>
      </c>
      <c r="D108" s="230">
        <v>0</v>
      </c>
      <c r="E108" s="244">
        <v>500</v>
      </c>
      <c r="F108" s="232">
        <v>0</v>
      </c>
      <c r="G108" s="232">
        <v>0</v>
      </c>
      <c r="H108" s="235">
        <v>0.3</v>
      </c>
      <c r="I108" s="243" t="s">
        <v>133</v>
      </c>
      <c r="J108" s="243" t="s">
        <v>133</v>
      </c>
      <c r="K108" s="243" t="s">
        <v>133</v>
      </c>
    </row>
    <row r="109" spans="2:11">
      <c r="B109" s="51" t="s">
        <v>309</v>
      </c>
      <c r="C109" s="230">
        <v>5</v>
      </c>
      <c r="D109" s="230">
        <v>5</v>
      </c>
      <c r="E109" s="244">
        <v>0</v>
      </c>
      <c r="F109" s="232">
        <v>0</v>
      </c>
      <c r="G109" s="232">
        <v>0</v>
      </c>
      <c r="H109" s="235">
        <v>0</v>
      </c>
      <c r="I109" s="243">
        <v>-100</v>
      </c>
      <c r="J109" s="243">
        <v>0</v>
      </c>
      <c r="K109" s="243">
        <v>-100</v>
      </c>
    </row>
    <row r="110" spans="2:11">
      <c r="B110" s="50" t="s">
        <v>310</v>
      </c>
      <c r="C110" s="230">
        <v>770</v>
      </c>
      <c r="D110" s="230">
        <v>900</v>
      </c>
      <c r="E110" s="244">
        <v>325</v>
      </c>
      <c r="F110" s="232">
        <v>0.6</v>
      </c>
      <c r="G110" s="232">
        <v>0.6</v>
      </c>
      <c r="H110" s="235">
        <v>0.2</v>
      </c>
      <c r="I110" s="243">
        <v>-4.0199999999999996</v>
      </c>
      <c r="J110" s="243">
        <v>1.57</v>
      </c>
      <c r="K110" s="243">
        <v>-8.84</v>
      </c>
    </row>
    <row r="111" spans="2:11">
      <c r="B111" s="51" t="s">
        <v>311</v>
      </c>
      <c r="C111" s="230">
        <v>15</v>
      </c>
      <c r="D111" s="230">
        <v>15</v>
      </c>
      <c r="E111" s="244">
        <v>15</v>
      </c>
      <c r="F111" s="232">
        <v>0</v>
      </c>
      <c r="G111" s="232">
        <v>0</v>
      </c>
      <c r="H111" s="235">
        <v>0</v>
      </c>
      <c r="I111" s="243">
        <v>0</v>
      </c>
      <c r="J111" s="243">
        <v>0</v>
      </c>
      <c r="K111" s="243">
        <v>0</v>
      </c>
    </row>
    <row r="112" spans="2:11">
      <c r="B112" s="51" t="s">
        <v>312</v>
      </c>
      <c r="C112" s="230">
        <v>145</v>
      </c>
      <c r="D112" s="230">
        <v>585</v>
      </c>
      <c r="E112" s="244">
        <v>210</v>
      </c>
      <c r="F112" s="232">
        <v>0.1</v>
      </c>
      <c r="G112" s="232">
        <v>0.4</v>
      </c>
      <c r="H112" s="235">
        <v>0.1</v>
      </c>
      <c r="I112" s="243">
        <v>1.78</v>
      </c>
      <c r="J112" s="243">
        <v>14.97</v>
      </c>
      <c r="K112" s="243">
        <v>-8.89</v>
      </c>
    </row>
    <row r="113" spans="2:11">
      <c r="B113" s="51" t="s">
        <v>313</v>
      </c>
      <c r="C113" s="230">
        <v>0</v>
      </c>
      <c r="D113" s="230">
        <v>15</v>
      </c>
      <c r="E113" s="244">
        <v>30</v>
      </c>
      <c r="F113" s="232">
        <v>0</v>
      </c>
      <c r="G113" s="232">
        <v>0</v>
      </c>
      <c r="H113" s="235">
        <v>0</v>
      </c>
      <c r="I113" s="243" t="s">
        <v>133</v>
      </c>
      <c r="J113" s="243" t="s">
        <v>133</v>
      </c>
      <c r="K113" s="243">
        <v>6.5</v>
      </c>
    </row>
    <row r="114" spans="2:11">
      <c r="B114" s="51" t="s">
        <v>314</v>
      </c>
      <c r="C114" s="230">
        <v>0</v>
      </c>
      <c r="D114" s="230">
        <v>0</v>
      </c>
      <c r="E114" s="244">
        <v>0</v>
      </c>
      <c r="F114" s="232">
        <v>0</v>
      </c>
      <c r="G114" s="232">
        <v>0</v>
      </c>
      <c r="H114" s="235">
        <v>0</v>
      </c>
      <c r="I114" s="243" t="s">
        <v>133</v>
      </c>
      <c r="J114" s="243" t="s">
        <v>133</v>
      </c>
      <c r="K114" s="243" t="s">
        <v>133</v>
      </c>
    </row>
    <row r="115" spans="2:11">
      <c r="B115" s="51" t="s">
        <v>315</v>
      </c>
      <c r="C115" s="230">
        <v>15</v>
      </c>
      <c r="D115" s="230">
        <v>0</v>
      </c>
      <c r="E115" s="244">
        <v>0</v>
      </c>
      <c r="F115" s="232">
        <v>0</v>
      </c>
      <c r="G115" s="232">
        <v>0</v>
      </c>
      <c r="H115" s="235">
        <v>0</v>
      </c>
      <c r="I115" s="243">
        <v>-100</v>
      </c>
      <c r="J115" s="243">
        <v>-100</v>
      </c>
      <c r="K115" s="243" t="s">
        <v>133</v>
      </c>
    </row>
    <row r="116" spans="2:11">
      <c r="B116" s="51" t="s">
        <v>316</v>
      </c>
      <c r="C116" s="230">
        <v>50</v>
      </c>
      <c r="D116" s="230">
        <v>240</v>
      </c>
      <c r="E116" s="244">
        <v>35</v>
      </c>
      <c r="F116" s="232">
        <v>0</v>
      </c>
      <c r="G116" s="232">
        <v>0.2</v>
      </c>
      <c r="H116" s="235">
        <v>0</v>
      </c>
      <c r="I116" s="243">
        <v>-1.68</v>
      </c>
      <c r="J116" s="243">
        <v>16.98</v>
      </c>
      <c r="K116" s="243">
        <v>-16.059999999999999</v>
      </c>
    </row>
    <row r="117" spans="2:11">
      <c r="B117" s="51" t="s">
        <v>317</v>
      </c>
      <c r="C117" s="230">
        <v>25</v>
      </c>
      <c r="D117" s="230">
        <v>25</v>
      </c>
      <c r="E117" s="244">
        <v>15</v>
      </c>
      <c r="F117" s="232">
        <v>0</v>
      </c>
      <c r="G117" s="232">
        <v>0</v>
      </c>
      <c r="H117" s="235">
        <v>0</v>
      </c>
      <c r="I117" s="243">
        <v>-2.4</v>
      </c>
      <c r="J117" s="243">
        <v>0</v>
      </c>
      <c r="K117" s="243">
        <v>-4.54</v>
      </c>
    </row>
    <row r="118" spans="2:11">
      <c r="B118" s="51" t="s">
        <v>318</v>
      </c>
      <c r="C118" s="230">
        <v>520</v>
      </c>
      <c r="D118" s="230">
        <v>20</v>
      </c>
      <c r="E118" s="244">
        <v>20</v>
      </c>
      <c r="F118" s="232">
        <v>0.4</v>
      </c>
      <c r="G118" s="232">
        <v>0</v>
      </c>
      <c r="H118" s="235">
        <v>0</v>
      </c>
      <c r="I118" s="243">
        <v>-14.37</v>
      </c>
      <c r="J118" s="243">
        <v>-27.81</v>
      </c>
      <c r="K118" s="243">
        <v>0</v>
      </c>
    </row>
    <row r="119" spans="2:11">
      <c r="B119" s="50" t="s">
        <v>319</v>
      </c>
      <c r="C119" s="230">
        <v>70</v>
      </c>
      <c r="D119" s="230">
        <v>200</v>
      </c>
      <c r="E119" s="244">
        <v>1725</v>
      </c>
      <c r="F119" s="232">
        <v>0.1</v>
      </c>
      <c r="G119" s="232">
        <v>0.1</v>
      </c>
      <c r="H119" s="235">
        <v>1.2</v>
      </c>
      <c r="I119" s="243">
        <v>16.489999999999998</v>
      </c>
      <c r="J119" s="243">
        <v>11.07</v>
      </c>
      <c r="K119" s="243">
        <v>21.64</v>
      </c>
    </row>
    <row r="120" spans="2:11">
      <c r="B120" s="51" t="s">
        <v>320</v>
      </c>
      <c r="C120" s="230">
        <v>10</v>
      </c>
      <c r="D120" s="230">
        <v>80</v>
      </c>
      <c r="E120" s="244">
        <v>125</v>
      </c>
      <c r="F120" s="232">
        <v>0</v>
      </c>
      <c r="G120" s="232">
        <v>0.1</v>
      </c>
      <c r="H120" s="235">
        <v>0.1</v>
      </c>
      <c r="I120" s="243">
        <v>12.78</v>
      </c>
      <c r="J120" s="243">
        <v>23.11</v>
      </c>
      <c r="K120" s="243">
        <v>4.1399999999999997</v>
      </c>
    </row>
    <row r="121" spans="2:11">
      <c r="B121" s="51" t="s">
        <v>321</v>
      </c>
      <c r="C121" s="230">
        <v>20</v>
      </c>
      <c r="D121" s="230">
        <v>70</v>
      </c>
      <c r="E121" s="244">
        <v>55</v>
      </c>
      <c r="F121" s="232">
        <v>0</v>
      </c>
      <c r="G121" s="232">
        <v>0</v>
      </c>
      <c r="H121" s="235">
        <v>0</v>
      </c>
      <c r="I121" s="243">
        <v>4.9400000000000004</v>
      </c>
      <c r="J121" s="243">
        <v>13.35</v>
      </c>
      <c r="K121" s="243">
        <v>-2.17</v>
      </c>
    </row>
    <row r="122" spans="2:11">
      <c r="B122" s="53" t="s">
        <v>322</v>
      </c>
      <c r="C122" s="230">
        <v>15</v>
      </c>
      <c r="D122" s="230">
        <v>70</v>
      </c>
      <c r="E122" s="244">
        <v>55</v>
      </c>
      <c r="F122" s="232">
        <v>0</v>
      </c>
      <c r="G122" s="232">
        <v>0</v>
      </c>
      <c r="H122" s="235">
        <v>0</v>
      </c>
      <c r="I122" s="243">
        <v>6.38</v>
      </c>
      <c r="J122" s="243">
        <v>16.649999999999999</v>
      </c>
      <c r="K122" s="243">
        <v>-2.17</v>
      </c>
    </row>
    <row r="123" spans="2:11">
      <c r="B123" s="53" t="s">
        <v>323</v>
      </c>
      <c r="C123" s="230">
        <v>5</v>
      </c>
      <c r="D123" s="230">
        <v>0</v>
      </c>
      <c r="E123" s="244">
        <v>0</v>
      </c>
      <c r="F123" s="232">
        <v>0</v>
      </c>
      <c r="G123" s="232">
        <v>0</v>
      </c>
      <c r="H123" s="235">
        <v>0</v>
      </c>
      <c r="I123" s="243">
        <v>-100</v>
      </c>
      <c r="J123" s="243">
        <v>-100</v>
      </c>
      <c r="K123" s="243" t="s">
        <v>133</v>
      </c>
    </row>
    <row r="124" spans="2:11">
      <c r="B124" s="51" t="s">
        <v>324</v>
      </c>
      <c r="C124" s="230">
        <v>0</v>
      </c>
      <c r="D124" s="230">
        <v>5</v>
      </c>
      <c r="E124" s="244">
        <v>10</v>
      </c>
      <c r="F124" s="232">
        <v>0</v>
      </c>
      <c r="G124" s="232">
        <v>0</v>
      </c>
      <c r="H124" s="235">
        <v>0</v>
      </c>
      <c r="I124" s="243" t="s">
        <v>133</v>
      </c>
      <c r="J124" s="243" t="s">
        <v>133</v>
      </c>
      <c r="K124" s="243">
        <v>6.5</v>
      </c>
    </row>
    <row r="125" spans="2:11">
      <c r="B125" s="51" t="s">
        <v>325</v>
      </c>
      <c r="C125" s="230">
        <v>10</v>
      </c>
      <c r="D125" s="230">
        <v>5</v>
      </c>
      <c r="E125" s="244">
        <v>0</v>
      </c>
      <c r="F125" s="232">
        <v>0</v>
      </c>
      <c r="G125" s="232">
        <v>0</v>
      </c>
      <c r="H125" s="235">
        <v>0</v>
      </c>
      <c r="I125" s="243">
        <v>-100</v>
      </c>
      <c r="J125" s="243">
        <v>-6.7</v>
      </c>
      <c r="K125" s="243">
        <v>-100</v>
      </c>
    </row>
    <row r="126" spans="2:11">
      <c r="B126" s="51" t="s">
        <v>326</v>
      </c>
      <c r="C126" s="230">
        <v>20</v>
      </c>
      <c r="D126" s="230">
        <v>15</v>
      </c>
      <c r="E126" s="244">
        <v>0</v>
      </c>
      <c r="F126" s="232">
        <v>0</v>
      </c>
      <c r="G126" s="232">
        <v>0</v>
      </c>
      <c r="H126" s="235">
        <v>0</v>
      </c>
      <c r="I126" s="243">
        <v>-100</v>
      </c>
      <c r="J126" s="243">
        <v>-2.84</v>
      </c>
      <c r="K126" s="243">
        <v>-100</v>
      </c>
    </row>
    <row r="127" spans="2:11">
      <c r="B127" s="51" t="s">
        <v>327</v>
      </c>
      <c r="C127" s="230">
        <v>10</v>
      </c>
      <c r="D127" s="230">
        <v>25</v>
      </c>
      <c r="E127" s="244">
        <v>1535</v>
      </c>
      <c r="F127" s="232">
        <v>0</v>
      </c>
      <c r="G127" s="232">
        <v>0</v>
      </c>
      <c r="H127" s="235">
        <v>1</v>
      </c>
      <c r="I127" s="243">
        <v>27.09</v>
      </c>
      <c r="J127" s="243">
        <v>9.6</v>
      </c>
      <c r="K127" s="243">
        <v>45.4</v>
      </c>
    </row>
    <row r="128" spans="2:11">
      <c r="B128" s="50" t="s">
        <v>328</v>
      </c>
      <c r="C128" s="230">
        <v>35</v>
      </c>
      <c r="D128" s="230">
        <v>240</v>
      </c>
      <c r="E128" s="244">
        <v>110</v>
      </c>
      <c r="F128" s="232">
        <v>0</v>
      </c>
      <c r="G128" s="232">
        <v>0.2</v>
      </c>
      <c r="H128" s="235">
        <v>0.1</v>
      </c>
      <c r="I128" s="243">
        <v>5.6</v>
      </c>
      <c r="J128" s="243">
        <v>21.23</v>
      </c>
      <c r="K128" s="243">
        <v>-6.85</v>
      </c>
    </row>
    <row r="129" spans="2:11">
      <c r="B129" s="51" t="s">
        <v>329</v>
      </c>
      <c r="C129" s="230">
        <v>0</v>
      </c>
      <c r="D129" s="230">
        <v>5</v>
      </c>
      <c r="E129" s="244">
        <v>0</v>
      </c>
      <c r="F129" s="232">
        <v>0</v>
      </c>
      <c r="G129" s="232">
        <v>0</v>
      </c>
      <c r="H129" s="235">
        <v>0</v>
      </c>
      <c r="I129" s="243" t="s">
        <v>133</v>
      </c>
      <c r="J129" s="243" t="s">
        <v>133</v>
      </c>
      <c r="K129" s="243">
        <v>-100</v>
      </c>
    </row>
    <row r="130" spans="2:11">
      <c r="B130" s="51" t="s">
        <v>330</v>
      </c>
      <c r="C130" s="230">
        <v>15</v>
      </c>
      <c r="D130" s="230">
        <v>25</v>
      </c>
      <c r="E130" s="244">
        <v>0</v>
      </c>
      <c r="F130" s="232">
        <v>0</v>
      </c>
      <c r="G130" s="232">
        <v>0</v>
      </c>
      <c r="H130" s="235">
        <v>0</v>
      </c>
      <c r="I130" s="243">
        <v>-100</v>
      </c>
      <c r="J130" s="243">
        <v>5.24</v>
      </c>
      <c r="K130" s="243">
        <v>-100</v>
      </c>
    </row>
    <row r="131" spans="2:11">
      <c r="B131" s="51" t="s">
        <v>331</v>
      </c>
      <c r="C131" s="230">
        <v>0</v>
      </c>
      <c r="D131" s="230">
        <v>65</v>
      </c>
      <c r="E131" s="244">
        <v>40</v>
      </c>
      <c r="F131" s="232">
        <v>0</v>
      </c>
      <c r="G131" s="232">
        <v>0</v>
      </c>
      <c r="H131" s="235">
        <v>0</v>
      </c>
      <c r="I131" s="243" t="s">
        <v>133</v>
      </c>
      <c r="J131" s="243" t="s">
        <v>133</v>
      </c>
      <c r="K131" s="243">
        <v>-4.32</v>
      </c>
    </row>
    <row r="132" spans="2:11">
      <c r="B132" s="51" t="s">
        <v>332</v>
      </c>
      <c r="C132" s="230">
        <v>20</v>
      </c>
      <c r="D132" s="230">
        <v>145</v>
      </c>
      <c r="E132" s="244">
        <v>70</v>
      </c>
      <c r="F132" s="232">
        <v>0</v>
      </c>
      <c r="G132" s="232">
        <v>0.1</v>
      </c>
      <c r="H132" s="235">
        <v>0</v>
      </c>
      <c r="I132" s="243">
        <v>6.15</v>
      </c>
      <c r="J132" s="243">
        <v>21.91</v>
      </c>
      <c r="K132" s="243">
        <v>-6.41</v>
      </c>
    </row>
    <row r="133" spans="2:11">
      <c r="B133" s="50" t="s">
        <v>333</v>
      </c>
      <c r="C133" s="230">
        <v>30</v>
      </c>
      <c r="D133" s="230">
        <v>80</v>
      </c>
      <c r="E133" s="244">
        <v>30</v>
      </c>
      <c r="F133" s="232">
        <v>0</v>
      </c>
      <c r="G133" s="232">
        <v>0.1</v>
      </c>
      <c r="H133" s="235">
        <v>0</v>
      </c>
      <c r="I133" s="243">
        <v>0</v>
      </c>
      <c r="J133" s="243">
        <v>10.31</v>
      </c>
      <c r="K133" s="243">
        <v>-8.5299999999999994</v>
      </c>
    </row>
    <row r="134" spans="2:11">
      <c r="B134" s="51" t="s">
        <v>334</v>
      </c>
      <c r="C134" s="230">
        <v>0</v>
      </c>
      <c r="D134" s="230">
        <v>20</v>
      </c>
      <c r="E134" s="244">
        <v>20</v>
      </c>
      <c r="F134" s="232">
        <v>0</v>
      </c>
      <c r="G134" s="232">
        <v>0</v>
      </c>
      <c r="H134" s="235">
        <v>0</v>
      </c>
      <c r="I134" s="243" t="s">
        <v>133</v>
      </c>
      <c r="J134" s="243" t="s">
        <v>133</v>
      </c>
      <c r="K134" s="243">
        <v>0</v>
      </c>
    </row>
    <row r="135" spans="2:11">
      <c r="B135" s="51" t="s">
        <v>335</v>
      </c>
      <c r="C135" s="230">
        <v>0</v>
      </c>
      <c r="D135" s="230">
        <v>5</v>
      </c>
      <c r="E135" s="244">
        <v>0</v>
      </c>
      <c r="F135" s="232">
        <v>0</v>
      </c>
      <c r="G135" s="232">
        <v>0</v>
      </c>
      <c r="H135" s="235">
        <v>0</v>
      </c>
      <c r="I135" s="243" t="s">
        <v>133</v>
      </c>
      <c r="J135" s="243" t="s">
        <v>133</v>
      </c>
      <c r="K135" s="243">
        <v>-100</v>
      </c>
    </row>
    <row r="136" spans="2:11">
      <c r="B136" s="51" t="s">
        <v>336</v>
      </c>
      <c r="C136" s="230">
        <v>25</v>
      </c>
      <c r="D136" s="230">
        <v>50</v>
      </c>
      <c r="E136" s="244">
        <v>0</v>
      </c>
      <c r="F136" s="232">
        <v>0</v>
      </c>
      <c r="G136" s="232">
        <v>0</v>
      </c>
      <c r="H136" s="235">
        <v>0</v>
      </c>
      <c r="I136" s="243">
        <v>-100</v>
      </c>
      <c r="J136" s="243">
        <v>7.18</v>
      </c>
      <c r="K136" s="243">
        <v>-100</v>
      </c>
    </row>
    <row r="137" spans="2:11">
      <c r="B137" s="51" t="s">
        <v>337</v>
      </c>
      <c r="C137" s="230">
        <v>5</v>
      </c>
      <c r="D137" s="230">
        <v>5</v>
      </c>
      <c r="E137" s="244">
        <v>10</v>
      </c>
      <c r="F137" s="232">
        <v>0</v>
      </c>
      <c r="G137" s="232">
        <v>0</v>
      </c>
      <c r="H137" s="235">
        <v>0</v>
      </c>
      <c r="I137" s="243">
        <v>3.36</v>
      </c>
      <c r="J137" s="243">
        <v>0</v>
      </c>
      <c r="K137" s="243">
        <v>6.5</v>
      </c>
    </row>
    <row r="138" spans="2:11">
      <c r="B138" s="50" t="s">
        <v>338</v>
      </c>
      <c r="C138" s="230">
        <v>335</v>
      </c>
      <c r="D138" s="230">
        <v>465</v>
      </c>
      <c r="E138" s="244">
        <v>165</v>
      </c>
      <c r="F138" s="232">
        <v>0.3</v>
      </c>
      <c r="G138" s="232">
        <v>0.3</v>
      </c>
      <c r="H138" s="235">
        <v>0.1</v>
      </c>
      <c r="I138" s="243">
        <v>-3.32</v>
      </c>
      <c r="J138" s="243">
        <v>3.33</v>
      </c>
      <c r="K138" s="243">
        <v>-8.99</v>
      </c>
    </row>
    <row r="139" spans="2:11">
      <c r="B139" s="51" t="s">
        <v>339</v>
      </c>
      <c r="C139" s="230">
        <v>0</v>
      </c>
      <c r="D139" s="230">
        <v>0</v>
      </c>
      <c r="E139" s="244">
        <v>0</v>
      </c>
      <c r="F139" s="232">
        <v>0</v>
      </c>
      <c r="G139" s="232">
        <v>0</v>
      </c>
      <c r="H139" s="235">
        <v>0</v>
      </c>
      <c r="I139" s="243" t="s">
        <v>133</v>
      </c>
      <c r="J139" s="243" t="s">
        <v>133</v>
      </c>
      <c r="K139" s="243" t="s">
        <v>133</v>
      </c>
    </row>
    <row r="140" spans="2:11">
      <c r="B140" s="53" t="s">
        <v>340</v>
      </c>
      <c r="C140" s="230">
        <v>0</v>
      </c>
      <c r="D140" s="230">
        <v>0</v>
      </c>
      <c r="E140" s="244">
        <v>0</v>
      </c>
      <c r="F140" s="232">
        <v>0</v>
      </c>
      <c r="G140" s="232">
        <v>0</v>
      </c>
      <c r="H140" s="235">
        <v>0</v>
      </c>
      <c r="I140" s="243" t="s">
        <v>133</v>
      </c>
      <c r="J140" s="243" t="s">
        <v>133</v>
      </c>
      <c r="K140" s="243" t="s">
        <v>133</v>
      </c>
    </row>
    <row r="141" spans="2:11">
      <c r="B141" s="53" t="s">
        <v>341</v>
      </c>
      <c r="C141" s="230">
        <v>0</v>
      </c>
      <c r="D141" s="230">
        <v>0</v>
      </c>
      <c r="E141" s="244">
        <v>0</v>
      </c>
      <c r="F141" s="232">
        <v>0</v>
      </c>
      <c r="G141" s="232">
        <v>0</v>
      </c>
      <c r="H141" s="235">
        <v>0</v>
      </c>
      <c r="I141" s="243" t="s">
        <v>133</v>
      </c>
      <c r="J141" s="243" t="s">
        <v>133</v>
      </c>
      <c r="K141" s="243" t="s">
        <v>133</v>
      </c>
    </row>
    <row r="142" spans="2:11">
      <c r="B142" s="51" t="s">
        <v>342</v>
      </c>
      <c r="C142" s="230">
        <v>15</v>
      </c>
      <c r="D142" s="230">
        <v>10</v>
      </c>
      <c r="E142" s="244">
        <v>0</v>
      </c>
      <c r="F142" s="232">
        <v>0</v>
      </c>
      <c r="G142" s="232">
        <v>0</v>
      </c>
      <c r="H142" s="235">
        <v>0</v>
      </c>
      <c r="I142" s="243">
        <v>-100</v>
      </c>
      <c r="J142" s="243">
        <v>-3.97</v>
      </c>
      <c r="K142" s="243">
        <v>-100</v>
      </c>
    </row>
    <row r="143" spans="2:11">
      <c r="B143" s="51" t="s">
        <v>343</v>
      </c>
      <c r="C143" s="230">
        <v>35</v>
      </c>
      <c r="D143" s="230">
        <v>35</v>
      </c>
      <c r="E143" s="244">
        <v>15</v>
      </c>
      <c r="F143" s="232">
        <v>0</v>
      </c>
      <c r="G143" s="232">
        <v>0</v>
      </c>
      <c r="H143" s="235">
        <v>0</v>
      </c>
      <c r="I143" s="243">
        <v>-3.95</v>
      </c>
      <c r="J143" s="243">
        <v>0</v>
      </c>
      <c r="K143" s="243">
        <v>-7.41</v>
      </c>
    </row>
    <row r="144" spans="2:11">
      <c r="B144" s="53" t="s">
        <v>344</v>
      </c>
      <c r="C144" s="230">
        <v>5</v>
      </c>
      <c r="D144" s="230">
        <v>10</v>
      </c>
      <c r="E144" s="244">
        <v>10</v>
      </c>
      <c r="F144" s="232">
        <v>0</v>
      </c>
      <c r="G144" s="232">
        <v>0</v>
      </c>
      <c r="H144" s="235">
        <v>0</v>
      </c>
      <c r="I144" s="243">
        <v>3.36</v>
      </c>
      <c r="J144" s="243">
        <v>7.18</v>
      </c>
      <c r="K144" s="243">
        <v>0</v>
      </c>
    </row>
    <row r="145" spans="2:11">
      <c r="B145" s="53" t="s">
        <v>345</v>
      </c>
      <c r="C145" s="230">
        <v>30</v>
      </c>
      <c r="D145" s="230">
        <v>20</v>
      </c>
      <c r="E145" s="244">
        <v>5</v>
      </c>
      <c r="F145" s="232">
        <v>0</v>
      </c>
      <c r="G145" s="232">
        <v>0</v>
      </c>
      <c r="H145" s="235">
        <v>0</v>
      </c>
      <c r="I145" s="243">
        <v>-8.18</v>
      </c>
      <c r="J145" s="243">
        <v>-3.97</v>
      </c>
      <c r="K145" s="243">
        <v>-11.84</v>
      </c>
    </row>
    <row r="146" spans="2:11">
      <c r="B146" s="53" t="s">
        <v>346</v>
      </c>
      <c r="C146" s="230">
        <v>0</v>
      </c>
      <c r="D146" s="230">
        <v>0</v>
      </c>
      <c r="E146" s="244">
        <v>0</v>
      </c>
      <c r="F146" s="232">
        <v>0</v>
      </c>
      <c r="G146" s="232">
        <v>0</v>
      </c>
      <c r="H146" s="235">
        <v>0</v>
      </c>
      <c r="I146" s="243" t="s">
        <v>133</v>
      </c>
      <c r="J146" s="243" t="s">
        <v>133</v>
      </c>
      <c r="K146" s="243" t="s">
        <v>133</v>
      </c>
    </row>
    <row r="147" spans="2:11">
      <c r="B147" s="53" t="s">
        <v>347</v>
      </c>
      <c r="C147" s="230">
        <v>0</v>
      </c>
      <c r="D147" s="230">
        <v>0</v>
      </c>
      <c r="E147" s="244">
        <v>0</v>
      </c>
      <c r="F147" s="232">
        <v>0</v>
      </c>
      <c r="G147" s="232">
        <v>0</v>
      </c>
      <c r="H147" s="235">
        <v>0</v>
      </c>
      <c r="I147" s="243" t="s">
        <v>133</v>
      </c>
      <c r="J147" s="243" t="s">
        <v>133</v>
      </c>
      <c r="K147" s="243" t="s">
        <v>133</v>
      </c>
    </row>
    <row r="148" spans="2:11">
      <c r="B148" s="53" t="s">
        <v>348</v>
      </c>
      <c r="C148" s="230">
        <v>0</v>
      </c>
      <c r="D148" s="230">
        <v>0</v>
      </c>
      <c r="E148" s="244">
        <v>0</v>
      </c>
      <c r="F148" s="232">
        <v>0</v>
      </c>
      <c r="G148" s="232">
        <v>0</v>
      </c>
      <c r="H148" s="235">
        <v>0</v>
      </c>
      <c r="I148" s="243" t="s">
        <v>133</v>
      </c>
      <c r="J148" s="243" t="s">
        <v>133</v>
      </c>
      <c r="K148" s="243" t="s">
        <v>133</v>
      </c>
    </row>
    <row r="149" spans="2:11">
      <c r="B149" s="53" t="s">
        <v>349</v>
      </c>
      <c r="C149" s="230">
        <v>0</v>
      </c>
      <c r="D149" s="230">
        <v>0</v>
      </c>
      <c r="E149" s="244">
        <v>0</v>
      </c>
      <c r="F149" s="232">
        <v>0</v>
      </c>
      <c r="G149" s="232">
        <v>0</v>
      </c>
      <c r="H149" s="235">
        <v>0</v>
      </c>
      <c r="I149" s="243" t="s">
        <v>133</v>
      </c>
      <c r="J149" s="243" t="s">
        <v>133</v>
      </c>
      <c r="K149" s="243" t="s">
        <v>133</v>
      </c>
    </row>
    <row r="150" spans="2:11">
      <c r="B150" s="53" t="s">
        <v>350</v>
      </c>
      <c r="C150" s="230">
        <v>0</v>
      </c>
      <c r="D150" s="230">
        <v>0</v>
      </c>
      <c r="E150" s="244">
        <v>0</v>
      </c>
      <c r="F150" s="232">
        <v>0</v>
      </c>
      <c r="G150" s="232">
        <v>0</v>
      </c>
      <c r="H150" s="235">
        <v>0</v>
      </c>
      <c r="I150" s="243" t="s">
        <v>133</v>
      </c>
      <c r="J150" s="243" t="s">
        <v>133</v>
      </c>
      <c r="K150" s="243" t="s">
        <v>133</v>
      </c>
    </row>
    <row r="151" spans="2:11">
      <c r="B151" s="53" t="s">
        <v>351</v>
      </c>
      <c r="C151" s="230">
        <v>0</v>
      </c>
      <c r="D151" s="230">
        <v>5</v>
      </c>
      <c r="E151" s="244">
        <v>0</v>
      </c>
      <c r="F151" s="232">
        <v>0</v>
      </c>
      <c r="G151" s="232">
        <v>0</v>
      </c>
      <c r="H151" s="235">
        <v>0</v>
      </c>
      <c r="I151" s="243" t="s">
        <v>133</v>
      </c>
      <c r="J151" s="243" t="s">
        <v>133</v>
      </c>
      <c r="K151" s="243">
        <v>-100</v>
      </c>
    </row>
    <row r="152" spans="2:11">
      <c r="B152" s="51" t="s">
        <v>352</v>
      </c>
      <c r="C152" s="230">
        <v>0</v>
      </c>
      <c r="D152" s="230">
        <v>75</v>
      </c>
      <c r="E152" s="244">
        <v>75</v>
      </c>
      <c r="F152" s="232">
        <v>0</v>
      </c>
      <c r="G152" s="232">
        <v>0.1</v>
      </c>
      <c r="H152" s="235">
        <v>0.1</v>
      </c>
      <c r="I152" s="243" t="s">
        <v>133</v>
      </c>
      <c r="J152" s="243" t="s">
        <v>133</v>
      </c>
      <c r="K152" s="243">
        <v>0</v>
      </c>
    </row>
    <row r="153" spans="2:11">
      <c r="B153" s="51" t="s">
        <v>353</v>
      </c>
      <c r="C153" s="230">
        <v>0</v>
      </c>
      <c r="D153" s="230">
        <v>0</v>
      </c>
      <c r="E153" s="244">
        <v>0</v>
      </c>
      <c r="F153" s="232">
        <v>0</v>
      </c>
      <c r="G153" s="232">
        <v>0</v>
      </c>
      <c r="H153" s="235">
        <v>0</v>
      </c>
      <c r="I153" s="243" t="s">
        <v>133</v>
      </c>
      <c r="J153" s="243" t="s">
        <v>133</v>
      </c>
      <c r="K153" s="243" t="s">
        <v>133</v>
      </c>
    </row>
    <row r="154" spans="2:11">
      <c r="B154" s="51" t="s">
        <v>354</v>
      </c>
      <c r="C154" s="230">
        <v>285</v>
      </c>
      <c r="D154" s="230">
        <v>340</v>
      </c>
      <c r="E154" s="244">
        <v>75</v>
      </c>
      <c r="F154" s="232">
        <v>0.2</v>
      </c>
      <c r="G154" s="232">
        <v>0.2</v>
      </c>
      <c r="H154" s="235">
        <v>0.1</v>
      </c>
      <c r="I154" s="243">
        <v>-6.16</v>
      </c>
      <c r="J154" s="243">
        <v>1.78</v>
      </c>
      <c r="K154" s="243">
        <v>-12.84</v>
      </c>
    </row>
    <row r="155" spans="2:11">
      <c r="B155" s="51" t="s">
        <v>355</v>
      </c>
      <c r="C155" s="230">
        <v>0</v>
      </c>
      <c r="D155" s="230">
        <v>5</v>
      </c>
      <c r="E155" s="244">
        <v>0</v>
      </c>
      <c r="F155" s="232">
        <v>0</v>
      </c>
      <c r="G155" s="232">
        <v>0</v>
      </c>
      <c r="H155" s="235">
        <v>0</v>
      </c>
      <c r="I155" s="243" t="s">
        <v>133</v>
      </c>
      <c r="J155" s="243" t="s">
        <v>133</v>
      </c>
      <c r="K155" s="243">
        <v>-100</v>
      </c>
    </row>
    <row r="156" spans="2:11">
      <c r="B156" s="50" t="s">
        <v>356</v>
      </c>
      <c r="C156" s="230">
        <v>125</v>
      </c>
      <c r="D156" s="230">
        <v>270</v>
      </c>
      <c r="E156" s="244">
        <v>275</v>
      </c>
      <c r="F156" s="232">
        <v>0.1</v>
      </c>
      <c r="G156" s="232">
        <v>0.2</v>
      </c>
      <c r="H156" s="235">
        <v>0.2</v>
      </c>
      <c r="I156" s="243">
        <v>3.83</v>
      </c>
      <c r="J156" s="243">
        <v>8.01</v>
      </c>
      <c r="K156" s="243">
        <v>0.17</v>
      </c>
    </row>
    <row r="157" spans="2:11">
      <c r="B157" s="51" t="s">
        <v>357</v>
      </c>
      <c r="C157" s="230">
        <v>115</v>
      </c>
      <c r="D157" s="230">
        <v>250</v>
      </c>
      <c r="E157" s="244">
        <v>260</v>
      </c>
      <c r="F157" s="232">
        <v>0.1</v>
      </c>
      <c r="G157" s="232">
        <v>0.2</v>
      </c>
      <c r="H157" s="235">
        <v>0.2</v>
      </c>
      <c r="I157" s="243">
        <v>3.96</v>
      </c>
      <c r="J157" s="243">
        <v>8.07</v>
      </c>
      <c r="K157" s="243">
        <v>0.36</v>
      </c>
    </row>
    <row r="158" spans="2:11">
      <c r="B158" s="51" t="s">
        <v>358</v>
      </c>
      <c r="C158" s="230">
        <v>0</v>
      </c>
      <c r="D158" s="230">
        <v>10</v>
      </c>
      <c r="E158" s="244">
        <v>5</v>
      </c>
      <c r="F158" s="232">
        <v>0</v>
      </c>
      <c r="G158" s="232">
        <v>0</v>
      </c>
      <c r="H158" s="235">
        <v>0</v>
      </c>
      <c r="I158" s="243" t="s">
        <v>133</v>
      </c>
      <c r="J158" s="243" t="s">
        <v>133</v>
      </c>
      <c r="K158" s="243">
        <v>-6.11</v>
      </c>
    </row>
    <row r="159" spans="2:11">
      <c r="B159" s="51" t="s">
        <v>359</v>
      </c>
      <c r="C159" s="230">
        <v>10</v>
      </c>
      <c r="D159" s="230">
        <v>10</v>
      </c>
      <c r="E159" s="244">
        <v>10</v>
      </c>
      <c r="F159" s="232">
        <v>0</v>
      </c>
      <c r="G159" s="232">
        <v>0</v>
      </c>
      <c r="H159" s="235">
        <v>0</v>
      </c>
      <c r="I159" s="243">
        <v>0</v>
      </c>
      <c r="J159" s="243">
        <v>0</v>
      </c>
      <c r="K159" s="243">
        <v>0</v>
      </c>
    </row>
    <row r="160" spans="2:11">
      <c r="B160" s="50" t="s">
        <v>360</v>
      </c>
      <c r="C160" s="230">
        <v>235</v>
      </c>
      <c r="D160" s="230">
        <v>220</v>
      </c>
      <c r="E160" s="244">
        <v>245</v>
      </c>
      <c r="F160" s="232">
        <v>0.2</v>
      </c>
      <c r="G160" s="232">
        <v>0.2</v>
      </c>
      <c r="H160" s="235">
        <v>0.2</v>
      </c>
      <c r="I160" s="243">
        <v>0.2</v>
      </c>
      <c r="J160" s="243">
        <v>-0.66</v>
      </c>
      <c r="K160" s="243">
        <v>0.98</v>
      </c>
    </row>
    <row r="161" spans="2:11">
      <c r="B161" s="51" t="s">
        <v>361</v>
      </c>
      <c r="C161" s="230">
        <v>120</v>
      </c>
      <c r="D161" s="230">
        <v>60</v>
      </c>
      <c r="E161" s="244">
        <v>105</v>
      </c>
      <c r="F161" s="232">
        <v>0.1</v>
      </c>
      <c r="G161" s="232">
        <v>0</v>
      </c>
      <c r="H161" s="235">
        <v>0.1</v>
      </c>
      <c r="I161" s="243">
        <v>-0.63</v>
      </c>
      <c r="J161" s="243">
        <v>-6.7</v>
      </c>
      <c r="K161" s="243">
        <v>5.22</v>
      </c>
    </row>
    <row r="162" spans="2:11">
      <c r="B162" s="51" t="s">
        <v>362</v>
      </c>
      <c r="C162" s="230">
        <v>115</v>
      </c>
      <c r="D162" s="230">
        <v>160</v>
      </c>
      <c r="E162" s="244">
        <v>140</v>
      </c>
      <c r="F162" s="232">
        <v>0.1</v>
      </c>
      <c r="G162" s="232">
        <v>0.1</v>
      </c>
      <c r="H162" s="235">
        <v>0.1</v>
      </c>
      <c r="I162" s="243">
        <v>0.94</v>
      </c>
      <c r="J162" s="243">
        <v>3.36</v>
      </c>
      <c r="K162" s="243">
        <v>-1.21</v>
      </c>
    </row>
    <row r="163" spans="2:11">
      <c r="B163" s="46" t="s">
        <v>363</v>
      </c>
      <c r="C163" s="230">
        <v>86435</v>
      </c>
      <c r="D163" s="230">
        <v>107545</v>
      </c>
      <c r="E163" s="244">
        <v>103935</v>
      </c>
      <c r="F163" s="232">
        <v>70.8</v>
      </c>
      <c r="G163" s="232">
        <v>74.599999999999994</v>
      </c>
      <c r="H163" s="235">
        <v>69.400000000000006</v>
      </c>
      <c r="I163" s="243">
        <v>0.88</v>
      </c>
      <c r="J163" s="243">
        <v>2.21</v>
      </c>
      <c r="K163" s="243">
        <v>-0.31</v>
      </c>
    </row>
    <row r="164" spans="2:11">
      <c r="B164" s="49" t="s">
        <v>364</v>
      </c>
      <c r="C164" s="230">
        <v>6265</v>
      </c>
      <c r="D164" s="230">
        <v>6315</v>
      </c>
      <c r="E164" s="244">
        <v>5810</v>
      </c>
      <c r="F164" s="232">
        <v>5.0999999999999996</v>
      </c>
      <c r="G164" s="232">
        <v>4.4000000000000004</v>
      </c>
      <c r="H164" s="235">
        <v>3.9</v>
      </c>
      <c r="I164" s="243">
        <v>-0.36</v>
      </c>
      <c r="J164" s="243">
        <v>0.08</v>
      </c>
      <c r="K164" s="243">
        <v>-0.75</v>
      </c>
    </row>
    <row r="165" spans="2:11">
      <c r="B165" s="50" t="s">
        <v>365</v>
      </c>
      <c r="C165" s="230">
        <v>10</v>
      </c>
      <c r="D165" s="230">
        <v>45</v>
      </c>
      <c r="E165" s="244">
        <v>10</v>
      </c>
      <c r="F165" s="232">
        <v>0</v>
      </c>
      <c r="G165" s="232">
        <v>0</v>
      </c>
      <c r="H165" s="235">
        <v>0</v>
      </c>
      <c r="I165" s="243">
        <v>0</v>
      </c>
      <c r="J165" s="243">
        <v>16.23</v>
      </c>
      <c r="K165" s="243">
        <v>-12.78</v>
      </c>
    </row>
    <row r="166" spans="2:11">
      <c r="B166" s="50" t="s">
        <v>366</v>
      </c>
      <c r="C166" s="230">
        <v>275</v>
      </c>
      <c r="D166" s="230">
        <v>515</v>
      </c>
      <c r="E166" s="244">
        <v>340</v>
      </c>
      <c r="F166" s="232">
        <v>0.2</v>
      </c>
      <c r="G166" s="232">
        <v>0.4</v>
      </c>
      <c r="H166" s="235">
        <v>0.2</v>
      </c>
      <c r="I166" s="243">
        <v>1.02</v>
      </c>
      <c r="J166" s="243">
        <v>6.47</v>
      </c>
      <c r="K166" s="243">
        <v>-3.7</v>
      </c>
    </row>
    <row r="167" spans="2:11">
      <c r="B167" s="50" t="s">
        <v>367</v>
      </c>
      <c r="C167" s="230">
        <v>2040</v>
      </c>
      <c r="D167" s="230">
        <v>1675</v>
      </c>
      <c r="E167" s="244">
        <v>1075</v>
      </c>
      <c r="F167" s="232">
        <v>1.7</v>
      </c>
      <c r="G167" s="232">
        <v>1.2</v>
      </c>
      <c r="H167" s="235">
        <v>0.7</v>
      </c>
      <c r="I167" s="243">
        <v>-3</v>
      </c>
      <c r="J167" s="243">
        <v>-1.95</v>
      </c>
      <c r="K167" s="243">
        <v>-3.95</v>
      </c>
    </row>
    <row r="168" spans="2:11">
      <c r="B168" s="50" t="s">
        <v>368</v>
      </c>
      <c r="C168" s="230">
        <v>270</v>
      </c>
      <c r="D168" s="230">
        <v>235</v>
      </c>
      <c r="E168" s="244">
        <v>260</v>
      </c>
      <c r="F168" s="232">
        <v>0.2</v>
      </c>
      <c r="G168" s="232">
        <v>0.2</v>
      </c>
      <c r="H168" s="235">
        <v>0.2</v>
      </c>
      <c r="I168" s="243">
        <v>-0.18</v>
      </c>
      <c r="J168" s="243">
        <v>-1.38</v>
      </c>
      <c r="K168" s="243">
        <v>0.92</v>
      </c>
    </row>
    <row r="169" spans="2:11">
      <c r="B169" s="50" t="s">
        <v>369</v>
      </c>
      <c r="C169" s="230">
        <v>270</v>
      </c>
      <c r="D169" s="230">
        <v>330</v>
      </c>
      <c r="E169" s="244">
        <v>595</v>
      </c>
      <c r="F169" s="232">
        <v>0.2</v>
      </c>
      <c r="G169" s="232">
        <v>0.2</v>
      </c>
      <c r="H169" s="235">
        <v>0.4</v>
      </c>
      <c r="I169" s="243">
        <v>3.83</v>
      </c>
      <c r="J169" s="243">
        <v>2.0299999999999998</v>
      </c>
      <c r="K169" s="243">
        <v>5.5</v>
      </c>
    </row>
    <row r="170" spans="2:11">
      <c r="B170" s="50" t="s">
        <v>370</v>
      </c>
      <c r="C170" s="230">
        <v>1020</v>
      </c>
      <c r="D170" s="230">
        <v>960</v>
      </c>
      <c r="E170" s="244">
        <v>995</v>
      </c>
      <c r="F170" s="232">
        <v>0.8</v>
      </c>
      <c r="G170" s="232">
        <v>0.7</v>
      </c>
      <c r="H170" s="235">
        <v>0.7</v>
      </c>
      <c r="I170" s="243">
        <v>-0.12</v>
      </c>
      <c r="J170" s="243">
        <v>-0.6</v>
      </c>
      <c r="K170" s="243">
        <v>0.33</v>
      </c>
    </row>
    <row r="171" spans="2:11">
      <c r="B171" s="50" t="s">
        <v>371</v>
      </c>
      <c r="C171" s="230">
        <v>1595</v>
      </c>
      <c r="D171" s="230">
        <v>1810</v>
      </c>
      <c r="E171" s="244">
        <v>1250</v>
      </c>
      <c r="F171" s="232">
        <v>1.3</v>
      </c>
      <c r="G171" s="232">
        <v>1.3</v>
      </c>
      <c r="H171" s="235">
        <v>0.8</v>
      </c>
      <c r="I171" s="243">
        <v>-1.1499999999999999</v>
      </c>
      <c r="J171" s="243">
        <v>1.27</v>
      </c>
      <c r="K171" s="243">
        <v>-3.31</v>
      </c>
    </row>
    <row r="172" spans="2:11">
      <c r="B172" s="50" t="s">
        <v>372</v>
      </c>
      <c r="C172" s="230">
        <v>565</v>
      </c>
      <c r="D172" s="230">
        <v>525</v>
      </c>
      <c r="E172" s="244">
        <v>1070</v>
      </c>
      <c r="F172" s="232">
        <v>0.5</v>
      </c>
      <c r="G172" s="232">
        <v>0.4</v>
      </c>
      <c r="H172" s="235">
        <v>0.7</v>
      </c>
      <c r="I172" s="243">
        <v>3.09</v>
      </c>
      <c r="J172" s="243">
        <v>-0.73</v>
      </c>
      <c r="K172" s="243">
        <v>6.69</v>
      </c>
    </row>
    <row r="173" spans="2:11">
      <c r="B173" s="50" t="s">
        <v>373</v>
      </c>
      <c r="C173" s="230">
        <v>220</v>
      </c>
      <c r="D173" s="230">
        <v>220</v>
      </c>
      <c r="E173" s="244">
        <v>215</v>
      </c>
      <c r="F173" s="232">
        <v>0.2</v>
      </c>
      <c r="G173" s="232">
        <v>0.2</v>
      </c>
      <c r="H173" s="235">
        <v>0.1</v>
      </c>
      <c r="I173" s="243">
        <v>-0.11</v>
      </c>
      <c r="J173" s="243">
        <v>0</v>
      </c>
      <c r="K173" s="243">
        <v>-0.21</v>
      </c>
    </row>
    <row r="174" spans="2:11">
      <c r="B174" s="49" t="s">
        <v>374</v>
      </c>
      <c r="C174" s="230">
        <v>23065</v>
      </c>
      <c r="D174" s="230">
        <v>29915</v>
      </c>
      <c r="E174" s="244">
        <v>28085</v>
      </c>
      <c r="F174" s="232">
        <v>18.899999999999999</v>
      </c>
      <c r="G174" s="232">
        <v>20.7</v>
      </c>
      <c r="H174" s="235">
        <v>18.8</v>
      </c>
      <c r="I174" s="243">
        <v>0.94</v>
      </c>
      <c r="J174" s="243">
        <v>2.63</v>
      </c>
      <c r="K174" s="243">
        <v>-0.56999999999999995</v>
      </c>
    </row>
    <row r="175" spans="2:11">
      <c r="B175" s="50" t="s">
        <v>375</v>
      </c>
      <c r="C175" s="230">
        <v>1435</v>
      </c>
      <c r="D175" s="230">
        <v>3125</v>
      </c>
      <c r="E175" s="244">
        <v>3120</v>
      </c>
      <c r="F175" s="232">
        <v>1.2</v>
      </c>
      <c r="G175" s="232">
        <v>2.2000000000000002</v>
      </c>
      <c r="H175" s="235">
        <v>2.1</v>
      </c>
      <c r="I175" s="243">
        <v>3.77</v>
      </c>
      <c r="J175" s="243">
        <v>8.09</v>
      </c>
      <c r="K175" s="243">
        <v>-0.01</v>
      </c>
    </row>
    <row r="176" spans="2:11">
      <c r="B176" s="50" t="s">
        <v>376</v>
      </c>
      <c r="C176" s="230">
        <v>675</v>
      </c>
      <c r="D176" s="230">
        <v>750</v>
      </c>
      <c r="E176" s="244">
        <v>785</v>
      </c>
      <c r="F176" s="232">
        <v>0.6</v>
      </c>
      <c r="G176" s="232">
        <v>0.5</v>
      </c>
      <c r="H176" s="235">
        <v>0.5</v>
      </c>
      <c r="I176" s="243">
        <v>0.72</v>
      </c>
      <c r="J176" s="243">
        <v>1.06</v>
      </c>
      <c r="K176" s="243">
        <v>0.42</v>
      </c>
    </row>
    <row r="177" spans="2:11">
      <c r="B177" s="50" t="s">
        <v>377</v>
      </c>
      <c r="C177" s="230">
        <v>375</v>
      </c>
      <c r="D177" s="230">
        <v>700</v>
      </c>
      <c r="E177" s="244">
        <v>395</v>
      </c>
      <c r="F177" s="232">
        <v>0.3</v>
      </c>
      <c r="G177" s="232">
        <v>0.5</v>
      </c>
      <c r="H177" s="235">
        <v>0.3</v>
      </c>
      <c r="I177" s="243">
        <v>0.25</v>
      </c>
      <c r="J177" s="243">
        <v>6.44</v>
      </c>
      <c r="K177" s="243">
        <v>-5.07</v>
      </c>
    </row>
    <row r="178" spans="2:11">
      <c r="B178" s="50" t="s">
        <v>378</v>
      </c>
      <c r="C178" s="230">
        <v>905</v>
      </c>
      <c r="D178" s="230">
        <v>2105</v>
      </c>
      <c r="E178" s="244">
        <v>2280</v>
      </c>
      <c r="F178" s="232">
        <v>0.7</v>
      </c>
      <c r="G178" s="232">
        <v>1.5</v>
      </c>
      <c r="H178" s="235">
        <v>1.5</v>
      </c>
      <c r="I178" s="243">
        <v>4.5</v>
      </c>
      <c r="J178" s="243">
        <v>8.81</v>
      </c>
      <c r="K178" s="243">
        <v>0.73</v>
      </c>
    </row>
    <row r="179" spans="2:11">
      <c r="B179" s="50" t="s">
        <v>379</v>
      </c>
      <c r="C179" s="230">
        <v>7970</v>
      </c>
      <c r="D179" s="230">
        <v>8505</v>
      </c>
      <c r="E179" s="244">
        <v>7590</v>
      </c>
      <c r="F179" s="232">
        <v>6.5</v>
      </c>
      <c r="G179" s="232">
        <v>5.9</v>
      </c>
      <c r="H179" s="235">
        <v>5.0999999999999996</v>
      </c>
      <c r="I179" s="243">
        <v>-0.23</v>
      </c>
      <c r="J179" s="243">
        <v>0.65</v>
      </c>
      <c r="K179" s="243">
        <v>-1.03</v>
      </c>
    </row>
    <row r="180" spans="2:11">
      <c r="B180" s="50" t="s">
        <v>380</v>
      </c>
      <c r="C180" s="230">
        <v>1745</v>
      </c>
      <c r="D180" s="230">
        <v>2075</v>
      </c>
      <c r="E180" s="244">
        <v>3010</v>
      </c>
      <c r="F180" s="232">
        <v>1.4</v>
      </c>
      <c r="G180" s="232">
        <v>1.4</v>
      </c>
      <c r="H180" s="235">
        <v>2</v>
      </c>
      <c r="I180" s="243">
        <v>2.63</v>
      </c>
      <c r="J180" s="243">
        <v>1.75</v>
      </c>
      <c r="K180" s="243">
        <v>3.44</v>
      </c>
    </row>
    <row r="181" spans="2:11">
      <c r="B181" s="50" t="s">
        <v>381</v>
      </c>
      <c r="C181" s="230">
        <v>1300</v>
      </c>
      <c r="D181" s="230">
        <v>1985</v>
      </c>
      <c r="E181" s="244">
        <v>2290</v>
      </c>
      <c r="F181" s="232">
        <v>1.1000000000000001</v>
      </c>
      <c r="G181" s="232">
        <v>1.4</v>
      </c>
      <c r="H181" s="235">
        <v>1.5</v>
      </c>
      <c r="I181" s="243">
        <v>2.73</v>
      </c>
      <c r="J181" s="243">
        <v>4.32</v>
      </c>
      <c r="K181" s="243">
        <v>1.31</v>
      </c>
    </row>
    <row r="182" spans="2:11">
      <c r="B182" s="50" t="s">
        <v>382</v>
      </c>
      <c r="C182" s="230">
        <v>2225</v>
      </c>
      <c r="D182" s="230">
        <v>2410</v>
      </c>
      <c r="E182" s="244">
        <v>2090</v>
      </c>
      <c r="F182" s="232">
        <v>1.8</v>
      </c>
      <c r="G182" s="232">
        <v>1.7</v>
      </c>
      <c r="H182" s="235">
        <v>1.4</v>
      </c>
      <c r="I182" s="243">
        <v>-0.3</v>
      </c>
      <c r="J182" s="243">
        <v>0.8</v>
      </c>
      <c r="K182" s="243">
        <v>-1.29</v>
      </c>
    </row>
    <row r="183" spans="2:11">
      <c r="B183" s="50" t="s">
        <v>383</v>
      </c>
      <c r="C183" s="230">
        <v>570</v>
      </c>
      <c r="D183" s="230">
        <v>955</v>
      </c>
      <c r="E183" s="244">
        <v>615</v>
      </c>
      <c r="F183" s="232">
        <v>0.5</v>
      </c>
      <c r="G183" s="232">
        <v>0.7</v>
      </c>
      <c r="H183" s="235">
        <v>0.4</v>
      </c>
      <c r="I183" s="243">
        <v>0.36</v>
      </c>
      <c r="J183" s="243">
        <v>5.3</v>
      </c>
      <c r="K183" s="243">
        <v>-3.92</v>
      </c>
    </row>
    <row r="184" spans="2:11">
      <c r="B184" s="50" t="s">
        <v>384</v>
      </c>
      <c r="C184" s="230">
        <v>4770</v>
      </c>
      <c r="D184" s="230">
        <v>5740</v>
      </c>
      <c r="E184" s="244">
        <v>4070</v>
      </c>
      <c r="F184" s="232">
        <v>3.9</v>
      </c>
      <c r="G184" s="232">
        <v>4</v>
      </c>
      <c r="H184" s="235">
        <v>2.7</v>
      </c>
      <c r="I184" s="243">
        <v>-0.75</v>
      </c>
      <c r="J184" s="243">
        <v>1.87</v>
      </c>
      <c r="K184" s="243">
        <v>-3.08</v>
      </c>
    </row>
    <row r="185" spans="2:11">
      <c r="B185" s="50" t="s">
        <v>385</v>
      </c>
      <c r="C185" s="230">
        <v>545</v>
      </c>
      <c r="D185" s="230">
        <v>985</v>
      </c>
      <c r="E185" s="244">
        <v>1375</v>
      </c>
      <c r="F185" s="232">
        <v>0.4</v>
      </c>
      <c r="G185" s="232">
        <v>0.7</v>
      </c>
      <c r="H185" s="235">
        <v>0.9</v>
      </c>
      <c r="I185" s="243">
        <v>4.51</v>
      </c>
      <c r="J185" s="243">
        <v>6.1</v>
      </c>
      <c r="K185" s="243">
        <v>3.08</v>
      </c>
    </row>
    <row r="186" spans="2:11">
      <c r="B186" s="50" t="s">
        <v>386</v>
      </c>
      <c r="C186" s="230">
        <v>550</v>
      </c>
      <c r="D186" s="230">
        <v>580</v>
      </c>
      <c r="E186" s="244">
        <v>465</v>
      </c>
      <c r="F186" s="232">
        <v>0.5</v>
      </c>
      <c r="G186" s="232">
        <v>0.4</v>
      </c>
      <c r="H186" s="235">
        <v>0.3</v>
      </c>
      <c r="I186" s="243">
        <v>-0.8</v>
      </c>
      <c r="J186" s="243">
        <v>0.53</v>
      </c>
      <c r="K186" s="243">
        <v>-1.99</v>
      </c>
    </row>
    <row r="187" spans="2:11">
      <c r="B187" s="49" t="s">
        <v>387</v>
      </c>
      <c r="C187" s="230">
        <v>8020</v>
      </c>
      <c r="D187" s="230">
        <v>8515</v>
      </c>
      <c r="E187" s="244">
        <v>9385</v>
      </c>
      <c r="F187" s="232">
        <v>6.6</v>
      </c>
      <c r="G187" s="232">
        <v>5.9</v>
      </c>
      <c r="H187" s="235">
        <v>6.3</v>
      </c>
      <c r="I187" s="243">
        <v>0.75</v>
      </c>
      <c r="J187" s="243">
        <v>0.6</v>
      </c>
      <c r="K187" s="243">
        <v>0.89</v>
      </c>
    </row>
    <row r="188" spans="2:11">
      <c r="B188" s="50" t="s">
        <v>388</v>
      </c>
      <c r="C188" s="230">
        <v>1255</v>
      </c>
      <c r="D188" s="230">
        <v>705</v>
      </c>
      <c r="E188" s="244">
        <v>1040</v>
      </c>
      <c r="F188" s="232">
        <v>1</v>
      </c>
      <c r="G188" s="232">
        <v>0.5</v>
      </c>
      <c r="H188" s="235">
        <v>0.7</v>
      </c>
      <c r="I188" s="243">
        <v>-0.89</v>
      </c>
      <c r="J188" s="243">
        <v>-5.6</v>
      </c>
      <c r="K188" s="243">
        <v>3.6</v>
      </c>
    </row>
    <row r="189" spans="2:11">
      <c r="B189" s="50" t="s">
        <v>389</v>
      </c>
      <c r="C189" s="230">
        <v>30</v>
      </c>
      <c r="D189" s="230">
        <v>20</v>
      </c>
      <c r="E189" s="244">
        <v>180</v>
      </c>
      <c r="F189" s="232">
        <v>0</v>
      </c>
      <c r="G189" s="232">
        <v>0</v>
      </c>
      <c r="H189" s="235">
        <v>0.1</v>
      </c>
      <c r="I189" s="243">
        <v>8.91</v>
      </c>
      <c r="J189" s="243">
        <v>-3.97</v>
      </c>
      <c r="K189" s="243">
        <v>22.11</v>
      </c>
    </row>
    <row r="190" spans="2:11">
      <c r="B190" s="50" t="s">
        <v>390</v>
      </c>
      <c r="C190" s="230">
        <v>670</v>
      </c>
      <c r="D190" s="230">
        <v>940</v>
      </c>
      <c r="E190" s="244">
        <v>1130</v>
      </c>
      <c r="F190" s="232">
        <v>0.5</v>
      </c>
      <c r="G190" s="232">
        <v>0.7</v>
      </c>
      <c r="H190" s="235">
        <v>0.8</v>
      </c>
      <c r="I190" s="243">
        <v>2.52</v>
      </c>
      <c r="J190" s="243">
        <v>3.44</v>
      </c>
      <c r="K190" s="243">
        <v>1.69</v>
      </c>
    </row>
    <row r="191" spans="2:11">
      <c r="B191" s="50" t="s">
        <v>391</v>
      </c>
      <c r="C191" s="230">
        <v>1450</v>
      </c>
      <c r="D191" s="230">
        <v>1500</v>
      </c>
      <c r="E191" s="244">
        <v>1685</v>
      </c>
      <c r="F191" s="232">
        <v>1.2</v>
      </c>
      <c r="G191" s="232">
        <v>1</v>
      </c>
      <c r="H191" s="235">
        <v>1.1000000000000001</v>
      </c>
      <c r="I191" s="243">
        <v>0.72</v>
      </c>
      <c r="J191" s="243">
        <v>0.34</v>
      </c>
      <c r="K191" s="243">
        <v>1.06</v>
      </c>
    </row>
    <row r="192" spans="2:11">
      <c r="B192" s="50" t="s">
        <v>392</v>
      </c>
      <c r="C192" s="230">
        <v>1065</v>
      </c>
      <c r="D192" s="230">
        <v>1105</v>
      </c>
      <c r="E192" s="244">
        <v>1175</v>
      </c>
      <c r="F192" s="232">
        <v>0.9</v>
      </c>
      <c r="G192" s="232">
        <v>0.8</v>
      </c>
      <c r="H192" s="235">
        <v>0.8</v>
      </c>
      <c r="I192" s="243">
        <v>0.47</v>
      </c>
      <c r="J192" s="243">
        <v>0.37</v>
      </c>
      <c r="K192" s="243">
        <v>0.56000000000000005</v>
      </c>
    </row>
    <row r="193" spans="2:11">
      <c r="B193" s="51" t="s">
        <v>393</v>
      </c>
      <c r="C193" s="230">
        <v>175</v>
      </c>
      <c r="D193" s="230">
        <v>185</v>
      </c>
      <c r="E193" s="244">
        <v>165</v>
      </c>
      <c r="F193" s="232">
        <v>0.1</v>
      </c>
      <c r="G193" s="232">
        <v>0.1</v>
      </c>
      <c r="H193" s="235">
        <v>0.1</v>
      </c>
      <c r="I193" s="243">
        <v>-0.28000000000000003</v>
      </c>
      <c r="J193" s="243">
        <v>0.56000000000000005</v>
      </c>
      <c r="K193" s="243">
        <v>-1.03</v>
      </c>
    </row>
    <row r="194" spans="2:11">
      <c r="B194" s="51" t="s">
        <v>394</v>
      </c>
      <c r="C194" s="230">
        <v>385</v>
      </c>
      <c r="D194" s="230">
        <v>355</v>
      </c>
      <c r="E194" s="244">
        <v>415</v>
      </c>
      <c r="F194" s="232">
        <v>0.3</v>
      </c>
      <c r="G194" s="232">
        <v>0.2</v>
      </c>
      <c r="H194" s="235">
        <v>0.3</v>
      </c>
      <c r="I194" s="243">
        <v>0.36</v>
      </c>
      <c r="J194" s="243">
        <v>-0.81</v>
      </c>
      <c r="K194" s="243">
        <v>1.43</v>
      </c>
    </row>
    <row r="195" spans="2:11">
      <c r="B195" s="51" t="s">
        <v>395</v>
      </c>
      <c r="C195" s="230">
        <v>505</v>
      </c>
      <c r="D195" s="230">
        <v>565</v>
      </c>
      <c r="E195" s="244">
        <v>595</v>
      </c>
      <c r="F195" s="232">
        <v>0.4</v>
      </c>
      <c r="G195" s="232">
        <v>0.4</v>
      </c>
      <c r="H195" s="235">
        <v>0.4</v>
      </c>
      <c r="I195" s="243">
        <v>0.78</v>
      </c>
      <c r="J195" s="243">
        <v>1.1299999999999999</v>
      </c>
      <c r="K195" s="243">
        <v>0.47</v>
      </c>
    </row>
    <row r="196" spans="2:11">
      <c r="B196" s="50" t="s">
        <v>396</v>
      </c>
      <c r="C196" s="230">
        <v>1710</v>
      </c>
      <c r="D196" s="230">
        <v>1990</v>
      </c>
      <c r="E196" s="244">
        <v>2335</v>
      </c>
      <c r="F196" s="232">
        <v>1.4</v>
      </c>
      <c r="G196" s="232">
        <v>1.4</v>
      </c>
      <c r="H196" s="235">
        <v>1.6</v>
      </c>
      <c r="I196" s="243">
        <v>1.49</v>
      </c>
      <c r="J196" s="243">
        <v>1.53</v>
      </c>
      <c r="K196" s="243">
        <v>1.46</v>
      </c>
    </row>
    <row r="197" spans="2:11">
      <c r="B197" s="50" t="s">
        <v>397</v>
      </c>
      <c r="C197" s="230">
        <v>0</v>
      </c>
      <c r="D197" s="230">
        <v>0</v>
      </c>
      <c r="E197" s="244">
        <v>0</v>
      </c>
      <c r="F197" s="232">
        <v>0</v>
      </c>
      <c r="G197" s="232">
        <v>0</v>
      </c>
      <c r="H197" s="235">
        <v>0</v>
      </c>
      <c r="I197" s="243" t="s">
        <v>133</v>
      </c>
      <c r="J197" s="243" t="s">
        <v>133</v>
      </c>
      <c r="K197" s="243" t="s">
        <v>133</v>
      </c>
    </row>
    <row r="198" spans="2:11">
      <c r="B198" s="51" t="s">
        <v>398</v>
      </c>
      <c r="C198" s="230">
        <v>0</v>
      </c>
      <c r="D198" s="230">
        <v>0</v>
      </c>
      <c r="E198" s="244">
        <v>0</v>
      </c>
      <c r="F198" s="232">
        <v>0</v>
      </c>
      <c r="G198" s="232">
        <v>0</v>
      </c>
      <c r="H198" s="235">
        <v>0</v>
      </c>
      <c r="I198" s="243" t="s">
        <v>133</v>
      </c>
      <c r="J198" s="243" t="s">
        <v>133</v>
      </c>
      <c r="K198" s="243" t="s">
        <v>133</v>
      </c>
    </row>
    <row r="199" spans="2:11">
      <c r="B199" s="51" t="s">
        <v>399</v>
      </c>
      <c r="C199" s="230">
        <v>0</v>
      </c>
      <c r="D199" s="230">
        <v>0</v>
      </c>
      <c r="E199" s="244">
        <v>0</v>
      </c>
      <c r="F199" s="232">
        <v>0</v>
      </c>
      <c r="G199" s="232">
        <v>0</v>
      </c>
      <c r="H199" s="235">
        <v>0</v>
      </c>
      <c r="I199" s="243" t="s">
        <v>133</v>
      </c>
      <c r="J199" s="243" t="s">
        <v>133</v>
      </c>
      <c r="K199" s="243" t="s">
        <v>133</v>
      </c>
    </row>
    <row r="200" spans="2:11">
      <c r="B200" s="50" t="s">
        <v>400</v>
      </c>
      <c r="C200" s="230">
        <v>1795</v>
      </c>
      <c r="D200" s="230">
        <v>1905</v>
      </c>
      <c r="E200" s="244">
        <v>1670</v>
      </c>
      <c r="F200" s="232">
        <v>1.5</v>
      </c>
      <c r="G200" s="232">
        <v>1.3</v>
      </c>
      <c r="H200" s="235">
        <v>1.1000000000000001</v>
      </c>
      <c r="I200" s="243">
        <v>-0.34</v>
      </c>
      <c r="J200" s="243">
        <v>0.6</v>
      </c>
      <c r="K200" s="243">
        <v>-1.19</v>
      </c>
    </row>
    <row r="201" spans="2:11">
      <c r="B201" s="51" t="s">
        <v>401</v>
      </c>
      <c r="C201" s="230">
        <v>1245</v>
      </c>
      <c r="D201" s="230">
        <v>1140</v>
      </c>
      <c r="E201" s="244">
        <v>1035</v>
      </c>
      <c r="F201" s="232">
        <v>1</v>
      </c>
      <c r="G201" s="232">
        <v>0.8</v>
      </c>
      <c r="H201" s="235">
        <v>0.7</v>
      </c>
      <c r="I201" s="243">
        <v>-0.88</v>
      </c>
      <c r="J201" s="243">
        <v>-0.88</v>
      </c>
      <c r="K201" s="243">
        <v>-0.87</v>
      </c>
    </row>
    <row r="202" spans="2:11">
      <c r="B202" s="51" t="s">
        <v>402</v>
      </c>
      <c r="C202" s="230">
        <v>550</v>
      </c>
      <c r="D202" s="230">
        <v>765</v>
      </c>
      <c r="E202" s="244">
        <v>635</v>
      </c>
      <c r="F202" s="232">
        <v>0.5</v>
      </c>
      <c r="G202" s="232">
        <v>0.5</v>
      </c>
      <c r="H202" s="235">
        <v>0.4</v>
      </c>
      <c r="I202" s="243">
        <v>0.69</v>
      </c>
      <c r="J202" s="243">
        <v>3.35</v>
      </c>
      <c r="K202" s="243">
        <v>-1.68</v>
      </c>
    </row>
    <row r="203" spans="2:11">
      <c r="B203" s="50" t="s">
        <v>403</v>
      </c>
      <c r="C203" s="230">
        <v>45</v>
      </c>
      <c r="D203" s="230">
        <v>350</v>
      </c>
      <c r="E203" s="244">
        <v>170</v>
      </c>
      <c r="F203" s="232">
        <v>0</v>
      </c>
      <c r="G203" s="232">
        <v>0.2</v>
      </c>
      <c r="H203" s="235">
        <v>0.1</v>
      </c>
      <c r="I203" s="243">
        <v>6.53</v>
      </c>
      <c r="J203" s="243">
        <v>22.77</v>
      </c>
      <c r="K203" s="243">
        <v>-6.35</v>
      </c>
    </row>
    <row r="204" spans="2:11">
      <c r="B204" s="49" t="s">
        <v>404</v>
      </c>
      <c r="C204" s="230">
        <v>3330</v>
      </c>
      <c r="D204" s="230">
        <v>4405</v>
      </c>
      <c r="E204" s="244">
        <v>2085</v>
      </c>
      <c r="F204" s="232">
        <v>2.7</v>
      </c>
      <c r="G204" s="232">
        <v>3.1</v>
      </c>
      <c r="H204" s="235">
        <v>1.4</v>
      </c>
      <c r="I204" s="243">
        <v>-2.2000000000000002</v>
      </c>
      <c r="J204" s="243">
        <v>2.84</v>
      </c>
      <c r="K204" s="243">
        <v>-6.57</v>
      </c>
    </row>
    <row r="205" spans="2:11">
      <c r="B205" s="50" t="s">
        <v>405</v>
      </c>
      <c r="C205" s="230">
        <v>920</v>
      </c>
      <c r="D205" s="230">
        <v>655</v>
      </c>
      <c r="E205" s="244">
        <v>360</v>
      </c>
      <c r="F205" s="232">
        <v>0.8</v>
      </c>
      <c r="G205" s="232">
        <v>0.5</v>
      </c>
      <c r="H205" s="235">
        <v>0.2</v>
      </c>
      <c r="I205" s="243">
        <v>-4.37</v>
      </c>
      <c r="J205" s="243">
        <v>-3.34</v>
      </c>
      <c r="K205" s="243">
        <v>-5.3</v>
      </c>
    </row>
    <row r="206" spans="2:11">
      <c r="B206" s="51" t="s">
        <v>406</v>
      </c>
      <c r="C206" s="230">
        <v>835</v>
      </c>
      <c r="D206" s="230">
        <v>395</v>
      </c>
      <c r="E206" s="244">
        <v>125</v>
      </c>
      <c r="F206" s="232">
        <v>0.7</v>
      </c>
      <c r="G206" s="232">
        <v>0.3</v>
      </c>
      <c r="H206" s="235">
        <v>0.1</v>
      </c>
      <c r="I206" s="243">
        <v>-8.65</v>
      </c>
      <c r="J206" s="243">
        <v>-7.21</v>
      </c>
      <c r="K206" s="243">
        <v>-9.93</v>
      </c>
    </row>
    <row r="207" spans="2:11">
      <c r="B207" s="51" t="s">
        <v>407</v>
      </c>
      <c r="C207" s="230">
        <v>40</v>
      </c>
      <c r="D207" s="230">
        <v>240</v>
      </c>
      <c r="E207" s="244">
        <v>160</v>
      </c>
      <c r="F207" s="232">
        <v>0</v>
      </c>
      <c r="G207" s="232">
        <v>0.2</v>
      </c>
      <c r="H207" s="235">
        <v>0.1</v>
      </c>
      <c r="I207" s="243">
        <v>6.82</v>
      </c>
      <c r="J207" s="243">
        <v>19.62</v>
      </c>
      <c r="K207" s="243">
        <v>-3.62</v>
      </c>
    </row>
    <row r="208" spans="2:11">
      <c r="B208" s="51" t="s">
        <v>408</v>
      </c>
      <c r="C208" s="230">
        <v>45</v>
      </c>
      <c r="D208" s="230">
        <v>20</v>
      </c>
      <c r="E208" s="244">
        <v>75</v>
      </c>
      <c r="F208" s="232">
        <v>0</v>
      </c>
      <c r="G208" s="232">
        <v>0</v>
      </c>
      <c r="H208" s="235">
        <v>0.1</v>
      </c>
      <c r="I208" s="243">
        <v>2.46</v>
      </c>
      <c r="J208" s="243">
        <v>-7.79</v>
      </c>
      <c r="K208" s="243">
        <v>12.77</v>
      </c>
    </row>
    <row r="209" spans="2:11">
      <c r="B209" s="50" t="s">
        <v>409</v>
      </c>
      <c r="C209" s="230">
        <v>135</v>
      </c>
      <c r="D209" s="230">
        <v>195</v>
      </c>
      <c r="E209" s="244">
        <v>255</v>
      </c>
      <c r="F209" s="232">
        <v>0.1</v>
      </c>
      <c r="G209" s="232">
        <v>0.1</v>
      </c>
      <c r="H209" s="235">
        <v>0.2</v>
      </c>
      <c r="I209" s="243">
        <v>3.07</v>
      </c>
      <c r="J209" s="243">
        <v>3.75</v>
      </c>
      <c r="K209" s="243">
        <v>2.4700000000000002</v>
      </c>
    </row>
    <row r="210" spans="2:11">
      <c r="B210" s="51" t="s">
        <v>410</v>
      </c>
      <c r="C210" s="230">
        <v>70</v>
      </c>
      <c r="D210" s="230">
        <v>100</v>
      </c>
      <c r="E210" s="244">
        <v>80</v>
      </c>
      <c r="F210" s="232">
        <v>0.1</v>
      </c>
      <c r="G210" s="232">
        <v>0.1</v>
      </c>
      <c r="H210" s="235">
        <v>0.1</v>
      </c>
      <c r="I210" s="243">
        <v>0.64</v>
      </c>
      <c r="J210" s="243">
        <v>3.63</v>
      </c>
      <c r="K210" s="243">
        <v>-2.0099999999999998</v>
      </c>
    </row>
    <row r="211" spans="2:11">
      <c r="B211" s="51" t="s">
        <v>411</v>
      </c>
      <c r="C211" s="230">
        <v>35</v>
      </c>
      <c r="D211" s="230">
        <v>80</v>
      </c>
      <c r="E211" s="244">
        <v>135</v>
      </c>
      <c r="F211" s="232">
        <v>0</v>
      </c>
      <c r="G211" s="232">
        <v>0.1</v>
      </c>
      <c r="H211" s="235">
        <v>0.1</v>
      </c>
      <c r="I211" s="243">
        <v>6.64</v>
      </c>
      <c r="J211" s="243">
        <v>8.6199999999999992</v>
      </c>
      <c r="K211" s="243">
        <v>4.87</v>
      </c>
    </row>
    <row r="212" spans="2:11">
      <c r="B212" s="51" t="s">
        <v>412</v>
      </c>
      <c r="C212" s="230">
        <v>30</v>
      </c>
      <c r="D212" s="230">
        <v>15</v>
      </c>
      <c r="E212" s="244">
        <v>40</v>
      </c>
      <c r="F212" s="232">
        <v>0</v>
      </c>
      <c r="G212" s="232">
        <v>0</v>
      </c>
      <c r="H212" s="235">
        <v>0</v>
      </c>
      <c r="I212" s="243">
        <v>1.38</v>
      </c>
      <c r="J212" s="243">
        <v>-6.7</v>
      </c>
      <c r="K212" s="243">
        <v>9.33</v>
      </c>
    </row>
    <row r="213" spans="2:11">
      <c r="B213" s="50" t="s">
        <v>413</v>
      </c>
      <c r="C213" s="230">
        <v>215</v>
      </c>
      <c r="D213" s="230">
        <v>245</v>
      </c>
      <c r="E213" s="244">
        <v>160</v>
      </c>
      <c r="F213" s="232">
        <v>0.2</v>
      </c>
      <c r="G213" s="232">
        <v>0.2</v>
      </c>
      <c r="H213" s="235">
        <v>0.1</v>
      </c>
      <c r="I213" s="243">
        <v>-1.4</v>
      </c>
      <c r="J213" s="243">
        <v>1.31</v>
      </c>
      <c r="K213" s="243">
        <v>-3.8</v>
      </c>
    </row>
    <row r="214" spans="2:11">
      <c r="B214" s="51" t="s">
        <v>414</v>
      </c>
      <c r="C214" s="230">
        <v>215</v>
      </c>
      <c r="D214" s="230">
        <v>245</v>
      </c>
      <c r="E214" s="244">
        <v>160</v>
      </c>
      <c r="F214" s="232">
        <v>0.2</v>
      </c>
      <c r="G214" s="232">
        <v>0.2</v>
      </c>
      <c r="H214" s="235">
        <v>0.1</v>
      </c>
      <c r="I214" s="243">
        <v>-1.4</v>
      </c>
      <c r="J214" s="243">
        <v>1.31</v>
      </c>
      <c r="K214" s="243">
        <v>-3.8</v>
      </c>
    </row>
    <row r="215" spans="2:11">
      <c r="B215" s="51" t="s">
        <v>415</v>
      </c>
      <c r="C215" s="230">
        <v>0</v>
      </c>
      <c r="D215" s="230">
        <v>0</v>
      </c>
      <c r="E215" s="244">
        <v>0</v>
      </c>
      <c r="F215" s="232">
        <v>0</v>
      </c>
      <c r="G215" s="232">
        <v>0</v>
      </c>
      <c r="H215" s="235">
        <v>0</v>
      </c>
      <c r="I215" s="243" t="s">
        <v>133</v>
      </c>
      <c r="J215" s="243" t="s">
        <v>133</v>
      </c>
      <c r="K215" s="243" t="s">
        <v>133</v>
      </c>
    </row>
    <row r="216" spans="2:11">
      <c r="B216" s="50" t="s">
        <v>416</v>
      </c>
      <c r="C216" s="230">
        <v>1935</v>
      </c>
      <c r="D216" s="230">
        <v>3250</v>
      </c>
      <c r="E216" s="244">
        <v>1260</v>
      </c>
      <c r="F216" s="232">
        <v>1.6</v>
      </c>
      <c r="G216" s="232">
        <v>2.2999999999999998</v>
      </c>
      <c r="H216" s="235">
        <v>0.8</v>
      </c>
      <c r="I216" s="243">
        <v>-2.02</v>
      </c>
      <c r="J216" s="243">
        <v>5.32</v>
      </c>
      <c r="K216" s="243">
        <v>-8.25</v>
      </c>
    </row>
    <row r="217" spans="2:11">
      <c r="B217" s="50" t="s">
        <v>417</v>
      </c>
      <c r="C217" s="230">
        <v>110</v>
      </c>
      <c r="D217" s="230">
        <v>40</v>
      </c>
      <c r="E217" s="244">
        <v>20</v>
      </c>
      <c r="F217" s="232">
        <v>0.1</v>
      </c>
      <c r="G217" s="232">
        <v>0</v>
      </c>
      <c r="H217" s="235">
        <v>0</v>
      </c>
      <c r="I217" s="243">
        <v>-7.8</v>
      </c>
      <c r="J217" s="243">
        <v>-9.6199999999999992</v>
      </c>
      <c r="K217" s="243">
        <v>-6.11</v>
      </c>
    </row>
    <row r="218" spans="2:11">
      <c r="B218" s="50" t="s">
        <v>418</v>
      </c>
      <c r="C218" s="230">
        <v>15</v>
      </c>
      <c r="D218" s="230">
        <v>20</v>
      </c>
      <c r="E218" s="244">
        <v>30</v>
      </c>
      <c r="F218" s="232">
        <v>0</v>
      </c>
      <c r="G218" s="232">
        <v>0</v>
      </c>
      <c r="H218" s="235">
        <v>0</v>
      </c>
      <c r="I218" s="243">
        <v>3.36</v>
      </c>
      <c r="J218" s="243">
        <v>2.92</v>
      </c>
      <c r="K218" s="243">
        <v>3.75</v>
      </c>
    </row>
    <row r="219" spans="2:11">
      <c r="B219" s="49" t="s">
        <v>419</v>
      </c>
      <c r="C219" s="230">
        <v>9680</v>
      </c>
      <c r="D219" s="230">
        <v>10255</v>
      </c>
      <c r="E219" s="244">
        <v>7855</v>
      </c>
      <c r="F219" s="232">
        <v>7.9</v>
      </c>
      <c r="G219" s="232">
        <v>7.1</v>
      </c>
      <c r="H219" s="235">
        <v>5.2</v>
      </c>
      <c r="I219" s="243">
        <v>-0.99</v>
      </c>
      <c r="J219" s="243">
        <v>0.57999999999999996</v>
      </c>
      <c r="K219" s="243">
        <v>-2.39</v>
      </c>
    </row>
    <row r="220" spans="2:11">
      <c r="B220" s="49" t="s">
        <v>420</v>
      </c>
      <c r="C220" s="230">
        <v>7965</v>
      </c>
      <c r="D220" s="230">
        <v>8335</v>
      </c>
      <c r="E220" s="244">
        <v>6595</v>
      </c>
      <c r="F220" s="232">
        <v>6.5</v>
      </c>
      <c r="G220" s="232">
        <v>5.8</v>
      </c>
      <c r="H220" s="235">
        <v>4.4000000000000004</v>
      </c>
      <c r="I220" s="243">
        <v>-0.89</v>
      </c>
      <c r="J220" s="243">
        <v>0.46</v>
      </c>
      <c r="K220" s="243">
        <v>-2.11</v>
      </c>
    </row>
    <row r="221" spans="2:11">
      <c r="B221" s="50" t="s">
        <v>421</v>
      </c>
      <c r="C221" s="230">
        <v>4810</v>
      </c>
      <c r="D221" s="230">
        <v>3715</v>
      </c>
      <c r="E221" s="244">
        <v>3150</v>
      </c>
      <c r="F221" s="232">
        <v>3.9</v>
      </c>
      <c r="G221" s="232">
        <v>2.6</v>
      </c>
      <c r="H221" s="235">
        <v>2.1</v>
      </c>
      <c r="I221" s="243">
        <v>-2</v>
      </c>
      <c r="J221" s="243">
        <v>-2.5499999999999998</v>
      </c>
      <c r="K221" s="243">
        <v>-1.49</v>
      </c>
    </row>
    <row r="222" spans="2:11">
      <c r="B222" s="51" t="s">
        <v>422</v>
      </c>
      <c r="C222" s="230">
        <v>5</v>
      </c>
      <c r="D222" s="230">
        <v>0</v>
      </c>
      <c r="E222" s="244">
        <v>0</v>
      </c>
      <c r="F222" s="232">
        <v>0</v>
      </c>
      <c r="G222" s="232">
        <v>0</v>
      </c>
      <c r="H222" s="235">
        <v>0</v>
      </c>
      <c r="I222" s="243">
        <v>-100</v>
      </c>
      <c r="J222" s="243">
        <v>-100</v>
      </c>
      <c r="K222" s="243" t="s">
        <v>133</v>
      </c>
    </row>
    <row r="223" spans="2:11">
      <c r="B223" s="51" t="s">
        <v>423</v>
      </c>
      <c r="C223" s="230">
        <v>265</v>
      </c>
      <c r="D223" s="230">
        <v>350</v>
      </c>
      <c r="E223" s="244">
        <v>285</v>
      </c>
      <c r="F223" s="232">
        <v>0.2</v>
      </c>
      <c r="G223" s="232">
        <v>0.2</v>
      </c>
      <c r="H223" s="235">
        <v>0.2</v>
      </c>
      <c r="I223" s="243">
        <v>0.35</v>
      </c>
      <c r="J223" s="243">
        <v>2.82</v>
      </c>
      <c r="K223" s="243">
        <v>-1.85</v>
      </c>
    </row>
    <row r="224" spans="2:11">
      <c r="B224" s="51" t="s">
        <v>424</v>
      </c>
      <c r="C224" s="230">
        <v>4540</v>
      </c>
      <c r="D224" s="230">
        <v>3365</v>
      </c>
      <c r="E224" s="244">
        <v>2865</v>
      </c>
      <c r="F224" s="232">
        <v>3.7</v>
      </c>
      <c r="G224" s="232">
        <v>2.2999999999999998</v>
      </c>
      <c r="H224" s="235">
        <v>1.9</v>
      </c>
      <c r="I224" s="243">
        <v>-2.17</v>
      </c>
      <c r="J224" s="243">
        <v>-2.95</v>
      </c>
      <c r="K224" s="243">
        <v>-1.45</v>
      </c>
    </row>
    <row r="225" spans="2:11">
      <c r="B225" s="50" t="s">
        <v>425</v>
      </c>
      <c r="C225" s="230">
        <v>500</v>
      </c>
      <c r="D225" s="230">
        <v>825</v>
      </c>
      <c r="E225" s="244">
        <v>260</v>
      </c>
      <c r="F225" s="232">
        <v>0.4</v>
      </c>
      <c r="G225" s="232">
        <v>0.6</v>
      </c>
      <c r="H225" s="235">
        <v>0.2</v>
      </c>
      <c r="I225" s="243">
        <v>-3.07</v>
      </c>
      <c r="J225" s="243">
        <v>5.14</v>
      </c>
      <c r="K225" s="243">
        <v>-9.9700000000000006</v>
      </c>
    </row>
    <row r="226" spans="2:11">
      <c r="B226" s="50" t="s">
        <v>426</v>
      </c>
      <c r="C226" s="230">
        <v>190</v>
      </c>
      <c r="D226" s="230">
        <v>480</v>
      </c>
      <c r="E226" s="244">
        <v>410</v>
      </c>
      <c r="F226" s="232">
        <v>0.2</v>
      </c>
      <c r="G226" s="232">
        <v>0.3</v>
      </c>
      <c r="H226" s="235">
        <v>0.3</v>
      </c>
      <c r="I226" s="243">
        <v>3.73</v>
      </c>
      <c r="J226" s="243">
        <v>9.7100000000000009</v>
      </c>
      <c r="K226" s="243">
        <v>-1.42</v>
      </c>
    </row>
    <row r="227" spans="2:11">
      <c r="B227" s="50" t="s">
        <v>427</v>
      </c>
      <c r="C227" s="230">
        <v>1775</v>
      </c>
      <c r="D227" s="230">
        <v>1725</v>
      </c>
      <c r="E227" s="244">
        <v>1510</v>
      </c>
      <c r="F227" s="232">
        <v>1.5</v>
      </c>
      <c r="G227" s="232">
        <v>1.2</v>
      </c>
      <c r="H227" s="235">
        <v>1</v>
      </c>
      <c r="I227" s="243">
        <v>-0.77</v>
      </c>
      <c r="J227" s="243">
        <v>-0.28999999999999998</v>
      </c>
      <c r="K227" s="243">
        <v>-1.2</v>
      </c>
    </row>
    <row r="228" spans="2:11">
      <c r="B228" s="51" t="s">
        <v>428</v>
      </c>
      <c r="C228" s="230">
        <v>860</v>
      </c>
      <c r="D228" s="230">
        <v>715</v>
      </c>
      <c r="E228" s="244">
        <v>500</v>
      </c>
      <c r="F228" s="232">
        <v>0.7</v>
      </c>
      <c r="G228" s="232">
        <v>0.5</v>
      </c>
      <c r="H228" s="235">
        <v>0.3</v>
      </c>
      <c r="I228" s="243">
        <v>-2.5499999999999998</v>
      </c>
      <c r="J228" s="243">
        <v>-1.83</v>
      </c>
      <c r="K228" s="243">
        <v>-3.2</v>
      </c>
    </row>
    <row r="229" spans="2:11">
      <c r="B229" s="51" t="s">
        <v>429</v>
      </c>
      <c r="C229" s="230">
        <v>915</v>
      </c>
      <c r="D229" s="230">
        <v>1010</v>
      </c>
      <c r="E229" s="244">
        <v>1010</v>
      </c>
      <c r="F229" s="232">
        <v>0.7</v>
      </c>
      <c r="G229" s="232">
        <v>0.7</v>
      </c>
      <c r="H229" s="235">
        <v>0.7</v>
      </c>
      <c r="I229" s="243">
        <v>0.47</v>
      </c>
      <c r="J229" s="243">
        <v>0.99</v>
      </c>
      <c r="K229" s="243">
        <v>0</v>
      </c>
    </row>
    <row r="230" spans="2:11">
      <c r="B230" s="50" t="s">
        <v>430</v>
      </c>
      <c r="C230" s="230">
        <v>690</v>
      </c>
      <c r="D230" s="230">
        <v>1590</v>
      </c>
      <c r="E230" s="244">
        <v>1265</v>
      </c>
      <c r="F230" s="232">
        <v>0.6</v>
      </c>
      <c r="G230" s="232">
        <v>1.1000000000000001</v>
      </c>
      <c r="H230" s="235">
        <v>0.8</v>
      </c>
      <c r="I230" s="243">
        <v>2.93</v>
      </c>
      <c r="J230" s="243">
        <v>8.7100000000000009</v>
      </c>
      <c r="K230" s="243">
        <v>-2.06</v>
      </c>
    </row>
    <row r="231" spans="2:11">
      <c r="B231" s="49" t="s">
        <v>431</v>
      </c>
      <c r="C231" s="230">
        <v>2095</v>
      </c>
      <c r="D231" s="230">
        <v>2155</v>
      </c>
      <c r="E231" s="244">
        <v>2430</v>
      </c>
      <c r="F231" s="232">
        <v>1.7</v>
      </c>
      <c r="G231" s="232">
        <v>1.5</v>
      </c>
      <c r="H231" s="235">
        <v>1.6</v>
      </c>
      <c r="I231" s="243">
        <v>0.71</v>
      </c>
      <c r="J231" s="243">
        <v>0.28000000000000003</v>
      </c>
      <c r="K231" s="243">
        <v>1.1000000000000001</v>
      </c>
    </row>
    <row r="232" spans="2:11">
      <c r="B232" s="50" t="s">
        <v>432</v>
      </c>
      <c r="C232" s="230">
        <v>1020</v>
      </c>
      <c r="D232" s="230">
        <v>1425</v>
      </c>
      <c r="E232" s="244">
        <v>1500</v>
      </c>
      <c r="F232" s="232">
        <v>0.8</v>
      </c>
      <c r="G232" s="232">
        <v>1</v>
      </c>
      <c r="H232" s="235">
        <v>1</v>
      </c>
      <c r="I232" s="243">
        <v>1.85</v>
      </c>
      <c r="J232" s="243">
        <v>3.4</v>
      </c>
      <c r="K232" s="243">
        <v>0.47</v>
      </c>
    </row>
    <row r="233" spans="2:11">
      <c r="B233" s="51" t="s">
        <v>433</v>
      </c>
      <c r="C233" s="230">
        <v>470</v>
      </c>
      <c r="D233" s="230">
        <v>710</v>
      </c>
      <c r="E233" s="244">
        <v>895</v>
      </c>
      <c r="F233" s="232">
        <v>0.4</v>
      </c>
      <c r="G233" s="232">
        <v>0.5</v>
      </c>
      <c r="H233" s="235">
        <v>0.6</v>
      </c>
      <c r="I233" s="243">
        <v>3.11</v>
      </c>
      <c r="J233" s="243">
        <v>4.21</v>
      </c>
      <c r="K233" s="243">
        <v>2.13</v>
      </c>
    </row>
    <row r="234" spans="2:11">
      <c r="B234" s="51" t="s">
        <v>434</v>
      </c>
      <c r="C234" s="230">
        <v>550</v>
      </c>
      <c r="D234" s="230">
        <v>715</v>
      </c>
      <c r="E234" s="244">
        <v>605</v>
      </c>
      <c r="F234" s="232">
        <v>0.5</v>
      </c>
      <c r="G234" s="232">
        <v>0.5</v>
      </c>
      <c r="H234" s="235">
        <v>0.4</v>
      </c>
      <c r="I234" s="243">
        <v>0.45</v>
      </c>
      <c r="J234" s="243">
        <v>2.66</v>
      </c>
      <c r="K234" s="243">
        <v>-1.51</v>
      </c>
    </row>
    <row r="235" spans="2:11">
      <c r="B235" s="50" t="s">
        <v>435</v>
      </c>
      <c r="C235" s="230">
        <v>1070</v>
      </c>
      <c r="D235" s="230">
        <v>680</v>
      </c>
      <c r="E235" s="244">
        <v>910</v>
      </c>
      <c r="F235" s="232">
        <v>0.9</v>
      </c>
      <c r="G235" s="232">
        <v>0.5</v>
      </c>
      <c r="H235" s="235">
        <v>0.6</v>
      </c>
      <c r="I235" s="243">
        <v>-0.77</v>
      </c>
      <c r="J235" s="243">
        <v>-4.43</v>
      </c>
      <c r="K235" s="243">
        <v>2.68</v>
      </c>
    </row>
    <row r="236" spans="2:11">
      <c r="B236" s="51" t="s">
        <v>436</v>
      </c>
      <c r="C236" s="230">
        <v>195</v>
      </c>
      <c r="D236" s="230">
        <v>180</v>
      </c>
      <c r="E236" s="244">
        <v>295</v>
      </c>
      <c r="F236" s="232">
        <v>0.2</v>
      </c>
      <c r="G236" s="232">
        <v>0.1</v>
      </c>
      <c r="H236" s="235">
        <v>0.2</v>
      </c>
      <c r="I236" s="243">
        <v>1.99</v>
      </c>
      <c r="J236" s="243">
        <v>-0.8</v>
      </c>
      <c r="K236" s="243">
        <v>4.59</v>
      </c>
    </row>
    <row r="237" spans="2:11">
      <c r="B237" s="51" t="s">
        <v>437</v>
      </c>
      <c r="C237" s="230">
        <v>875</v>
      </c>
      <c r="D237" s="230">
        <v>500</v>
      </c>
      <c r="E237" s="244">
        <v>615</v>
      </c>
      <c r="F237" s="232">
        <v>0.7</v>
      </c>
      <c r="G237" s="232">
        <v>0.3</v>
      </c>
      <c r="H237" s="235">
        <v>0.4</v>
      </c>
      <c r="I237" s="243">
        <v>-1.67</v>
      </c>
      <c r="J237" s="243">
        <v>-5.44</v>
      </c>
      <c r="K237" s="243">
        <v>1.9</v>
      </c>
    </row>
    <row r="238" spans="2:11">
      <c r="B238" s="50" t="s">
        <v>438</v>
      </c>
      <c r="C238" s="230">
        <v>5</v>
      </c>
      <c r="D238" s="230">
        <v>50</v>
      </c>
      <c r="E238" s="244">
        <v>20</v>
      </c>
      <c r="F238" s="232">
        <v>0</v>
      </c>
      <c r="G238" s="232">
        <v>0</v>
      </c>
      <c r="H238" s="235">
        <v>0</v>
      </c>
      <c r="I238" s="243">
        <v>6.82</v>
      </c>
      <c r="J238" s="243">
        <v>25.89</v>
      </c>
      <c r="K238" s="243">
        <v>-7.99</v>
      </c>
    </row>
    <row r="239" spans="2:11">
      <c r="B239" s="49" t="s">
        <v>439</v>
      </c>
      <c r="C239" s="230">
        <v>3975</v>
      </c>
      <c r="D239" s="230">
        <v>6950</v>
      </c>
      <c r="E239" s="244">
        <v>7770</v>
      </c>
      <c r="F239" s="232">
        <v>3.3</v>
      </c>
      <c r="G239" s="232">
        <v>4.8</v>
      </c>
      <c r="H239" s="235">
        <v>5.2</v>
      </c>
      <c r="I239" s="243">
        <v>3.24</v>
      </c>
      <c r="J239" s="243">
        <v>5.75</v>
      </c>
      <c r="K239" s="243">
        <v>1.02</v>
      </c>
    </row>
    <row r="240" spans="2:11">
      <c r="B240" s="50" t="s">
        <v>440</v>
      </c>
      <c r="C240" s="230">
        <v>1535</v>
      </c>
      <c r="D240" s="230">
        <v>2425</v>
      </c>
      <c r="E240" s="244">
        <v>2145</v>
      </c>
      <c r="F240" s="232">
        <v>1.3</v>
      </c>
      <c r="G240" s="232">
        <v>1.7</v>
      </c>
      <c r="H240" s="235">
        <v>1.4</v>
      </c>
      <c r="I240" s="243">
        <v>1.61</v>
      </c>
      <c r="J240" s="243">
        <v>4.68</v>
      </c>
      <c r="K240" s="243">
        <v>-1.1100000000000001</v>
      </c>
    </row>
    <row r="241" spans="2:11">
      <c r="B241" s="51" t="s">
        <v>441</v>
      </c>
      <c r="C241" s="230">
        <v>690</v>
      </c>
      <c r="D241" s="230">
        <v>1310</v>
      </c>
      <c r="E241" s="244">
        <v>905</v>
      </c>
      <c r="F241" s="232">
        <v>0.6</v>
      </c>
      <c r="G241" s="232">
        <v>0.9</v>
      </c>
      <c r="H241" s="235">
        <v>0.6</v>
      </c>
      <c r="I241" s="243">
        <v>1.3</v>
      </c>
      <c r="J241" s="243">
        <v>6.62</v>
      </c>
      <c r="K241" s="243">
        <v>-3.31</v>
      </c>
    </row>
    <row r="242" spans="2:11">
      <c r="B242" s="51" t="s">
        <v>442</v>
      </c>
      <c r="C242" s="230">
        <v>845</v>
      </c>
      <c r="D242" s="230">
        <v>1115</v>
      </c>
      <c r="E242" s="244">
        <v>1240</v>
      </c>
      <c r="F242" s="232">
        <v>0.7</v>
      </c>
      <c r="G242" s="232">
        <v>0.8</v>
      </c>
      <c r="H242" s="235">
        <v>0.8</v>
      </c>
      <c r="I242" s="243">
        <v>1.84</v>
      </c>
      <c r="J242" s="243">
        <v>2.81</v>
      </c>
      <c r="K242" s="243">
        <v>0.97</v>
      </c>
    </row>
    <row r="243" spans="2:11">
      <c r="B243" s="50" t="s">
        <v>443</v>
      </c>
      <c r="C243" s="230">
        <v>810</v>
      </c>
      <c r="D243" s="230">
        <v>1385</v>
      </c>
      <c r="E243" s="244">
        <v>3005</v>
      </c>
      <c r="F243" s="232">
        <v>0.7</v>
      </c>
      <c r="G243" s="232">
        <v>1</v>
      </c>
      <c r="H243" s="235">
        <v>2</v>
      </c>
      <c r="I243" s="243">
        <v>6.44</v>
      </c>
      <c r="J243" s="243">
        <v>5.51</v>
      </c>
      <c r="K243" s="243">
        <v>7.3</v>
      </c>
    </row>
    <row r="244" spans="2:11">
      <c r="B244" s="50" t="s">
        <v>444</v>
      </c>
      <c r="C244" s="230">
        <v>1180</v>
      </c>
      <c r="D244" s="230">
        <v>1785</v>
      </c>
      <c r="E244" s="244">
        <v>1620</v>
      </c>
      <c r="F244" s="232">
        <v>1</v>
      </c>
      <c r="G244" s="232">
        <v>1.2</v>
      </c>
      <c r="H244" s="235">
        <v>1.1000000000000001</v>
      </c>
      <c r="I244" s="243">
        <v>1.52</v>
      </c>
      <c r="J244" s="243">
        <v>4.2300000000000004</v>
      </c>
      <c r="K244" s="243">
        <v>-0.88</v>
      </c>
    </row>
    <row r="245" spans="2:11">
      <c r="B245" s="51" t="s">
        <v>445</v>
      </c>
      <c r="C245" s="230">
        <v>85</v>
      </c>
      <c r="D245" s="230">
        <v>100</v>
      </c>
      <c r="E245" s="244">
        <v>140</v>
      </c>
      <c r="F245" s="232">
        <v>0.1</v>
      </c>
      <c r="G245" s="232">
        <v>0.1</v>
      </c>
      <c r="H245" s="235">
        <v>0.1</v>
      </c>
      <c r="I245" s="243">
        <v>2.4</v>
      </c>
      <c r="J245" s="243">
        <v>1.64</v>
      </c>
      <c r="K245" s="243">
        <v>3.11</v>
      </c>
    </row>
    <row r="246" spans="2:11">
      <c r="B246" s="51" t="s">
        <v>446</v>
      </c>
      <c r="C246" s="230">
        <v>600</v>
      </c>
      <c r="D246" s="230">
        <v>825</v>
      </c>
      <c r="E246" s="244">
        <v>730</v>
      </c>
      <c r="F246" s="232">
        <v>0.5</v>
      </c>
      <c r="G246" s="232">
        <v>0.6</v>
      </c>
      <c r="H246" s="235">
        <v>0.5</v>
      </c>
      <c r="I246" s="243">
        <v>0.94</v>
      </c>
      <c r="J246" s="243">
        <v>3.24</v>
      </c>
      <c r="K246" s="243">
        <v>-1.1100000000000001</v>
      </c>
    </row>
    <row r="247" spans="2:11">
      <c r="B247" s="51" t="s">
        <v>447</v>
      </c>
      <c r="C247" s="230">
        <v>120</v>
      </c>
      <c r="D247" s="230">
        <v>150</v>
      </c>
      <c r="E247" s="244">
        <v>135</v>
      </c>
      <c r="F247" s="232">
        <v>0.1</v>
      </c>
      <c r="G247" s="232">
        <v>0.1</v>
      </c>
      <c r="H247" s="235">
        <v>0.1</v>
      </c>
      <c r="I247" s="243">
        <v>0.56000000000000005</v>
      </c>
      <c r="J247" s="243">
        <v>2.2599999999999998</v>
      </c>
      <c r="K247" s="243">
        <v>-0.95</v>
      </c>
    </row>
    <row r="248" spans="2:11">
      <c r="B248" s="51" t="s">
        <v>448</v>
      </c>
      <c r="C248" s="230">
        <v>375</v>
      </c>
      <c r="D248" s="230">
        <v>710</v>
      </c>
      <c r="E248" s="244">
        <v>615</v>
      </c>
      <c r="F248" s="232">
        <v>0.3</v>
      </c>
      <c r="G248" s="232">
        <v>0.5</v>
      </c>
      <c r="H248" s="235">
        <v>0.4</v>
      </c>
      <c r="I248" s="243">
        <v>2.38</v>
      </c>
      <c r="J248" s="243">
        <v>6.59</v>
      </c>
      <c r="K248" s="243">
        <v>-1.3</v>
      </c>
    </row>
    <row r="249" spans="2:11">
      <c r="B249" s="50" t="s">
        <v>449</v>
      </c>
      <c r="C249" s="230">
        <v>240</v>
      </c>
      <c r="D249" s="230">
        <v>910</v>
      </c>
      <c r="E249" s="244">
        <v>755</v>
      </c>
      <c r="F249" s="232">
        <v>0.2</v>
      </c>
      <c r="G249" s="232">
        <v>0.6</v>
      </c>
      <c r="H249" s="235">
        <v>0.5</v>
      </c>
      <c r="I249" s="243">
        <v>5.61</v>
      </c>
      <c r="J249" s="243">
        <v>14.26</v>
      </c>
      <c r="K249" s="243">
        <v>-1.68</v>
      </c>
    </row>
    <row r="250" spans="2:11">
      <c r="B250" s="50" t="s">
        <v>450</v>
      </c>
      <c r="C250" s="230">
        <v>210</v>
      </c>
      <c r="D250" s="230">
        <v>445</v>
      </c>
      <c r="E250" s="244">
        <v>245</v>
      </c>
      <c r="F250" s="232">
        <v>0.2</v>
      </c>
      <c r="G250" s="232">
        <v>0.3</v>
      </c>
      <c r="H250" s="235">
        <v>0.2</v>
      </c>
      <c r="I250" s="243">
        <v>0.74</v>
      </c>
      <c r="J250" s="243">
        <v>7.8</v>
      </c>
      <c r="K250" s="243">
        <v>-5.28</v>
      </c>
    </row>
    <row r="251" spans="2:11">
      <c r="B251" s="49" t="s">
        <v>451</v>
      </c>
      <c r="C251" s="230">
        <v>1715</v>
      </c>
      <c r="D251" s="230">
        <v>1920</v>
      </c>
      <c r="E251" s="244">
        <v>1260</v>
      </c>
      <c r="F251" s="232">
        <v>1.4</v>
      </c>
      <c r="G251" s="232">
        <v>1.3</v>
      </c>
      <c r="H251" s="235">
        <v>0.8</v>
      </c>
      <c r="I251" s="243">
        <v>-1.46</v>
      </c>
      <c r="J251" s="243">
        <v>1.1399999999999999</v>
      </c>
      <c r="K251" s="243">
        <v>-3.76</v>
      </c>
    </row>
    <row r="252" spans="2:11">
      <c r="B252" s="49" t="s">
        <v>452</v>
      </c>
      <c r="C252" s="230">
        <v>4005</v>
      </c>
      <c r="D252" s="230">
        <v>6775</v>
      </c>
      <c r="E252" s="244">
        <v>5960</v>
      </c>
      <c r="F252" s="232">
        <v>3.3</v>
      </c>
      <c r="G252" s="232">
        <v>4.7</v>
      </c>
      <c r="H252" s="235">
        <v>4</v>
      </c>
      <c r="I252" s="243">
        <v>1.91</v>
      </c>
      <c r="J252" s="243">
        <v>5.4</v>
      </c>
      <c r="K252" s="243">
        <v>-1.1599999999999999</v>
      </c>
    </row>
    <row r="253" spans="2:11">
      <c r="B253" s="50" t="s">
        <v>453</v>
      </c>
      <c r="C253" s="230">
        <v>3490</v>
      </c>
      <c r="D253" s="230">
        <v>6240</v>
      </c>
      <c r="E253" s="244">
        <v>5340</v>
      </c>
      <c r="F253" s="232">
        <v>2.9</v>
      </c>
      <c r="G253" s="232">
        <v>4.3</v>
      </c>
      <c r="H253" s="235">
        <v>3.6</v>
      </c>
      <c r="I253" s="243">
        <v>2.0499999999999998</v>
      </c>
      <c r="J253" s="243">
        <v>5.98</v>
      </c>
      <c r="K253" s="243">
        <v>-1.41</v>
      </c>
    </row>
    <row r="254" spans="2:11">
      <c r="B254" s="51" t="s">
        <v>454</v>
      </c>
      <c r="C254" s="230">
        <v>190</v>
      </c>
      <c r="D254" s="230">
        <v>680</v>
      </c>
      <c r="E254" s="244">
        <v>290</v>
      </c>
      <c r="F254" s="232">
        <v>0.2</v>
      </c>
      <c r="G254" s="232">
        <v>0.5</v>
      </c>
      <c r="H254" s="235">
        <v>0.2</v>
      </c>
      <c r="I254" s="243">
        <v>2.0299999999999998</v>
      </c>
      <c r="J254" s="243">
        <v>13.6</v>
      </c>
      <c r="K254" s="243">
        <v>-7.45</v>
      </c>
    </row>
    <row r="255" spans="2:11">
      <c r="B255" s="51" t="s">
        <v>455</v>
      </c>
      <c r="C255" s="230">
        <v>470</v>
      </c>
      <c r="D255" s="230">
        <v>710</v>
      </c>
      <c r="E255" s="244">
        <v>595</v>
      </c>
      <c r="F255" s="232">
        <v>0.4</v>
      </c>
      <c r="G255" s="232">
        <v>0.5</v>
      </c>
      <c r="H255" s="235">
        <v>0.4</v>
      </c>
      <c r="I255" s="243">
        <v>1.1299999999999999</v>
      </c>
      <c r="J255" s="243">
        <v>4.21</v>
      </c>
      <c r="K255" s="243">
        <v>-1.59</v>
      </c>
    </row>
    <row r="256" spans="2:11">
      <c r="B256" s="51" t="s">
        <v>456</v>
      </c>
      <c r="C256" s="230">
        <v>190</v>
      </c>
      <c r="D256" s="230">
        <v>855</v>
      </c>
      <c r="E256" s="244">
        <v>370</v>
      </c>
      <c r="F256" s="232">
        <v>0.2</v>
      </c>
      <c r="G256" s="232">
        <v>0.6</v>
      </c>
      <c r="H256" s="235">
        <v>0.2</v>
      </c>
      <c r="I256" s="243">
        <v>3.22</v>
      </c>
      <c r="J256" s="243">
        <v>16.23</v>
      </c>
      <c r="K256" s="243">
        <v>-7.33</v>
      </c>
    </row>
    <row r="257" spans="2:11">
      <c r="B257" s="51" t="s">
        <v>457</v>
      </c>
      <c r="C257" s="230">
        <v>615</v>
      </c>
      <c r="D257" s="230">
        <v>660</v>
      </c>
      <c r="E257" s="244">
        <v>370</v>
      </c>
      <c r="F257" s="232">
        <v>0.5</v>
      </c>
      <c r="G257" s="232">
        <v>0.5</v>
      </c>
      <c r="H257" s="235">
        <v>0.2</v>
      </c>
      <c r="I257" s="243">
        <v>-2.39</v>
      </c>
      <c r="J257" s="243">
        <v>0.71</v>
      </c>
      <c r="K257" s="243">
        <v>-5.13</v>
      </c>
    </row>
    <row r="258" spans="2:11">
      <c r="B258" s="51" t="s">
        <v>458</v>
      </c>
      <c r="C258" s="230">
        <v>475</v>
      </c>
      <c r="D258" s="230">
        <v>1415</v>
      </c>
      <c r="E258" s="244">
        <v>1285</v>
      </c>
      <c r="F258" s="232">
        <v>0.4</v>
      </c>
      <c r="G258" s="232">
        <v>1</v>
      </c>
      <c r="H258" s="235">
        <v>0.9</v>
      </c>
      <c r="I258" s="243">
        <v>4.8499999999999996</v>
      </c>
      <c r="J258" s="243">
        <v>11.53</v>
      </c>
      <c r="K258" s="243">
        <v>-0.87</v>
      </c>
    </row>
    <row r="259" spans="2:11">
      <c r="B259" s="51" t="s">
        <v>459</v>
      </c>
      <c r="C259" s="230">
        <v>1255</v>
      </c>
      <c r="D259" s="230">
        <v>1585</v>
      </c>
      <c r="E259" s="244">
        <v>2125</v>
      </c>
      <c r="F259" s="232">
        <v>1</v>
      </c>
      <c r="G259" s="232">
        <v>1.1000000000000001</v>
      </c>
      <c r="H259" s="235">
        <v>1.4</v>
      </c>
      <c r="I259" s="243">
        <v>2.54</v>
      </c>
      <c r="J259" s="243">
        <v>2.36</v>
      </c>
      <c r="K259" s="243">
        <v>2.7</v>
      </c>
    </row>
    <row r="260" spans="2:11">
      <c r="B260" s="51" t="s">
        <v>460</v>
      </c>
      <c r="C260" s="230">
        <v>295</v>
      </c>
      <c r="D260" s="230">
        <v>335</v>
      </c>
      <c r="E260" s="244">
        <v>305</v>
      </c>
      <c r="F260" s="232">
        <v>0.2</v>
      </c>
      <c r="G260" s="232">
        <v>0.2</v>
      </c>
      <c r="H260" s="235">
        <v>0.2</v>
      </c>
      <c r="I260" s="243">
        <v>0.16</v>
      </c>
      <c r="J260" s="243">
        <v>1.28</v>
      </c>
      <c r="K260" s="243">
        <v>-0.85</v>
      </c>
    </row>
    <row r="261" spans="2:11">
      <c r="B261" s="50" t="s">
        <v>461</v>
      </c>
      <c r="C261" s="230">
        <v>515</v>
      </c>
      <c r="D261" s="230">
        <v>535</v>
      </c>
      <c r="E261" s="244">
        <v>620</v>
      </c>
      <c r="F261" s="232">
        <v>0.4</v>
      </c>
      <c r="G261" s="232">
        <v>0.4</v>
      </c>
      <c r="H261" s="235">
        <v>0.4</v>
      </c>
      <c r="I261" s="243">
        <v>0.89</v>
      </c>
      <c r="J261" s="243">
        <v>0.38</v>
      </c>
      <c r="K261" s="243">
        <v>1.35</v>
      </c>
    </row>
    <row r="262" spans="2:11">
      <c r="B262" s="49" t="s">
        <v>462</v>
      </c>
      <c r="C262" s="230">
        <v>530</v>
      </c>
      <c r="D262" s="230">
        <v>950</v>
      </c>
      <c r="E262" s="244">
        <v>990</v>
      </c>
      <c r="F262" s="232">
        <v>0.4</v>
      </c>
      <c r="G262" s="232">
        <v>0.7</v>
      </c>
      <c r="H262" s="235">
        <v>0.7</v>
      </c>
      <c r="I262" s="243">
        <v>3.02</v>
      </c>
      <c r="J262" s="243">
        <v>6.01</v>
      </c>
      <c r="K262" s="243">
        <v>0.38</v>
      </c>
    </row>
    <row r="263" spans="2:11">
      <c r="B263" s="50" t="s">
        <v>463</v>
      </c>
      <c r="C263" s="230">
        <v>530</v>
      </c>
      <c r="D263" s="230">
        <v>950</v>
      </c>
      <c r="E263" s="244">
        <v>990</v>
      </c>
      <c r="F263" s="232">
        <v>0.4</v>
      </c>
      <c r="G263" s="232">
        <v>0.7</v>
      </c>
      <c r="H263" s="235">
        <v>0.7</v>
      </c>
      <c r="I263" s="243">
        <v>3.02</v>
      </c>
      <c r="J263" s="243">
        <v>6.01</v>
      </c>
      <c r="K263" s="243">
        <v>0.38</v>
      </c>
    </row>
    <row r="264" spans="2:11">
      <c r="B264" s="49" t="s">
        <v>464</v>
      </c>
      <c r="C264" s="230">
        <v>5260</v>
      </c>
      <c r="D264" s="230">
        <v>7325</v>
      </c>
      <c r="E264" s="244">
        <v>10025</v>
      </c>
      <c r="F264" s="232">
        <v>4.3</v>
      </c>
      <c r="G264" s="232">
        <v>5.0999999999999996</v>
      </c>
      <c r="H264" s="235">
        <v>6.7</v>
      </c>
      <c r="I264" s="243">
        <v>3.12</v>
      </c>
      <c r="J264" s="243">
        <v>3.37</v>
      </c>
      <c r="K264" s="243">
        <v>2.89</v>
      </c>
    </row>
    <row r="265" spans="2:11">
      <c r="B265" s="50" t="s">
        <v>465</v>
      </c>
      <c r="C265" s="230">
        <v>3260</v>
      </c>
      <c r="D265" s="230">
        <v>5365</v>
      </c>
      <c r="E265" s="244">
        <v>7445</v>
      </c>
      <c r="F265" s="232">
        <v>2.7</v>
      </c>
      <c r="G265" s="232">
        <v>3.7</v>
      </c>
      <c r="H265" s="235">
        <v>5</v>
      </c>
      <c r="I265" s="243">
        <v>4.01</v>
      </c>
      <c r="J265" s="243">
        <v>5.1100000000000003</v>
      </c>
      <c r="K265" s="243">
        <v>3.02</v>
      </c>
    </row>
    <row r="266" spans="2:11">
      <c r="B266" s="51" t="s">
        <v>466</v>
      </c>
      <c r="C266" s="230">
        <v>2675</v>
      </c>
      <c r="D266" s="230">
        <v>4500</v>
      </c>
      <c r="E266" s="244">
        <v>6710</v>
      </c>
      <c r="F266" s="232">
        <v>2.2000000000000002</v>
      </c>
      <c r="G266" s="232">
        <v>3.1</v>
      </c>
      <c r="H266" s="235">
        <v>4.5</v>
      </c>
      <c r="I266" s="243">
        <v>4.4800000000000004</v>
      </c>
      <c r="J266" s="243">
        <v>5.34</v>
      </c>
      <c r="K266" s="243">
        <v>3.7</v>
      </c>
    </row>
    <row r="267" spans="2:11">
      <c r="B267" s="53" t="s">
        <v>467</v>
      </c>
      <c r="C267" s="230">
        <v>890</v>
      </c>
      <c r="D267" s="230">
        <v>1570</v>
      </c>
      <c r="E267" s="244">
        <v>1690</v>
      </c>
      <c r="F267" s="232">
        <v>0.7</v>
      </c>
      <c r="G267" s="232">
        <v>1.1000000000000001</v>
      </c>
      <c r="H267" s="235">
        <v>1.1000000000000001</v>
      </c>
      <c r="I267" s="243">
        <v>3.1</v>
      </c>
      <c r="J267" s="243">
        <v>5.84</v>
      </c>
      <c r="K267" s="243">
        <v>0.67</v>
      </c>
    </row>
    <row r="268" spans="2:11">
      <c r="B268" s="53" t="s">
        <v>468</v>
      </c>
      <c r="C268" s="230">
        <v>530</v>
      </c>
      <c r="D268" s="230">
        <v>770</v>
      </c>
      <c r="E268" s="244">
        <v>895</v>
      </c>
      <c r="F268" s="232">
        <v>0.4</v>
      </c>
      <c r="G268" s="232">
        <v>0.5</v>
      </c>
      <c r="H268" s="235">
        <v>0.6</v>
      </c>
      <c r="I268" s="243">
        <v>2.5299999999999998</v>
      </c>
      <c r="J268" s="243">
        <v>3.81</v>
      </c>
      <c r="K268" s="243">
        <v>1.38</v>
      </c>
    </row>
    <row r="269" spans="2:11">
      <c r="B269" s="53" t="s">
        <v>469</v>
      </c>
      <c r="C269" s="230">
        <v>1255</v>
      </c>
      <c r="D269" s="230">
        <v>2160</v>
      </c>
      <c r="E269" s="244">
        <v>4125</v>
      </c>
      <c r="F269" s="232">
        <v>1</v>
      </c>
      <c r="G269" s="232">
        <v>1.5</v>
      </c>
      <c r="H269" s="235">
        <v>2.8</v>
      </c>
      <c r="I269" s="243">
        <v>5.83</v>
      </c>
      <c r="J269" s="243">
        <v>5.58</v>
      </c>
      <c r="K269" s="243">
        <v>6.06</v>
      </c>
    </row>
    <row r="270" spans="2:11">
      <c r="B270" s="51" t="s">
        <v>470</v>
      </c>
      <c r="C270" s="230">
        <v>585</v>
      </c>
      <c r="D270" s="230">
        <v>865</v>
      </c>
      <c r="E270" s="244">
        <v>735</v>
      </c>
      <c r="F270" s="232">
        <v>0.5</v>
      </c>
      <c r="G270" s="232">
        <v>0.6</v>
      </c>
      <c r="H270" s="235">
        <v>0.5</v>
      </c>
      <c r="I270" s="243">
        <v>1.0900000000000001</v>
      </c>
      <c r="J270" s="243">
        <v>3.99</v>
      </c>
      <c r="K270" s="243">
        <v>-1.47</v>
      </c>
    </row>
    <row r="271" spans="2:11">
      <c r="B271" s="50" t="s">
        <v>471</v>
      </c>
      <c r="C271" s="230">
        <v>2000</v>
      </c>
      <c r="D271" s="230">
        <v>1960</v>
      </c>
      <c r="E271" s="244">
        <v>2580</v>
      </c>
      <c r="F271" s="232">
        <v>1.6</v>
      </c>
      <c r="G271" s="232">
        <v>1.4</v>
      </c>
      <c r="H271" s="235">
        <v>1.7</v>
      </c>
      <c r="I271" s="243">
        <v>1.22</v>
      </c>
      <c r="J271" s="243">
        <v>-0.2</v>
      </c>
      <c r="K271" s="243">
        <v>2.5299999999999998</v>
      </c>
    </row>
    <row r="272" spans="2:11">
      <c r="B272" s="49" t="s">
        <v>472</v>
      </c>
      <c r="C272" s="230">
        <v>1330</v>
      </c>
      <c r="D272" s="230">
        <v>2200</v>
      </c>
      <c r="E272" s="244">
        <v>2045</v>
      </c>
      <c r="F272" s="232">
        <v>1.1000000000000001</v>
      </c>
      <c r="G272" s="232">
        <v>1.5</v>
      </c>
      <c r="H272" s="235">
        <v>1.4</v>
      </c>
      <c r="I272" s="243">
        <v>2.0699999999999998</v>
      </c>
      <c r="J272" s="243">
        <v>5.16</v>
      </c>
      <c r="K272" s="243">
        <v>-0.66</v>
      </c>
    </row>
    <row r="273" spans="2:11">
      <c r="B273" s="50" t="s">
        <v>473</v>
      </c>
      <c r="C273" s="230">
        <v>695</v>
      </c>
      <c r="D273" s="230">
        <v>850</v>
      </c>
      <c r="E273" s="244">
        <v>750</v>
      </c>
      <c r="F273" s="232">
        <v>0.6</v>
      </c>
      <c r="G273" s="232">
        <v>0.6</v>
      </c>
      <c r="H273" s="235">
        <v>0.5</v>
      </c>
      <c r="I273" s="243">
        <v>0.36</v>
      </c>
      <c r="J273" s="243">
        <v>2.0299999999999998</v>
      </c>
      <c r="K273" s="243">
        <v>-1.1299999999999999</v>
      </c>
    </row>
    <row r="274" spans="2:11">
      <c r="B274" s="50" t="s">
        <v>474</v>
      </c>
      <c r="C274" s="230">
        <v>635</v>
      </c>
      <c r="D274" s="230">
        <v>1350</v>
      </c>
      <c r="E274" s="244">
        <v>1295</v>
      </c>
      <c r="F274" s="232">
        <v>0.5</v>
      </c>
      <c r="G274" s="232">
        <v>0.9</v>
      </c>
      <c r="H274" s="235">
        <v>0.9</v>
      </c>
      <c r="I274" s="243">
        <v>3.45</v>
      </c>
      <c r="J274" s="243">
        <v>7.83</v>
      </c>
      <c r="K274" s="243">
        <v>-0.38</v>
      </c>
    </row>
    <row r="275" spans="2:11">
      <c r="B275" s="51" t="s">
        <v>475</v>
      </c>
      <c r="C275" s="230">
        <v>285</v>
      </c>
      <c r="D275" s="230">
        <v>150</v>
      </c>
      <c r="E275" s="244">
        <v>160</v>
      </c>
      <c r="F275" s="232">
        <v>0.2</v>
      </c>
      <c r="G275" s="232">
        <v>0.1</v>
      </c>
      <c r="H275" s="235">
        <v>0.1</v>
      </c>
      <c r="I275" s="243">
        <v>-2.71</v>
      </c>
      <c r="J275" s="243">
        <v>-6.22</v>
      </c>
      <c r="K275" s="243">
        <v>0.59</v>
      </c>
    </row>
    <row r="276" spans="2:11">
      <c r="B276" s="51" t="s">
        <v>476</v>
      </c>
      <c r="C276" s="230">
        <v>350</v>
      </c>
      <c r="D276" s="230">
        <v>1200</v>
      </c>
      <c r="E276" s="244">
        <v>1135</v>
      </c>
      <c r="F276" s="232">
        <v>0.3</v>
      </c>
      <c r="G276" s="232">
        <v>0.8</v>
      </c>
      <c r="H276" s="235">
        <v>0.8</v>
      </c>
      <c r="I276" s="243">
        <v>5.76</v>
      </c>
      <c r="J276" s="243">
        <v>13.11</v>
      </c>
      <c r="K276" s="243">
        <v>-0.5</v>
      </c>
    </row>
    <row r="277" spans="2:11">
      <c r="B277" s="49" t="s">
        <v>477</v>
      </c>
      <c r="C277" s="230">
        <v>11270</v>
      </c>
      <c r="D277" s="230">
        <v>13090</v>
      </c>
      <c r="E277" s="244">
        <v>14550</v>
      </c>
      <c r="F277" s="232">
        <v>9.1999999999999993</v>
      </c>
      <c r="G277" s="232">
        <v>9.1</v>
      </c>
      <c r="H277" s="235">
        <v>9.6999999999999993</v>
      </c>
      <c r="I277" s="243">
        <v>1.22</v>
      </c>
      <c r="J277" s="243">
        <v>1.51</v>
      </c>
      <c r="K277" s="243">
        <v>0.97</v>
      </c>
    </row>
    <row r="278" spans="2:11">
      <c r="B278" s="50" t="s">
        <v>478</v>
      </c>
      <c r="C278" s="230">
        <v>2235</v>
      </c>
      <c r="D278" s="230">
        <v>2605</v>
      </c>
      <c r="E278" s="244">
        <v>2075</v>
      </c>
      <c r="F278" s="232">
        <v>1.8</v>
      </c>
      <c r="G278" s="232">
        <v>1.8</v>
      </c>
      <c r="H278" s="235">
        <v>1.4</v>
      </c>
      <c r="I278" s="243">
        <v>-0.35</v>
      </c>
      <c r="J278" s="243">
        <v>1.54</v>
      </c>
      <c r="K278" s="243">
        <v>-2.0499999999999998</v>
      </c>
    </row>
    <row r="279" spans="2:11">
      <c r="B279" s="51" t="s">
        <v>479</v>
      </c>
      <c r="C279" s="230">
        <v>1985</v>
      </c>
      <c r="D279" s="230">
        <v>2250</v>
      </c>
      <c r="E279" s="244">
        <v>1810</v>
      </c>
      <c r="F279" s="232">
        <v>1.6</v>
      </c>
      <c r="G279" s="232">
        <v>1.6</v>
      </c>
      <c r="H279" s="235">
        <v>1.2</v>
      </c>
      <c r="I279" s="243">
        <v>-0.44</v>
      </c>
      <c r="J279" s="243">
        <v>1.26</v>
      </c>
      <c r="K279" s="243">
        <v>-1.96</v>
      </c>
    </row>
    <row r="280" spans="2:11">
      <c r="B280" s="51" t="s">
        <v>480</v>
      </c>
      <c r="C280" s="230">
        <v>250</v>
      </c>
      <c r="D280" s="230">
        <v>355</v>
      </c>
      <c r="E280" s="244">
        <v>265</v>
      </c>
      <c r="F280" s="232">
        <v>0.2</v>
      </c>
      <c r="G280" s="232">
        <v>0.2</v>
      </c>
      <c r="H280" s="235">
        <v>0.2</v>
      </c>
      <c r="I280" s="243">
        <v>0.28000000000000003</v>
      </c>
      <c r="J280" s="243">
        <v>3.57</v>
      </c>
      <c r="K280" s="243">
        <v>-2.62</v>
      </c>
    </row>
    <row r="281" spans="2:11">
      <c r="B281" s="50" t="s">
        <v>481</v>
      </c>
      <c r="C281" s="230">
        <v>9035</v>
      </c>
      <c r="D281" s="230">
        <v>10485</v>
      </c>
      <c r="E281" s="244">
        <v>12475</v>
      </c>
      <c r="F281" s="232">
        <v>7.4</v>
      </c>
      <c r="G281" s="232">
        <v>7.3</v>
      </c>
      <c r="H281" s="235">
        <v>8.3000000000000007</v>
      </c>
      <c r="I281" s="243">
        <v>1.55</v>
      </c>
      <c r="J281" s="243">
        <v>1.5</v>
      </c>
      <c r="K281" s="243">
        <v>1.59</v>
      </c>
    </row>
    <row r="282" spans="2:11">
      <c r="B282" s="49" t="s">
        <v>482</v>
      </c>
      <c r="C282" s="230">
        <v>7610</v>
      </c>
      <c r="D282" s="230">
        <v>8695</v>
      </c>
      <c r="E282" s="244">
        <v>6945</v>
      </c>
      <c r="F282" s="232">
        <v>6.2</v>
      </c>
      <c r="G282" s="232">
        <v>6</v>
      </c>
      <c r="H282" s="235">
        <v>4.5999999999999996</v>
      </c>
      <c r="I282" s="243">
        <v>-0.43</v>
      </c>
      <c r="J282" s="243">
        <v>1.34</v>
      </c>
      <c r="K282" s="243">
        <v>-2.02</v>
      </c>
    </row>
    <row r="283" spans="2:11">
      <c r="B283" s="50" t="s">
        <v>483</v>
      </c>
      <c r="C283" s="230">
        <v>1320</v>
      </c>
      <c r="D283" s="230">
        <v>2675</v>
      </c>
      <c r="E283" s="244">
        <v>2640</v>
      </c>
      <c r="F283" s="232">
        <v>1.1000000000000001</v>
      </c>
      <c r="G283" s="232">
        <v>1.9</v>
      </c>
      <c r="H283" s="235">
        <v>1.8</v>
      </c>
      <c r="I283" s="243">
        <v>3.36</v>
      </c>
      <c r="J283" s="243">
        <v>7.32</v>
      </c>
      <c r="K283" s="243">
        <v>-0.12</v>
      </c>
    </row>
    <row r="284" spans="2:11">
      <c r="B284" s="51" t="s">
        <v>484</v>
      </c>
      <c r="C284" s="230">
        <v>1000</v>
      </c>
      <c r="D284" s="230">
        <v>1855</v>
      </c>
      <c r="E284" s="244">
        <v>1450</v>
      </c>
      <c r="F284" s="232">
        <v>0.8</v>
      </c>
      <c r="G284" s="232">
        <v>1.3</v>
      </c>
      <c r="H284" s="235">
        <v>1</v>
      </c>
      <c r="I284" s="243">
        <v>1.79</v>
      </c>
      <c r="J284" s="243">
        <v>6.37</v>
      </c>
      <c r="K284" s="243">
        <v>-2.21</v>
      </c>
    </row>
    <row r="285" spans="2:11">
      <c r="B285" s="51" t="s">
        <v>485</v>
      </c>
      <c r="C285" s="230">
        <v>320</v>
      </c>
      <c r="D285" s="230">
        <v>820</v>
      </c>
      <c r="E285" s="244">
        <v>1190</v>
      </c>
      <c r="F285" s="232">
        <v>0.3</v>
      </c>
      <c r="G285" s="232">
        <v>0.6</v>
      </c>
      <c r="H285" s="235">
        <v>0.8</v>
      </c>
      <c r="I285" s="243">
        <v>6.45</v>
      </c>
      <c r="J285" s="243">
        <v>9.8699999999999992</v>
      </c>
      <c r="K285" s="243">
        <v>3.44</v>
      </c>
    </row>
    <row r="286" spans="2:11">
      <c r="B286" s="50" t="s">
        <v>486</v>
      </c>
      <c r="C286" s="230">
        <v>6045</v>
      </c>
      <c r="D286" s="230">
        <v>5535</v>
      </c>
      <c r="E286" s="244">
        <v>3815</v>
      </c>
      <c r="F286" s="232">
        <v>4.9000000000000004</v>
      </c>
      <c r="G286" s="232">
        <v>3.8</v>
      </c>
      <c r="H286" s="235">
        <v>2.5</v>
      </c>
      <c r="I286" s="243">
        <v>-2.17</v>
      </c>
      <c r="J286" s="243">
        <v>-0.88</v>
      </c>
      <c r="K286" s="243">
        <v>-3.33</v>
      </c>
    </row>
    <row r="287" spans="2:11">
      <c r="B287" s="51" t="s">
        <v>487</v>
      </c>
      <c r="C287" s="230">
        <v>2920</v>
      </c>
      <c r="D287" s="230">
        <v>2985</v>
      </c>
      <c r="E287" s="244">
        <v>2495</v>
      </c>
      <c r="F287" s="232">
        <v>2.4</v>
      </c>
      <c r="G287" s="232">
        <v>2.1</v>
      </c>
      <c r="H287" s="235">
        <v>1.7</v>
      </c>
      <c r="I287" s="243">
        <v>-0.75</v>
      </c>
      <c r="J287" s="243">
        <v>0.22</v>
      </c>
      <c r="K287" s="243">
        <v>-1.62</v>
      </c>
    </row>
    <row r="288" spans="2:11">
      <c r="B288" s="53" t="s">
        <v>488</v>
      </c>
      <c r="C288" s="230">
        <v>425</v>
      </c>
      <c r="D288" s="230">
        <v>440</v>
      </c>
      <c r="E288" s="244">
        <v>305</v>
      </c>
      <c r="F288" s="232">
        <v>0.3</v>
      </c>
      <c r="G288" s="232">
        <v>0.3</v>
      </c>
      <c r="H288" s="235">
        <v>0.2</v>
      </c>
      <c r="I288" s="243">
        <v>-1.57</v>
      </c>
      <c r="J288" s="243">
        <v>0.35</v>
      </c>
      <c r="K288" s="243">
        <v>-3.28</v>
      </c>
    </row>
    <row r="289" spans="1:11">
      <c r="B289" s="53" t="s">
        <v>489</v>
      </c>
      <c r="C289" s="230">
        <v>280</v>
      </c>
      <c r="D289" s="230">
        <v>120</v>
      </c>
      <c r="E289" s="244">
        <v>75</v>
      </c>
      <c r="F289" s="232">
        <v>0.2</v>
      </c>
      <c r="G289" s="232">
        <v>0.1</v>
      </c>
      <c r="H289" s="235">
        <v>0.1</v>
      </c>
      <c r="I289" s="243">
        <v>-6.08</v>
      </c>
      <c r="J289" s="243">
        <v>-8.1199999999999992</v>
      </c>
      <c r="K289" s="243">
        <v>-4.18</v>
      </c>
    </row>
    <row r="290" spans="1:11">
      <c r="B290" s="53" t="s">
        <v>490</v>
      </c>
      <c r="C290" s="230">
        <v>2215</v>
      </c>
      <c r="D290" s="230">
        <v>2425</v>
      </c>
      <c r="E290" s="244">
        <v>2115</v>
      </c>
      <c r="F290" s="232">
        <v>1.8</v>
      </c>
      <c r="G290" s="232">
        <v>1.7</v>
      </c>
      <c r="H290" s="235">
        <v>1.4</v>
      </c>
      <c r="I290" s="243">
        <v>-0.22</v>
      </c>
      <c r="J290" s="243">
        <v>0.91</v>
      </c>
      <c r="K290" s="243">
        <v>-1.24</v>
      </c>
    </row>
    <row r="291" spans="1:11">
      <c r="B291" s="51" t="s">
        <v>491</v>
      </c>
      <c r="C291" s="230">
        <v>3125</v>
      </c>
      <c r="D291" s="230">
        <v>2550</v>
      </c>
      <c r="E291" s="244">
        <v>1320</v>
      </c>
      <c r="F291" s="232">
        <v>2.6</v>
      </c>
      <c r="G291" s="232">
        <v>1.8</v>
      </c>
      <c r="H291" s="235">
        <v>0.9</v>
      </c>
      <c r="I291" s="243">
        <v>-4.0199999999999996</v>
      </c>
      <c r="J291" s="243">
        <v>-2.0099999999999998</v>
      </c>
      <c r="K291" s="243">
        <v>-5.81</v>
      </c>
    </row>
    <row r="292" spans="1:11">
      <c r="B292" s="50" t="s">
        <v>492</v>
      </c>
      <c r="C292" s="230">
        <v>245</v>
      </c>
      <c r="D292" s="230">
        <v>485</v>
      </c>
      <c r="E292" s="244">
        <v>490</v>
      </c>
      <c r="F292" s="232">
        <v>0.2</v>
      </c>
      <c r="G292" s="232">
        <v>0.3</v>
      </c>
      <c r="H292" s="235">
        <v>0.3</v>
      </c>
      <c r="I292" s="243">
        <v>3.36</v>
      </c>
      <c r="J292" s="243">
        <v>7.07</v>
      </c>
      <c r="K292" s="243">
        <v>0.09</v>
      </c>
    </row>
    <row r="294" spans="1:11">
      <c r="A294" s="25" t="s">
        <v>594</v>
      </c>
      <c r="B294" s="97" t="s">
        <v>681</v>
      </c>
    </row>
    <row r="295" spans="1:11">
      <c r="A295" s="25" t="s">
        <v>595</v>
      </c>
      <c r="B295" s="3" t="s">
        <v>596</v>
      </c>
    </row>
    <row r="296" spans="1:11">
      <c r="A296" s="1" t="s">
        <v>1</v>
      </c>
      <c r="B296" s="3" t="s">
        <v>598</v>
      </c>
    </row>
  </sheetData>
  <mergeCells count="3">
    <mergeCell ref="C6:E6"/>
    <mergeCell ref="F6:H6"/>
    <mergeCell ref="I6:K6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43"/>
  <dimension ref="A1:Z38"/>
  <sheetViews>
    <sheetView zoomScale="85" zoomScaleNormal="85" workbookViewId="0">
      <selection activeCell="B33" sqref="B33"/>
    </sheetView>
  </sheetViews>
  <sheetFormatPr defaultRowHeight="15"/>
  <cols>
    <col min="2" max="2" width="9.140625" style="164"/>
    <col min="12" max="12" width="10.85546875" customWidth="1"/>
    <col min="20" max="20" width="9.140625" style="133"/>
  </cols>
  <sheetData>
    <row r="1" spans="1:26" ht="15.75">
      <c r="A1" s="227" t="s">
        <v>82</v>
      </c>
      <c r="B1" s="227" t="s">
        <v>950</v>
      </c>
      <c r="C1" s="2"/>
    </row>
    <row r="2" spans="1:26">
      <c r="A2" s="3"/>
      <c r="B2" s="3"/>
      <c r="C2" s="3"/>
    </row>
    <row r="3" spans="1:26">
      <c r="A3" s="1" t="s">
        <v>2</v>
      </c>
      <c r="B3" s="1"/>
    </row>
    <row r="4" spans="1:26">
      <c r="A4" s="1"/>
      <c r="B4" s="1"/>
    </row>
    <row r="5" spans="1:26" s="103" customFormat="1" ht="67.5">
      <c r="A5" s="4" t="s">
        <v>3</v>
      </c>
      <c r="B5" s="165" t="s">
        <v>769</v>
      </c>
      <c r="C5" s="167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7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653</v>
      </c>
      <c r="O5" s="6" t="s">
        <v>652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687</v>
      </c>
      <c r="U5" s="84" t="s">
        <v>688</v>
      </c>
      <c r="V5" s="6" t="s">
        <v>690</v>
      </c>
      <c r="W5" s="6" t="s">
        <v>689</v>
      </c>
      <c r="X5" s="7" t="s">
        <v>21</v>
      </c>
      <c r="Y5" s="7" t="s">
        <v>41</v>
      </c>
    </row>
    <row r="6" spans="1:26" s="103" customFormat="1" ht="15" customHeight="1">
      <c r="A6" s="67"/>
      <c r="B6" s="246" t="s">
        <v>603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6" s="103" customFormat="1">
      <c r="A7" s="44">
        <v>1997</v>
      </c>
      <c r="B7" s="146">
        <v>341.93200000000002</v>
      </c>
      <c r="C7" s="146">
        <v>234.304</v>
      </c>
      <c r="D7" s="215">
        <v>16.664999999999999</v>
      </c>
      <c r="E7" s="215">
        <v>7.4169999999999998</v>
      </c>
      <c r="F7" s="215">
        <v>4.78</v>
      </c>
      <c r="G7" s="215">
        <v>29.297999999999998</v>
      </c>
      <c r="H7" s="215">
        <v>19.847000000000001</v>
      </c>
      <c r="I7" s="150">
        <f>SUM(D7:H7)</f>
        <v>78.007000000000005</v>
      </c>
      <c r="J7" s="215">
        <v>12.848000000000001</v>
      </c>
      <c r="K7" s="215">
        <v>39.259</v>
      </c>
      <c r="L7" s="215">
        <v>16.399999999999999</v>
      </c>
      <c r="M7" s="215">
        <v>6.0250000000000004</v>
      </c>
      <c r="N7" s="215">
        <v>18.259</v>
      </c>
      <c r="O7" s="215">
        <v>3.9380000000000002</v>
      </c>
      <c r="P7" s="215">
        <v>7.8739999999999997</v>
      </c>
      <c r="Q7" s="215">
        <v>6.7629999999999999</v>
      </c>
      <c r="R7" s="215">
        <v>2.1480000000000001</v>
      </c>
      <c r="S7" s="215">
        <v>19.492999999999999</v>
      </c>
      <c r="T7" s="149">
        <f>SUM(U7:W7)</f>
        <v>23.289000000000001</v>
      </c>
      <c r="U7" s="215">
        <v>13.348000000000001</v>
      </c>
      <c r="V7" s="215">
        <v>0.752</v>
      </c>
      <c r="W7" s="215">
        <v>9.1890000000000001</v>
      </c>
      <c r="X7" s="150">
        <f>SUM(J7:T7)</f>
        <v>156.29599999999999</v>
      </c>
      <c r="Y7" s="150">
        <f>C7-E7</f>
        <v>226.887</v>
      </c>
      <c r="Z7" s="100"/>
    </row>
    <row r="8" spans="1:26" s="103" customFormat="1">
      <c r="A8" s="44">
        <v>1998</v>
      </c>
      <c r="B8" s="146">
        <v>350.53899999999999</v>
      </c>
      <c r="C8" s="146">
        <v>242.80600000000001</v>
      </c>
      <c r="D8" s="215">
        <v>16.777000000000001</v>
      </c>
      <c r="E8" s="215">
        <v>7.82</v>
      </c>
      <c r="F8" s="215">
        <v>4.9480000000000004</v>
      </c>
      <c r="G8" s="215">
        <v>26.576000000000001</v>
      </c>
      <c r="H8" s="215">
        <v>21.475999999999999</v>
      </c>
      <c r="I8" s="150">
        <f t="shared" ref="I8:I28" si="0">SUM(D8:H8)</f>
        <v>77.597000000000008</v>
      </c>
      <c r="J8" s="215">
        <v>12.183999999999999</v>
      </c>
      <c r="K8" s="215">
        <v>40.64</v>
      </c>
      <c r="L8" s="215">
        <v>17.178000000000001</v>
      </c>
      <c r="M8" s="215">
        <v>5.915</v>
      </c>
      <c r="N8" s="215">
        <v>18.341999999999999</v>
      </c>
      <c r="O8" s="215">
        <v>4.0570000000000004</v>
      </c>
      <c r="P8" s="215">
        <v>9.5009999999999994</v>
      </c>
      <c r="Q8" s="215">
        <v>8.0990000000000002</v>
      </c>
      <c r="R8" s="215">
        <v>2.7919999999999998</v>
      </c>
      <c r="S8" s="215">
        <v>20.631</v>
      </c>
      <c r="T8" s="149">
        <f t="shared" ref="T8:T28" si="1">SUM(U8:W8)</f>
        <v>25.869</v>
      </c>
      <c r="U8" s="215">
        <v>14.848000000000001</v>
      </c>
      <c r="V8" s="215">
        <v>0.83599999999999997</v>
      </c>
      <c r="W8" s="215">
        <v>10.185</v>
      </c>
      <c r="X8" s="150">
        <f t="shared" ref="X8:X28" si="2">SUM(J8:T8)</f>
        <v>165.208</v>
      </c>
      <c r="Y8" s="150">
        <f t="shared" ref="Y8:Y28" si="3">C8-E8</f>
        <v>234.98600000000002</v>
      </c>
      <c r="Z8" s="100"/>
    </row>
    <row r="9" spans="1:26" s="103" customFormat="1">
      <c r="A9" s="44">
        <v>1999</v>
      </c>
      <c r="B9" s="146">
        <v>369.928</v>
      </c>
      <c r="C9" s="146">
        <v>262.91000000000003</v>
      </c>
      <c r="D9" s="215">
        <v>16.329999999999998</v>
      </c>
      <c r="E9" s="215">
        <v>8.516</v>
      </c>
      <c r="F9" s="215">
        <v>5.7270000000000003</v>
      </c>
      <c r="G9" s="215">
        <v>28.734999999999999</v>
      </c>
      <c r="H9" s="215">
        <v>25.942</v>
      </c>
      <c r="I9" s="150">
        <f t="shared" si="0"/>
        <v>85.25</v>
      </c>
      <c r="J9" s="215">
        <v>13.744</v>
      </c>
      <c r="K9" s="215">
        <v>44.003</v>
      </c>
      <c r="L9" s="215">
        <v>18.861999999999998</v>
      </c>
      <c r="M9" s="215">
        <v>6.5259999999999998</v>
      </c>
      <c r="N9" s="215">
        <v>18.335999999999999</v>
      </c>
      <c r="O9" s="215">
        <v>4.673</v>
      </c>
      <c r="P9" s="215">
        <v>11.191000000000001</v>
      </c>
      <c r="Q9" s="215">
        <v>9.5609999999999999</v>
      </c>
      <c r="R9" s="215">
        <v>2.988</v>
      </c>
      <c r="S9" s="215">
        <v>19.295000000000002</v>
      </c>
      <c r="T9" s="149">
        <f t="shared" si="1"/>
        <v>28.479000000000003</v>
      </c>
      <c r="U9" s="215">
        <v>16.359000000000002</v>
      </c>
      <c r="V9" s="215">
        <v>0.96299999999999997</v>
      </c>
      <c r="W9" s="215">
        <v>11.157</v>
      </c>
      <c r="X9" s="150">
        <f t="shared" si="2"/>
        <v>177.65799999999999</v>
      </c>
      <c r="Y9" s="150">
        <f t="shared" si="3"/>
        <v>254.39400000000003</v>
      </c>
      <c r="Z9" s="100"/>
    </row>
    <row r="10" spans="1:26" s="103" customFormat="1">
      <c r="A10" s="44">
        <v>2000</v>
      </c>
      <c r="B10" s="146">
        <v>362.03399999999999</v>
      </c>
      <c r="C10" s="146">
        <v>252.73599999999999</v>
      </c>
      <c r="D10" s="215">
        <v>14.454000000000001</v>
      </c>
      <c r="E10" s="215">
        <v>9.6709999999999994</v>
      </c>
      <c r="F10" s="215">
        <v>5.0199999999999996</v>
      </c>
      <c r="G10" s="215">
        <v>25.747</v>
      </c>
      <c r="H10" s="215">
        <v>24.635000000000002</v>
      </c>
      <c r="I10" s="150">
        <f t="shared" si="0"/>
        <v>79.527000000000001</v>
      </c>
      <c r="J10" s="215">
        <v>12.69</v>
      </c>
      <c r="K10" s="215">
        <v>43.622999999999998</v>
      </c>
      <c r="L10" s="215">
        <v>17.378</v>
      </c>
      <c r="M10" s="215">
        <v>6.4560000000000004</v>
      </c>
      <c r="N10" s="215">
        <v>16.61</v>
      </c>
      <c r="O10" s="215">
        <v>4.8540000000000001</v>
      </c>
      <c r="P10" s="215">
        <v>11.673999999999999</v>
      </c>
      <c r="Q10" s="215">
        <v>9.1170000000000009</v>
      </c>
      <c r="R10" s="215">
        <v>2.9820000000000002</v>
      </c>
      <c r="S10" s="215">
        <v>19.898</v>
      </c>
      <c r="T10" s="149">
        <f t="shared" si="1"/>
        <v>27.927</v>
      </c>
      <c r="U10" s="215">
        <v>15.428000000000001</v>
      </c>
      <c r="V10" s="215">
        <v>0.88700000000000001</v>
      </c>
      <c r="W10" s="215">
        <v>11.612</v>
      </c>
      <c r="X10" s="150">
        <f t="shared" si="2"/>
        <v>173.209</v>
      </c>
      <c r="Y10" s="150">
        <f t="shared" si="3"/>
        <v>243.065</v>
      </c>
      <c r="Z10" s="100"/>
    </row>
    <row r="11" spans="1:26" s="103" customFormat="1">
      <c r="A11" s="44">
        <v>2001</v>
      </c>
      <c r="B11" s="146">
        <v>367.17099999999999</v>
      </c>
      <c r="C11" s="146">
        <v>256.238</v>
      </c>
      <c r="D11" s="215">
        <v>13.454000000000001</v>
      </c>
      <c r="E11" s="215">
        <v>7.8369999999999997</v>
      </c>
      <c r="F11" s="215">
        <v>5.3239999999999998</v>
      </c>
      <c r="G11" s="215">
        <v>27.318000000000001</v>
      </c>
      <c r="H11" s="215">
        <v>26.318999999999999</v>
      </c>
      <c r="I11" s="150">
        <f t="shared" si="0"/>
        <v>80.25200000000001</v>
      </c>
      <c r="J11" s="215">
        <v>13.348000000000001</v>
      </c>
      <c r="K11" s="215">
        <v>44.308999999999997</v>
      </c>
      <c r="L11" s="215">
        <v>17.416</v>
      </c>
      <c r="M11" s="215">
        <v>6.0449999999999999</v>
      </c>
      <c r="N11" s="215">
        <v>17.527999999999999</v>
      </c>
      <c r="O11" s="215">
        <v>4.351</v>
      </c>
      <c r="P11" s="215">
        <v>12.03</v>
      </c>
      <c r="Q11" s="215">
        <v>10.29</v>
      </c>
      <c r="R11" s="215">
        <v>3.1230000000000002</v>
      </c>
      <c r="S11" s="215">
        <v>21.158999999999999</v>
      </c>
      <c r="T11" s="149">
        <f t="shared" si="1"/>
        <v>26.381999999999998</v>
      </c>
      <c r="U11" s="215">
        <v>14.324</v>
      </c>
      <c r="V11" s="215">
        <v>0.91</v>
      </c>
      <c r="W11" s="215">
        <v>11.148</v>
      </c>
      <c r="X11" s="150">
        <f t="shared" si="2"/>
        <v>175.98099999999997</v>
      </c>
      <c r="Y11" s="150">
        <f t="shared" si="3"/>
        <v>248.40100000000001</v>
      </c>
      <c r="Z11" s="100"/>
    </row>
    <row r="12" spans="1:26" s="103" customFormat="1">
      <c r="A12" s="44">
        <v>2002</v>
      </c>
      <c r="B12" s="146">
        <v>368.15199999999999</v>
      </c>
      <c r="C12" s="146">
        <v>252.69</v>
      </c>
      <c r="D12" s="215">
        <v>13.068</v>
      </c>
      <c r="E12" s="215">
        <v>7.7560000000000002</v>
      </c>
      <c r="F12" s="215">
        <v>4.5869999999999997</v>
      </c>
      <c r="G12" s="215">
        <v>28.555</v>
      </c>
      <c r="H12" s="215">
        <v>22.356000000000002</v>
      </c>
      <c r="I12" s="150">
        <f t="shared" si="0"/>
        <v>76.322000000000003</v>
      </c>
      <c r="J12" s="215">
        <v>13.488</v>
      </c>
      <c r="K12" s="215">
        <v>47.003</v>
      </c>
      <c r="L12" s="215">
        <v>16.224</v>
      </c>
      <c r="M12" s="215">
        <v>5.9260000000000002</v>
      </c>
      <c r="N12" s="215">
        <v>16.484000000000002</v>
      </c>
      <c r="O12" s="215">
        <v>4.17</v>
      </c>
      <c r="P12" s="215">
        <v>12.178000000000001</v>
      </c>
      <c r="Q12" s="215">
        <v>10.182</v>
      </c>
      <c r="R12" s="215">
        <v>3.3039999999999998</v>
      </c>
      <c r="S12" s="215">
        <v>20.869</v>
      </c>
      <c r="T12" s="149">
        <f t="shared" si="1"/>
        <v>26.542000000000002</v>
      </c>
      <c r="U12" s="215">
        <v>14.743</v>
      </c>
      <c r="V12" s="215">
        <v>0.95499999999999996</v>
      </c>
      <c r="W12" s="215">
        <v>10.843999999999999</v>
      </c>
      <c r="X12" s="150">
        <f t="shared" si="2"/>
        <v>176.37</v>
      </c>
      <c r="Y12" s="150">
        <f t="shared" si="3"/>
        <v>244.934</v>
      </c>
      <c r="Z12" s="100"/>
    </row>
    <row r="13" spans="1:26" s="103" customFormat="1">
      <c r="A13" s="44">
        <v>2003</v>
      </c>
      <c r="B13" s="146">
        <v>368.38299999999998</v>
      </c>
      <c r="C13" s="146">
        <v>256.64400000000001</v>
      </c>
      <c r="D13" s="215">
        <v>12.933</v>
      </c>
      <c r="E13" s="215">
        <v>7.2350000000000003</v>
      </c>
      <c r="F13" s="215">
        <v>4.57</v>
      </c>
      <c r="G13" s="215">
        <v>26.105</v>
      </c>
      <c r="H13" s="215">
        <v>25.097999999999999</v>
      </c>
      <c r="I13" s="150">
        <f t="shared" si="0"/>
        <v>75.941000000000003</v>
      </c>
      <c r="J13" s="215">
        <v>13.567</v>
      </c>
      <c r="K13" s="215">
        <v>48.06</v>
      </c>
      <c r="L13" s="215">
        <v>16.984000000000002</v>
      </c>
      <c r="M13" s="215">
        <v>5.9059999999999997</v>
      </c>
      <c r="N13" s="215">
        <v>15.994</v>
      </c>
      <c r="O13" s="215">
        <v>4.3</v>
      </c>
      <c r="P13" s="215">
        <v>12.789</v>
      </c>
      <c r="Q13" s="215">
        <v>10.926</v>
      </c>
      <c r="R13" s="215">
        <v>3.363</v>
      </c>
      <c r="S13" s="215">
        <v>21.692</v>
      </c>
      <c r="T13" s="149">
        <f t="shared" si="1"/>
        <v>27.121000000000002</v>
      </c>
      <c r="U13" s="215">
        <v>15.113</v>
      </c>
      <c r="V13" s="215">
        <v>1.1279999999999999</v>
      </c>
      <c r="W13" s="215">
        <v>10.88</v>
      </c>
      <c r="X13" s="150">
        <f t="shared" si="2"/>
        <v>180.70200000000003</v>
      </c>
      <c r="Y13" s="150">
        <f t="shared" si="3"/>
        <v>249.40899999999999</v>
      </c>
      <c r="Z13" s="100"/>
    </row>
    <row r="14" spans="1:26" s="103" customFormat="1">
      <c r="A14" s="44">
        <v>2004</v>
      </c>
      <c r="B14" s="146">
        <v>373.36099999999999</v>
      </c>
      <c r="C14" s="146">
        <v>263.28100000000001</v>
      </c>
      <c r="D14" s="215">
        <v>13.137</v>
      </c>
      <c r="E14" s="215">
        <v>7.7789999999999999</v>
      </c>
      <c r="F14" s="215">
        <v>4.7370000000000001</v>
      </c>
      <c r="G14" s="215">
        <v>27.094999999999999</v>
      </c>
      <c r="H14" s="215">
        <v>27.491</v>
      </c>
      <c r="I14" s="150">
        <f t="shared" si="0"/>
        <v>80.239000000000004</v>
      </c>
      <c r="J14" s="215">
        <v>13.535</v>
      </c>
      <c r="K14" s="215">
        <v>48.540999999999997</v>
      </c>
      <c r="L14" s="215">
        <v>16.619</v>
      </c>
      <c r="M14" s="215">
        <v>6.6379999999999999</v>
      </c>
      <c r="N14" s="215">
        <v>16.928999999999998</v>
      </c>
      <c r="O14" s="215">
        <v>4.3410000000000002</v>
      </c>
      <c r="P14" s="215">
        <v>12.275</v>
      </c>
      <c r="Q14" s="215">
        <v>11.315</v>
      </c>
      <c r="R14" s="215">
        <v>3.7290000000000001</v>
      </c>
      <c r="S14" s="215">
        <v>21.99</v>
      </c>
      <c r="T14" s="149">
        <f t="shared" si="1"/>
        <v>27.128</v>
      </c>
      <c r="U14" s="215">
        <v>14.943</v>
      </c>
      <c r="V14" s="215">
        <v>1.1870000000000001</v>
      </c>
      <c r="W14" s="215">
        <v>10.997999999999999</v>
      </c>
      <c r="X14" s="150">
        <f t="shared" si="2"/>
        <v>183.04000000000002</v>
      </c>
      <c r="Y14" s="150">
        <f t="shared" si="3"/>
        <v>255.50200000000001</v>
      </c>
      <c r="Z14" s="100"/>
    </row>
    <row r="15" spans="1:26" s="103" customFormat="1">
      <c r="A15" s="44">
        <v>2005</v>
      </c>
      <c r="B15" s="146">
        <v>375.8</v>
      </c>
      <c r="C15" s="146">
        <v>264.48599999999999</v>
      </c>
      <c r="D15" s="215">
        <v>12.161</v>
      </c>
      <c r="E15" s="215">
        <v>9.0739999999999998</v>
      </c>
      <c r="F15" s="215">
        <v>4.7830000000000004</v>
      </c>
      <c r="G15" s="215">
        <v>29.952000000000002</v>
      </c>
      <c r="H15" s="215">
        <v>25.027000000000001</v>
      </c>
      <c r="I15" s="150">
        <f t="shared" si="0"/>
        <v>80.997</v>
      </c>
      <c r="J15" s="215">
        <v>13.414999999999999</v>
      </c>
      <c r="K15" s="215">
        <v>48.081000000000003</v>
      </c>
      <c r="L15" s="215">
        <v>16.481000000000002</v>
      </c>
      <c r="M15" s="215">
        <v>6.3639999999999999</v>
      </c>
      <c r="N15" s="215">
        <v>16.404</v>
      </c>
      <c r="O15" s="215">
        <v>3.9020000000000001</v>
      </c>
      <c r="P15" s="215">
        <v>13.173</v>
      </c>
      <c r="Q15" s="215">
        <v>12.409000000000001</v>
      </c>
      <c r="R15" s="215">
        <v>3.57</v>
      </c>
      <c r="S15" s="215">
        <v>21.532</v>
      </c>
      <c r="T15" s="149">
        <f t="shared" si="1"/>
        <v>28.158999999999999</v>
      </c>
      <c r="U15" s="215">
        <v>15.401999999999999</v>
      </c>
      <c r="V15" s="215">
        <v>1.2769999999999999</v>
      </c>
      <c r="W15" s="215">
        <v>11.48</v>
      </c>
      <c r="X15" s="150">
        <f t="shared" si="2"/>
        <v>183.49</v>
      </c>
      <c r="Y15" s="150">
        <f t="shared" si="3"/>
        <v>255.41199999999998</v>
      </c>
      <c r="Z15" s="100"/>
    </row>
    <row r="16" spans="1:26" s="103" customFormat="1">
      <c r="A16" s="44">
        <v>2006</v>
      </c>
      <c r="B16" s="146">
        <v>383.68400000000003</v>
      </c>
      <c r="C16" s="146">
        <v>270.75900000000001</v>
      </c>
      <c r="D16" s="215">
        <v>13.593</v>
      </c>
      <c r="E16" s="215">
        <v>10.265000000000001</v>
      </c>
      <c r="F16" s="215">
        <v>5.3040000000000003</v>
      </c>
      <c r="G16" s="215">
        <v>28.338000000000001</v>
      </c>
      <c r="H16" s="215">
        <v>23.082000000000001</v>
      </c>
      <c r="I16" s="150">
        <f t="shared" si="0"/>
        <v>80.581999999999994</v>
      </c>
      <c r="J16" s="215">
        <v>12.699</v>
      </c>
      <c r="K16" s="215">
        <v>50.835000000000001</v>
      </c>
      <c r="L16" s="215">
        <v>17.975000000000001</v>
      </c>
      <c r="M16" s="215">
        <v>6.4269999999999996</v>
      </c>
      <c r="N16" s="215">
        <v>17.503</v>
      </c>
      <c r="O16" s="215">
        <v>3.9260000000000002</v>
      </c>
      <c r="P16" s="215">
        <v>13.555</v>
      </c>
      <c r="Q16" s="215">
        <v>12.590999999999999</v>
      </c>
      <c r="R16" s="215">
        <v>3.2370000000000001</v>
      </c>
      <c r="S16" s="215">
        <v>21.844999999999999</v>
      </c>
      <c r="T16" s="149">
        <f t="shared" si="1"/>
        <v>29.581000000000003</v>
      </c>
      <c r="U16" s="215">
        <v>15.7</v>
      </c>
      <c r="V16" s="215">
        <v>1.353</v>
      </c>
      <c r="W16" s="215">
        <v>12.528</v>
      </c>
      <c r="X16" s="150">
        <f t="shared" si="2"/>
        <v>190.17400000000004</v>
      </c>
      <c r="Y16" s="150">
        <f t="shared" si="3"/>
        <v>260.49400000000003</v>
      </c>
      <c r="Z16" s="100"/>
    </row>
    <row r="17" spans="1:26" s="103" customFormat="1">
      <c r="A17" s="44">
        <v>2007</v>
      </c>
      <c r="B17" s="146">
        <v>387.69400000000002</v>
      </c>
      <c r="C17" s="146">
        <v>274.54899999999998</v>
      </c>
      <c r="D17" s="215">
        <v>11.525</v>
      </c>
      <c r="E17" s="215">
        <v>10.897</v>
      </c>
      <c r="F17" s="215">
        <v>5.1760000000000002</v>
      </c>
      <c r="G17" s="215">
        <v>29.097999999999999</v>
      </c>
      <c r="H17" s="215">
        <v>23.829000000000001</v>
      </c>
      <c r="I17" s="150">
        <f t="shared" si="0"/>
        <v>80.525000000000006</v>
      </c>
      <c r="J17" s="215">
        <v>12.954000000000001</v>
      </c>
      <c r="K17" s="215">
        <v>51.661999999999999</v>
      </c>
      <c r="L17" s="215">
        <v>17.388999999999999</v>
      </c>
      <c r="M17" s="215">
        <v>8.0039999999999996</v>
      </c>
      <c r="N17" s="215">
        <v>19.152000000000001</v>
      </c>
      <c r="O17" s="215">
        <v>4.1269999999999998</v>
      </c>
      <c r="P17" s="215">
        <v>13.233000000000001</v>
      </c>
      <c r="Q17" s="215">
        <v>12.868</v>
      </c>
      <c r="R17" s="215">
        <v>3.4079999999999999</v>
      </c>
      <c r="S17" s="215">
        <v>21.646000000000001</v>
      </c>
      <c r="T17" s="149">
        <f t="shared" si="1"/>
        <v>29.583000000000002</v>
      </c>
      <c r="U17" s="215">
        <v>15.129</v>
      </c>
      <c r="V17" s="215">
        <v>1.3080000000000001</v>
      </c>
      <c r="W17" s="215">
        <v>13.146000000000001</v>
      </c>
      <c r="X17" s="150">
        <f t="shared" si="2"/>
        <v>194.02599999999998</v>
      </c>
      <c r="Y17" s="150">
        <f t="shared" si="3"/>
        <v>263.65199999999999</v>
      </c>
      <c r="Z17" s="100"/>
    </row>
    <row r="18" spans="1:26" s="103" customFormat="1">
      <c r="A18" s="44">
        <v>2008</v>
      </c>
      <c r="B18" s="146">
        <v>395.54500000000002</v>
      </c>
      <c r="C18" s="146">
        <v>276.85300000000001</v>
      </c>
      <c r="D18" s="215">
        <v>10.125999999999999</v>
      </c>
      <c r="E18" s="215">
        <v>12.632999999999999</v>
      </c>
      <c r="F18" s="215">
        <v>5.63</v>
      </c>
      <c r="G18" s="215">
        <v>31.942</v>
      </c>
      <c r="H18" s="215">
        <v>22.664000000000001</v>
      </c>
      <c r="I18" s="150">
        <f t="shared" si="0"/>
        <v>82.995000000000005</v>
      </c>
      <c r="J18" s="215">
        <v>12.77</v>
      </c>
      <c r="K18" s="215">
        <v>52.253999999999998</v>
      </c>
      <c r="L18" s="215">
        <v>16.364000000000001</v>
      </c>
      <c r="M18" s="215">
        <v>7.3</v>
      </c>
      <c r="N18" s="215">
        <v>18.709</v>
      </c>
      <c r="O18" s="215">
        <v>4.4009999999999998</v>
      </c>
      <c r="P18" s="215">
        <v>14.035</v>
      </c>
      <c r="Q18" s="215">
        <v>12.414999999999999</v>
      </c>
      <c r="R18" s="215">
        <v>3.0579999999999998</v>
      </c>
      <c r="S18" s="215">
        <v>22.417999999999999</v>
      </c>
      <c r="T18" s="149">
        <f t="shared" si="1"/>
        <v>30.134</v>
      </c>
      <c r="U18" s="215">
        <v>15.525</v>
      </c>
      <c r="V18" s="215">
        <v>1.3109999999999999</v>
      </c>
      <c r="W18" s="215">
        <v>13.298</v>
      </c>
      <c r="X18" s="150">
        <f t="shared" si="2"/>
        <v>193.858</v>
      </c>
      <c r="Y18" s="150">
        <f t="shared" si="3"/>
        <v>264.22000000000003</v>
      </c>
      <c r="Z18" s="100"/>
    </row>
    <row r="19" spans="1:26" s="103" customFormat="1">
      <c r="A19" s="44">
        <v>2009</v>
      </c>
      <c r="B19" s="146">
        <v>378.75400000000002</v>
      </c>
      <c r="C19" s="146">
        <v>255.62200000000001</v>
      </c>
      <c r="D19" s="215">
        <v>8.3719999999999999</v>
      </c>
      <c r="E19" s="215">
        <v>9.2279999999999998</v>
      </c>
      <c r="F19" s="215">
        <v>4.6920000000000002</v>
      </c>
      <c r="G19" s="215">
        <v>36.292999999999999</v>
      </c>
      <c r="H19" s="215">
        <v>18.635000000000002</v>
      </c>
      <c r="I19" s="150">
        <f t="shared" si="0"/>
        <v>77.22</v>
      </c>
      <c r="J19" s="215">
        <v>12.476000000000001</v>
      </c>
      <c r="K19" s="215">
        <v>48.976999999999997</v>
      </c>
      <c r="L19" s="215">
        <v>14.85</v>
      </c>
      <c r="M19" s="215">
        <v>5.4379999999999997</v>
      </c>
      <c r="N19" s="215">
        <v>17.001999999999999</v>
      </c>
      <c r="O19" s="215">
        <v>4.4480000000000004</v>
      </c>
      <c r="P19" s="215">
        <v>12.608000000000001</v>
      </c>
      <c r="Q19" s="215">
        <v>10.705</v>
      </c>
      <c r="R19" s="215">
        <v>2.5720000000000001</v>
      </c>
      <c r="S19" s="215">
        <v>19.760999999999999</v>
      </c>
      <c r="T19" s="149">
        <f t="shared" si="1"/>
        <v>29.564</v>
      </c>
      <c r="U19" s="215">
        <v>14.334</v>
      </c>
      <c r="V19" s="215">
        <v>1.278</v>
      </c>
      <c r="W19" s="215">
        <v>13.952</v>
      </c>
      <c r="X19" s="150">
        <f t="shared" si="2"/>
        <v>178.40099999999998</v>
      </c>
      <c r="Y19" s="150">
        <f t="shared" si="3"/>
        <v>246.39400000000001</v>
      </c>
      <c r="Z19" s="100"/>
    </row>
    <row r="20" spans="1:26" s="103" customFormat="1">
      <c r="A20" s="44">
        <v>2010</v>
      </c>
      <c r="B20" s="146">
        <v>393.43700000000001</v>
      </c>
      <c r="C20" s="146">
        <v>271.30599999999998</v>
      </c>
      <c r="D20" s="215">
        <v>9.2449999999999992</v>
      </c>
      <c r="E20" s="215">
        <v>11.134</v>
      </c>
      <c r="F20" s="215">
        <v>4.2480000000000002</v>
      </c>
      <c r="G20" s="215">
        <v>40.06</v>
      </c>
      <c r="H20" s="215">
        <v>18.343</v>
      </c>
      <c r="I20" s="150">
        <f t="shared" si="0"/>
        <v>83.03</v>
      </c>
      <c r="J20" s="215">
        <v>12.625999999999999</v>
      </c>
      <c r="K20" s="215">
        <v>50.963000000000001</v>
      </c>
      <c r="L20" s="215">
        <v>15.972</v>
      </c>
      <c r="M20" s="215">
        <v>5.0999999999999996</v>
      </c>
      <c r="N20" s="215">
        <v>18.128</v>
      </c>
      <c r="O20" s="215">
        <v>4.6369999999999996</v>
      </c>
      <c r="P20" s="215">
        <v>13.948</v>
      </c>
      <c r="Q20" s="215">
        <v>11.164999999999999</v>
      </c>
      <c r="R20" s="215">
        <v>2.726</v>
      </c>
      <c r="S20" s="215">
        <v>21.445</v>
      </c>
      <c r="T20" s="149">
        <f t="shared" si="1"/>
        <v>31.563000000000002</v>
      </c>
      <c r="U20" s="215">
        <v>15.173999999999999</v>
      </c>
      <c r="V20" s="215">
        <v>1.286</v>
      </c>
      <c r="W20" s="215">
        <v>15.103</v>
      </c>
      <c r="X20" s="150">
        <f t="shared" si="2"/>
        <v>188.27299999999997</v>
      </c>
      <c r="Y20" s="150">
        <f t="shared" si="3"/>
        <v>260.17199999999997</v>
      </c>
      <c r="Z20" s="100"/>
    </row>
    <row r="21" spans="1:26" s="103" customFormat="1">
      <c r="A21" s="44">
        <v>2011</v>
      </c>
      <c r="B21" s="146">
        <v>416.33100000000002</v>
      </c>
      <c r="C21" s="146">
        <v>289.81400000000002</v>
      </c>
      <c r="D21" s="215">
        <v>8.9480000000000004</v>
      </c>
      <c r="E21" s="215">
        <v>14.057</v>
      </c>
      <c r="F21" s="215">
        <v>4.4119999999999999</v>
      </c>
      <c r="G21" s="215">
        <v>45.859000000000002</v>
      </c>
      <c r="H21" s="215">
        <v>20.376000000000001</v>
      </c>
      <c r="I21" s="150">
        <f t="shared" si="0"/>
        <v>93.652000000000015</v>
      </c>
      <c r="J21" s="215">
        <v>13.404</v>
      </c>
      <c r="K21" s="215">
        <v>51.573</v>
      </c>
      <c r="L21" s="215">
        <v>17.347000000000001</v>
      </c>
      <c r="M21" s="215">
        <v>4.931</v>
      </c>
      <c r="N21" s="215">
        <v>20.131</v>
      </c>
      <c r="O21" s="215">
        <v>4.7370000000000001</v>
      </c>
      <c r="P21" s="215">
        <v>14.083</v>
      </c>
      <c r="Q21" s="215">
        <v>11.972</v>
      </c>
      <c r="R21" s="215">
        <v>2.665</v>
      </c>
      <c r="S21" s="215">
        <v>22.344999999999999</v>
      </c>
      <c r="T21" s="149">
        <f t="shared" si="1"/>
        <v>32.974000000000004</v>
      </c>
      <c r="U21" s="215">
        <v>15.608000000000001</v>
      </c>
      <c r="V21" s="215">
        <v>1.2070000000000001</v>
      </c>
      <c r="W21" s="215">
        <v>16.158999999999999</v>
      </c>
      <c r="X21" s="150">
        <f t="shared" si="2"/>
        <v>196.16199999999998</v>
      </c>
      <c r="Y21" s="150">
        <f t="shared" si="3"/>
        <v>275.75700000000001</v>
      </c>
      <c r="Z21" s="100"/>
    </row>
    <row r="22" spans="1:26" s="103" customFormat="1">
      <c r="A22" s="44">
        <v>2012</v>
      </c>
      <c r="B22" s="146">
        <v>436.97300000000001</v>
      </c>
      <c r="C22" s="146">
        <v>308.55900000000003</v>
      </c>
      <c r="D22" s="215">
        <v>9.3819999999999997</v>
      </c>
      <c r="E22" s="215">
        <v>15.798</v>
      </c>
      <c r="F22" s="215">
        <v>4.7969999999999997</v>
      </c>
      <c r="G22" s="215">
        <v>62.591999999999999</v>
      </c>
      <c r="H22" s="215">
        <v>17.254000000000001</v>
      </c>
      <c r="I22" s="150">
        <f t="shared" si="0"/>
        <v>109.82300000000001</v>
      </c>
      <c r="J22" s="215">
        <v>13.000999999999999</v>
      </c>
      <c r="K22" s="215">
        <v>51.055999999999997</v>
      </c>
      <c r="L22" s="215">
        <v>18.093</v>
      </c>
      <c r="M22" s="215">
        <v>4.6829999999999998</v>
      </c>
      <c r="N22" s="215">
        <v>20.100000000000001</v>
      </c>
      <c r="O22" s="215">
        <v>4.8929999999999998</v>
      </c>
      <c r="P22" s="215">
        <v>15.323</v>
      </c>
      <c r="Q22" s="215">
        <v>11.651999999999999</v>
      </c>
      <c r="R22" s="215">
        <v>2.4449999999999998</v>
      </c>
      <c r="S22" s="215">
        <v>23.298999999999999</v>
      </c>
      <c r="T22" s="149">
        <f t="shared" si="1"/>
        <v>34.191000000000003</v>
      </c>
      <c r="U22" s="215">
        <v>16.216999999999999</v>
      </c>
      <c r="V22" s="215">
        <v>1.1679999999999999</v>
      </c>
      <c r="W22" s="215">
        <v>16.806000000000001</v>
      </c>
      <c r="X22" s="150">
        <f t="shared" si="2"/>
        <v>198.73599999999999</v>
      </c>
      <c r="Y22" s="150">
        <f t="shared" si="3"/>
        <v>292.76100000000002</v>
      </c>
      <c r="Z22" s="100"/>
    </row>
    <row r="23" spans="1:26" s="103" customFormat="1">
      <c r="A23" s="44">
        <v>2013</v>
      </c>
      <c r="B23" s="146">
        <v>435.37299999999999</v>
      </c>
      <c r="C23" s="146">
        <v>313.017</v>
      </c>
      <c r="D23" s="215">
        <v>9.2409999999999997</v>
      </c>
      <c r="E23" s="215">
        <v>16.391999999999999</v>
      </c>
      <c r="F23" s="215">
        <v>4.2489999999999997</v>
      </c>
      <c r="G23" s="215">
        <v>74.614000000000004</v>
      </c>
      <c r="H23" s="215">
        <v>17.106000000000002</v>
      </c>
      <c r="I23" s="150">
        <f t="shared" si="0"/>
        <v>121.602</v>
      </c>
      <c r="J23" s="215">
        <v>12.3</v>
      </c>
      <c r="K23" s="215">
        <v>49.179000000000002</v>
      </c>
      <c r="L23" s="215">
        <v>18.251000000000001</v>
      </c>
      <c r="M23" s="215">
        <v>3.6960000000000002</v>
      </c>
      <c r="N23" s="215">
        <v>18.78</v>
      </c>
      <c r="O23" s="215">
        <v>5.5990000000000002</v>
      </c>
      <c r="P23" s="215">
        <v>15.468999999999999</v>
      </c>
      <c r="Q23" s="215">
        <v>10.768000000000001</v>
      </c>
      <c r="R23" s="215">
        <v>2.415</v>
      </c>
      <c r="S23" s="215">
        <v>22.814</v>
      </c>
      <c r="T23" s="149">
        <f t="shared" si="1"/>
        <v>32.143999999999998</v>
      </c>
      <c r="U23" s="215">
        <v>15.113</v>
      </c>
      <c r="V23" s="215">
        <v>1.1839999999999999</v>
      </c>
      <c r="W23" s="215">
        <v>15.847</v>
      </c>
      <c r="X23" s="150">
        <f t="shared" si="2"/>
        <v>191.41499999999999</v>
      </c>
      <c r="Y23" s="150">
        <f t="shared" si="3"/>
        <v>296.625</v>
      </c>
      <c r="Z23" s="100"/>
    </row>
    <row r="24" spans="1:26" s="103" customFormat="1">
      <c r="A24" s="44">
        <v>2014</v>
      </c>
      <c r="B24" s="146">
        <v>429.99599999999998</v>
      </c>
      <c r="C24" s="146">
        <v>310.108</v>
      </c>
      <c r="D24" s="215">
        <v>8.2759999999999998</v>
      </c>
      <c r="E24" s="215">
        <v>15.57</v>
      </c>
      <c r="F24" s="215">
        <v>3.7909999999999999</v>
      </c>
      <c r="G24" s="215">
        <v>75.731999999999999</v>
      </c>
      <c r="H24" s="215">
        <v>15.989000000000001</v>
      </c>
      <c r="I24" s="150">
        <f t="shared" si="0"/>
        <v>119.358</v>
      </c>
      <c r="J24" s="215">
        <v>12.896000000000001</v>
      </c>
      <c r="K24" s="215">
        <v>47.115000000000002</v>
      </c>
      <c r="L24" s="215">
        <v>18.178999999999998</v>
      </c>
      <c r="M24" s="215">
        <v>3.7989999999999999</v>
      </c>
      <c r="N24" s="215">
        <v>17.748999999999999</v>
      </c>
      <c r="O24" s="215">
        <v>5.0090000000000003</v>
      </c>
      <c r="P24" s="215">
        <v>14.978999999999999</v>
      </c>
      <c r="Q24" s="215">
        <v>11.093999999999999</v>
      </c>
      <c r="R24" s="215">
        <v>2.4039999999999999</v>
      </c>
      <c r="S24" s="215">
        <v>24.815000000000001</v>
      </c>
      <c r="T24" s="149">
        <f t="shared" si="1"/>
        <v>32.71</v>
      </c>
      <c r="U24" s="215">
        <v>15.22</v>
      </c>
      <c r="V24" s="215">
        <v>1.331</v>
      </c>
      <c r="W24" s="215">
        <v>16.158999999999999</v>
      </c>
      <c r="X24" s="150">
        <f t="shared" si="2"/>
        <v>190.749</v>
      </c>
      <c r="Y24" s="150">
        <f t="shared" si="3"/>
        <v>294.53800000000001</v>
      </c>
      <c r="Z24" s="100"/>
    </row>
    <row r="25" spans="1:26" s="103" customFormat="1">
      <c r="A25" s="44">
        <v>2015</v>
      </c>
      <c r="B25" s="146">
        <v>423.69099999999997</v>
      </c>
      <c r="C25" s="146">
        <v>303.60399999999998</v>
      </c>
      <c r="D25" s="215">
        <v>7.9269999999999996</v>
      </c>
      <c r="E25" s="215">
        <v>15.661</v>
      </c>
      <c r="F25" s="215">
        <v>4.5140000000000002</v>
      </c>
      <c r="G25" s="215">
        <v>75.786000000000001</v>
      </c>
      <c r="H25" s="215">
        <v>17.469000000000001</v>
      </c>
      <c r="I25" s="150">
        <f t="shared" si="0"/>
        <v>121.357</v>
      </c>
      <c r="J25" s="215">
        <v>11.683999999999999</v>
      </c>
      <c r="K25" s="215">
        <v>44.198</v>
      </c>
      <c r="L25" s="215">
        <v>18.905999999999999</v>
      </c>
      <c r="M25" s="215">
        <v>4.04</v>
      </c>
      <c r="N25" s="215">
        <v>15.933</v>
      </c>
      <c r="O25" s="215">
        <v>4.7850000000000001</v>
      </c>
      <c r="P25" s="215">
        <v>15.294</v>
      </c>
      <c r="Q25" s="215">
        <v>10.388999999999999</v>
      </c>
      <c r="R25" s="215">
        <v>2.5470000000000002</v>
      </c>
      <c r="S25" s="215">
        <v>22.733000000000001</v>
      </c>
      <c r="T25" s="149">
        <f t="shared" si="1"/>
        <v>31.738</v>
      </c>
      <c r="U25" s="215">
        <v>13.711</v>
      </c>
      <c r="V25" s="215">
        <v>1.383</v>
      </c>
      <c r="W25" s="215">
        <v>16.643999999999998</v>
      </c>
      <c r="X25" s="150">
        <f t="shared" si="2"/>
        <v>182.24699999999999</v>
      </c>
      <c r="Y25" s="150">
        <f t="shared" si="3"/>
        <v>287.94299999999998</v>
      </c>
      <c r="Z25" s="100"/>
    </row>
    <row r="26" spans="1:26" s="103" customFormat="1">
      <c r="A26" s="44">
        <v>2016</v>
      </c>
      <c r="B26" s="146">
        <v>417.42</v>
      </c>
      <c r="C26" s="146">
        <v>295.32100000000003</v>
      </c>
      <c r="D26" s="215">
        <v>7.258</v>
      </c>
      <c r="E26" s="215">
        <v>13.983000000000001</v>
      </c>
      <c r="F26" s="215">
        <v>3.9860000000000002</v>
      </c>
      <c r="G26" s="215">
        <v>70.715999999999994</v>
      </c>
      <c r="H26" s="215">
        <v>16.902000000000001</v>
      </c>
      <c r="I26" s="150">
        <f t="shared" si="0"/>
        <v>112.845</v>
      </c>
      <c r="J26" s="215">
        <v>11.111000000000001</v>
      </c>
      <c r="K26" s="215">
        <v>44.764000000000003</v>
      </c>
      <c r="L26" s="215">
        <v>18.798999999999999</v>
      </c>
      <c r="M26" s="215">
        <v>3.7890000000000001</v>
      </c>
      <c r="N26" s="215">
        <v>15.715999999999999</v>
      </c>
      <c r="O26" s="215">
        <v>4.5519999999999996</v>
      </c>
      <c r="P26" s="215">
        <v>14.936999999999999</v>
      </c>
      <c r="Q26" s="215">
        <v>10.603</v>
      </c>
      <c r="R26" s="215">
        <v>2.8570000000000002</v>
      </c>
      <c r="S26" s="215">
        <v>23.053000000000001</v>
      </c>
      <c r="T26" s="149">
        <f t="shared" si="1"/>
        <v>32.296999999999997</v>
      </c>
      <c r="U26" s="215">
        <v>13.099</v>
      </c>
      <c r="V26" s="215">
        <v>1.3680000000000001</v>
      </c>
      <c r="W26" s="215">
        <v>17.829999999999998</v>
      </c>
      <c r="X26" s="150">
        <f t="shared" si="2"/>
        <v>182.47799999999998</v>
      </c>
      <c r="Y26" s="150">
        <f t="shared" si="3"/>
        <v>281.33800000000002</v>
      </c>
      <c r="Z26" s="100"/>
    </row>
    <row r="27" spans="1:26" s="103" customFormat="1">
      <c r="A27" s="60">
        <v>2017</v>
      </c>
      <c r="B27" s="146">
        <v>398.387</v>
      </c>
      <c r="C27" s="146">
        <v>277.37400000000002</v>
      </c>
      <c r="D27" s="215">
        <v>5.923</v>
      </c>
      <c r="E27" s="215">
        <v>14.217000000000001</v>
      </c>
      <c r="F27" s="215">
        <v>4.0199999999999996</v>
      </c>
      <c r="G27" s="215">
        <v>66.188000000000002</v>
      </c>
      <c r="H27" s="215">
        <v>15.198</v>
      </c>
      <c r="I27" s="150">
        <f t="shared" si="0"/>
        <v>105.54599999999999</v>
      </c>
      <c r="J27" s="215">
        <v>10.324999999999999</v>
      </c>
      <c r="K27" s="215">
        <v>42.415999999999997</v>
      </c>
      <c r="L27" s="215">
        <v>19.132000000000001</v>
      </c>
      <c r="M27" s="215">
        <v>3.2650000000000001</v>
      </c>
      <c r="N27" s="215">
        <v>13.769</v>
      </c>
      <c r="O27" s="215">
        <v>4.3979999999999997</v>
      </c>
      <c r="P27" s="215">
        <v>13.879</v>
      </c>
      <c r="Q27" s="215">
        <v>9.92</v>
      </c>
      <c r="R27" s="215">
        <v>2.6280000000000001</v>
      </c>
      <c r="S27" s="215">
        <v>20.99</v>
      </c>
      <c r="T27" s="149">
        <f t="shared" si="1"/>
        <v>31.105</v>
      </c>
      <c r="U27" s="215">
        <v>12.444000000000001</v>
      </c>
      <c r="V27" s="215">
        <v>1.377</v>
      </c>
      <c r="W27" s="215">
        <v>17.283999999999999</v>
      </c>
      <c r="X27" s="150">
        <f t="shared" si="2"/>
        <v>171.827</v>
      </c>
      <c r="Y27" s="150">
        <f t="shared" si="3"/>
        <v>263.15700000000004</v>
      </c>
      <c r="Z27" s="100"/>
    </row>
    <row r="28" spans="1:26" s="239" customFormat="1">
      <c r="A28" s="241">
        <v>2018</v>
      </c>
      <c r="B28" s="148">
        <v>399.81200000000001</v>
      </c>
      <c r="C28" s="146">
        <v>276.774</v>
      </c>
      <c r="D28" s="215">
        <v>6.1539999999999999</v>
      </c>
      <c r="E28" s="215">
        <v>13.406000000000001</v>
      </c>
      <c r="F28" s="215">
        <v>4.1749999999999998</v>
      </c>
      <c r="G28" s="215">
        <v>61.173000000000002</v>
      </c>
      <c r="H28" s="215">
        <v>15.791</v>
      </c>
      <c r="I28" s="150">
        <f t="shared" si="0"/>
        <v>100.699</v>
      </c>
      <c r="J28" s="215">
        <v>10.657</v>
      </c>
      <c r="K28" s="215">
        <v>45.094999999999999</v>
      </c>
      <c r="L28" s="215">
        <v>18.902000000000001</v>
      </c>
      <c r="M28" s="215">
        <v>3.4409999999999998</v>
      </c>
      <c r="N28" s="215">
        <v>13.773</v>
      </c>
      <c r="O28" s="215">
        <v>4.4130000000000003</v>
      </c>
      <c r="P28" s="215">
        <v>14.685</v>
      </c>
      <c r="Q28" s="215">
        <v>10.542999999999999</v>
      </c>
      <c r="R28" s="215">
        <v>2.8180000000000001</v>
      </c>
      <c r="S28" s="215">
        <v>21.917999999999999</v>
      </c>
      <c r="T28" s="149">
        <f t="shared" si="1"/>
        <v>29.830000000000002</v>
      </c>
      <c r="U28" s="215">
        <v>11.98</v>
      </c>
      <c r="V28" s="215">
        <v>1.355</v>
      </c>
      <c r="W28" s="215">
        <v>16.495000000000001</v>
      </c>
      <c r="X28" s="150">
        <f t="shared" si="2"/>
        <v>176.07499999999999</v>
      </c>
      <c r="Y28" s="150">
        <f t="shared" si="3"/>
        <v>263.36799999999999</v>
      </c>
      <c r="Z28" s="240"/>
    </row>
    <row r="29" spans="1:26" s="103" customFormat="1">
      <c r="B29" s="164"/>
      <c r="T29" s="133"/>
    </row>
    <row r="30" spans="1:26" s="103" customFormat="1">
      <c r="A30" s="1" t="s">
        <v>22</v>
      </c>
      <c r="B30" s="1"/>
      <c r="T30" s="133"/>
    </row>
    <row r="31" spans="1:26" s="103" customFormat="1">
      <c r="A31" s="1"/>
      <c r="B31" s="1"/>
      <c r="T31" s="133"/>
    </row>
    <row r="32" spans="1:26" s="54" customFormat="1">
      <c r="A32" s="241" t="s">
        <v>942</v>
      </c>
      <c r="B32" s="9">
        <f>((B28/B7)^(1/(2018-1997))-1)*100</f>
        <v>0.7474584364041803</v>
      </c>
      <c r="C32" s="9">
        <f t="shared" ref="C32:Y32" si="4">((C28/C7)^(1/(2018-1997))-1)*100</f>
        <v>0.79640154534614815</v>
      </c>
      <c r="D32" s="16">
        <f t="shared" si="4"/>
        <v>-4.633087506164502</v>
      </c>
      <c r="E32" s="17">
        <f t="shared" si="4"/>
        <v>2.8588046936568912</v>
      </c>
      <c r="F32" s="17">
        <f t="shared" si="4"/>
        <v>-0.64233854889556019</v>
      </c>
      <c r="G32" s="17">
        <f t="shared" si="4"/>
        <v>3.5678230925768828</v>
      </c>
      <c r="H32" s="73">
        <f t="shared" si="4"/>
        <v>-1.0827277741538133</v>
      </c>
      <c r="I32" s="9">
        <f t="shared" si="4"/>
        <v>1.2233139352618938</v>
      </c>
      <c r="J32" s="16">
        <f t="shared" si="4"/>
        <v>-0.88638728501736486</v>
      </c>
      <c r="K32" s="17">
        <f t="shared" si="4"/>
        <v>0.66213802072760952</v>
      </c>
      <c r="L32" s="17">
        <f t="shared" si="4"/>
        <v>0.67841661273684295</v>
      </c>
      <c r="M32" s="17">
        <f t="shared" si="4"/>
        <v>-2.6321453695218322</v>
      </c>
      <c r="N32" s="17">
        <f t="shared" si="4"/>
        <v>-1.3336365131906502</v>
      </c>
      <c r="O32" s="17">
        <f t="shared" si="4"/>
        <v>0.54376712372383729</v>
      </c>
      <c r="P32" s="17">
        <f t="shared" si="4"/>
        <v>3.0123878439724638</v>
      </c>
      <c r="Q32" s="17">
        <f t="shared" si="4"/>
        <v>2.1367734685112216</v>
      </c>
      <c r="R32" s="17">
        <f t="shared" si="4"/>
        <v>1.3012035776900799</v>
      </c>
      <c r="S32" s="17">
        <f t="shared" si="4"/>
        <v>0.5599082802488331</v>
      </c>
      <c r="T32" s="73">
        <f t="shared" si="4"/>
        <v>1.1857051327218704</v>
      </c>
      <c r="U32" s="16">
        <f t="shared" si="4"/>
        <v>-0.51357177412191257</v>
      </c>
      <c r="V32" s="17">
        <f t="shared" si="4"/>
        <v>2.8435861656193495</v>
      </c>
      <c r="W32" s="73">
        <f t="shared" si="4"/>
        <v>2.8251238673073331</v>
      </c>
      <c r="X32" s="9">
        <f t="shared" si="4"/>
        <v>0.56903381192727753</v>
      </c>
      <c r="Y32" s="9">
        <f t="shared" si="4"/>
        <v>0.71252742303933303</v>
      </c>
    </row>
    <row r="33" spans="1:25" s="103" customFormat="1">
      <c r="A33" s="44" t="s">
        <v>25</v>
      </c>
      <c r="B33" s="9">
        <f>((B17/B7)^(1/(2007-1997))-1)*100</f>
        <v>1.2639661914118916</v>
      </c>
      <c r="C33" s="73">
        <f>((C17/C7)^(1/(2007-1997))-1)*100</f>
        <v>1.5977327434090194</v>
      </c>
      <c r="D33" s="16">
        <f t="shared" ref="D33:Y33" si="5">((D17/D7)^(1/(2007-1997))-1)*100</f>
        <v>-3.6207457385016628</v>
      </c>
      <c r="E33" s="17">
        <f t="shared" si="5"/>
        <v>3.922088766204701</v>
      </c>
      <c r="F33" s="17">
        <f t="shared" si="5"/>
        <v>0.79909597122487241</v>
      </c>
      <c r="G33" s="17">
        <f t="shared" si="5"/>
        <v>-6.8474655543970808E-2</v>
      </c>
      <c r="H33" s="73">
        <f t="shared" si="5"/>
        <v>1.845324145946603</v>
      </c>
      <c r="I33" s="9">
        <f t="shared" si="5"/>
        <v>0.31819646324653394</v>
      </c>
      <c r="J33" s="16">
        <f t="shared" si="5"/>
        <v>8.219839994672018E-2</v>
      </c>
      <c r="K33" s="17">
        <f t="shared" si="5"/>
        <v>2.7834517035370654</v>
      </c>
      <c r="L33" s="17">
        <f t="shared" si="5"/>
        <v>0.58728265808938307</v>
      </c>
      <c r="M33" s="17">
        <f t="shared" si="5"/>
        <v>2.8809587671851489</v>
      </c>
      <c r="N33" s="17">
        <f t="shared" si="5"/>
        <v>0.47863219861277173</v>
      </c>
      <c r="O33" s="17">
        <f t="shared" si="5"/>
        <v>0.46987818715333862</v>
      </c>
      <c r="P33" s="17">
        <f t="shared" si="5"/>
        <v>5.3285947877901974</v>
      </c>
      <c r="Q33" s="17">
        <f t="shared" si="5"/>
        <v>6.6441817772151524</v>
      </c>
      <c r="R33" s="17">
        <f t="shared" si="5"/>
        <v>4.7240744850722161</v>
      </c>
      <c r="S33" s="17">
        <f t="shared" si="5"/>
        <v>1.0531596251538877</v>
      </c>
      <c r="T33" s="73">
        <f t="shared" si="5"/>
        <v>2.4210295869723453</v>
      </c>
      <c r="U33" s="16">
        <f t="shared" si="5"/>
        <v>1.2603449461884964</v>
      </c>
      <c r="V33" s="17">
        <f t="shared" si="5"/>
        <v>5.691239304274065</v>
      </c>
      <c r="W33" s="73">
        <f t="shared" si="5"/>
        <v>3.6459979889198468</v>
      </c>
      <c r="X33" s="9">
        <f t="shared" si="5"/>
        <v>2.185954674857582</v>
      </c>
      <c r="Y33" s="9">
        <f t="shared" si="5"/>
        <v>1.5131129279861266</v>
      </c>
    </row>
    <row r="34" spans="1:25" s="103" customFormat="1">
      <c r="A34" s="241" t="s">
        <v>943</v>
      </c>
      <c r="B34" s="9">
        <f>((B28/B17)^(1/(2018-2007))-1)*100</f>
        <v>0.2801924249936194</v>
      </c>
      <c r="C34" s="9">
        <f t="shared" ref="C34:Y34" si="6">((C28/C17)^(1/(2018-2007))-1)*100</f>
        <v>7.3404539787125245E-2</v>
      </c>
      <c r="D34" s="16">
        <f t="shared" si="6"/>
        <v>-5.5441679577896146</v>
      </c>
      <c r="E34" s="17">
        <f t="shared" si="6"/>
        <v>1.9016262378051652</v>
      </c>
      <c r="F34" s="17">
        <f t="shared" si="6"/>
        <v>-1.9348388012890738</v>
      </c>
      <c r="G34" s="17">
        <f t="shared" si="6"/>
        <v>6.988243672614658</v>
      </c>
      <c r="H34" s="73">
        <f t="shared" si="6"/>
        <v>-3.671478981934917</v>
      </c>
      <c r="I34" s="9">
        <f t="shared" si="6"/>
        <v>2.0532326057934869</v>
      </c>
      <c r="J34" s="16">
        <f t="shared" si="6"/>
        <v>-1.758782977837603</v>
      </c>
      <c r="K34" s="17">
        <f t="shared" si="6"/>
        <v>-1.2283132115141315</v>
      </c>
      <c r="L34" s="17">
        <f t="shared" si="6"/>
        <v>0.76133731128953386</v>
      </c>
      <c r="M34" s="17">
        <f t="shared" si="6"/>
        <v>-7.3872691690141545</v>
      </c>
      <c r="N34" s="17">
        <f t="shared" si="6"/>
        <v>-2.9527734268318007</v>
      </c>
      <c r="O34" s="17">
        <f t="shared" si="6"/>
        <v>0.61098603809799368</v>
      </c>
      <c r="P34" s="17">
        <f t="shared" si="6"/>
        <v>0.9509737902511306</v>
      </c>
      <c r="Q34" s="17">
        <f t="shared" si="6"/>
        <v>-1.7953380664324836</v>
      </c>
      <c r="R34" s="17">
        <f t="shared" si="6"/>
        <v>-1.7133182857398288</v>
      </c>
      <c r="S34" s="17">
        <f t="shared" si="6"/>
        <v>0.1135875269882014</v>
      </c>
      <c r="T34" s="73">
        <f t="shared" si="6"/>
        <v>7.5616998050942463E-2</v>
      </c>
      <c r="U34" s="16">
        <f t="shared" si="6"/>
        <v>-2.099242056222772</v>
      </c>
      <c r="V34" s="17">
        <f t="shared" si="6"/>
        <v>0.32144463148813252</v>
      </c>
      <c r="W34" s="73">
        <f t="shared" si="6"/>
        <v>2.0845176517267472</v>
      </c>
      <c r="X34" s="9">
        <f t="shared" si="6"/>
        <v>-0.87868164775599666</v>
      </c>
      <c r="Y34" s="9">
        <f t="shared" si="6"/>
        <v>-9.7973206145907099E-3</v>
      </c>
    </row>
    <row r="35" spans="1:25" s="105" customFormat="1">
      <c r="A35" s="60"/>
      <c r="B35" s="6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>
      <c r="A36" s="25" t="s">
        <v>594</v>
      </c>
      <c r="B36" s="66" t="s">
        <v>951</v>
      </c>
      <c r="C36" s="220"/>
    </row>
    <row r="37" spans="1:25">
      <c r="A37" s="25" t="s">
        <v>595</v>
      </c>
      <c r="B37" s="3" t="s">
        <v>596</v>
      </c>
      <c r="C37" s="3"/>
    </row>
    <row r="38" spans="1:25">
      <c r="A38" s="1" t="s">
        <v>1</v>
      </c>
      <c r="B38" s="3" t="s">
        <v>654</v>
      </c>
      <c r="C38" s="3"/>
    </row>
  </sheetData>
  <mergeCells count="1">
    <mergeCell ref="B6:Y6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X38"/>
  <sheetViews>
    <sheetView topLeftCell="A4" zoomScale="85" zoomScaleNormal="85" workbookViewId="0">
      <selection activeCell="B1" sqref="B1"/>
    </sheetView>
  </sheetViews>
  <sheetFormatPr defaultRowHeight="15"/>
  <cols>
    <col min="1" max="1" width="11.85546875" customWidth="1"/>
    <col min="2" max="2" width="10" bestFit="1" customWidth="1"/>
    <col min="3" max="18" width="9.28515625" bestFit="1" customWidth="1"/>
    <col min="19" max="19" width="9.28515625" style="133" bestFit="1" customWidth="1"/>
    <col min="20" max="23" width="9.28515625" bestFit="1" customWidth="1"/>
    <col min="24" max="24" width="10" bestFit="1" customWidth="1"/>
  </cols>
  <sheetData>
    <row r="1" spans="1:24" ht="15.75">
      <c r="A1" s="227" t="s">
        <v>28</v>
      </c>
      <c r="B1" s="227" t="s">
        <v>994</v>
      </c>
    </row>
    <row r="3" spans="1:24">
      <c r="A3" s="1" t="s">
        <v>2</v>
      </c>
    </row>
    <row r="4" spans="1:24">
      <c r="A4" s="1"/>
    </row>
    <row r="5" spans="1:24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691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41" customFormat="1" ht="15" customHeight="1">
      <c r="A6" s="67"/>
      <c r="B6" s="246" t="s">
        <v>655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>
      <c r="A7" s="8">
        <v>1997</v>
      </c>
      <c r="B7" s="101">
        <v>865743</v>
      </c>
      <c r="C7" s="102">
        <v>27120</v>
      </c>
      <c r="D7" s="102">
        <v>103726</v>
      </c>
      <c r="E7" s="102">
        <v>30758</v>
      </c>
      <c r="F7" s="102">
        <v>74212</v>
      </c>
      <c r="G7" s="102">
        <v>170555</v>
      </c>
      <c r="H7" s="104">
        <v>403913</v>
      </c>
      <c r="I7" s="102">
        <v>48989</v>
      </c>
      <c r="J7" s="102">
        <v>48244</v>
      </c>
      <c r="K7" s="102">
        <v>50219</v>
      </c>
      <c r="L7" s="102">
        <v>27501</v>
      </c>
      <c r="M7" s="102">
        <v>71759</v>
      </c>
      <c r="N7" s="102">
        <v>48051</v>
      </c>
      <c r="O7" s="102">
        <v>52130</v>
      </c>
      <c r="P7" s="102">
        <v>28402</v>
      </c>
      <c r="Q7" s="102">
        <v>10397</v>
      </c>
      <c r="R7" s="102">
        <v>26589</v>
      </c>
      <c r="S7" s="144">
        <v>51843.852099000003</v>
      </c>
      <c r="T7" s="163">
        <v>16914</v>
      </c>
      <c r="U7" s="163">
        <v>1708</v>
      </c>
      <c r="V7" s="102">
        <v>35163</v>
      </c>
      <c r="W7" s="104">
        <v>464015</v>
      </c>
      <c r="X7" s="104">
        <v>768369.54143812566</v>
      </c>
    </row>
    <row r="8" spans="1:24">
      <c r="A8" s="8">
        <v>1998</v>
      </c>
      <c r="B8" s="101">
        <v>904504</v>
      </c>
      <c r="C8" s="102">
        <v>28001</v>
      </c>
      <c r="D8" s="102">
        <v>102941</v>
      </c>
      <c r="E8" s="102">
        <v>30327</v>
      </c>
      <c r="F8" s="102">
        <v>74973</v>
      </c>
      <c r="G8" s="102">
        <v>179170</v>
      </c>
      <c r="H8" s="104">
        <v>416052</v>
      </c>
      <c r="I8" s="102">
        <v>53036</v>
      </c>
      <c r="J8" s="102">
        <v>51789</v>
      </c>
      <c r="K8" s="102">
        <v>51405</v>
      </c>
      <c r="L8" s="102">
        <v>30089</v>
      </c>
      <c r="M8" s="102">
        <v>74988</v>
      </c>
      <c r="N8" s="102">
        <v>49142</v>
      </c>
      <c r="O8" s="102">
        <v>57858</v>
      </c>
      <c r="P8" s="102">
        <v>29235</v>
      </c>
      <c r="Q8" s="102">
        <v>10544</v>
      </c>
      <c r="R8" s="102">
        <v>28278</v>
      </c>
      <c r="S8" s="144">
        <v>53048.350179239998</v>
      </c>
      <c r="T8" s="163">
        <v>17513</v>
      </c>
      <c r="U8" s="163">
        <v>1924</v>
      </c>
      <c r="V8" s="102">
        <v>35790</v>
      </c>
      <c r="W8" s="104">
        <v>489953</v>
      </c>
      <c r="X8" s="104">
        <v>804765.6841282919</v>
      </c>
    </row>
    <row r="9" spans="1:24">
      <c r="A9" s="8">
        <v>1999</v>
      </c>
      <c r="B9" s="101">
        <v>959541</v>
      </c>
      <c r="C9" s="102">
        <v>30348</v>
      </c>
      <c r="D9" s="102">
        <v>106253</v>
      </c>
      <c r="E9" s="102">
        <v>30365</v>
      </c>
      <c r="F9" s="102">
        <v>78292</v>
      </c>
      <c r="G9" s="102">
        <v>193485</v>
      </c>
      <c r="H9" s="104">
        <v>441777</v>
      </c>
      <c r="I9" s="102">
        <v>56355</v>
      </c>
      <c r="J9" s="102">
        <v>53985</v>
      </c>
      <c r="K9" s="102">
        <v>53719</v>
      </c>
      <c r="L9" s="102">
        <v>34295</v>
      </c>
      <c r="M9" s="102">
        <v>76810</v>
      </c>
      <c r="N9" s="102">
        <v>52815</v>
      </c>
      <c r="O9" s="102">
        <v>63667</v>
      </c>
      <c r="P9" s="102">
        <v>31717</v>
      </c>
      <c r="Q9" s="102">
        <v>10825</v>
      </c>
      <c r="R9" s="102">
        <v>29282</v>
      </c>
      <c r="S9" s="144">
        <v>55817.805740579992</v>
      </c>
      <c r="T9" s="163">
        <v>18583</v>
      </c>
      <c r="U9" s="163">
        <v>2168</v>
      </c>
      <c r="V9" s="102">
        <v>36523</v>
      </c>
      <c r="W9" s="104">
        <v>519164</v>
      </c>
      <c r="X9" s="104">
        <v>854813.16676856903</v>
      </c>
    </row>
    <row r="10" spans="1:24">
      <c r="A10" s="8">
        <v>2000</v>
      </c>
      <c r="B10" s="101">
        <v>1019416</v>
      </c>
      <c r="C10" s="102">
        <v>31196</v>
      </c>
      <c r="D10" s="102">
        <v>108450</v>
      </c>
      <c r="E10" s="102">
        <v>30349</v>
      </c>
      <c r="F10" s="102">
        <v>81868</v>
      </c>
      <c r="G10" s="102">
        <v>211014</v>
      </c>
      <c r="H10" s="104">
        <v>468890</v>
      </c>
      <c r="I10" s="102">
        <v>59854</v>
      </c>
      <c r="J10" s="102">
        <v>57238</v>
      </c>
      <c r="K10" s="102">
        <v>56758</v>
      </c>
      <c r="L10" s="102">
        <v>38290</v>
      </c>
      <c r="M10" s="102">
        <v>81015</v>
      </c>
      <c r="N10" s="102">
        <v>55740</v>
      </c>
      <c r="O10" s="102">
        <v>70089</v>
      </c>
      <c r="P10" s="102">
        <v>33275</v>
      </c>
      <c r="Q10" s="102">
        <v>11132</v>
      </c>
      <c r="R10" s="102">
        <v>30177</v>
      </c>
      <c r="S10" s="144">
        <v>57934.577613119996</v>
      </c>
      <c r="T10" s="163">
        <v>19519</v>
      </c>
      <c r="U10" s="163">
        <v>2258</v>
      </c>
      <c r="V10" s="102">
        <v>37711</v>
      </c>
      <c r="W10" s="104">
        <v>551672</v>
      </c>
      <c r="X10" s="104">
        <v>910493.7401290026</v>
      </c>
    </row>
    <row r="11" spans="1:24">
      <c r="A11" s="8">
        <v>2001</v>
      </c>
      <c r="B11" s="101">
        <v>1035848</v>
      </c>
      <c r="C11" s="102">
        <v>30689</v>
      </c>
      <c r="D11" s="102">
        <v>108196</v>
      </c>
      <c r="E11" s="102">
        <v>29526</v>
      </c>
      <c r="F11" s="102">
        <v>87298</v>
      </c>
      <c r="G11" s="102">
        <v>203344</v>
      </c>
      <c r="H11" s="104">
        <v>462855</v>
      </c>
      <c r="I11" s="102">
        <v>61786</v>
      </c>
      <c r="J11" s="102">
        <v>60685</v>
      </c>
      <c r="K11" s="102">
        <v>58762</v>
      </c>
      <c r="L11" s="102">
        <v>39757</v>
      </c>
      <c r="M11" s="102">
        <v>83986</v>
      </c>
      <c r="N11" s="102">
        <v>59116</v>
      </c>
      <c r="O11" s="102">
        <v>71707</v>
      </c>
      <c r="P11" s="102">
        <v>34722</v>
      </c>
      <c r="Q11" s="102">
        <v>11621</v>
      </c>
      <c r="R11" s="102">
        <v>30815</v>
      </c>
      <c r="S11" s="144">
        <v>60032.807335409998</v>
      </c>
      <c r="T11" s="163">
        <v>20661</v>
      </c>
      <c r="U11" s="163">
        <v>2319</v>
      </c>
      <c r="V11" s="102">
        <v>38641</v>
      </c>
      <c r="W11" s="104">
        <v>573365</v>
      </c>
      <c r="X11" s="104">
        <v>926499.097867014</v>
      </c>
    </row>
    <row r="12" spans="1:24">
      <c r="A12" s="8">
        <v>2002</v>
      </c>
      <c r="B12" s="101">
        <v>1068611</v>
      </c>
      <c r="C12" s="102">
        <v>28973</v>
      </c>
      <c r="D12" s="102">
        <v>109269</v>
      </c>
      <c r="E12" s="102">
        <v>31356</v>
      </c>
      <c r="F12" s="102">
        <v>92049</v>
      </c>
      <c r="G12" s="102">
        <v>207083</v>
      </c>
      <c r="H12" s="104">
        <v>472556</v>
      </c>
      <c r="I12" s="102">
        <v>64468</v>
      </c>
      <c r="J12" s="102">
        <v>64887</v>
      </c>
      <c r="K12" s="102">
        <v>58672</v>
      </c>
      <c r="L12" s="102">
        <v>42529</v>
      </c>
      <c r="M12" s="102">
        <v>87091</v>
      </c>
      <c r="N12" s="102">
        <v>61844</v>
      </c>
      <c r="O12" s="102">
        <v>73025</v>
      </c>
      <c r="P12" s="102">
        <v>37531</v>
      </c>
      <c r="Q12" s="102">
        <v>11969</v>
      </c>
      <c r="R12" s="102">
        <v>31575</v>
      </c>
      <c r="S12" s="144">
        <v>61925.590032929991</v>
      </c>
      <c r="T12" s="163">
        <v>21533</v>
      </c>
      <c r="U12" s="163">
        <v>2343</v>
      </c>
      <c r="V12" s="102">
        <v>39731</v>
      </c>
      <c r="W12" s="104">
        <v>596119</v>
      </c>
      <c r="X12" s="104">
        <v>957239.68277467869</v>
      </c>
    </row>
    <row r="13" spans="1:24">
      <c r="A13" s="8">
        <v>2003</v>
      </c>
      <c r="B13" s="101">
        <v>1086196</v>
      </c>
      <c r="C13" s="102">
        <v>30347</v>
      </c>
      <c r="D13" s="102">
        <v>114238</v>
      </c>
      <c r="E13" s="102">
        <v>31704</v>
      </c>
      <c r="F13" s="102">
        <v>94750</v>
      </c>
      <c r="G13" s="102">
        <v>204431</v>
      </c>
      <c r="H13" s="104">
        <v>476901</v>
      </c>
      <c r="I13" s="102">
        <v>67477</v>
      </c>
      <c r="J13" s="102">
        <v>67077</v>
      </c>
      <c r="K13" s="102">
        <v>59902</v>
      </c>
      <c r="L13" s="102">
        <v>43044</v>
      </c>
      <c r="M13" s="102">
        <v>88238</v>
      </c>
      <c r="N13" s="102">
        <v>62731</v>
      </c>
      <c r="O13" s="102">
        <v>75941</v>
      </c>
      <c r="P13" s="102">
        <v>38586</v>
      </c>
      <c r="Q13" s="102">
        <v>11569</v>
      </c>
      <c r="R13" s="102">
        <v>30893</v>
      </c>
      <c r="S13" s="144">
        <v>62719.194063629999</v>
      </c>
      <c r="T13" s="163">
        <v>21743</v>
      </c>
      <c r="U13" s="163">
        <v>2316</v>
      </c>
      <c r="V13" s="102">
        <v>40475</v>
      </c>
      <c r="W13" s="104">
        <v>609016</v>
      </c>
      <c r="X13" s="104">
        <v>970865.91270047356</v>
      </c>
    </row>
    <row r="14" spans="1:24">
      <c r="A14" s="8">
        <v>2004</v>
      </c>
      <c r="B14" s="101">
        <v>1124734</v>
      </c>
      <c r="C14" s="102">
        <v>32511</v>
      </c>
      <c r="D14" s="102">
        <v>118145</v>
      </c>
      <c r="E14" s="102">
        <v>31821</v>
      </c>
      <c r="F14" s="102">
        <v>100069</v>
      </c>
      <c r="G14" s="102">
        <v>209408</v>
      </c>
      <c r="H14" s="104">
        <v>492685</v>
      </c>
      <c r="I14" s="102">
        <v>69992</v>
      </c>
      <c r="J14" s="102">
        <v>69541</v>
      </c>
      <c r="K14" s="102">
        <v>62045</v>
      </c>
      <c r="L14" s="102">
        <v>46030</v>
      </c>
      <c r="M14" s="102">
        <v>92747</v>
      </c>
      <c r="N14" s="102">
        <v>64309</v>
      </c>
      <c r="O14" s="102">
        <v>77365</v>
      </c>
      <c r="P14" s="102">
        <v>40965</v>
      </c>
      <c r="Q14" s="102">
        <v>11789</v>
      </c>
      <c r="R14" s="102">
        <v>31888</v>
      </c>
      <c r="S14" s="144">
        <v>64379.829040019999</v>
      </c>
      <c r="T14" s="163">
        <v>22252</v>
      </c>
      <c r="U14" s="163">
        <v>2394</v>
      </c>
      <c r="V14" s="102">
        <v>41105</v>
      </c>
      <c r="W14" s="104">
        <v>631629</v>
      </c>
      <c r="X14" s="104">
        <v>1005428.1424052622</v>
      </c>
    </row>
    <row r="15" spans="1:24">
      <c r="A15" s="8">
        <v>2005</v>
      </c>
      <c r="B15" s="101">
        <v>1162588</v>
      </c>
      <c r="C15" s="102">
        <v>33362</v>
      </c>
      <c r="D15" s="102">
        <v>120656</v>
      </c>
      <c r="E15" s="102">
        <v>33446</v>
      </c>
      <c r="F15" s="102">
        <v>104978</v>
      </c>
      <c r="G15" s="102">
        <v>213622</v>
      </c>
      <c r="H15" s="104">
        <v>506035</v>
      </c>
      <c r="I15" s="102">
        <v>74675</v>
      </c>
      <c r="J15" s="102">
        <v>72160</v>
      </c>
      <c r="K15" s="102">
        <v>64531</v>
      </c>
      <c r="L15" s="102">
        <v>47890</v>
      </c>
      <c r="M15" s="102">
        <v>95724</v>
      </c>
      <c r="N15" s="102">
        <v>67073</v>
      </c>
      <c r="O15" s="102">
        <v>79967</v>
      </c>
      <c r="P15" s="102">
        <v>43049</v>
      </c>
      <c r="Q15" s="102">
        <v>11393</v>
      </c>
      <c r="R15" s="102">
        <v>32392</v>
      </c>
      <c r="S15" s="144">
        <v>65831.308561589991</v>
      </c>
      <c r="T15" s="163">
        <v>22872</v>
      </c>
      <c r="U15" s="163">
        <v>2704</v>
      </c>
      <c r="V15" s="102">
        <v>42096</v>
      </c>
      <c r="W15" s="104">
        <v>655938</v>
      </c>
      <c r="X15" s="104">
        <v>1040667.0213249145</v>
      </c>
    </row>
    <row r="16" spans="1:24">
      <c r="A16" s="8">
        <v>2006</v>
      </c>
      <c r="B16" s="101">
        <v>1192488</v>
      </c>
      <c r="C16" s="102">
        <v>31249</v>
      </c>
      <c r="D16" s="102">
        <v>124368</v>
      </c>
      <c r="E16" s="102">
        <v>32981</v>
      </c>
      <c r="F16" s="102">
        <v>109246</v>
      </c>
      <c r="G16" s="102">
        <v>210182</v>
      </c>
      <c r="H16" s="104">
        <v>507845</v>
      </c>
      <c r="I16" s="102">
        <v>78629</v>
      </c>
      <c r="J16" s="102">
        <v>76837</v>
      </c>
      <c r="K16" s="102">
        <v>66128</v>
      </c>
      <c r="L16" s="102">
        <v>49867</v>
      </c>
      <c r="M16" s="102">
        <v>103438</v>
      </c>
      <c r="N16" s="102">
        <v>67944</v>
      </c>
      <c r="O16" s="102">
        <v>84555</v>
      </c>
      <c r="P16" s="102">
        <v>44132</v>
      </c>
      <c r="Q16" s="102">
        <v>11396</v>
      </c>
      <c r="R16" s="102">
        <v>32652</v>
      </c>
      <c r="S16" s="144">
        <v>67240.511980590003</v>
      </c>
      <c r="T16" s="163">
        <v>23458</v>
      </c>
      <c r="U16" s="163">
        <v>2944</v>
      </c>
      <c r="V16" s="102">
        <v>41863</v>
      </c>
      <c r="W16" s="104">
        <v>683814</v>
      </c>
      <c r="X16" s="104">
        <v>1066771.9424631118</v>
      </c>
    </row>
    <row r="17" spans="1:24">
      <c r="A17" s="8">
        <v>2007</v>
      </c>
      <c r="B17" s="101">
        <v>1213068</v>
      </c>
      <c r="C17" s="102">
        <v>27185</v>
      </c>
      <c r="D17" s="102">
        <v>123492</v>
      </c>
      <c r="E17" s="102">
        <v>34990</v>
      </c>
      <c r="F17" s="102">
        <v>115395</v>
      </c>
      <c r="G17" s="102">
        <v>203857</v>
      </c>
      <c r="H17" s="104">
        <v>504967</v>
      </c>
      <c r="I17" s="102">
        <v>82624</v>
      </c>
      <c r="J17" s="102">
        <v>80196</v>
      </c>
      <c r="K17" s="102">
        <v>66735</v>
      </c>
      <c r="L17" s="102">
        <v>50119</v>
      </c>
      <c r="M17" s="102">
        <v>108158</v>
      </c>
      <c r="N17" s="102">
        <v>70821</v>
      </c>
      <c r="O17" s="102">
        <v>88385</v>
      </c>
      <c r="P17" s="102">
        <v>46525</v>
      </c>
      <c r="Q17" s="102">
        <v>11663</v>
      </c>
      <c r="R17" s="102">
        <v>33182</v>
      </c>
      <c r="S17" s="144">
        <v>68625.981447269995</v>
      </c>
      <c r="T17" s="163">
        <v>23219</v>
      </c>
      <c r="U17" s="163">
        <v>2991</v>
      </c>
      <c r="V17" s="102">
        <v>42415</v>
      </c>
      <c r="W17" s="104">
        <v>707176</v>
      </c>
      <c r="X17" s="104">
        <v>1088417.9186228102</v>
      </c>
    </row>
    <row r="18" spans="1:24">
      <c r="A18" s="8">
        <v>2008</v>
      </c>
      <c r="B18" s="101">
        <v>1210659</v>
      </c>
      <c r="C18" s="102">
        <v>29426</v>
      </c>
      <c r="D18" s="102">
        <v>120897</v>
      </c>
      <c r="E18" s="102">
        <v>36688</v>
      </c>
      <c r="F18" s="102">
        <v>118474</v>
      </c>
      <c r="G18" s="102">
        <v>192962</v>
      </c>
      <c r="H18" s="104">
        <v>498066</v>
      </c>
      <c r="I18" s="102">
        <v>81882</v>
      </c>
      <c r="J18" s="102">
        <v>82813</v>
      </c>
      <c r="K18" s="102">
        <v>66308</v>
      </c>
      <c r="L18" s="102">
        <v>50450</v>
      </c>
      <c r="M18" s="102">
        <v>107594</v>
      </c>
      <c r="N18" s="102">
        <v>70768</v>
      </c>
      <c r="O18" s="102">
        <v>91260</v>
      </c>
      <c r="P18" s="102">
        <v>45979</v>
      </c>
      <c r="Q18" s="102">
        <v>11595</v>
      </c>
      <c r="R18" s="102">
        <v>33439</v>
      </c>
      <c r="S18" s="144">
        <v>69820.095923369998</v>
      </c>
      <c r="T18" s="163">
        <v>23846</v>
      </c>
      <c r="U18" s="163">
        <v>2968</v>
      </c>
      <c r="V18" s="102">
        <v>42990</v>
      </c>
      <c r="W18" s="104">
        <v>711855</v>
      </c>
      <c r="X18" s="104">
        <v>1089121.999105538</v>
      </c>
    </row>
    <row r="19" spans="1:24">
      <c r="A19" s="8">
        <v>2009</v>
      </c>
      <c r="B19" s="101">
        <v>1145629</v>
      </c>
      <c r="C19" s="102">
        <v>27333</v>
      </c>
      <c r="D19" s="102">
        <v>108195</v>
      </c>
      <c r="E19" s="102">
        <v>34625</v>
      </c>
      <c r="F19" s="102">
        <v>111197</v>
      </c>
      <c r="G19" s="102">
        <v>166348</v>
      </c>
      <c r="H19" s="104">
        <v>447748</v>
      </c>
      <c r="I19" s="102">
        <v>76301</v>
      </c>
      <c r="J19" s="102">
        <v>80638</v>
      </c>
      <c r="K19" s="102">
        <v>63721</v>
      </c>
      <c r="L19" s="102">
        <v>49878</v>
      </c>
      <c r="M19" s="102">
        <v>106565</v>
      </c>
      <c r="N19" s="102">
        <v>71662</v>
      </c>
      <c r="O19" s="102">
        <v>88905</v>
      </c>
      <c r="P19" s="102">
        <v>43933</v>
      </c>
      <c r="Q19" s="102">
        <v>11515</v>
      </c>
      <c r="R19" s="102">
        <v>33699</v>
      </c>
      <c r="S19" s="144">
        <v>71026.077375630004</v>
      </c>
      <c r="T19" s="163">
        <v>23761</v>
      </c>
      <c r="U19" s="163">
        <v>3039</v>
      </c>
      <c r="V19" s="102">
        <v>44236</v>
      </c>
      <c r="W19" s="104">
        <v>697589</v>
      </c>
      <c r="X19" s="104">
        <v>1037464.7201888014</v>
      </c>
    </row>
    <row r="20" spans="1:24">
      <c r="A20" s="8">
        <v>2010</v>
      </c>
      <c r="B20" s="101">
        <v>1189956</v>
      </c>
      <c r="C20" s="102">
        <v>27666</v>
      </c>
      <c r="D20" s="102">
        <v>118700</v>
      </c>
      <c r="E20" s="102">
        <v>34998</v>
      </c>
      <c r="F20" s="102">
        <v>120344</v>
      </c>
      <c r="G20" s="102">
        <v>174380</v>
      </c>
      <c r="H20" s="104">
        <v>476188</v>
      </c>
      <c r="I20" s="102">
        <v>82038</v>
      </c>
      <c r="J20" s="102">
        <v>82968</v>
      </c>
      <c r="K20" s="102">
        <v>66252</v>
      </c>
      <c r="L20" s="102">
        <v>50965</v>
      </c>
      <c r="M20" s="102">
        <v>108357</v>
      </c>
      <c r="N20" s="102">
        <v>73365</v>
      </c>
      <c r="O20" s="102">
        <v>89081</v>
      </c>
      <c r="P20" s="102">
        <v>44721</v>
      </c>
      <c r="Q20" s="102">
        <v>11155</v>
      </c>
      <c r="R20" s="102">
        <v>33580</v>
      </c>
      <c r="S20" s="144">
        <v>71319.785035590001</v>
      </c>
      <c r="T20" s="163">
        <v>23965</v>
      </c>
      <c r="U20" s="163">
        <v>2966</v>
      </c>
      <c r="V20" s="102">
        <v>44393</v>
      </c>
      <c r="W20" s="104">
        <v>713771</v>
      </c>
      <c r="X20" s="104">
        <v>1071390.9658898131</v>
      </c>
    </row>
    <row r="21" spans="1:24">
      <c r="A21" s="8">
        <v>2011</v>
      </c>
      <c r="B21" s="101">
        <v>1234985</v>
      </c>
      <c r="C21" s="102">
        <v>28856</v>
      </c>
      <c r="D21" s="102">
        <v>126955</v>
      </c>
      <c r="E21" s="102">
        <v>36199</v>
      </c>
      <c r="F21" s="102">
        <v>125049</v>
      </c>
      <c r="G21" s="102">
        <v>180429</v>
      </c>
      <c r="H21" s="104">
        <v>497806</v>
      </c>
      <c r="I21" s="102">
        <v>88187</v>
      </c>
      <c r="J21" s="102">
        <v>83710</v>
      </c>
      <c r="K21" s="102">
        <v>68826</v>
      </c>
      <c r="L21" s="102">
        <v>51573</v>
      </c>
      <c r="M21" s="102">
        <v>111797</v>
      </c>
      <c r="N21" s="102">
        <v>75564</v>
      </c>
      <c r="O21" s="102">
        <v>93430</v>
      </c>
      <c r="P21" s="102">
        <v>45337</v>
      </c>
      <c r="Q21" s="102">
        <v>11146</v>
      </c>
      <c r="R21" s="102">
        <v>34312</v>
      </c>
      <c r="S21" s="144">
        <v>73288.219706129996</v>
      </c>
      <c r="T21" s="163">
        <v>24913</v>
      </c>
      <c r="U21" s="163">
        <v>3150</v>
      </c>
      <c r="V21" s="102">
        <v>45227</v>
      </c>
      <c r="W21" s="104">
        <v>737171</v>
      </c>
      <c r="X21" s="104">
        <v>1107837.2914802297</v>
      </c>
    </row>
    <row r="22" spans="1:24">
      <c r="A22" s="8">
        <v>2012</v>
      </c>
      <c r="B22" s="101">
        <v>1259923</v>
      </c>
      <c r="C22" s="102">
        <v>29157</v>
      </c>
      <c r="D22" s="102">
        <v>124526</v>
      </c>
      <c r="E22" s="102">
        <v>35778</v>
      </c>
      <c r="F22" s="102">
        <v>134959</v>
      </c>
      <c r="G22" s="102">
        <v>183060</v>
      </c>
      <c r="H22" s="104">
        <v>507480</v>
      </c>
      <c r="I22" s="102">
        <v>91269</v>
      </c>
      <c r="J22" s="102">
        <v>84019</v>
      </c>
      <c r="K22" s="102">
        <v>69776</v>
      </c>
      <c r="L22" s="102">
        <v>52096</v>
      </c>
      <c r="M22" s="102">
        <v>113691</v>
      </c>
      <c r="N22" s="102">
        <v>77548</v>
      </c>
      <c r="O22" s="102">
        <v>95963</v>
      </c>
      <c r="P22" s="102">
        <v>47486</v>
      </c>
      <c r="Q22" s="102">
        <v>11255</v>
      </c>
      <c r="R22" s="102">
        <v>35171</v>
      </c>
      <c r="S22" s="144">
        <v>74168.600999999995</v>
      </c>
      <c r="T22" s="163">
        <v>25406</v>
      </c>
      <c r="U22" s="163">
        <v>3141</v>
      </c>
      <c r="V22" s="102">
        <v>45622</v>
      </c>
      <c r="W22" s="104">
        <v>752443</v>
      </c>
      <c r="X22" s="104">
        <v>1135397</v>
      </c>
    </row>
    <row r="23" spans="1:24">
      <c r="A23" s="8">
        <v>2013</v>
      </c>
      <c r="B23" s="101">
        <v>1297137</v>
      </c>
      <c r="C23" s="102">
        <v>34497</v>
      </c>
      <c r="D23" s="102">
        <v>131038</v>
      </c>
      <c r="E23" s="102">
        <v>35791</v>
      </c>
      <c r="F23" s="102">
        <v>140830</v>
      </c>
      <c r="G23" s="102">
        <v>182461</v>
      </c>
      <c r="H23" s="104">
        <v>524497</v>
      </c>
      <c r="I23" s="102">
        <v>95126</v>
      </c>
      <c r="J23" s="102">
        <v>88694</v>
      </c>
      <c r="K23" s="102">
        <v>71041</v>
      </c>
      <c r="L23" s="102">
        <v>51934</v>
      </c>
      <c r="M23" s="102">
        <v>118337</v>
      </c>
      <c r="N23" s="102">
        <v>79000</v>
      </c>
      <c r="O23" s="102">
        <v>98482</v>
      </c>
      <c r="P23" s="102">
        <v>47793</v>
      </c>
      <c r="Q23" s="102">
        <v>11192</v>
      </c>
      <c r="R23" s="102">
        <v>36479</v>
      </c>
      <c r="S23" s="144">
        <v>74626.962954179995</v>
      </c>
      <c r="T23" s="163">
        <v>25666</v>
      </c>
      <c r="U23" s="163">
        <v>3180</v>
      </c>
      <c r="V23" s="102">
        <v>45782</v>
      </c>
      <c r="W23" s="104">
        <v>772644</v>
      </c>
      <c r="X23" s="104">
        <v>1166029.2137908782</v>
      </c>
    </row>
    <row r="24" spans="1:24">
      <c r="A24" s="8">
        <v>2014</v>
      </c>
      <c r="B24" s="101">
        <v>1340162</v>
      </c>
      <c r="C24" s="102">
        <v>31661</v>
      </c>
      <c r="D24" s="102">
        <v>141701</v>
      </c>
      <c r="E24" s="102">
        <v>37143</v>
      </c>
      <c r="F24" s="102">
        <v>144554</v>
      </c>
      <c r="G24" s="102">
        <v>187894</v>
      </c>
      <c r="H24" s="104">
        <v>543620</v>
      </c>
      <c r="I24" s="102">
        <v>97561</v>
      </c>
      <c r="J24" s="102">
        <v>89583</v>
      </c>
      <c r="K24" s="102">
        <v>75425</v>
      </c>
      <c r="L24" s="102">
        <v>53568</v>
      </c>
      <c r="M24" s="102">
        <v>120478</v>
      </c>
      <c r="N24" s="102">
        <v>80366</v>
      </c>
      <c r="O24" s="102">
        <v>103652</v>
      </c>
      <c r="P24" s="102">
        <v>49663</v>
      </c>
      <c r="Q24" s="102">
        <v>11440</v>
      </c>
      <c r="R24" s="102">
        <v>38600</v>
      </c>
      <c r="S24" s="144">
        <v>76236.42159587999</v>
      </c>
      <c r="T24" s="163">
        <v>26693</v>
      </c>
      <c r="U24" s="163">
        <v>3191</v>
      </c>
      <c r="V24" s="102">
        <v>46369</v>
      </c>
      <c r="W24" s="104">
        <v>796552</v>
      </c>
      <c r="X24" s="104">
        <v>1197904.0462969728</v>
      </c>
    </row>
    <row r="25" spans="1:24">
      <c r="A25" s="8">
        <v>2015</v>
      </c>
      <c r="B25" s="101">
        <v>1347245</v>
      </c>
      <c r="C25" s="102">
        <v>33002</v>
      </c>
      <c r="D25" s="102">
        <v>137783</v>
      </c>
      <c r="E25" s="102">
        <v>37369</v>
      </c>
      <c r="F25" s="102">
        <v>141176</v>
      </c>
      <c r="G25" s="102">
        <v>188968</v>
      </c>
      <c r="H25" s="104">
        <v>539486</v>
      </c>
      <c r="I25" s="102">
        <v>94379</v>
      </c>
      <c r="J25" s="102">
        <v>89405</v>
      </c>
      <c r="K25" s="102">
        <v>77483</v>
      </c>
      <c r="L25" s="102">
        <v>54827</v>
      </c>
      <c r="M25" s="102">
        <v>126400</v>
      </c>
      <c r="N25" s="102">
        <v>82262</v>
      </c>
      <c r="O25" s="102">
        <v>103568</v>
      </c>
      <c r="P25" s="102">
        <v>50582</v>
      </c>
      <c r="Q25" s="102">
        <v>11541</v>
      </c>
      <c r="R25" s="102">
        <v>39592</v>
      </c>
      <c r="S25" s="144">
        <v>77149.437074189991</v>
      </c>
      <c r="T25" s="163">
        <v>26935</v>
      </c>
      <c r="U25" s="163">
        <v>3091</v>
      </c>
      <c r="V25" s="102">
        <v>47142</v>
      </c>
      <c r="W25" s="104">
        <v>807416</v>
      </c>
      <c r="X25" s="104">
        <v>1208089.0265365192</v>
      </c>
    </row>
    <row r="26" spans="1:24">
      <c r="A26" s="8">
        <v>2016</v>
      </c>
      <c r="B26" s="101">
        <v>1357932</v>
      </c>
      <c r="C26" s="102">
        <v>34557</v>
      </c>
      <c r="D26" s="102">
        <v>133050</v>
      </c>
      <c r="E26" s="102">
        <v>37866</v>
      </c>
      <c r="F26" s="102">
        <v>134927</v>
      </c>
      <c r="G26" s="102">
        <v>190331</v>
      </c>
      <c r="H26" s="104">
        <v>533007</v>
      </c>
      <c r="I26" s="102">
        <v>95272</v>
      </c>
      <c r="J26" s="102">
        <v>92028</v>
      </c>
      <c r="K26" s="102">
        <v>79648</v>
      </c>
      <c r="L26" s="102">
        <v>55406</v>
      </c>
      <c r="M26" s="102">
        <v>130948</v>
      </c>
      <c r="N26" s="102">
        <v>84596</v>
      </c>
      <c r="O26" s="102">
        <v>103765</v>
      </c>
      <c r="P26" s="102">
        <v>50366</v>
      </c>
      <c r="Q26" s="102">
        <v>11948</v>
      </c>
      <c r="R26" s="102">
        <v>40903</v>
      </c>
      <c r="S26" s="144">
        <v>77510.638161059993</v>
      </c>
      <c r="T26" s="163">
        <v>26811</v>
      </c>
      <c r="U26" s="163">
        <v>3093</v>
      </c>
      <c r="V26" s="102">
        <v>48380</v>
      </c>
      <c r="W26" s="104">
        <v>823439</v>
      </c>
      <c r="X26" s="104">
        <v>1221077.520514328</v>
      </c>
    </row>
    <row r="27" spans="1:24" s="41" customFormat="1">
      <c r="A27" s="44">
        <v>2017</v>
      </c>
      <c r="B27" s="101">
        <v>1407606</v>
      </c>
      <c r="C27" s="102">
        <v>34410</v>
      </c>
      <c r="D27" s="102">
        <v>144752</v>
      </c>
      <c r="E27" s="102">
        <v>39246</v>
      </c>
      <c r="F27" s="102">
        <v>140900</v>
      </c>
      <c r="G27" s="102">
        <v>197470</v>
      </c>
      <c r="H27" s="104">
        <v>557012</v>
      </c>
      <c r="I27" s="102">
        <v>100863</v>
      </c>
      <c r="J27" s="102">
        <v>97609</v>
      </c>
      <c r="K27" s="102">
        <v>83322</v>
      </c>
      <c r="L27" s="102">
        <v>56124</v>
      </c>
      <c r="M27" s="102">
        <v>133768</v>
      </c>
      <c r="N27" s="102">
        <v>86048</v>
      </c>
      <c r="O27" s="102">
        <v>106454</v>
      </c>
      <c r="P27" s="102">
        <v>50578</v>
      </c>
      <c r="Q27" s="102">
        <v>12450</v>
      </c>
      <c r="R27" s="102">
        <v>42414</v>
      </c>
      <c r="S27" s="144">
        <v>78712.911183269985</v>
      </c>
      <c r="T27" s="163">
        <v>27019</v>
      </c>
      <c r="U27" s="163">
        <v>3244</v>
      </c>
      <c r="V27" s="102">
        <v>49350</v>
      </c>
      <c r="W27" s="104">
        <v>849443</v>
      </c>
      <c r="X27" s="104">
        <v>1261945.9487153585</v>
      </c>
    </row>
    <row r="28" spans="1:24" s="169" customFormat="1">
      <c r="A28" s="142">
        <v>2018</v>
      </c>
      <c r="B28" s="101">
        <v>1434781.068</v>
      </c>
      <c r="C28" s="102">
        <v>35138.116999999998</v>
      </c>
      <c r="D28" s="102">
        <v>151506.51800000001</v>
      </c>
      <c r="E28" s="102">
        <v>39488.472999999998</v>
      </c>
      <c r="F28" s="102">
        <v>141541.698</v>
      </c>
      <c r="G28" s="102">
        <v>201530.147</v>
      </c>
      <c r="H28" s="104">
        <v>567928.06200000003</v>
      </c>
      <c r="I28" s="102">
        <v>103568.298</v>
      </c>
      <c r="J28" s="102">
        <v>98397.495999999999</v>
      </c>
      <c r="K28" s="102">
        <v>86111.160999999993</v>
      </c>
      <c r="L28" s="102">
        <v>55958.5</v>
      </c>
      <c r="M28" s="102">
        <v>135981.02499999999</v>
      </c>
      <c r="N28" s="102">
        <v>86350.861000000004</v>
      </c>
      <c r="O28" s="102">
        <v>110027.52899999999</v>
      </c>
      <c r="P28" s="102">
        <v>51469.904000000002</v>
      </c>
      <c r="Q28" s="102">
        <v>12869.285</v>
      </c>
      <c r="R28" s="102">
        <v>43419.19</v>
      </c>
      <c r="S28" s="163">
        <v>80642.497747454108</v>
      </c>
      <c r="T28" s="161">
        <v>27715.092000000001</v>
      </c>
      <c r="U28" s="163">
        <v>3448.5940000000001</v>
      </c>
      <c r="V28" s="102">
        <v>50391.283000000003</v>
      </c>
      <c r="W28" s="104">
        <v>865758.27099999995</v>
      </c>
      <c r="X28" s="104">
        <v>1284409.3954040478</v>
      </c>
    </row>
    <row r="30" spans="1:24">
      <c r="A30" s="1" t="s">
        <v>22</v>
      </c>
    </row>
    <row r="31" spans="1:24">
      <c r="A31" s="1"/>
    </row>
    <row r="32" spans="1:24">
      <c r="A32" s="142" t="s">
        <v>942</v>
      </c>
      <c r="B32" s="9">
        <f>((B28/B7)^(1/(2018-1997))-1)*100</f>
        <v>2.4347848182964871</v>
      </c>
      <c r="C32" s="16">
        <f t="shared" ref="C32:X32" si="0">((C28/C7)^(1/(2018-1997))-1)*100</f>
        <v>1.2410427249570866</v>
      </c>
      <c r="D32" s="17">
        <f t="shared" si="0"/>
        <v>1.8205441462903149</v>
      </c>
      <c r="E32" s="17">
        <f t="shared" si="0"/>
        <v>1.1969095695188559</v>
      </c>
      <c r="F32" s="17">
        <f t="shared" si="0"/>
        <v>3.1223662457745993</v>
      </c>
      <c r="G32" s="73">
        <f t="shared" si="0"/>
        <v>0.79783807973909937</v>
      </c>
      <c r="H32" s="9">
        <f t="shared" si="0"/>
        <v>1.6360740097067561</v>
      </c>
      <c r="I32" s="16">
        <f t="shared" si="0"/>
        <v>3.6292364700687418</v>
      </c>
      <c r="J32" s="17">
        <f t="shared" si="0"/>
        <v>3.4522725090719408</v>
      </c>
      <c r="K32" s="17">
        <f t="shared" si="0"/>
        <v>2.6010890730521652</v>
      </c>
      <c r="L32" s="17">
        <f t="shared" si="0"/>
        <v>3.4406672342072397</v>
      </c>
      <c r="M32" s="17">
        <f t="shared" si="0"/>
        <v>3.0906171776499125</v>
      </c>
      <c r="N32" s="17">
        <f t="shared" si="0"/>
        <v>2.8305377064467674</v>
      </c>
      <c r="O32" s="17">
        <f t="shared" si="0"/>
        <v>3.6211167136675382</v>
      </c>
      <c r="P32" s="17">
        <f t="shared" si="0"/>
        <v>2.871589260821672</v>
      </c>
      <c r="Q32" s="17">
        <f t="shared" si="0"/>
        <v>1.0210160230207821</v>
      </c>
      <c r="R32" s="17">
        <f t="shared" si="0"/>
        <v>2.3627373451893474</v>
      </c>
      <c r="S32" s="73">
        <f t="shared" si="0"/>
        <v>2.1260441610607472</v>
      </c>
      <c r="T32" s="16">
        <f t="shared" si="0"/>
        <v>2.379465310340878</v>
      </c>
      <c r="U32" s="17">
        <f t="shared" si="0"/>
        <v>3.4025270213544623</v>
      </c>
      <c r="V32" s="73">
        <f t="shared" si="0"/>
        <v>1.7282104164181744</v>
      </c>
      <c r="W32" s="9">
        <f t="shared" si="0"/>
        <v>3.0144897369675183</v>
      </c>
      <c r="X32" s="9">
        <f t="shared" si="0"/>
        <v>2.4767625733776777</v>
      </c>
    </row>
    <row r="33" spans="1:24">
      <c r="A33" s="8" t="s">
        <v>25</v>
      </c>
      <c r="B33" s="9">
        <f>((B17/B7)^(1/(2007-1997))-1)*100</f>
        <v>3.4307361650109947</v>
      </c>
      <c r="C33" s="16">
        <f t="shared" ref="C33:X33" si="1">((C17/C7)^(1/(2007-1997))-1)*100</f>
        <v>2.3941740834287906E-2</v>
      </c>
      <c r="D33" s="17">
        <f t="shared" si="1"/>
        <v>1.7595363169117917</v>
      </c>
      <c r="E33" s="17">
        <f t="shared" si="1"/>
        <v>1.29746682962808</v>
      </c>
      <c r="F33" s="17">
        <f t="shared" si="1"/>
        <v>4.5132337695118707</v>
      </c>
      <c r="G33" s="73">
        <f t="shared" si="1"/>
        <v>1.7996107278905882</v>
      </c>
      <c r="H33" s="9">
        <f t="shared" si="1"/>
        <v>2.2580523309416067</v>
      </c>
      <c r="I33" s="16">
        <f t="shared" si="1"/>
        <v>5.3660657249527954</v>
      </c>
      <c r="J33" s="17">
        <f t="shared" si="1"/>
        <v>5.2133720584714105</v>
      </c>
      <c r="K33" s="17">
        <f t="shared" si="1"/>
        <v>2.8841704978402882</v>
      </c>
      <c r="L33" s="17">
        <f t="shared" si="1"/>
        <v>6.1855427235876004</v>
      </c>
      <c r="M33" s="17">
        <f t="shared" si="1"/>
        <v>4.1881261005842108</v>
      </c>
      <c r="N33" s="17">
        <f t="shared" si="1"/>
        <v>3.9551387588335762</v>
      </c>
      <c r="O33" s="17">
        <f t="shared" si="1"/>
        <v>5.4214739802852963</v>
      </c>
      <c r="P33" s="17">
        <f t="shared" si="1"/>
        <v>5.0591168896098493</v>
      </c>
      <c r="Q33" s="17">
        <f t="shared" si="1"/>
        <v>1.155668184596248</v>
      </c>
      <c r="R33" s="17">
        <f t="shared" si="1"/>
        <v>2.2398151235160979</v>
      </c>
      <c r="S33" s="73">
        <f t="shared" si="1"/>
        <v>2.8440404622512405</v>
      </c>
      <c r="T33" s="16">
        <f t="shared" si="1"/>
        <v>3.2190169408622848</v>
      </c>
      <c r="U33" s="17">
        <f t="shared" si="1"/>
        <v>5.7627792308845072</v>
      </c>
      <c r="V33" s="73">
        <f t="shared" si="1"/>
        <v>1.8927667572946172</v>
      </c>
      <c r="W33" s="9">
        <f t="shared" si="1"/>
        <v>4.3036603123095984</v>
      </c>
      <c r="X33" s="9">
        <f t="shared" si="1"/>
        <v>3.543431621152604</v>
      </c>
    </row>
    <row r="34" spans="1:24">
      <c r="A34" s="142" t="s">
        <v>943</v>
      </c>
      <c r="B34" s="9">
        <f>((B28/B17)^(1/(2018-2007))-1)*100</f>
        <v>1.5376989923921558</v>
      </c>
      <c r="C34" s="16">
        <f t="shared" ref="C34:X34" si="2">((C28/C17)^(1/(2018-2007))-1)*100</f>
        <v>2.3603449233473794</v>
      </c>
      <c r="D34" s="17">
        <f t="shared" si="2"/>
        <v>1.8760375482760328</v>
      </c>
      <c r="E34" s="17">
        <f t="shared" si="2"/>
        <v>1.1055805039147604</v>
      </c>
      <c r="F34" s="17">
        <f t="shared" si="2"/>
        <v>1.8740098937549909</v>
      </c>
      <c r="G34" s="73">
        <f t="shared" si="2"/>
        <v>-0.10430723987980839</v>
      </c>
      <c r="H34" s="9">
        <f t="shared" si="2"/>
        <v>1.0739226726774076</v>
      </c>
      <c r="I34" s="16">
        <f t="shared" si="2"/>
        <v>2.0751570148407117</v>
      </c>
      <c r="J34" s="17">
        <f t="shared" si="2"/>
        <v>1.8768659684862188</v>
      </c>
      <c r="K34" s="17">
        <f t="shared" si="2"/>
        <v>2.3444182728986629</v>
      </c>
      <c r="L34" s="17">
        <f t="shared" si="2"/>
        <v>1.0069465366307151</v>
      </c>
      <c r="M34" s="17">
        <f t="shared" si="2"/>
        <v>2.1029173351011732</v>
      </c>
      <c r="N34" s="17">
        <f t="shared" si="2"/>
        <v>1.8187339349945653</v>
      </c>
      <c r="O34" s="17">
        <f t="shared" si="2"/>
        <v>2.0111225553806511</v>
      </c>
      <c r="P34" s="17">
        <f t="shared" si="2"/>
        <v>0.92247835349548168</v>
      </c>
      <c r="Q34" s="17">
        <f t="shared" si="2"/>
        <v>0.898760512699881</v>
      </c>
      <c r="R34" s="17">
        <f t="shared" si="2"/>
        <v>2.4746130610169725</v>
      </c>
      <c r="S34" s="73">
        <f t="shared" si="2"/>
        <v>1.4776709721094461</v>
      </c>
      <c r="T34" s="16">
        <f t="shared" si="2"/>
        <v>1.6221637104917752</v>
      </c>
      <c r="U34" s="17">
        <f t="shared" si="2"/>
        <v>1.302581839903616</v>
      </c>
      <c r="V34" s="73">
        <f t="shared" si="2"/>
        <v>1.5788443703881327</v>
      </c>
      <c r="W34" s="9">
        <f t="shared" si="2"/>
        <v>1.8563485933087209</v>
      </c>
      <c r="X34" s="9">
        <f t="shared" si="2"/>
        <v>1.5166018646315615</v>
      </c>
    </row>
    <row r="36" spans="1:24">
      <c r="A36" s="25" t="s">
        <v>594</v>
      </c>
      <c r="B36" s="66" t="s">
        <v>941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44"/>
  <dimension ref="A1:AA39"/>
  <sheetViews>
    <sheetView workbookViewId="0">
      <selection activeCell="B2" sqref="B2"/>
    </sheetView>
  </sheetViews>
  <sheetFormatPr defaultRowHeight="15"/>
  <cols>
    <col min="2" max="2" width="9.140625" style="164"/>
    <col min="20" max="20" width="9.140625" style="133"/>
    <col min="27" max="27" width="10.140625" bestFit="1" customWidth="1"/>
  </cols>
  <sheetData>
    <row r="1" spans="1:27" ht="15.75">
      <c r="A1" s="227" t="s">
        <v>83</v>
      </c>
      <c r="B1" s="227" t="s">
        <v>952</v>
      </c>
      <c r="C1" s="2"/>
    </row>
    <row r="3" spans="1:27">
      <c r="A3" s="1" t="s">
        <v>2</v>
      </c>
      <c r="B3" s="1"/>
    </row>
    <row r="4" spans="1:27">
      <c r="A4" s="1"/>
      <c r="B4" s="1"/>
    </row>
    <row r="5" spans="1:27" s="105" customFormat="1" ht="67.5">
      <c r="A5" s="4" t="s">
        <v>3</v>
      </c>
      <c r="B5" s="165" t="s">
        <v>769</v>
      </c>
      <c r="C5" s="5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7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653</v>
      </c>
      <c r="O5" s="6" t="s">
        <v>652</v>
      </c>
      <c r="P5" s="6" t="s">
        <v>16</v>
      </c>
      <c r="Q5" s="6" t="s">
        <v>17</v>
      </c>
      <c r="R5" s="6" t="s">
        <v>18</v>
      </c>
      <c r="S5" s="6" t="s">
        <v>19</v>
      </c>
      <c r="T5" s="18" t="s">
        <v>687</v>
      </c>
      <c r="U5" s="6" t="s">
        <v>688</v>
      </c>
      <c r="V5" s="6" t="s">
        <v>690</v>
      </c>
      <c r="W5" s="6" t="s">
        <v>689</v>
      </c>
      <c r="X5" s="7" t="s">
        <v>21</v>
      </c>
      <c r="Y5" s="7" t="s">
        <v>41</v>
      </c>
    </row>
    <row r="6" spans="1:27" s="105" customFormat="1" ht="15" customHeight="1">
      <c r="A6" s="67"/>
      <c r="B6" s="246" t="s">
        <v>603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7" s="105" customFormat="1">
      <c r="A7" s="44">
        <v>1997</v>
      </c>
      <c r="B7" s="245">
        <v>25240.843000000001</v>
      </c>
      <c r="C7" s="150">
        <v>20202.939999999999</v>
      </c>
      <c r="D7" s="215">
        <v>1149.52</v>
      </c>
      <c r="E7" s="215">
        <v>301.33999999999997</v>
      </c>
      <c r="F7" s="215">
        <v>164.14</v>
      </c>
      <c r="G7" s="215">
        <v>1728.27</v>
      </c>
      <c r="H7" s="215">
        <v>3807.2</v>
      </c>
      <c r="I7" s="150">
        <f>SUM(D7:H7)</f>
        <v>7150.4699999999993</v>
      </c>
      <c r="J7" s="215">
        <v>1442.65</v>
      </c>
      <c r="K7" s="215">
        <v>2480.0100000000002</v>
      </c>
      <c r="L7" s="215">
        <v>1284.04</v>
      </c>
      <c r="M7" s="215">
        <v>427.88</v>
      </c>
      <c r="N7" s="215">
        <v>1493.79</v>
      </c>
      <c r="O7" s="215">
        <v>378.75</v>
      </c>
      <c r="P7" s="215">
        <v>1189.5999999999999</v>
      </c>
      <c r="Q7" s="215">
        <v>865.49</v>
      </c>
      <c r="R7" s="215">
        <v>293.41000000000003</v>
      </c>
      <c r="S7" s="215">
        <v>1475.03</v>
      </c>
      <c r="T7" s="149">
        <f>SUM(U7:W7)</f>
        <v>1721.83</v>
      </c>
      <c r="U7" s="215">
        <v>898.73</v>
      </c>
      <c r="V7" s="215">
        <v>82.36</v>
      </c>
      <c r="W7" s="215">
        <v>740.74</v>
      </c>
      <c r="X7" s="150">
        <f>SUM(J7:T7)</f>
        <v>13052.480000000001</v>
      </c>
      <c r="Y7" s="150">
        <f>C7-E7</f>
        <v>19901.599999999999</v>
      </c>
      <c r="Z7" s="100"/>
      <c r="AA7" s="145"/>
    </row>
    <row r="8" spans="1:27" s="105" customFormat="1">
      <c r="A8" s="44">
        <v>1998</v>
      </c>
      <c r="B8" s="245">
        <v>25743.513999999999</v>
      </c>
      <c r="C8" s="150">
        <v>20666.54</v>
      </c>
      <c r="D8" s="215">
        <v>1130.28</v>
      </c>
      <c r="E8" s="215">
        <v>282.66000000000003</v>
      </c>
      <c r="F8" s="215">
        <v>170.1</v>
      </c>
      <c r="G8" s="215">
        <v>1738.49</v>
      </c>
      <c r="H8" s="215">
        <v>3838.54</v>
      </c>
      <c r="I8" s="150">
        <f t="shared" ref="I8:I28" si="0">SUM(D8:H8)</f>
        <v>7160.07</v>
      </c>
      <c r="J8" s="215">
        <v>1427.94</v>
      </c>
      <c r="K8" s="215">
        <v>2531.25</v>
      </c>
      <c r="L8" s="215">
        <v>1328.8</v>
      </c>
      <c r="M8" s="215">
        <v>463.31</v>
      </c>
      <c r="N8" s="215">
        <v>1467.24</v>
      </c>
      <c r="O8" s="215">
        <v>400.94</v>
      </c>
      <c r="P8" s="215">
        <v>1328.99</v>
      </c>
      <c r="Q8" s="215">
        <v>949.72</v>
      </c>
      <c r="R8" s="215">
        <v>317.02</v>
      </c>
      <c r="S8" s="215">
        <v>1527.13</v>
      </c>
      <c r="T8" s="149">
        <f t="shared" ref="T8:T28" si="1">SUM(U8:W8)</f>
        <v>1764.13</v>
      </c>
      <c r="U8" s="215">
        <v>907.24</v>
      </c>
      <c r="V8" s="215">
        <v>99.06</v>
      </c>
      <c r="W8" s="215">
        <v>757.83</v>
      </c>
      <c r="X8" s="150">
        <f t="shared" ref="X8:X27" si="2">SUM(J8:T8)</f>
        <v>13506.470000000001</v>
      </c>
      <c r="Y8" s="150">
        <f t="shared" ref="Y8:Y27" si="3">C8-E8</f>
        <v>20383.88</v>
      </c>
      <c r="Z8" s="100"/>
    </row>
    <row r="9" spans="1:27" s="105" customFormat="1">
      <c r="A9" s="44">
        <v>1999</v>
      </c>
      <c r="B9" s="245">
        <v>26408.52</v>
      </c>
      <c r="C9" s="150">
        <v>21227.22</v>
      </c>
      <c r="D9" s="215">
        <v>1084.74</v>
      </c>
      <c r="E9" s="215">
        <v>259.47000000000003</v>
      </c>
      <c r="F9" s="215">
        <v>162.46</v>
      </c>
      <c r="G9" s="215">
        <v>1783.65</v>
      </c>
      <c r="H9" s="215">
        <v>3934.21</v>
      </c>
      <c r="I9" s="150">
        <f t="shared" si="0"/>
        <v>7224.5300000000007</v>
      </c>
      <c r="J9" s="215">
        <v>1479.55</v>
      </c>
      <c r="K9" s="215">
        <v>2503.62</v>
      </c>
      <c r="L9" s="215">
        <v>1397.73</v>
      </c>
      <c r="M9" s="215">
        <v>518.80999999999995</v>
      </c>
      <c r="N9" s="215">
        <v>1489.15</v>
      </c>
      <c r="O9" s="215">
        <v>422.26</v>
      </c>
      <c r="P9" s="215">
        <v>1408.95</v>
      </c>
      <c r="Q9" s="215">
        <v>1061.56</v>
      </c>
      <c r="R9" s="215">
        <v>338.11</v>
      </c>
      <c r="S9" s="215">
        <v>1513.9</v>
      </c>
      <c r="T9" s="149">
        <f t="shared" si="1"/>
        <v>1869.04</v>
      </c>
      <c r="U9" s="215">
        <v>968.96</v>
      </c>
      <c r="V9" s="215">
        <v>104.31</v>
      </c>
      <c r="W9" s="215">
        <v>795.77</v>
      </c>
      <c r="X9" s="150">
        <f t="shared" si="2"/>
        <v>14002.68</v>
      </c>
      <c r="Y9" s="150">
        <f t="shared" si="3"/>
        <v>20967.75</v>
      </c>
      <c r="Z9" s="100"/>
    </row>
    <row r="10" spans="1:27" s="105" customFormat="1">
      <c r="A10" s="44">
        <v>2000</v>
      </c>
      <c r="B10" s="245">
        <v>26927.053</v>
      </c>
      <c r="C10" s="150">
        <v>21638.720000000001</v>
      </c>
      <c r="D10" s="215">
        <v>1002.5</v>
      </c>
      <c r="E10" s="215">
        <v>292.77999999999997</v>
      </c>
      <c r="F10" s="215">
        <v>169.09</v>
      </c>
      <c r="G10" s="215">
        <v>1812.11</v>
      </c>
      <c r="H10" s="215">
        <v>4034.29</v>
      </c>
      <c r="I10" s="150">
        <f t="shared" si="0"/>
        <v>7310.7699999999995</v>
      </c>
      <c r="J10" s="215">
        <v>1539.18</v>
      </c>
      <c r="K10" s="215">
        <v>2517.86</v>
      </c>
      <c r="L10" s="215">
        <v>1408.29</v>
      </c>
      <c r="M10" s="215">
        <v>541.15</v>
      </c>
      <c r="N10" s="215">
        <v>1595.3</v>
      </c>
      <c r="O10" s="215">
        <v>448.32</v>
      </c>
      <c r="P10" s="215">
        <v>1488.82</v>
      </c>
      <c r="Q10" s="215">
        <v>1076.07</v>
      </c>
      <c r="R10" s="215">
        <v>348.46</v>
      </c>
      <c r="S10" s="215">
        <v>1502.47</v>
      </c>
      <c r="T10" s="149">
        <f t="shared" si="1"/>
        <v>1862.0300000000002</v>
      </c>
      <c r="U10" s="215">
        <v>950.71</v>
      </c>
      <c r="V10" s="215">
        <v>100.2</v>
      </c>
      <c r="W10" s="215">
        <v>811.12</v>
      </c>
      <c r="X10" s="150">
        <f t="shared" si="2"/>
        <v>14327.949999999999</v>
      </c>
      <c r="Y10" s="150">
        <f t="shared" si="3"/>
        <v>21345.940000000002</v>
      </c>
      <c r="Z10" s="100"/>
    </row>
    <row r="11" spans="1:27" s="105" customFormat="1">
      <c r="A11" s="44">
        <v>2001</v>
      </c>
      <c r="B11" s="245">
        <v>26976.841</v>
      </c>
      <c r="C11" s="150">
        <v>21580.09</v>
      </c>
      <c r="D11" s="215">
        <v>915.09</v>
      </c>
      <c r="E11" s="215">
        <v>318.51</v>
      </c>
      <c r="F11" s="215">
        <v>173.11</v>
      </c>
      <c r="G11" s="215">
        <v>1819.03</v>
      </c>
      <c r="H11" s="215">
        <v>3939.9</v>
      </c>
      <c r="I11" s="150">
        <f t="shared" si="0"/>
        <v>7165.6399999999994</v>
      </c>
      <c r="J11" s="215">
        <v>1548.68</v>
      </c>
      <c r="K11" s="215">
        <v>2542.94</v>
      </c>
      <c r="L11" s="215">
        <v>1408.45</v>
      </c>
      <c r="M11" s="215">
        <v>550.54999999999995</v>
      </c>
      <c r="N11" s="215">
        <v>1588.13</v>
      </c>
      <c r="O11" s="215">
        <v>458.38</v>
      </c>
      <c r="P11" s="215">
        <v>1532.59</v>
      </c>
      <c r="Q11" s="215">
        <v>1078.81</v>
      </c>
      <c r="R11" s="215">
        <v>363.24</v>
      </c>
      <c r="S11" s="215">
        <v>1476.04</v>
      </c>
      <c r="T11" s="149">
        <f t="shared" si="1"/>
        <v>1866.63</v>
      </c>
      <c r="U11" s="215">
        <v>970.23</v>
      </c>
      <c r="V11" s="215">
        <v>101.74</v>
      </c>
      <c r="W11" s="215">
        <v>794.66</v>
      </c>
      <c r="X11" s="150">
        <f t="shared" si="2"/>
        <v>14414.439999999999</v>
      </c>
      <c r="Y11" s="150">
        <f t="shared" si="3"/>
        <v>21261.58</v>
      </c>
      <c r="Z11" s="100"/>
    </row>
    <row r="12" spans="1:27" s="105" customFormat="1">
      <c r="A12" s="44">
        <v>2002</v>
      </c>
      <c r="B12" s="245">
        <v>27347.611000000001</v>
      </c>
      <c r="C12" s="150">
        <v>21843.09</v>
      </c>
      <c r="D12" s="215">
        <v>928.41</v>
      </c>
      <c r="E12" s="215">
        <v>314.12</v>
      </c>
      <c r="F12" s="215">
        <v>167.75</v>
      </c>
      <c r="G12" s="215">
        <v>1851.1</v>
      </c>
      <c r="H12" s="215">
        <v>3891.42</v>
      </c>
      <c r="I12" s="150">
        <f t="shared" si="0"/>
        <v>7152.8</v>
      </c>
      <c r="J12" s="215">
        <v>1570.59</v>
      </c>
      <c r="K12" s="215">
        <v>2641.09</v>
      </c>
      <c r="L12" s="215">
        <v>1402.98</v>
      </c>
      <c r="M12" s="215">
        <v>539.07000000000005</v>
      </c>
      <c r="N12" s="215">
        <v>1571.87</v>
      </c>
      <c r="O12" s="215">
        <v>468.9</v>
      </c>
      <c r="P12" s="215">
        <v>1516.93</v>
      </c>
      <c r="Q12" s="215">
        <v>1173.56</v>
      </c>
      <c r="R12" s="215">
        <v>391.12</v>
      </c>
      <c r="S12" s="215">
        <v>1514.12</v>
      </c>
      <c r="T12" s="149">
        <f t="shared" si="1"/>
        <v>1900.05</v>
      </c>
      <c r="U12" s="215">
        <v>978.2</v>
      </c>
      <c r="V12" s="215">
        <v>105.58</v>
      </c>
      <c r="W12" s="215">
        <v>816.27</v>
      </c>
      <c r="X12" s="150">
        <f t="shared" si="2"/>
        <v>14690.279999999999</v>
      </c>
      <c r="Y12" s="150">
        <f t="shared" si="3"/>
        <v>21528.97</v>
      </c>
      <c r="Z12" s="100"/>
    </row>
    <row r="13" spans="1:27" s="105" customFormat="1">
      <c r="A13" s="44">
        <v>2003</v>
      </c>
      <c r="B13" s="245">
        <v>27771.203000000001</v>
      </c>
      <c r="C13" s="150">
        <v>22168.55</v>
      </c>
      <c r="D13" s="215">
        <v>919.22</v>
      </c>
      <c r="E13" s="215">
        <v>332.78</v>
      </c>
      <c r="F13" s="215">
        <v>178.06</v>
      </c>
      <c r="G13" s="215">
        <v>1910.23</v>
      </c>
      <c r="H13" s="215">
        <v>3870.72</v>
      </c>
      <c r="I13" s="150">
        <f t="shared" si="0"/>
        <v>7211.01</v>
      </c>
      <c r="J13" s="215">
        <v>1576.99</v>
      </c>
      <c r="K13" s="215">
        <v>2755.65</v>
      </c>
      <c r="L13" s="215">
        <v>1402.72</v>
      </c>
      <c r="M13" s="215">
        <v>537.04</v>
      </c>
      <c r="N13" s="215">
        <v>1566.04</v>
      </c>
      <c r="O13" s="215">
        <v>489.35</v>
      </c>
      <c r="P13" s="215">
        <v>1557.9</v>
      </c>
      <c r="Q13" s="215">
        <v>1238.78</v>
      </c>
      <c r="R13" s="215">
        <v>400.03</v>
      </c>
      <c r="S13" s="215">
        <v>1509.02</v>
      </c>
      <c r="T13" s="149">
        <f t="shared" si="1"/>
        <v>1924.04</v>
      </c>
      <c r="U13" s="215">
        <v>979.53</v>
      </c>
      <c r="V13" s="215">
        <v>108.32</v>
      </c>
      <c r="W13" s="215">
        <v>836.19</v>
      </c>
      <c r="X13" s="150">
        <f t="shared" si="2"/>
        <v>14957.560000000001</v>
      </c>
      <c r="Y13" s="150">
        <f t="shared" si="3"/>
        <v>21835.77</v>
      </c>
      <c r="Z13" s="100"/>
    </row>
    <row r="14" spans="1:27" s="105" customFormat="1">
      <c r="A14" s="44">
        <v>2004</v>
      </c>
      <c r="B14" s="245">
        <v>28388.22</v>
      </c>
      <c r="C14" s="150">
        <v>22755.11</v>
      </c>
      <c r="D14" s="215">
        <v>917.09</v>
      </c>
      <c r="E14" s="215">
        <v>369.41</v>
      </c>
      <c r="F14" s="215">
        <v>181.13</v>
      </c>
      <c r="G14" s="215">
        <v>2034.14</v>
      </c>
      <c r="H14" s="215">
        <v>3900.64</v>
      </c>
      <c r="I14" s="150">
        <f t="shared" si="0"/>
        <v>7402.41</v>
      </c>
      <c r="J14" s="215">
        <v>1620.06</v>
      </c>
      <c r="K14" s="215">
        <v>2830.83</v>
      </c>
      <c r="L14" s="215">
        <v>1454.09</v>
      </c>
      <c r="M14" s="215">
        <v>555.66999999999996</v>
      </c>
      <c r="N14" s="215">
        <v>1644.03</v>
      </c>
      <c r="O14" s="215">
        <v>505.67</v>
      </c>
      <c r="P14" s="215">
        <v>1613.36</v>
      </c>
      <c r="Q14" s="215">
        <v>1261.47</v>
      </c>
      <c r="R14" s="215">
        <v>421.4</v>
      </c>
      <c r="S14" s="215">
        <v>1505.55</v>
      </c>
      <c r="T14" s="149">
        <f t="shared" si="1"/>
        <v>1940.58</v>
      </c>
      <c r="U14" s="215">
        <v>978.64</v>
      </c>
      <c r="V14" s="215">
        <v>110.19</v>
      </c>
      <c r="W14" s="215">
        <v>851.75</v>
      </c>
      <c r="X14" s="150">
        <f t="shared" si="2"/>
        <v>15352.709999999997</v>
      </c>
      <c r="Y14" s="150">
        <f t="shared" si="3"/>
        <v>22385.7</v>
      </c>
      <c r="Z14" s="100"/>
    </row>
    <row r="15" spans="1:27" s="105" customFormat="1">
      <c r="A15" s="44">
        <v>2005</v>
      </c>
      <c r="B15" s="245">
        <v>28662.808000000001</v>
      </c>
      <c r="C15" s="150">
        <v>22950.39</v>
      </c>
      <c r="D15" s="215">
        <v>917.92</v>
      </c>
      <c r="E15" s="215">
        <v>410.05</v>
      </c>
      <c r="F15" s="215">
        <v>186.18</v>
      </c>
      <c r="G15" s="215">
        <v>2198</v>
      </c>
      <c r="H15" s="215">
        <v>3836.76</v>
      </c>
      <c r="I15" s="150">
        <f t="shared" si="0"/>
        <v>7548.91</v>
      </c>
      <c r="J15" s="215">
        <v>1634.85</v>
      </c>
      <c r="K15" s="215">
        <v>2836.35</v>
      </c>
      <c r="L15" s="215">
        <v>1425.06</v>
      </c>
      <c r="M15" s="215">
        <v>547.64</v>
      </c>
      <c r="N15" s="215">
        <v>1682.69</v>
      </c>
      <c r="O15" s="215">
        <v>536.49</v>
      </c>
      <c r="P15" s="215">
        <v>1657.76</v>
      </c>
      <c r="Q15" s="215">
        <v>1301.05</v>
      </c>
      <c r="R15" s="215">
        <v>390.99</v>
      </c>
      <c r="S15" s="215">
        <v>1479.88</v>
      </c>
      <c r="T15" s="149">
        <f t="shared" si="1"/>
        <v>1908.74</v>
      </c>
      <c r="U15" s="215">
        <v>962.79</v>
      </c>
      <c r="V15" s="215">
        <v>111.45</v>
      </c>
      <c r="W15" s="215">
        <v>834.5</v>
      </c>
      <c r="X15" s="150">
        <f t="shared" si="2"/>
        <v>15401.499999999998</v>
      </c>
      <c r="Y15" s="150">
        <f t="shared" si="3"/>
        <v>22540.34</v>
      </c>
      <c r="Z15" s="100"/>
    </row>
    <row r="16" spans="1:27" s="105" customFormat="1">
      <c r="A16" s="44">
        <v>2006</v>
      </c>
      <c r="B16" s="245">
        <v>29107.886999999999</v>
      </c>
      <c r="C16" s="150">
        <v>23259.34</v>
      </c>
      <c r="D16" s="215">
        <v>881.34</v>
      </c>
      <c r="E16" s="215">
        <v>469.95</v>
      </c>
      <c r="F16" s="215">
        <v>186.78</v>
      </c>
      <c r="G16" s="215">
        <v>2297.4699999999998</v>
      </c>
      <c r="H16" s="215">
        <v>3729.18</v>
      </c>
      <c r="I16" s="150">
        <f t="shared" si="0"/>
        <v>7564.7199999999993</v>
      </c>
      <c r="J16" s="215">
        <v>1606.38</v>
      </c>
      <c r="K16" s="215">
        <v>2858.2</v>
      </c>
      <c r="L16" s="215">
        <v>1483.28</v>
      </c>
      <c r="M16" s="215">
        <v>543.76</v>
      </c>
      <c r="N16" s="215">
        <v>1750.6</v>
      </c>
      <c r="O16" s="215">
        <v>547.52</v>
      </c>
      <c r="P16" s="215">
        <v>1721.51</v>
      </c>
      <c r="Q16" s="215">
        <v>1356.63</v>
      </c>
      <c r="R16" s="215">
        <v>388.77</v>
      </c>
      <c r="S16" s="215">
        <v>1477.06</v>
      </c>
      <c r="T16" s="149">
        <f t="shared" si="1"/>
        <v>1960.8999999999999</v>
      </c>
      <c r="U16" s="215">
        <v>988.91</v>
      </c>
      <c r="V16" s="215">
        <v>116.19</v>
      </c>
      <c r="W16" s="215">
        <v>855.8</v>
      </c>
      <c r="X16" s="150">
        <f t="shared" si="2"/>
        <v>15694.61</v>
      </c>
      <c r="Y16" s="150">
        <f t="shared" si="3"/>
        <v>22789.39</v>
      </c>
      <c r="Z16" s="100"/>
    </row>
    <row r="17" spans="1:26" s="105" customFormat="1">
      <c r="A17" s="44">
        <v>2007</v>
      </c>
      <c r="B17" s="245">
        <v>29714.05</v>
      </c>
      <c r="C17" s="150">
        <v>23677.5</v>
      </c>
      <c r="D17" s="215">
        <v>864.38</v>
      </c>
      <c r="E17" s="215">
        <v>469.31</v>
      </c>
      <c r="F17" s="215">
        <v>186.77</v>
      </c>
      <c r="G17" s="215">
        <v>2444.17</v>
      </c>
      <c r="H17" s="215">
        <v>3640.17</v>
      </c>
      <c r="I17" s="150">
        <f t="shared" si="0"/>
        <v>7604.8</v>
      </c>
      <c r="J17" s="215">
        <v>1639.5</v>
      </c>
      <c r="K17" s="215">
        <v>2877.88</v>
      </c>
      <c r="L17" s="215">
        <v>1501.05</v>
      </c>
      <c r="M17" s="215">
        <v>566.59</v>
      </c>
      <c r="N17" s="215">
        <v>1776.02</v>
      </c>
      <c r="O17" s="215">
        <v>575.55999999999995</v>
      </c>
      <c r="P17" s="215">
        <v>1820.13</v>
      </c>
      <c r="Q17" s="215">
        <v>1381.98</v>
      </c>
      <c r="R17" s="215">
        <v>395.86</v>
      </c>
      <c r="S17" s="215">
        <v>1509.43</v>
      </c>
      <c r="T17" s="149">
        <f t="shared" si="1"/>
        <v>2028.7199999999998</v>
      </c>
      <c r="U17" s="215">
        <v>1007.16</v>
      </c>
      <c r="V17" s="215">
        <v>118.24</v>
      </c>
      <c r="W17" s="215">
        <v>903.32</v>
      </c>
      <c r="X17" s="150">
        <f t="shared" si="2"/>
        <v>16072.72</v>
      </c>
      <c r="Y17" s="150">
        <f t="shared" si="3"/>
        <v>23208.19</v>
      </c>
      <c r="Z17" s="100"/>
    </row>
    <row r="18" spans="1:26" s="105" customFormat="1">
      <c r="A18" s="44">
        <v>2008</v>
      </c>
      <c r="B18" s="245">
        <v>30097.025000000001</v>
      </c>
      <c r="C18" s="150">
        <v>23891.8</v>
      </c>
      <c r="D18" s="215">
        <v>825.34</v>
      </c>
      <c r="E18" s="215">
        <v>503.93</v>
      </c>
      <c r="F18" s="215">
        <v>195.92</v>
      </c>
      <c r="G18" s="215">
        <v>2648.25</v>
      </c>
      <c r="H18" s="215">
        <v>3388.28</v>
      </c>
      <c r="I18" s="150">
        <f t="shared" si="0"/>
        <v>7561.7200000000012</v>
      </c>
      <c r="J18" s="215">
        <v>1640.89</v>
      </c>
      <c r="K18" s="215">
        <v>2896.21</v>
      </c>
      <c r="L18" s="215">
        <v>1476.64</v>
      </c>
      <c r="M18" s="215">
        <v>566.71</v>
      </c>
      <c r="N18" s="215">
        <v>1848.57</v>
      </c>
      <c r="O18" s="215">
        <v>572.53</v>
      </c>
      <c r="P18" s="215">
        <v>1869.6</v>
      </c>
      <c r="Q18" s="215">
        <v>1425.47</v>
      </c>
      <c r="R18" s="215">
        <v>407.58</v>
      </c>
      <c r="S18" s="215">
        <v>1536.98</v>
      </c>
      <c r="T18" s="149">
        <f t="shared" si="1"/>
        <v>2088.92</v>
      </c>
      <c r="U18" s="215">
        <v>1044.51</v>
      </c>
      <c r="V18" s="215">
        <v>121.87</v>
      </c>
      <c r="W18" s="215">
        <v>922.54</v>
      </c>
      <c r="X18" s="150">
        <f t="shared" si="2"/>
        <v>16330.1</v>
      </c>
      <c r="Y18" s="150">
        <f t="shared" si="3"/>
        <v>23387.87</v>
      </c>
      <c r="Z18" s="100"/>
    </row>
    <row r="19" spans="1:26" s="105" customFormat="1">
      <c r="A19" s="44">
        <v>2009</v>
      </c>
      <c r="B19" s="245">
        <v>29076.882000000001</v>
      </c>
      <c r="C19" s="150">
        <v>22723.11</v>
      </c>
      <c r="D19" s="215">
        <v>797.1</v>
      </c>
      <c r="E19" s="215">
        <v>457.9</v>
      </c>
      <c r="F19" s="215">
        <v>186.59</v>
      </c>
      <c r="G19" s="215">
        <v>2427.9699999999998</v>
      </c>
      <c r="H19" s="215">
        <v>3017.77</v>
      </c>
      <c r="I19" s="150">
        <f t="shared" si="0"/>
        <v>6887.33</v>
      </c>
      <c r="J19" s="215">
        <v>1514.09</v>
      </c>
      <c r="K19" s="215">
        <v>2873.23</v>
      </c>
      <c r="L19" s="215">
        <v>1402.38</v>
      </c>
      <c r="M19" s="215">
        <v>545.71</v>
      </c>
      <c r="N19" s="215">
        <v>1760.32</v>
      </c>
      <c r="O19" s="215">
        <v>559.1</v>
      </c>
      <c r="P19" s="215">
        <v>1787.34</v>
      </c>
      <c r="Q19" s="215">
        <v>1348.66</v>
      </c>
      <c r="R19" s="215">
        <v>400.57</v>
      </c>
      <c r="S19" s="215">
        <v>1528</v>
      </c>
      <c r="T19" s="149">
        <f t="shared" si="1"/>
        <v>2116.4</v>
      </c>
      <c r="U19" s="215">
        <v>1036.29</v>
      </c>
      <c r="V19" s="215">
        <v>117.69</v>
      </c>
      <c r="W19" s="215">
        <v>962.42</v>
      </c>
      <c r="X19" s="150">
        <f t="shared" si="2"/>
        <v>15835.8</v>
      </c>
      <c r="Y19" s="150">
        <f t="shared" si="3"/>
        <v>22265.21</v>
      </c>
      <c r="Z19" s="100"/>
    </row>
    <row r="20" spans="1:26" s="105" customFormat="1">
      <c r="A20" s="44">
        <v>2010</v>
      </c>
      <c r="B20" s="245">
        <v>29671.387999999999</v>
      </c>
      <c r="C20" s="150">
        <v>23301.03</v>
      </c>
      <c r="D20" s="215">
        <v>775.04</v>
      </c>
      <c r="E20" s="215">
        <v>503.67</v>
      </c>
      <c r="F20" s="215">
        <v>194.91</v>
      </c>
      <c r="G20" s="215">
        <v>2632.19</v>
      </c>
      <c r="H20" s="215">
        <v>3062.16</v>
      </c>
      <c r="I20" s="150">
        <f t="shared" si="0"/>
        <v>7167.97</v>
      </c>
      <c r="J20" s="215">
        <v>1498.12</v>
      </c>
      <c r="K20" s="215">
        <v>2927.13</v>
      </c>
      <c r="L20" s="215">
        <v>1471.07</v>
      </c>
      <c r="M20" s="215">
        <v>561.61</v>
      </c>
      <c r="N20" s="215">
        <v>1791.62</v>
      </c>
      <c r="O20" s="215">
        <v>570.07000000000005</v>
      </c>
      <c r="P20" s="215">
        <v>1803.84</v>
      </c>
      <c r="Q20" s="215">
        <v>1375.58</v>
      </c>
      <c r="R20" s="215">
        <v>394.55</v>
      </c>
      <c r="S20" s="215">
        <v>1585.01</v>
      </c>
      <c r="T20" s="149">
        <f t="shared" si="1"/>
        <v>2154.48</v>
      </c>
      <c r="U20" s="215">
        <v>1053.8900000000001</v>
      </c>
      <c r="V20" s="215">
        <v>121.93</v>
      </c>
      <c r="W20" s="215">
        <v>978.66</v>
      </c>
      <c r="X20" s="150">
        <f t="shared" si="2"/>
        <v>16133.079999999998</v>
      </c>
      <c r="Y20" s="150">
        <f t="shared" si="3"/>
        <v>22797.360000000001</v>
      </c>
      <c r="Z20" s="100"/>
    </row>
    <row r="21" spans="1:26" s="105" customFormat="1">
      <c r="A21" s="44">
        <v>2011</v>
      </c>
      <c r="B21" s="245">
        <v>30112.088</v>
      </c>
      <c r="C21" s="150">
        <v>23700.73</v>
      </c>
      <c r="D21" s="215">
        <v>789.26</v>
      </c>
      <c r="E21" s="215">
        <v>549.49</v>
      </c>
      <c r="F21" s="215">
        <v>204.66</v>
      </c>
      <c r="G21" s="215">
        <v>2678.83</v>
      </c>
      <c r="H21" s="215">
        <v>3090.12</v>
      </c>
      <c r="I21" s="150">
        <f t="shared" si="0"/>
        <v>7312.36</v>
      </c>
      <c r="J21" s="215">
        <v>1541</v>
      </c>
      <c r="K21" s="215">
        <v>2947.7</v>
      </c>
      <c r="L21" s="215">
        <v>1496.02</v>
      </c>
      <c r="M21" s="215">
        <v>572.94000000000005</v>
      </c>
      <c r="N21" s="215">
        <v>1827.7</v>
      </c>
      <c r="O21" s="215">
        <v>566.59</v>
      </c>
      <c r="P21" s="215">
        <v>1877.48</v>
      </c>
      <c r="Q21" s="215">
        <v>1378.76</v>
      </c>
      <c r="R21" s="215">
        <v>391.79</v>
      </c>
      <c r="S21" s="215">
        <v>1604.65</v>
      </c>
      <c r="T21" s="149">
        <f t="shared" si="1"/>
        <v>2183.7600000000002</v>
      </c>
      <c r="U21" s="215">
        <v>1076.31</v>
      </c>
      <c r="V21" s="215">
        <v>125.18</v>
      </c>
      <c r="W21" s="215">
        <v>982.27</v>
      </c>
      <c r="X21" s="150">
        <f t="shared" si="2"/>
        <v>16388.39</v>
      </c>
      <c r="Y21" s="150">
        <f t="shared" si="3"/>
        <v>23151.239999999998</v>
      </c>
      <c r="Z21" s="100"/>
    </row>
    <row r="22" spans="1:26" s="105" customFormat="1">
      <c r="A22" s="44">
        <v>2012</v>
      </c>
      <c r="B22" s="245">
        <v>30573.702000000001</v>
      </c>
      <c r="C22" s="150">
        <v>24132.04</v>
      </c>
      <c r="D22" s="215">
        <v>768.53</v>
      </c>
      <c r="E22" s="215">
        <v>597.29999999999995</v>
      </c>
      <c r="F22" s="215">
        <v>185.32</v>
      </c>
      <c r="G22" s="215">
        <v>2887.46</v>
      </c>
      <c r="H22" s="215">
        <v>3095.68</v>
      </c>
      <c r="I22" s="150">
        <f t="shared" si="0"/>
        <v>7534.2899999999991</v>
      </c>
      <c r="J22" s="215">
        <v>1564.36</v>
      </c>
      <c r="K22" s="215">
        <v>2959.96</v>
      </c>
      <c r="L22" s="215">
        <v>1506.36</v>
      </c>
      <c r="M22" s="215">
        <v>572.97</v>
      </c>
      <c r="N22" s="215">
        <v>1823.79</v>
      </c>
      <c r="O22" s="215">
        <v>599.87</v>
      </c>
      <c r="P22" s="215">
        <v>1904.29</v>
      </c>
      <c r="Q22" s="215">
        <v>1407.56</v>
      </c>
      <c r="R22" s="215">
        <v>382.38</v>
      </c>
      <c r="S22" s="215">
        <v>1664.83</v>
      </c>
      <c r="T22" s="149">
        <f t="shared" si="1"/>
        <v>2211.39</v>
      </c>
      <c r="U22" s="215">
        <v>1082.29</v>
      </c>
      <c r="V22" s="215">
        <v>128.71</v>
      </c>
      <c r="W22" s="215">
        <v>1000.39</v>
      </c>
      <c r="X22" s="150">
        <f t="shared" si="2"/>
        <v>16597.759999999998</v>
      </c>
      <c r="Y22" s="150">
        <f t="shared" si="3"/>
        <v>23534.74</v>
      </c>
      <c r="Z22" s="100"/>
    </row>
    <row r="23" spans="1:26" s="105" customFormat="1">
      <c r="A23" s="44">
        <v>2013</v>
      </c>
      <c r="B23" s="245">
        <v>30875.788</v>
      </c>
      <c r="C23" s="150">
        <v>24417.62</v>
      </c>
      <c r="D23" s="215">
        <v>815.9</v>
      </c>
      <c r="E23" s="215">
        <v>624.52</v>
      </c>
      <c r="F23" s="215">
        <v>187.78</v>
      </c>
      <c r="G23" s="215">
        <v>2989.47</v>
      </c>
      <c r="H23" s="215">
        <v>3017.22</v>
      </c>
      <c r="I23" s="150">
        <f t="shared" si="0"/>
        <v>7634.8899999999994</v>
      </c>
      <c r="J23" s="215">
        <v>1550.69</v>
      </c>
      <c r="K23" s="215">
        <v>3004.04</v>
      </c>
      <c r="L23" s="215">
        <v>1492.3</v>
      </c>
      <c r="M23" s="215">
        <v>567.37</v>
      </c>
      <c r="N23" s="215">
        <v>1864.69</v>
      </c>
      <c r="O23" s="215">
        <v>591.62</v>
      </c>
      <c r="P23" s="215">
        <v>1939.75</v>
      </c>
      <c r="Q23" s="215">
        <v>1433.58</v>
      </c>
      <c r="R23" s="215">
        <v>399.77</v>
      </c>
      <c r="S23" s="215">
        <v>1696.05</v>
      </c>
      <c r="T23" s="149">
        <f t="shared" si="1"/>
        <v>2242.88</v>
      </c>
      <c r="U23" s="215">
        <v>1087.17</v>
      </c>
      <c r="V23" s="215">
        <v>140.59</v>
      </c>
      <c r="W23" s="215">
        <v>1015.12</v>
      </c>
      <c r="X23" s="150">
        <f t="shared" si="2"/>
        <v>16782.740000000002</v>
      </c>
      <c r="Y23" s="150">
        <f t="shared" si="3"/>
        <v>23793.1</v>
      </c>
      <c r="Z23" s="100"/>
    </row>
    <row r="24" spans="1:26" s="105" customFormat="1">
      <c r="A24" s="44">
        <v>2014</v>
      </c>
      <c r="B24" s="245">
        <v>30945.647000000001</v>
      </c>
      <c r="C24" s="150">
        <v>24448.32</v>
      </c>
      <c r="D24" s="215">
        <v>760.24</v>
      </c>
      <c r="E24" s="215">
        <v>616.65</v>
      </c>
      <c r="F24" s="215">
        <v>173.69</v>
      </c>
      <c r="G24" s="215">
        <v>3027.26</v>
      </c>
      <c r="H24" s="215">
        <v>3018.2</v>
      </c>
      <c r="I24" s="150">
        <f t="shared" si="0"/>
        <v>7596.04</v>
      </c>
      <c r="J24" s="215">
        <v>1562.17</v>
      </c>
      <c r="K24" s="215">
        <v>3011.26</v>
      </c>
      <c r="L24" s="215">
        <v>1541.86</v>
      </c>
      <c r="M24" s="215">
        <v>557.65</v>
      </c>
      <c r="N24" s="215">
        <v>1877.25</v>
      </c>
      <c r="O24" s="215">
        <v>578.30999999999995</v>
      </c>
      <c r="P24" s="215">
        <v>1951.26</v>
      </c>
      <c r="Q24" s="215">
        <v>1463.22</v>
      </c>
      <c r="R24" s="215">
        <v>391.54</v>
      </c>
      <c r="S24" s="215">
        <v>1701.29</v>
      </c>
      <c r="T24" s="149">
        <f t="shared" si="1"/>
        <v>2216.48</v>
      </c>
      <c r="U24" s="215">
        <v>1070.32</v>
      </c>
      <c r="V24" s="215">
        <v>138.44999999999999</v>
      </c>
      <c r="W24" s="215">
        <v>1007.71</v>
      </c>
      <c r="X24" s="150">
        <f t="shared" si="2"/>
        <v>16852.289999999997</v>
      </c>
      <c r="Y24" s="150">
        <f t="shared" si="3"/>
        <v>23831.67</v>
      </c>
      <c r="Z24" s="100"/>
    </row>
    <row r="25" spans="1:26" s="105" customFormat="1">
      <c r="A25" s="44">
        <v>2015</v>
      </c>
      <c r="B25" s="245">
        <v>31237.19</v>
      </c>
      <c r="C25" s="150">
        <v>24695.82</v>
      </c>
      <c r="D25" s="215">
        <v>753.95</v>
      </c>
      <c r="E25" s="215">
        <v>518.78</v>
      </c>
      <c r="F25" s="215">
        <v>184.37</v>
      </c>
      <c r="G25" s="215">
        <v>2975.39</v>
      </c>
      <c r="H25" s="215">
        <v>3045.55</v>
      </c>
      <c r="I25" s="150">
        <f t="shared" si="0"/>
        <v>7478.04</v>
      </c>
      <c r="J25" s="215">
        <v>1557.77</v>
      </c>
      <c r="K25" s="215">
        <v>3033.56</v>
      </c>
      <c r="L25" s="215">
        <v>1587.71</v>
      </c>
      <c r="M25" s="215">
        <v>569.94000000000005</v>
      </c>
      <c r="N25" s="215">
        <v>1867.28</v>
      </c>
      <c r="O25" s="215">
        <v>605.54999999999995</v>
      </c>
      <c r="P25" s="215">
        <v>2032.38</v>
      </c>
      <c r="Q25" s="215">
        <v>1501</v>
      </c>
      <c r="R25" s="215">
        <v>411.91</v>
      </c>
      <c r="S25" s="215">
        <v>1749.98</v>
      </c>
      <c r="T25" s="149">
        <f t="shared" si="1"/>
        <v>2300.6999999999998</v>
      </c>
      <c r="U25" s="215">
        <v>1092.95</v>
      </c>
      <c r="V25" s="215">
        <v>145.36000000000001</v>
      </c>
      <c r="W25" s="215">
        <v>1062.3900000000001</v>
      </c>
      <c r="X25" s="150">
        <f t="shared" si="2"/>
        <v>17217.78</v>
      </c>
      <c r="Y25" s="150">
        <f t="shared" si="3"/>
        <v>24177.040000000001</v>
      </c>
      <c r="Z25" s="100"/>
    </row>
    <row r="26" spans="1:26" s="105" customFormat="1">
      <c r="A26" s="44">
        <v>2016</v>
      </c>
      <c r="B26" s="245">
        <v>31451.058000000001</v>
      </c>
      <c r="C26" s="150">
        <v>24769.15</v>
      </c>
      <c r="D26" s="215">
        <v>759.15</v>
      </c>
      <c r="E26" s="215">
        <v>463.55</v>
      </c>
      <c r="F26" s="215">
        <v>187.05</v>
      </c>
      <c r="G26" s="215">
        <v>2913.66</v>
      </c>
      <c r="H26" s="215">
        <v>3017.35</v>
      </c>
      <c r="I26" s="150">
        <f t="shared" si="0"/>
        <v>7340.76</v>
      </c>
      <c r="J26" s="215">
        <v>1551.37</v>
      </c>
      <c r="K26" s="215">
        <v>3080.49</v>
      </c>
      <c r="L26" s="215">
        <v>1570.53</v>
      </c>
      <c r="M26" s="215">
        <v>599.88</v>
      </c>
      <c r="N26" s="215">
        <v>1873.26</v>
      </c>
      <c r="O26" s="215">
        <v>631.34</v>
      </c>
      <c r="P26" s="215">
        <v>2042.22</v>
      </c>
      <c r="Q26" s="215">
        <v>1498.76</v>
      </c>
      <c r="R26" s="215">
        <v>429.39</v>
      </c>
      <c r="S26" s="215">
        <v>1815.37</v>
      </c>
      <c r="T26" s="149">
        <f t="shared" si="1"/>
        <v>2335.79</v>
      </c>
      <c r="U26" s="215">
        <v>1082.3699999999999</v>
      </c>
      <c r="V26" s="215">
        <v>143.63</v>
      </c>
      <c r="W26" s="215">
        <v>1109.79</v>
      </c>
      <c r="X26" s="150">
        <f t="shared" si="2"/>
        <v>17428.399999999998</v>
      </c>
      <c r="Y26" s="150">
        <f t="shared" si="3"/>
        <v>24305.600000000002</v>
      </c>
      <c r="Z26" s="100"/>
    </row>
    <row r="27" spans="1:26" s="105" customFormat="1">
      <c r="A27" s="60">
        <v>2017</v>
      </c>
      <c r="B27" s="245">
        <v>31840.946</v>
      </c>
      <c r="C27" s="150">
        <v>25122.42</v>
      </c>
      <c r="D27" s="215">
        <v>763.23</v>
      </c>
      <c r="E27" s="215">
        <v>504.6</v>
      </c>
      <c r="F27" s="215">
        <v>190.95</v>
      </c>
      <c r="G27" s="215">
        <v>2942.7</v>
      </c>
      <c r="H27" s="215">
        <v>3043.37</v>
      </c>
      <c r="I27" s="150">
        <f t="shared" si="0"/>
        <v>7444.8499999999995</v>
      </c>
      <c r="J27" s="215">
        <v>1548.53</v>
      </c>
      <c r="K27" s="215">
        <v>3120.37</v>
      </c>
      <c r="L27" s="215">
        <v>1606.7</v>
      </c>
      <c r="M27" s="215">
        <v>600.02</v>
      </c>
      <c r="N27" s="215">
        <v>1856.79</v>
      </c>
      <c r="O27" s="215">
        <v>649.66999999999996</v>
      </c>
      <c r="P27" s="215">
        <v>2111.7399999999998</v>
      </c>
      <c r="Q27" s="215">
        <v>1509.62</v>
      </c>
      <c r="R27" s="215">
        <v>438.67</v>
      </c>
      <c r="S27" s="215">
        <v>1865.22</v>
      </c>
      <c r="T27" s="149">
        <f t="shared" si="1"/>
        <v>2370.2399999999998</v>
      </c>
      <c r="U27" s="215">
        <v>1080.94</v>
      </c>
      <c r="V27" s="215">
        <v>154.94999999999999</v>
      </c>
      <c r="W27" s="215">
        <v>1134.3499999999999</v>
      </c>
      <c r="X27" s="150">
        <f t="shared" si="2"/>
        <v>17677.57</v>
      </c>
      <c r="Y27" s="150">
        <f t="shared" si="3"/>
        <v>24617.82</v>
      </c>
      <c r="Z27" s="100"/>
    </row>
    <row r="28" spans="1:26" s="239" customFormat="1">
      <c r="A28" s="241">
        <v>2018</v>
      </c>
      <c r="B28" s="148">
        <v>32507.456999999999</v>
      </c>
      <c r="C28" s="150">
        <v>25603.494999999999</v>
      </c>
      <c r="D28" s="215">
        <v>756.03800000000001</v>
      </c>
      <c r="E28" s="215">
        <v>523.41099999999994</v>
      </c>
      <c r="F28" s="215">
        <v>195.94200000000001</v>
      </c>
      <c r="G28" s="215">
        <v>3027.2559999999999</v>
      </c>
      <c r="H28" s="215">
        <v>3063.4929999999999</v>
      </c>
      <c r="I28" s="150">
        <f t="shared" si="0"/>
        <v>7566.1399999999994</v>
      </c>
      <c r="J28" s="215">
        <v>1610.7370000000001</v>
      </c>
      <c r="K28" s="215">
        <v>3142.3180000000002</v>
      </c>
      <c r="L28" s="215">
        <v>1663.8420000000001</v>
      </c>
      <c r="M28" s="215">
        <v>593.42100000000005</v>
      </c>
      <c r="N28" s="215">
        <v>1900.164</v>
      </c>
      <c r="O28" s="215">
        <v>648.82399999999996</v>
      </c>
      <c r="P28" s="215">
        <v>2192.6819999999998</v>
      </c>
      <c r="Q28" s="215">
        <v>1595.335</v>
      </c>
      <c r="R28" s="215">
        <v>457.52699999999999</v>
      </c>
      <c r="S28" s="215">
        <v>1871.6479999999999</v>
      </c>
      <c r="T28" s="149">
        <f t="shared" si="1"/>
        <v>2360.8580000000002</v>
      </c>
      <c r="U28" s="215">
        <v>1111.1980000000001</v>
      </c>
      <c r="V28" s="215">
        <v>150.74799999999999</v>
      </c>
      <c r="W28" s="215">
        <v>1098.912</v>
      </c>
      <c r="X28" s="150">
        <f t="shared" ref="X28" si="4">SUM(J28:T28)</f>
        <v>18037.356</v>
      </c>
      <c r="Y28" s="150">
        <f t="shared" ref="Y28" si="5">C28-E28</f>
        <v>25080.083999999999</v>
      </c>
      <c r="Z28" s="240"/>
    </row>
    <row r="29" spans="1:26" s="105" customFormat="1">
      <c r="B29" s="164"/>
      <c r="T29" s="133"/>
    </row>
    <row r="30" spans="1:26" s="105" customFormat="1">
      <c r="A30" s="1" t="s">
        <v>22</v>
      </c>
      <c r="B30" s="1"/>
      <c r="T30" s="133"/>
    </row>
    <row r="31" spans="1:26" s="105" customFormat="1">
      <c r="A31" s="1"/>
      <c r="B31" s="1"/>
      <c r="T31" s="133"/>
    </row>
    <row r="32" spans="1:26" s="54" customFormat="1">
      <c r="A32" s="241" t="s">
        <v>942</v>
      </c>
      <c r="B32" s="9">
        <f>((B28/B7)^(1/(2018-1997))-1)*100</f>
        <v>1.2120776612767115</v>
      </c>
      <c r="C32" s="9">
        <f t="shared" ref="C32:Y32" si="6">((C28/C7)^(1/(2018-1997))-1)*100</f>
        <v>1.1344857292410859</v>
      </c>
      <c r="D32" s="16">
        <f t="shared" si="6"/>
        <v>-1.9755027710397055</v>
      </c>
      <c r="E32" s="17">
        <f t="shared" si="6"/>
        <v>2.6640478995999528</v>
      </c>
      <c r="F32" s="17">
        <f t="shared" si="6"/>
        <v>0.84689448355015351</v>
      </c>
      <c r="G32" s="17">
        <f t="shared" si="6"/>
        <v>2.7051602696009924</v>
      </c>
      <c r="H32" s="73">
        <f t="shared" si="6"/>
        <v>-1.0296068948218884</v>
      </c>
      <c r="I32" s="9">
        <f t="shared" si="6"/>
        <v>0.26943346921879385</v>
      </c>
      <c r="J32" s="16">
        <f t="shared" si="6"/>
        <v>0.5261897223312495</v>
      </c>
      <c r="K32" s="17">
        <f t="shared" si="6"/>
        <v>1.1335101448135543</v>
      </c>
      <c r="L32" s="17">
        <f t="shared" si="6"/>
        <v>1.2415392698283512</v>
      </c>
      <c r="M32" s="17">
        <f t="shared" si="6"/>
        <v>1.5696260530554618</v>
      </c>
      <c r="N32" s="17">
        <f t="shared" si="6"/>
        <v>1.1524168083082875</v>
      </c>
      <c r="O32" s="17">
        <f t="shared" si="6"/>
        <v>2.5963966288515161</v>
      </c>
      <c r="P32" s="17">
        <f t="shared" si="6"/>
        <v>2.9547560994286348</v>
      </c>
      <c r="Q32" s="17">
        <f t="shared" si="6"/>
        <v>2.9549270439876985</v>
      </c>
      <c r="R32" s="17">
        <f t="shared" si="6"/>
        <v>2.1380837315814416</v>
      </c>
      <c r="S32" s="17">
        <f t="shared" si="6"/>
        <v>1.1404589583718927</v>
      </c>
      <c r="T32" s="73">
        <f t="shared" si="6"/>
        <v>1.5143877804618899</v>
      </c>
      <c r="U32" s="16">
        <f t="shared" si="6"/>
        <v>1.0156532694772791</v>
      </c>
      <c r="V32" s="17">
        <f t="shared" si="6"/>
        <v>2.9204501849585229</v>
      </c>
      <c r="W32" s="73">
        <f t="shared" si="6"/>
        <v>1.8959694631619284</v>
      </c>
      <c r="X32" s="9">
        <f t="shared" si="6"/>
        <v>1.5522420740259779</v>
      </c>
      <c r="Y32" s="9">
        <f t="shared" si="6"/>
        <v>1.1073911313922213</v>
      </c>
    </row>
    <row r="33" spans="1:25" s="105" customFormat="1">
      <c r="A33" s="44" t="s">
        <v>25</v>
      </c>
      <c r="B33" s="9">
        <f>((B17/B7)^(1/(2007-1997))-1)*100</f>
        <v>1.6449483297076517</v>
      </c>
      <c r="C33" s="9">
        <f>((C17/C7)^(1/(2007-1997))-1)*100</f>
        <v>1.5996301785443867</v>
      </c>
      <c r="D33" s="16">
        <f t="shared" ref="D33:Y33" si="7">((D17/D7)^(1/(2007-1997))-1)*100</f>
        <v>-2.8106186246771414</v>
      </c>
      <c r="E33" s="17">
        <f t="shared" si="7"/>
        <v>4.5298440410064256</v>
      </c>
      <c r="F33" s="17">
        <f t="shared" si="7"/>
        <v>1.29995885659282</v>
      </c>
      <c r="G33" s="17">
        <f t="shared" si="7"/>
        <v>3.5266072834486017</v>
      </c>
      <c r="H33" s="73">
        <f t="shared" si="7"/>
        <v>-0.44763140048488248</v>
      </c>
      <c r="I33" s="9">
        <f t="shared" si="7"/>
        <v>0.61791665745720703</v>
      </c>
      <c r="J33" s="16">
        <f t="shared" si="7"/>
        <v>1.2873115971796745</v>
      </c>
      <c r="K33" s="17">
        <f t="shared" si="7"/>
        <v>1.4990377298488511</v>
      </c>
      <c r="L33" s="17">
        <f t="shared" si="7"/>
        <v>1.5737907256900163</v>
      </c>
      <c r="M33" s="17">
        <f t="shared" si="7"/>
        <v>2.8477255442866056</v>
      </c>
      <c r="N33" s="17">
        <f t="shared" si="7"/>
        <v>1.7456452729608163</v>
      </c>
      <c r="O33" s="17">
        <f t="shared" si="7"/>
        <v>4.273462811412454</v>
      </c>
      <c r="P33" s="17">
        <f t="shared" si="7"/>
        <v>4.3446400495878779</v>
      </c>
      <c r="Q33" s="17">
        <f t="shared" si="7"/>
        <v>4.790996525371205</v>
      </c>
      <c r="R33" s="17">
        <f t="shared" si="7"/>
        <v>3.0401947604372426</v>
      </c>
      <c r="S33" s="17">
        <f t="shared" si="7"/>
        <v>0.23080361792884307</v>
      </c>
      <c r="T33" s="73">
        <f t="shared" si="7"/>
        <v>1.6536984269564625</v>
      </c>
      <c r="U33" s="16">
        <f t="shared" si="7"/>
        <v>1.1455832397470056</v>
      </c>
      <c r="V33" s="17">
        <f t="shared" si="7"/>
        <v>3.6823443233876541</v>
      </c>
      <c r="W33" s="73">
        <f t="shared" si="7"/>
        <v>2.0040893176222152</v>
      </c>
      <c r="X33" s="9">
        <f t="shared" si="7"/>
        <v>2.1032660174716389</v>
      </c>
      <c r="Y33" s="9">
        <f t="shared" si="7"/>
        <v>1.5489244157813831</v>
      </c>
    </row>
    <row r="34" spans="1:25" s="105" customFormat="1">
      <c r="A34" s="241" t="s">
        <v>943</v>
      </c>
      <c r="B34" s="9">
        <f>((B28/B17)^(1/(2018-2007))-1)*100</f>
        <v>0.82015876337921956</v>
      </c>
      <c r="C34" s="9">
        <f t="shared" ref="C34:Y34" si="8">((C28/C17)^(1/(2018-2007))-1)*100</f>
        <v>0.71347533404455543</v>
      </c>
      <c r="D34" s="16">
        <f t="shared" si="8"/>
        <v>-1.2100811623578345</v>
      </c>
      <c r="E34" s="17">
        <f t="shared" si="8"/>
        <v>0.9967849091428338</v>
      </c>
      <c r="F34" s="17">
        <f t="shared" si="8"/>
        <v>0.43677640647352689</v>
      </c>
      <c r="G34" s="17">
        <f t="shared" si="8"/>
        <v>1.9640476414945596</v>
      </c>
      <c r="H34" s="73">
        <f t="shared" si="8"/>
        <v>-1.5557226937692126</v>
      </c>
      <c r="I34" s="9">
        <f t="shared" si="8"/>
        <v>-4.6321968107765343E-2</v>
      </c>
      <c r="J34" s="16">
        <f t="shared" si="8"/>
        <v>-0.16077497355437842</v>
      </c>
      <c r="K34" s="17">
        <f t="shared" si="8"/>
        <v>0.80235477065080385</v>
      </c>
      <c r="L34" s="17">
        <f t="shared" si="8"/>
        <v>0.94043568166453095</v>
      </c>
      <c r="M34" s="17">
        <f t="shared" si="8"/>
        <v>0.42150546779329279</v>
      </c>
      <c r="N34" s="17">
        <f t="shared" si="8"/>
        <v>0.61612019178034494</v>
      </c>
      <c r="O34" s="17">
        <f t="shared" si="8"/>
        <v>1.0952086460280785</v>
      </c>
      <c r="P34" s="17">
        <f t="shared" si="8"/>
        <v>1.7072971188178299</v>
      </c>
      <c r="Q34" s="17">
        <f t="shared" si="8"/>
        <v>1.3137041843648722</v>
      </c>
      <c r="R34" s="17">
        <f t="shared" si="8"/>
        <v>1.3248381950283328</v>
      </c>
      <c r="S34" s="17">
        <f t="shared" si="8"/>
        <v>1.9745804080163909</v>
      </c>
      <c r="T34" s="73">
        <f t="shared" si="8"/>
        <v>1.3879074171702088</v>
      </c>
      <c r="U34" s="16">
        <f t="shared" si="8"/>
        <v>0.8976799560469928</v>
      </c>
      <c r="V34" s="17">
        <f t="shared" si="8"/>
        <v>2.2326785794165138</v>
      </c>
      <c r="W34" s="73">
        <f t="shared" si="8"/>
        <v>1.7977781378492041</v>
      </c>
      <c r="X34" s="9">
        <f t="shared" si="8"/>
        <v>1.0538921471328289</v>
      </c>
      <c r="Y34" s="9">
        <f t="shared" si="8"/>
        <v>0.70766338144723218</v>
      </c>
    </row>
    <row r="35" spans="1:25" s="105" customFormat="1">
      <c r="A35" s="60"/>
      <c r="B35" s="60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</row>
    <row r="36" spans="1:25">
      <c r="A36" s="25" t="s">
        <v>594</v>
      </c>
      <c r="B36" s="66" t="s">
        <v>951</v>
      </c>
      <c r="S36" s="133"/>
      <c r="T36"/>
    </row>
    <row r="37" spans="1:25">
      <c r="A37" s="25" t="s">
        <v>595</v>
      </c>
      <c r="B37" s="3" t="s">
        <v>596</v>
      </c>
      <c r="S37" s="133"/>
      <c r="T37"/>
    </row>
    <row r="38" spans="1:25">
      <c r="A38" s="1" t="s">
        <v>1</v>
      </c>
      <c r="B38" s="3" t="s">
        <v>654</v>
      </c>
      <c r="S38" s="133"/>
      <c r="T38"/>
    </row>
    <row r="39" spans="1:25">
      <c r="B39" s="169"/>
    </row>
  </sheetData>
  <mergeCells count="1">
    <mergeCell ref="B6:Y6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10"/>
  <dimension ref="A1:L38"/>
  <sheetViews>
    <sheetView workbookViewId="0">
      <selection activeCell="B28" sqref="B28"/>
    </sheetView>
  </sheetViews>
  <sheetFormatPr defaultRowHeight="15"/>
  <cols>
    <col min="8" max="8" width="9.140625" customWidth="1"/>
    <col min="10" max="10" width="10.140625" customWidth="1"/>
  </cols>
  <sheetData>
    <row r="1" spans="1:12" ht="15.75">
      <c r="A1" s="227" t="s">
        <v>84</v>
      </c>
      <c r="B1" s="227" t="s">
        <v>953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</row>
    <row r="2" spans="1:12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</row>
    <row r="3" spans="1:12">
      <c r="A3" s="1" t="s">
        <v>2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>
      <c r="A6" s="67"/>
      <c r="B6" s="246" t="s">
        <v>678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44">
        <v>1997</v>
      </c>
      <c r="B7" s="101">
        <v>20202940</v>
      </c>
      <c r="C7" s="163">
        <v>234304</v>
      </c>
      <c r="D7" s="163">
        <v>78561</v>
      </c>
      <c r="E7" s="163">
        <v>506637</v>
      </c>
      <c r="F7" s="163">
        <v>444065</v>
      </c>
      <c r="G7" s="163">
        <v>4397843</v>
      </c>
      <c r="H7" s="163">
        <v>7974488</v>
      </c>
      <c r="I7" s="163">
        <v>759168</v>
      </c>
      <c r="J7" s="163">
        <v>704704</v>
      </c>
      <c r="K7" s="163">
        <v>2347847</v>
      </c>
      <c r="L7" s="163">
        <v>2698853</v>
      </c>
    </row>
    <row r="8" spans="1:12">
      <c r="A8" s="44">
        <v>1998</v>
      </c>
      <c r="B8" s="101">
        <v>20666541</v>
      </c>
      <c r="C8" s="163">
        <v>242806</v>
      </c>
      <c r="D8" s="163">
        <v>81021</v>
      </c>
      <c r="E8" s="163">
        <v>526786</v>
      </c>
      <c r="F8" s="163">
        <v>450440</v>
      </c>
      <c r="G8" s="163">
        <v>4528277</v>
      </c>
      <c r="H8" s="163">
        <v>8289303</v>
      </c>
      <c r="I8" s="163">
        <v>764833</v>
      </c>
      <c r="J8" s="163">
        <v>695548</v>
      </c>
      <c r="K8" s="163">
        <v>2388890</v>
      </c>
      <c r="L8" s="163">
        <v>2644227</v>
      </c>
    </row>
    <row r="9" spans="1:12">
      <c r="A9" s="44">
        <v>1999</v>
      </c>
      <c r="B9" s="101">
        <v>21227216</v>
      </c>
      <c r="C9" s="163">
        <v>262910</v>
      </c>
      <c r="D9" s="163">
        <v>80801</v>
      </c>
      <c r="E9" s="163">
        <v>531209</v>
      </c>
      <c r="F9" s="163">
        <v>463898</v>
      </c>
      <c r="G9" s="163">
        <v>4683077</v>
      </c>
      <c r="H9" s="163">
        <v>8584340</v>
      </c>
      <c r="I9" s="163">
        <v>763392</v>
      </c>
      <c r="J9" s="163">
        <v>686028</v>
      </c>
      <c r="K9" s="163">
        <v>2430709</v>
      </c>
      <c r="L9" s="163">
        <v>2692008</v>
      </c>
    </row>
    <row r="10" spans="1:12">
      <c r="A10" s="44">
        <v>2000</v>
      </c>
      <c r="B10" s="101">
        <v>21638720</v>
      </c>
      <c r="C10" s="163">
        <v>252736</v>
      </c>
      <c r="D10" s="163">
        <v>84840</v>
      </c>
      <c r="E10" s="163">
        <v>539460</v>
      </c>
      <c r="F10" s="163">
        <v>474271</v>
      </c>
      <c r="G10" s="163">
        <v>4743030</v>
      </c>
      <c r="H10" s="163">
        <v>8811592</v>
      </c>
      <c r="I10" s="163">
        <v>762062</v>
      </c>
      <c r="J10" s="163">
        <v>686291</v>
      </c>
      <c r="K10" s="163">
        <v>2492206</v>
      </c>
      <c r="L10" s="163">
        <v>2743408</v>
      </c>
    </row>
    <row r="11" spans="1:12">
      <c r="A11" s="44">
        <v>2001</v>
      </c>
      <c r="B11" s="101">
        <v>21580085</v>
      </c>
      <c r="C11" s="163">
        <v>256238</v>
      </c>
      <c r="D11" s="163">
        <v>84746</v>
      </c>
      <c r="E11" s="163">
        <v>546781</v>
      </c>
      <c r="F11" s="163">
        <v>459902</v>
      </c>
      <c r="G11" s="163">
        <v>4688764</v>
      </c>
      <c r="H11" s="163">
        <v>8889811</v>
      </c>
      <c r="I11" s="163">
        <v>742187</v>
      </c>
      <c r="J11" s="163">
        <v>647665</v>
      </c>
      <c r="K11" s="163">
        <v>2544980</v>
      </c>
      <c r="L11" s="163">
        <v>2668155</v>
      </c>
    </row>
    <row r="12" spans="1:12">
      <c r="A12" s="44">
        <v>2002</v>
      </c>
      <c r="B12" s="101">
        <v>21843086</v>
      </c>
      <c r="C12" s="163">
        <v>252690</v>
      </c>
      <c r="D12" s="163">
        <v>85585</v>
      </c>
      <c r="E12" s="163">
        <v>553415</v>
      </c>
      <c r="F12" s="163">
        <v>478082</v>
      </c>
      <c r="G12" s="163">
        <v>4841465</v>
      </c>
      <c r="H12" s="163">
        <v>8956857</v>
      </c>
      <c r="I12" s="163">
        <v>748444</v>
      </c>
      <c r="J12" s="163">
        <v>646447</v>
      </c>
      <c r="K12" s="163">
        <v>2559712</v>
      </c>
      <c r="L12" s="163">
        <v>2667067</v>
      </c>
    </row>
    <row r="13" spans="1:12">
      <c r="A13" s="44">
        <v>2003</v>
      </c>
      <c r="B13" s="101">
        <v>22168550</v>
      </c>
      <c r="C13" s="163">
        <v>256644</v>
      </c>
      <c r="D13" s="163">
        <v>85355</v>
      </c>
      <c r="E13" s="163">
        <v>557245</v>
      </c>
      <c r="F13" s="163">
        <v>475809</v>
      </c>
      <c r="G13" s="163">
        <v>4825009</v>
      </c>
      <c r="H13" s="163">
        <v>9104962</v>
      </c>
      <c r="I13" s="163">
        <v>754844</v>
      </c>
      <c r="J13" s="163">
        <v>655426</v>
      </c>
      <c r="K13" s="163">
        <v>2644197</v>
      </c>
      <c r="L13" s="163">
        <v>2758355</v>
      </c>
    </row>
    <row r="14" spans="1:12">
      <c r="A14" s="44">
        <v>2004</v>
      </c>
      <c r="B14" s="101">
        <v>22755109</v>
      </c>
      <c r="C14" s="163">
        <v>263281</v>
      </c>
      <c r="D14" s="163">
        <v>83428</v>
      </c>
      <c r="E14" s="163">
        <v>569463</v>
      </c>
      <c r="F14" s="163">
        <v>485524</v>
      </c>
      <c r="G14" s="163">
        <v>4928541</v>
      </c>
      <c r="H14" s="163">
        <v>9328782</v>
      </c>
      <c r="I14" s="163">
        <v>758999</v>
      </c>
      <c r="J14" s="163">
        <v>657312</v>
      </c>
      <c r="K14" s="163">
        <v>2743686</v>
      </c>
      <c r="L14" s="163">
        <v>2883871</v>
      </c>
    </row>
    <row r="15" spans="1:12">
      <c r="A15" s="44">
        <v>2005</v>
      </c>
      <c r="B15" s="101">
        <v>22950393</v>
      </c>
      <c r="C15" s="163">
        <v>264486</v>
      </c>
      <c r="D15" s="163">
        <v>86388</v>
      </c>
      <c r="E15" s="163">
        <v>576634</v>
      </c>
      <c r="F15" s="163">
        <v>474067</v>
      </c>
      <c r="G15" s="163">
        <v>4942558</v>
      </c>
      <c r="H15" s="163">
        <v>9342186</v>
      </c>
      <c r="I15" s="163">
        <v>758580</v>
      </c>
      <c r="J15" s="163">
        <v>660453</v>
      </c>
      <c r="K15" s="163">
        <v>2828606</v>
      </c>
      <c r="L15" s="163">
        <v>2963986</v>
      </c>
    </row>
    <row r="16" spans="1:12">
      <c r="A16" s="44">
        <v>2006</v>
      </c>
      <c r="B16" s="101">
        <v>23259340</v>
      </c>
      <c r="C16" s="163">
        <v>270759</v>
      </c>
      <c r="D16" s="163">
        <v>88807</v>
      </c>
      <c r="E16" s="163">
        <v>567647</v>
      </c>
      <c r="F16" s="163">
        <v>483590</v>
      </c>
      <c r="G16" s="163">
        <v>4934470</v>
      </c>
      <c r="H16" s="163">
        <v>9395301</v>
      </c>
      <c r="I16" s="163">
        <v>773646</v>
      </c>
      <c r="J16" s="163">
        <v>677002</v>
      </c>
      <c r="K16" s="163">
        <v>3002139</v>
      </c>
      <c r="L16" s="163">
        <v>3013368</v>
      </c>
    </row>
    <row r="17" spans="1:12">
      <c r="A17" s="44">
        <v>2007</v>
      </c>
      <c r="B17" s="101">
        <v>23677496</v>
      </c>
      <c r="C17" s="163">
        <v>274549</v>
      </c>
      <c r="D17" s="163">
        <v>84967</v>
      </c>
      <c r="E17" s="163">
        <v>581193</v>
      </c>
      <c r="F17" s="163">
        <v>490161</v>
      </c>
      <c r="G17" s="163">
        <v>4966056</v>
      </c>
      <c r="H17" s="163">
        <v>9489527</v>
      </c>
      <c r="I17" s="163">
        <v>783922</v>
      </c>
      <c r="J17" s="163">
        <v>695074</v>
      </c>
      <c r="K17" s="163">
        <v>3136995</v>
      </c>
      <c r="L17" s="163">
        <v>3119412</v>
      </c>
    </row>
    <row r="18" spans="1:12">
      <c r="A18" s="44">
        <v>2008</v>
      </c>
      <c r="B18" s="101">
        <v>23891800</v>
      </c>
      <c r="C18" s="163">
        <v>276853</v>
      </c>
      <c r="D18" s="163">
        <v>84405</v>
      </c>
      <c r="E18" s="163">
        <v>582620</v>
      </c>
      <c r="F18" s="163">
        <v>492544</v>
      </c>
      <c r="G18" s="163">
        <v>5083820</v>
      </c>
      <c r="H18" s="163">
        <v>9454416</v>
      </c>
      <c r="I18" s="163">
        <v>792246</v>
      </c>
      <c r="J18" s="163">
        <v>720459</v>
      </c>
      <c r="K18" s="163">
        <v>3216186</v>
      </c>
      <c r="L18" s="163">
        <v>3134543</v>
      </c>
    </row>
    <row r="19" spans="1:12">
      <c r="A19" s="44">
        <v>2009</v>
      </c>
      <c r="B19" s="101">
        <v>22723112</v>
      </c>
      <c r="C19" s="163">
        <v>255622</v>
      </c>
      <c r="D19" s="163">
        <v>81802</v>
      </c>
      <c r="E19" s="163">
        <v>571137</v>
      </c>
      <c r="F19" s="163">
        <v>482506</v>
      </c>
      <c r="G19" s="163">
        <v>4897789</v>
      </c>
      <c r="H19" s="163">
        <v>8946336</v>
      </c>
      <c r="I19" s="163">
        <v>770125</v>
      </c>
      <c r="J19" s="163">
        <v>705358</v>
      </c>
      <c r="K19" s="163">
        <v>3027327</v>
      </c>
      <c r="L19" s="163">
        <v>2939322</v>
      </c>
    </row>
    <row r="20" spans="1:12">
      <c r="A20" s="44">
        <v>2010</v>
      </c>
      <c r="B20" s="101">
        <v>23301027</v>
      </c>
      <c r="C20" s="163">
        <v>271306</v>
      </c>
      <c r="D20" s="163">
        <v>80858</v>
      </c>
      <c r="E20" s="163">
        <v>579247</v>
      </c>
      <c r="F20" s="163">
        <v>479187</v>
      </c>
      <c r="G20" s="163">
        <v>5055907</v>
      </c>
      <c r="H20" s="163">
        <v>9171501</v>
      </c>
      <c r="I20" s="163">
        <v>777983</v>
      </c>
      <c r="J20" s="163">
        <v>721873</v>
      </c>
      <c r="K20" s="163">
        <v>3095678</v>
      </c>
      <c r="L20" s="163">
        <v>3015506</v>
      </c>
    </row>
    <row r="21" spans="1:12">
      <c r="A21" s="44">
        <v>2011</v>
      </c>
      <c r="B21" s="101">
        <v>23700731</v>
      </c>
      <c r="C21" s="163">
        <v>289814</v>
      </c>
      <c r="D21" s="163">
        <v>83887</v>
      </c>
      <c r="E21" s="163">
        <v>570264</v>
      </c>
      <c r="F21" s="163">
        <v>467660</v>
      </c>
      <c r="G21" s="163">
        <v>5112463</v>
      </c>
      <c r="H21" s="163">
        <v>9369093</v>
      </c>
      <c r="I21" s="163">
        <v>772600</v>
      </c>
      <c r="J21" s="163">
        <v>734698</v>
      </c>
      <c r="K21" s="163">
        <v>3259155</v>
      </c>
      <c r="L21" s="163">
        <v>2982038</v>
      </c>
    </row>
    <row r="22" spans="1:12">
      <c r="A22" s="44">
        <v>2012</v>
      </c>
      <c r="B22" s="101">
        <v>24132036</v>
      </c>
      <c r="C22" s="163">
        <v>308559</v>
      </c>
      <c r="D22" s="163">
        <v>87830</v>
      </c>
      <c r="E22" s="163">
        <v>575797</v>
      </c>
      <c r="F22" s="163">
        <v>474309</v>
      </c>
      <c r="G22" s="163">
        <v>5141233</v>
      </c>
      <c r="H22" s="163">
        <v>9453988</v>
      </c>
      <c r="I22" s="163">
        <v>789657</v>
      </c>
      <c r="J22" s="163">
        <v>771387</v>
      </c>
      <c r="K22" s="163">
        <v>3406581</v>
      </c>
      <c r="L22" s="163">
        <v>3065450</v>
      </c>
    </row>
    <row r="23" spans="1:12">
      <c r="A23" s="44">
        <v>2013</v>
      </c>
      <c r="B23" s="101">
        <v>24417619</v>
      </c>
      <c r="C23" s="163">
        <v>313017</v>
      </c>
      <c r="D23" s="163">
        <v>90899</v>
      </c>
      <c r="E23" s="163">
        <v>561188</v>
      </c>
      <c r="F23" s="163">
        <v>466723</v>
      </c>
      <c r="G23" s="163">
        <v>5167303</v>
      </c>
      <c r="H23" s="163">
        <v>9610175</v>
      </c>
      <c r="I23" s="163">
        <v>789165</v>
      </c>
      <c r="J23" s="163">
        <v>810006</v>
      </c>
      <c r="K23" s="163">
        <v>3505031</v>
      </c>
      <c r="L23" s="163">
        <v>3046000</v>
      </c>
    </row>
    <row r="24" spans="1:12">
      <c r="A24" s="44">
        <v>2014</v>
      </c>
      <c r="B24" s="101">
        <v>24448322</v>
      </c>
      <c r="C24" s="163">
        <v>310108</v>
      </c>
      <c r="D24" s="163">
        <v>91960</v>
      </c>
      <c r="E24" s="163">
        <v>554760</v>
      </c>
      <c r="F24" s="163">
        <v>462108</v>
      </c>
      <c r="G24" s="163">
        <v>5123588</v>
      </c>
      <c r="H24" s="163">
        <v>9634884</v>
      </c>
      <c r="I24" s="163">
        <v>786383</v>
      </c>
      <c r="J24" s="163">
        <v>803754</v>
      </c>
      <c r="K24" s="163">
        <v>3565018</v>
      </c>
      <c r="L24" s="163">
        <v>3058601</v>
      </c>
    </row>
    <row r="25" spans="1:12">
      <c r="A25" s="44">
        <v>2015</v>
      </c>
      <c r="B25" s="101">
        <v>24695818</v>
      </c>
      <c r="C25" s="163">
        <v>303604</v>
      </c>
      <c r="D25" s="163">
        <v>89483</v>
      </c>
      <c r="E25" s="163">
        <v>551831</v>
      </c>
      <c r="F25" s="163">
        <v>460453</v>
      </c>
      <c r="G25" s="163">
        <v>5243002</v>
      </c>
      <c r="H25" s="163">
        <v>9786631</v>
      </c>
      <c r="I25" s="163">
        <v>801432</v>
      </c>
      <c r="J25" s="163">
        <v>792901</v>
      </c>
      <c r="K25" s="163">
        <v>3506827</v>
      </c>
      <c r="L25" s="163">
        <v>3103032</v>
      </c>
    </row>
    <row r="26" spans="1:12" s="107" customFormat="1">
      <c r="A26" s="44">
        <v>2016</v>
      </c>
      <c r="B26" s="101">
        <v>24769153</v>
      </c>
      <c r="C26" s="163">
        <v>295321</v>
      </c>
      <c r="D26" s="163">
        <v>87053</v>
      </c>
      <c r="E26" s="163">
        <v>551986</v>
      </c>
      <c r="F26" s="163">
        <v>463850</v>
      </c>
      <c r="G26" s="163">
        <v>5311318</v>
      </c>
      <c r="H26" s="163">
        <v>9893693</v>
      </c>
      <c r="I26" s="163">
        <v>798936</v>
      </c>
      <c r="J26" s="163">
        <v>778417</v>
      </c>
      <c r="K26" s="163">
        <v>3329166</v>
      </c>
      <c r="L26" s="163">
        <v>3200948</v>
      </c>
    </row>
    <row r="27" spans="1:12" s="107" customFormat="1">
      <c r="A27" s="44">
        <v>2017</v>
      </c>
      <c r="B27" s="101">
        <v>25122415</v>
      </c>
      <c r="C27" s="163">
        <v>277374</v>
      </c>
      <c r="D27" s="163">
        <v>91247</v>
      </c>
      <c r="E27" s="163">
        <v>551259</v>
      </c>
      <c r="F27" s="163">
        <v>469519</v>
      </c>
      <c r="G27" s="163">
        <v>5391093</v>
      </c>
      <c r="H27" s="163">
        <v>10002381</v>
      </c>
      <c r="I27" s="163">
        <v>814658</v>
      </c>
      <c r="J27" s="163">
        <v>767727</v>
      </c>
      <c r="K27" s="163">
        <v>3394958</v>
      </c>
      <c r="L27" s="163">
        <v>3307426</v>
      </c>
    </row>
    <row r="28" spans="1:12" s="239" customFormat="1">
      <c r="A28" s="241">
        <v>2018</v>
      </c>
      <c r="B28" s="101">
        <v>25603495</v>
      </c>
      <c r="C28" s="163">
        <v>276774</v>
      </c>
      <c r="D28" s="163">
        <v>94074</v>
      </c>
      <c r="E28" s="163">
        <v>575693</v>
      </c>
      <c r="F28" s="163">
        <v>466231</v>
      </c>
      <c r="G28" s="163">
        <v>5499340</v>
      </c>
      <c r="H28" s="163">
        <v>10226568</v>
      </c>
      <c r="I28" s="163">
        <v>814669</v>
      </c>
      <c r="J28" s="163">
        <v>770886</v>
      </c>
      <c r="K28" s="163">
        <v>3471599</v>
      </c>
      <c r="L28" s="163">
        <v>3353101</v>
      </c>
    </row>
    <row r="29" spans="1:12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</row>
    <row r="30" spans="1:12">
      <c r="A30" s="1" t="s">
        <v>22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</row>
    <row r="31" spans="1:12">
      <c r="A31" s="1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</row>
    <row r="32" spans="1:12">
      <c r="A32" s="21" t="s">
        <v>942</v>
      </c>
      <c r="B32" s="9">
        <f>IFERROR(((B28/B7)^(1/(2018-1997))-1)*100,"N/A")</f>
        <v>1.1344857292410859</v>
      </c>
      <c r="C32" s="16">
        <f t="shared" ref="C32:L32" si="0">IFERROR(((C28/C7)^(1/(2018-1997))-1)*100,"N/A")</f>
        <v>0.79640154534614815</v>
      </c>
      <c r="D32" s="17">
        <f t="shared" si="0"/>
        <v>0.86181775202600619</v>
      </c>
      <c r="E32" s="17">
        <f t="shared" si="0"/>
        <v>0.6103300254762134</v>
      </c>
      <c r="F32" s="17">
        <f t="shared" si="0"/>
        <v>0.23222289371314098</v>
      </c>
      <c r="G32" s="17">
        <f t="shared" si="0"/>
        <v>1.0700362385056117</v>
      </c>
      <c r="H32" s="17">
        <f t="shared" si="0"/>
        <v>1.1915265686597065</v>
      </c>
      <c r="I32" s="17">
        <f t="shared" si="0"/>
        <v>0.33655937445413731</v>
      </c>
      <c r="J32" s="17">
        <f t="shared" si="0"/>
        <v>0.42835600523756234</v>
      </c>
      <c r="K32" s="17">
        <f t="shared" si="0"/>
        <v>1.8799117532655174</v>
      </c>
      <c r="L32" s="17">
        <f t="shared" si="0"/>
        <v>1.0389731897580079</v>
      </c>
    </row>
    <row r="33" spans="1:12">
      <c r="A33" s="21" t="s">
        <v>25</v>
      </c>
      <c r="B33" s="9">
        <f>IFERROR(((B17/B7)^(1/(2007-1997))-1)*100,"N/A")</f>
        <v>1.599628462153091</v>
      </c>
      <c r="C33" s="16">
        <f t="shared" ref="C33:L33" si="1">IFERROR(((C17/C7)^(1/(2007-1997))-1)*100,"N/A")</f>
        <v>1.5977327434090194</v>
      </c>
      <c r="D33" s="17">
        <f t="shared" si="1"/>
        <v>0.78695587488708529</v>
      </c>
      <c r="E33" s="17">
        <f t="shared" si="1"/>
        <v>1.3823484562677457</v>
      </c>
      <c r="F33" s="17">
        <f t="shared" si="1"/>
        <v>0.99252276118417804</v>
      </c>
      <c r="G33" s="17">
        <f t="shared" si="1"/>
        <v>1.2225302509880853</v>
      </c>
      <c r="H33" s="17">
        <f t="shared" si="1"/>
        <v>1.7546291209341147</v>
      </c>
      <c r="I33" s="17">
        <f t="shared" si="1"/>
        <v>0.32137960875833205</v>
      </c>
      <c r="J33" s="17">
        <f t="shared" si="1"/>
        <v>-0.13750079864954801</v>
      </c>
      <c r="K33" s="17">
        <f t="shared" si="1"/>
        <v>2.940056771011168</v>
      </c>
      <c r="L33" s="17">
        <f t="shared" si="1"/>
        <v>1.4587134251592415</v>
      </c>
    </row>
    <row r="34" spans="1:12">
      <c r="A34" s="21" t="s">
        <v>943</v>
      </c>
      <c r="B34" s="9">
        <f>IFERROR(((B28/B17)^(1/(2018-2007))-1)*100,"N/A")</f>
        <v>0.71347688079084204</v>
      </c>
      <c r="C34" s="16">
        <f t="shared" ref="C34:L34" si="2">IFERROR(((C28/C17)^(1/(2018-2007))-1)*100,"N/A")</f>
        <v>7.3404539787125245E-2</v>
      </c>
      <c r="D34" s="17">
        <f t="shared" si="2"/>
        <v>0.92992225551868923</v>
      </c>
      <c r="E34" s="17">
        <f t="shared" si="2"/>
        <v>-8.6402243379757326E-2</v>
      </c>
      <c r="F34" s="17">
        <f t="shared" si="2"/>
        <v>-0.45399077861035808</v>
      </c>
      <c r="G34" s="17">
        <f t="shared" si="2"/>
        <v>0.93160468455457668</v>
      </c>
      <c r="H34" s="17">
        <f t="shared" si="2"/>
        <v>0.68231972408352437</v>
      </c>
      <c r="I34" s="17">
        <f t="shared" si="2"/>
        <v>0.35036115459388117</v>
      </c>
      <c r="J34" s="17">
        <f t="shared" si="2"/>
        <v>0.94555317256173055</v>
      </c>
      <c r="K34" s="17">
        <f t="shared" si="2"/>
        <v>0.92562088469712034</v>
      </c>
      <c r="L34" s="17">
        <f t="shared" si="2"/>
        <v>0.65889821667952653</v>
      </c>
    </row>
    <row r="35" spans="1:12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</row>
    <row r="36" spans="1:12">
      <c r="A36" s="25" t="s">
        <v>594</v>
      </c>
      <c r="B36" s="66" t="s">
        <v>951</v>
      </c>
      <c r="C36" s="107"/>
      <c r="D36" s="107"/>
      <c r="E36" s="107"/>
      <c r="F36" s="107"/>
      <c r="G36" s="107"/>
      <c r="H36" s="107"/>
      <c r="I36" s="107"/>
      <c r="J36" s="107"/>
      <c r="K36" s="107"/>
      <c r="L36" s="107"/>
    </row>
    <row r="37" spans="1:12">
      <c r="A37" s="25" t="s">
        <v>595</v>
      </c>
      <c r="B37" s="3" t="s">
        <v>596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</row>
    <row r="38" spans="1:12">
      <c r="A38" s="1" t="s">
        <v>1</v>
      </c>
      <c r="B38" s="3" t="s">
        <v>654</v>
      </c>
      <c r="C38" s="107"/>
      <c r="D38" s="107"/>
      <c r="E38" s="107"/>
      <c r="F38" s="107"/>
      <c r="G38" s="107"/>
      <c r="H38" s="107"/>
      <c r="I38" s="107"/>
      <c r="J38" s="107"/>
      <c r="K38" s="107"/>
      <c r="L38" s="107"/>
    </row>
  </sheetData>
  <mergeCells count="1">
    <mergeCell ref="B6:L6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45"/>
  <dimension ref="A1:Y38"/>
  <sheetViews>
    <sheetView zoomScaleNormal="100" workbookViewId="0">
      <selection activeCell="B36" sqref="B36"/>
    </sheetView>
  </sheetViews>
  <sheetFormatPr defaultRowHeight="15"/>
  <cols>
    <col min="19" max="19" width="9.140625" style="133"/>
  </cols>
  <sheetData>
    <row r="1" spans="1:25" ht="15.75">
      <c r="A1" s="227" t="s">
        <v>85</v>
      </c>
      <c r="B1" s="227" t="s">
        <v>954</v>
      </c>
    </row>
    <row r="3" spans="1:25">
      <c r="A3" s="1" t="s">
        <v>2</v>
      </c>
    </row>
    <row r="4" spans="1:25">
      <c r="A4" s="1"/>
    </row>
    <row r="5" spans="1:25" s="105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 s="105" customFormat="1">
      <c r="A6" s="67"/>
      <c r="B6" s="246" t="s">
        <v>604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5" s="105" customFormat="1">
      <c r="A7" s="44">
        <v>1997</v>
      </c>
      <c r="B7" s="146">
        <f>'Table 28'!C7*1000000/'Table 25'!B7</f>
        <v>1918.5588536335722</v>
      </c>
      <c r="C7" s="147">
        <f>'Table 28'!D7*1000000/'Table 25'!C7</f>
        <v>2380.7142857142858</v>
      </c>
      <c r="D7" s="148">
        <f>'Table 28'!E7*1000000/'Table 25'!D7</f>
        <v>2325.0783699059562</v>
      </c>
      <c r="E7" s="148">
        <f>'Table 28'!F7*1000000/'Table 25'!E7</f>
        <v>1893.0693069306931</v>
      </c>
      <c r="F7" s="148">
        <f>'Table 28'!G7*1000000/'Table 25'!F7</f>
        <v>2344.7779111644659</v>
      </c>
      <c r="G7" s="149">
        <f>'Table 28'!H7*1000000/'Table 25'!G7</f>
        <v>1893.7977099236641</v>
      </c>
      <c r="H7" s="146">
        <f>'Table 28'!I7*1000000/'Table 25'!H7</f>
        <v>2185.6822639394791</v>
      </c>
      <c r="I7" s="147">
        <f>'Table 28'!J7*1000000/'Table 25'!I7</f>
        <v>2050.7581803671187</v>
      </c>
      <c r="J7" s="148">
        <f>'Table 28'!K7*1000000/'Table 25'!J7</f>
        <v>1702.102753089096</v>
      </c>
      <c r="K7" s="148">
        <f>'Table 28'!L7*1000000/'Table 25'!K7</f>
        <v>2044.8877805486281</v>
      </c>
      <c r="L7" s="148">
        <f>'Table 28'!M7*1000000/'Table 25'!L7</f>
        <v>1809.3093093093094</v>
      </c>
      <c r="M7" s="148">
        <f>'Table 28'!N7*1000000/'Table 25'!M7</f>
        <v>1886.2603305785124</v>
      </c>
      <c r="N7" s="148">
        <f>'Table 28'!O7*1000000/'Table 25'!N7</f>
        <v>1879.7136038186156</v>
      </c>
      <c r="O7" s="148">
        <f>'Table 28'!P7*1000000/'Table 25'!O7</f>
        <v>1980.8805031446541</v>
      </c>
      <c r="P7" s="148">
        <f>'Table 28'!Q7*1000000/'Table 25'!P7</f>
        <v>1688.6392009987514</v>
      </c>
      <c r="Q7" s="148">
        <f>'Table 28'!R7*1000000/'Table 25'!Q7</f>
        <v>1615.0375939849623</v>
      </c>
      <c r="R7" s="148">
        <f>'Table 28'!S7*1000000/'Table 25'!R7</f>
        <v>1729.6362023070099</v>
      </c>
      <c r="S7" s="149">
        <f>'Table 28'!T7*1000000/'Table 25'!S7</f>
        <v>1737.9850746268658</v>
      </c>
      <c r="T7" s="148">
        <f>'Table 28'!U7*1000000/'Table 25'!T7</f>
        <v>1754.0078843626807</v>
      </c>
      <c r="U7" s="148">
        <f>'Table 28'!V7*1000000/'Table 25'!U7</f>
        <v>1418.867924528302</v>
      </c>
      <c r="V7" s="148">
        <f>'Table 28'!W7*1000000/'Table 25'!V7</f>
        <v>1746.958174904943</v>
      </c>
      <c r="W7" s="150">
        <f>'Table 28'!X7*1000000/'Table 25'!W7</f>
        <v>1808.2489732168681</v>
      </c>
      <c r="X7" s="150">
        <f>'Table 28'!Y7*1000000/'Table 25'!X7</f>
        <v>1907.6554420481775</v>
      </c>
      <c r="Y7" s="106"/>
    </row>
    <row r="8" spans="1:25" s="105" customFormat="1">
      <c r="A8" s="44">
        <v>1998</v>
      </c>
      <c r="B8" s="146">
        <f>'Table 28'!C8*1000000/'Table 25'!B8</f>
        <v>1933.3227167768134</v>
      </c>
      <c r="C8" s="147">
        <f>'Table 28'!D8*1000000/'Table 25'!C8</f>
        <v>2445.6268221574346</v>
      </c>
      <c r="D8" s="148">
        <f>'Table 28'!E8*1000000/'Table 25'!D8</f>
        <v>2199.71870604782</v>
      </c>
      <c r="E8" s="148">
        <f>'Table 28'!F8*1000000/'Table 25'!E8</f>
        <v>1903.0769230769231</v>
      </c>
      <c r="F8" s="148">
        <f>'Table 28'!G8*1000000/'Table 25'!F8</f>
        <v>2343.5626102292767</v>
      </c>
      <c r="G8" s="149">
        <f>'Table 28'!H8*1000000/'Table 25'!G8</f>
        <v>1933.033303330333</v>
      </c>
      <c r="H8" s="146">
        <f>'Table 28'!I8*1000000/'Table 25'!H8</f>
        <v>2187.9881573382213</v>
      </c>
      <c r="I8" s="147">
        <f>'Table 28'!J8*1000000/'Table 25'!I8</f>
        <v>2115.2777777777778</v>
      </c>
      <c r="J8" s="148">
        <f>'Table 28'!K8*1000000/'Table 25'!J8</f>
        <v>1744.2060085836911</v>
      </c>
      <c r="K8" s="148">
        <f>'Table 28'!L8*1000000/'Table 25'!K8</f>
        <v>2079.6610169491523</v>
      </c>
      <c r="L8" s="148">
        <f>'Table 28'!M8*1000000/'Table 25'!L8</f>
        <v>1776.2762762762763</v>
      </c>
      <c r="M8" s="148">
        <f>'Table 28'!N8*1000000/'Table 25'!M8</f>
        <v>1902.6970954356846</v>
      </c>
      <c r="N8" s="148">
        <f>'Table 28'!O8*1000000/'Table 25'!N8</f>
        <v>1891.3752913752917</v>
      </c>
      <c r="O8" s="148">
        <f>'Table 28'!P8*1000000/'Table 25'!O8</f>
        <v>2012.9237288135594</v>
      </c>
      <c r="P8" s="148">
        <f>'Table 28'!Q8*1000000/'Table 25'!P8</f>
        <v>1717.7094379639448</v>
      </c>
      <c r="Q8" s="148">
        <f>'Table 28'!R8*1000000/'Table 25'!Q8</f>
        <v>1618.5507246376812</v>
      </c>
      <c r="R8" s="148">
        <f>'Table 28'!S8*1000000/'Table 25'!R8</f>
        <v>1736.6161616161617</v>
      </c>
      <c r="S8" s="149">
        <f>'Table 28'!T8*1000000/'Table 25'!S8</f>
        <v>1765.8020477815699</v>
      </c>
      <c r="T8" s="148">
        <f>'Table 28'!U8*1000000/'Table 25'!T8</f>
        <v>1791.0735826296743</v>
      </c>
      <c r="U8" s="148">
        <f>'Table 28'!V8*1000000/'Table 25'!U8</f>
        <v>1405.0420168067226</v>
      </c>
      <c r="V8" s="148">
        <f>'Table 28'!W8*1000000/'Table 25'!V8</f>
        <v>1766.6955767562879</v>
      </c>
      <c r="W8" s="150">
        <f>'Table 28'!X8*1000000/'Table 25'!W8</f>
        <v>1833.0984743411927</v>
      </c>
      <c r="X8" s="150">
        <f>'Table 28'!Y8*1000000/'Table 25'!X8</f>
        <v>1925.5623386733316</v>
      </c>
      <c r="Y8" s="100"/>
    </row>
    <row r="9" spans="1:25" s="105" customFormat="1">
      <c r="A9" s="44">
        <v>1999</v>
      </c>
      <c r="B9" s="146">
        <f>'Table 28'!C9*1000000/'Table 25'!B9</f>
        <v>1942.6608046698934</v>
      </c>
      <c r="C9" s="147">
        <f>'Table 28'!D9*1000000/'Table 25'!C9</f>
        <v>2547.5819032761306</v>
      </c>
      <c r="D9" s="148">
        <f>'Table 28'!E9*1000000/'Table 25'!D9</f>
        <v>2107.9207920792078</v>
      </c>
      <c r="E9" s="148">
        <f>'Table 28'!F9*1000000/'Table 25'!E9</f>
        <v>1985.0953206239169</v>
      </c>
      <c r="F9" s="148">
        <f>'Table 28'!G9*1000000/'Table 25'!F9</f>
        <v>2350.5112474437628</v>
      </c>
      <c r="G9" s="149">
        <f>'Table 28'!H9*1000000/'Table 25'!G9</f>
        <v>1926.6245822502785</v>
      </c>
      <c r="H9" s="146">
        <f>'Table 28'!I9*1000000/'Table 25'!H9</f>
        <v>2184.4971172325431</v>
      </c>
      <c r="I9" s="147">
        <f>'Table 28'!J9*1000000/'Table 25'!I9</f>
        <v>2098.320610687023</v>
      </c>
      <c r="J9" s="148">
        <f>'Table 28'!K9*1000000/'Table 25'!J9</f>
        <v>1771.1008251157175</v>
      </c>
      <c r="K9" s="148">
        <f>'Table 28'!L9*1000000/'Table 25'!K9</f>
        <v>2160.5956471935851</v>
      </c>
      <c r="L9" s="148">
        <f>'Table 28'!M9*1000000/'Table 25'!L9</f>
        <v>1792.8571428571429</v>
      </c>
      <c r="M9" s="148">
        <f>'Table 28'!N9*1000000/'Table 25'!M9</f>
        <v>1849.319213313162</v>
      </c>
      <c r="N9" s="148">
        <f>'Table 28'!O9*1000000/'Table 25'!N9</f>
        <v>1980.0847457627119</v>
      </c>
      <c r="O9" s="148">
        <f>'Table 28'!P9*1000000/'Table 25'!O9</f>
        <v>2042.1532846715329</v>
      </c>
      <c r="P9" s="148">
        <f>'Table 28'!Q9*1000000/'Table 25'!P9</f>
        <v>1739.9454049135577</v>
      </c>
      <c r="Q9" s="148">
        <f>'Table 28'!R9*1000000/'Table 25'!Q9</f>
        <v>1589.3617021276596</v>
      </c>
      <c r="R9" s="148">
        <f>'Table 28'!S9*1000000/'Table 25'!R9</f>
        <v>1631.0228233305156</v>
      </c>
      <c r="S9" s="149">
        <f>'Table 28'!T9*1000000/'Table 25'!S9</f>
        <v>1827.3339749759386</v>
      </c>
      <c r="T9" s="148">
        <f>'Table 28'!U9*1000000/'Table 25'!T9</f>
        <v>1860.0341102899376</v>
      </c>
      <c r="U9" s="148">
        <f>'Table 28'!V9*1000000/'Table 25'!U9</f>
        <v>1481.5384615384614</v>
      </c>
      <c r="V9" s="148">
        <f>'Table 28'!W9*1000000/'Table 25'!V9</f>
        <v>1817.1009771986971</v>
      </c>
      <c r="W9" s="150">
        <f>'Table 28'!X9*1000000/'Table 25'!W9</f>
        <v>1844.6474924722252</v>
      </c>
      <c r="X9" s="150">
        <f>'Table 28'!Y9*1000000/'Table 25'!X9</f>
        <v>1937.5756883354281</v>
      </c>
      <c r="Y9" s="100"/>
    </row>
    <row r="10" spans="1:25" s="105" customFormat="1">
      <c r="A10" s="44">
        <v>2000</v>
      </c>
      <c r="B10" s="146">
        <f>'Table 28'!C10*1000000/'Table 25'!B10</f>
        <v>1917.863105175292</v>
      </c>
      <c r="C10" s="147">
        <f>'Table 28'!D10*1000000/'Table 25'!C10</f>
        <v>2483.5051546391751</v>
      </c>
      <c r="D10" s="148">
        <f>'Table 28'!E10*1000000/'Table 25'!D10</f>
        <v>2288.9940828402368</v>
      </c>
      <c r="E10" s="148">
        <f>'Table 28'!F10*1000000/'Table 25'!E10</f>
        <v>1855.822550831793</v>
      </c>
      <c r="F10" s="148">
        <f>'Table 28'!G10*1000000/'Table 25'!F10</f>
        <v>2352.3983554134306</v>
      </c>
      <c r="G10" s="149">
        <f>'Table 28'!H10*1000000/'Table 25'!G10</f>
        <v>1901.5824006175221</v>
      </c>
      <c r="H10" s="146">
        <f>'Table 28'!I10*1000000/'Table 25'!H10</f>
        <v>2169.9045020463846</v>
      </c>
      <c r="I10" s="147">
        <f>'Table 28'!J10*1000000/'Table 25'!I10</f>
        <v>2041.8342719227676</v>
      </c>
      <c r="J10" s="148">
        <f>'Table 28'!K10*1000000/'Table 25'!J10</f>
        <v>1727.6435643564357</v>
      </c>
      <c r="K10" s="148">
        <f>'Table 28'!L10*1000000/'Table 25'!K10</f>
        <v>2111.5431348724178</v>
      </c>
      <c r="L10" s="148">
        <f>'Table 28'!M10*1000000/'Table 25'!L10</f>
        <v>1790.8460471567269</v>
      </c>
      <c r="M10" s="148">
        <f>'Table 28'!N10*1000000/'Table 25'!M10</f>
        <v>1836.3736871199558</v>
      </c>
      <c r="N10" s="148">
        <f>'Table 28'!O10*1000000/'Table 25'!N10</f>
        <v>1965.1821862348179</v>
      </c>
      <c r="O10" s="148">
        <f>'Table 28'!P10*1000000/'Table 25'!O10</f>
        <v>1978.6440677966102</v>
      </c>
      <c r="P10" s="148">
        <f>'Table 28'!Q10*1000000/'Table 25'!P10</f>
        <v>1763.4429400386848</v>
      </c>
      <c r="Q10" s="148">
        <f>'Table 28'!R10*1000000/'Table 25'!Q10</f>
        <v>1590.4</v>
      </c>
      <c r="R10" s="148">
        <f>'Table 28'!S10*1000000/'Table 25'!R10</f>
        <v>1698.5061886470337</v>
      </c>
      <c r="S10" s="149">
        <f>'Table 28'!T10*1000000/'Table 25'!S10</f>
        <v>1783.9029064196743</v>
      </c>
      <c r="T10" s="148">
        <f>'Table 28'!U10*1000000/'Table 25'!T10</f>
        <v>1813.991769547325</v>
      </c>
      <c r="U10" s="148">
        <f>'Table 28'!V10*1000000/'Table 25'!U10</f>
        <v>1385.9375</v>
      </c>
      <c r="V10" s="148">
        <f>'Table 28'!W10*1000000/'Table 25'!V10</f>
        <v>1783.7173579109062</v>
      </c>
      <c r="W10" s="150">
        <f>'Table 28'!X10*1000000/'Table 25'!W10</f>
        <v>1820.7610638074214</v>
      </c>
      <c r="X10" s="150">
        <f>'Table 28'!Y10*1000000/'Table 25'!X10</f>
        <v>1905.5701462114382</v>
      </c>
      <c r="Y10" s="100"/>
    </row>
    <row r="11" spans="1:25" s="105" customFormat="1">
      <c r="A11" s="44">
        <v>2001</v>
      </c>
      <c r="B11" s="146">
        <f>'Table 28'!C11*1000000/'Table 25'!B11</f>
        <v>1906.0363744560568</v>
      </c>
      <c r="C11" s="147">
        <f>'Table 28'!D11*1000000/'Table 25'!C11</f>
        <v>2426.3300270513978</v>
      </c>
      <c r="D11" s="148">
        <f>'Table 28'!E11*1000000/'Table 25'!D11</f>
        <v>2210.7193229901268</v>
      </c>
      <c r="E11" s="148">
        <f>'Table 28'!F11*1000000/'Table 25'!E11</f>
        <v>1994.0074906367042</v>
      </c>
      <c r="F11" s="148">
        <f>'Table 28'!G11*1000000/'Table 25'!F11</f>
        <v>2314.1041931385007</v>
      </c>
      <c r="G11" s="149">
        <f>'Table 28'!H11*1000000/'Table 25'!G11</f>
        <v>1923.9035087719299</v>
      </c>
      <c r="H11" s="146">
        <f>'Table 28'!I11*1000000/'Table 25'!H11</f>
        <v>2154.7053295744399</v>
      </c>
      <c r="I11" s="147">
        <f>'Table 28'!J11*1000000/'Table 25'!I11</f>
        <v>2023.9575435936315</v>
      </c>
      <c r="J11" s="148">
        <f>'Table 28'!K11*1000000/'Table 25'!J11</f>
        <v>1743.4192406059415</v>
      </c>
      <c r="K11" s="148">
        <f>'Table 28'!L11*1000000/'Table 25'!K11</f>
        <v>2099.57805907173</v>
      </c>
      <c r="L11" s="148">
        <f>'Table 28'!M11*1000000/'Table 25'!L11</f>
        <v>1698.0337078651685</v>
      </c>
      <c r="M11" s="148">
        <f>'Table 28'!N11*1000000/'Table 25'!M11</f>
        <v>1837.3165618448638</v>
      </c>
      <c r="N11" s="148">
        <f>'Table 28'!O11*1000000/'Table 25'!N11</f>
        <v>1871.3978494623657</v>
      </c>
      <c r="O11" s="148">
        <f>'Table 28'!P11*1000000/'Table 25'!O11</f>
        <v>1914.0811455847256</v>
      </c>
      <c r="P11" s="148">
        <f>'Table 28'!Q11*1000000/'Table 25'!P11</f>
        <v>1849.0566037735848</v>
      </c>
      <c r="Q11" s="148">
        <f>'Table 28'!R11*1000000/'Table 25'!Q11</f>
        <v>1542.2222222222222</v>
      </c>
      <c r="R11" s="148">
        <f>'Table 28'!S11*1000000/'Table 25'!R11</f>
        <v>1704.9959709911361</v>
      </c>
      <c r="S11" s="149">
        <f>'Table 28'!T11*1000000/'Table 25'!S11</f>
        <v>1738.5172981878086</v>
      </c>
      <c r="T11" s="148">
        <f>'Table 28'!U11*1000000/'Table 25'!T11</f>
        <v>1766.2145499383478</v>
      </c>
      <c r="U11" s="148">
        <f>'Table 28'!V11*1000000/'Table 25'!U11</f>
        <v>1348.148148148148</v>
      </c>
      <c r="V11" s="148">
        <f>'Table 28'!W11*1000000/'Table 25'!V11</f>
        <v>1744.6009389671362</v>
      </c>
      <c r="W11" s="150">
        <f>'Table 28'!X11*1000000/'Table 25'!W11</f>
        <v>1810.6904002469387</v>
      </c>
      <c r="X11" s="150">
        <f>'Table 28'!Y11*1000000/'Table 25'!X11</f>
        <v>1897.7843991137597</v>
      </c>
      <c r="Y11" s="100"/>
    </row>
    <row r="12" spans="1:25" s="105" customFormat="1">
      <c r="A12" s="44">
        <v>2002</v>
      </c>
      <c r="B12" s="146">
        <f>'Table 28'!C12*1000000/'Table 25'!B12</f>
        <v>1870.5999925972535</v>
      </c>
      <c r="C12" s="147">
        <f>'Table 28'!D12*1000000/'Table 25'!C12</f>
        <v>2376</v>
      </c>
      <c r="D12" s="148">
        <f>'Table 28'!E12*1000000/'Table 25'!D12</f>
        <v>2219.1702432045781</v>
      </c>
      <c r="E12" s="148">
        <f>'Table 28'!F12*1000000/'Table 25'!E12</f>
        <v>1903.3195020746889</v>
      </c>
      <c r="F12" s="148">
        <f>'Table 28'!G12*1000000/'Table 25'!F12</f>
        <v>2323.433685923515</v>
      </c>
      <c r="G12" s="149">
        <f>'Table 28'!H12*1000000/'Table 25'!G12</f>
        <v>1876.2903902643727</v>
      </c>
      <c r="H12" s="146">
        <f>'Table 28'!I12*1000000/'Table 25'!H12</f>
        <v>2143.2743611345127</v>
      </c>
      <c r="I12" s="147">
        <f>'Table 28'!J12*1000000/'Table 25'!I12</f>
        <v>2043.6363636363637</v>
      </c>
      <c r="J12" s="148">
        <f>'Table 28'!K12*1000000/'Table 25'!J12</f>
        <v>1737.9552597522647</v>
      </c>
      <c r="K12" s="148">
        <f>'Table 28'!L12*1000000/'Table 25'!K12</f>
        <v>2074.6803069053708</v>
      </c>
      <c r="L12" s="148">
        <f>'Table 28'!M12*1000000/'Table 25'!L12</f>
        <v>1639.280774550484</v>
      </c>
      <c r="M12" s="148">
        <f>'Table 28'!N12*1000000/'Table 25'!M12</f>
        <v>1838.706079196877</v>
      </c>
      <c r="N12" s="148">
        <f>'Table 28'!O12*1000000/'Table 25'!N12</f>
        <v>1853.3333333333333</v>
      </c>
      <c r="O12" s="148">
        <f>'Table 28'!P12*1000000/'Table 25'!O12</f>
        <v>1898.3632112236944</v>
      </c>
      <c r="P12" s="148">
        <f>'Table 28'!Q12*1000000/'Table 25'!P12</f>
        <v>1746.4837049742709</v>
      </c>
      <c r="Q12" s="148">
        <f>'Table 28'!R12*1000000/'Table 25'!Q12</f>
        <v>1515.5963302752293</v>
      </c>
      <c r="R12" s="148">
        <f>'Table 28'!S12*1000000/'Table 25'!R12</f>
        <v>1625.3115264797507</v>
      </c>
      <c r="S12" s="149">
        <f>'Table 28'!T12*1000000/'Table 25'!S12</f>
        <v>1667.7348413446434</v>
      </c>
      <c r="T12" s="148">
        <f>'Table 28'!U12*1000000/'Table 25'!T12</f>
        <v>1672.4900737379467</v>
      </c>
      <c r="U12" s="148">
        <f>'Table 28'!V12*1000000/'Table 25'!U12</f>
        <v>1308.2191780821918</v>
      </c>
      <c r="V12" s="148">
        <f>'Table 28'!W12*1000000/'Table 25'!V12</f>
        <v>1702.3547880690737</v>
      </c>
      <c r="W12" s="150">
        <f>'Table 28'!X12*1000000/'Table 25'!W12</f>
        <v>1773.0082935410908</v>
      </c>
      <c r="X12" s="150">
        <f>'Table 28'!Y12*1000000/'Table 25'!X12</f>
        <v>1861.3420472680295</v>
      </c>
      <c r="Y12" s="100"/>
    </row>
    <row r="13" spans="1:25" s="105" customFormat="1">
      <c r="A13" s="44">
        <v>2003</v>
      </c>
      <c r="B13" s="146">
        <f>'Table 28'!C13*1000000/'Table 25'!B13</f>
        <v>1887.851704733532</v>
      </c>
      <c r="C13" s="147">
        <f>'Table 28'!D13*1000000/'Table 25'!C13</f>
        <v>2399.4434137291282</v>
      </c>
      <c r="D13" s="148">
        <f>'Table 28'!E13*1000000/'Table 25'!D13</f>
        <v>2150.074294205052</v>
      </c>
      <c r="E13" s="148">
        <f>'Table 28'!F13*1000000/'Table 25'!E13</f>
        <v>1974.0820734341253</v>
      </c>
      <c r="F13" s="148">
        <f>'Table 28'!G13*1000000/'Table 25'!F13</f>
        <v>2347.5719424460431</v>
      </c>
      <c r="G13" s="149">
        <f>'Table 28'!H13*1000000/'Table 25'!G13</f>
        <v>1916.6093928980526</v>
      </c>
      <c r="H13" s="146">
        <f>'Table 28'!I13*1000000/'Table 25'!H13</f>
        <v>2152.2176562278587</v>
      </c>
      <c r="I13" s="147">
        <f>'Table 28'!J13*1000000/'Table 25'!I13</f>
        <v>2046.3046757164404</v>
      </c>
      <c r="J13" s="148">
        <f>'Table 28'!K13*1000000/'Table 25'!J13</f>
        <v>1723.5072619688003</v>
      </c>
      <c r="K13" s="148">
        <f>'Table 28'!L13*1000000/'Table 25'!K13</f>
        <v>2105.8896466212027</v>
      </c>
      <c r="L13" s="148">
        <f>'Table 28'!M13*1000000/'Table 25'!L13</f>
        <v>1755.1263001485884</v>
      </c>
      <c r="M13" s="148">
        <f>'Table 28'!N13*1000000/'Table 25'!M13</f>
        <v>1815.4370034052213</v>
      </c>
      <c r="N13" s="148">
        <f>'Table 28'!O13*1000000/'Table 25'!N13</f>
        <v>1857.4514038876889</v>
      </c>
      <c r="O13" s="148">
        <f>'Table 28'!P13*1000000/'Table 25'!O13</f>
        <v>1915.9550561797753</v>
      </c>
      <c r="P13" s="148">
        <f>'Table 28'!Q13*1000000/'Table 25'!P13</f>
        <v>1782.3817292006524</v>
      </c>
      <c r="Q13" s="148">
        <f>'Table 28'!R13*1000000/'Table 25'!Q13</f>
        <v>1514.8648648648648</v>
      </c>
      <c r="R13" s="148">
        <f>'Table 28'!S13*1000000/'Table 25'!R13</f>
        <v>1684.8155339805826</v>
      </c>
      <c r="S13" s="149">
        <f>'Table 28'!T13*1000000/'Table 25'!S13</f>
        <v>1728.5532186105802</v>
      </c>
      <c r="T13" s="148">
        <f>'Table 28'!U13*1000000/'Table 25'!T13</f>
        <v>1756.3044741429401</v>
      </c>
      <c r="U13" s="148">
        <f>'Table 28'!V13*1000000/'Table 25'!U13</f>
        <v>1327.0588235294117</v>
      </c>
      <c r="V13" s="148">
        <f>'Table 28'!W13*1000000/'Table 25'!V13</f>
        <v>1744.9879711307137</v>
      </c>
      <c r="W13" s="150">
        <f>'Table 28'!X13*1000000/'Table 25'!W13</f>
        <v>1795.1718656864696</v>
      </c>
      <c r="X13" s="150">
        <f>'Table 28'!Y13*1000000/'Table 25'!X13</f>
        <v>1881.1962588625736</v>
      </c>
      <c r="Y13" s="100"/>
    </row>
    <row r="14" spans="1:25" s="105" customFormat="1">
      <c r="A14" s="44">
        <v>2004</v>
      </c>
      <c r="B14" s="146">
        <f>'Table 28'!C14*1000000/'Table 25'!B14</f>
        <v>1907.8333333333333</v>
      </c>
      <c r="C14" s="147">
        <f>'Table 28'!D14*1000000/'Table 25'!C14</f>
        <v>2439.5543175487464</v>
      </c>
      <c r="D14" s="148">
        <f>'Table 28'!E14*1000000/'Table 25'!D14</f>
        <v>2284.5814977973569</v>
      </c>
      <c r="E14" s="148">
        <f>'Table 28'!F14*1000000/'Table 25'!E14</f>
        <v>1949.3827160493827</v>
      </c>
      <c r="F14" s="148">
        <f>'Table 28'!G14*1000000/'Table 25'!F14</f>
        <v>2339.810017271157</v>
      </c>
      <c r="G14" s="149">
        <f>'Table 28'!H14*1000000/'Table 25'!G14</f>
        <v>1929.1929824561403</v>
      </c>
      <c r="H14" s="146">
        <f>'Table 28'!I14*1000000/'Table 25'!H14</f>
        <v>2165.6950067476382</v>
      </c>
      <c r="I14" s="147">
        <f>'Table 28'!J14*1000000/'Table 25'!I14</f>
        <v>2077.5134305448964</v>
      </c>
      <c r="J14" s="148">
        <f>'Table 28'!K14*1000000/'Table 25'!J14</f>
        <v>1745.1375157289233</v>
      </c>
      <c r="K14" s="148">
        <f>'Table 28'!L14*1000000/'Table 25'!K14</f>
        <v>2064.4720496894411</v>
      </c>
      <c r="L14" s="148">
        <f>'Table 28'!M14*1000000/'Table 25'!L14</f>
        <v>1869.8591549295775</v>
      </c>
      <c r="M14" s="148">
        <f>'Table 28'!N14*1000000/'Table 25'!M14</f>
        <v>1825.2291105121294</v>
      </c>
      <c r="N14" s="148">
        <f>'Table 28'!O14*1000000/'Table 25'!N14</f>
        <v>1895.6331877729258</v>
      </c>
      <c r="O14" s="148">
        <f>'Table 28'!P14*1000000/'Table 25'!O14</f>
        <v>1928.5153181461114</v>
      </c>
      <c r="P14" s="148">
        <f>'Table 28'!Q14*1000000/'Table 25'!P14</f>
        <v>1791.765637371338</v>
      </c>
      <c r="Q14" s="148">
        <f>'Table 28'!R14*1000000/'Table 25'!Q14</f>
        <v>1553.75</v>
      </c>
      <c r="R14" s="148">
        <f>'Table 28'!S14*1000000/'Table 25'!R14</f>
        <v>1711.9501751654341</v>
      </c>
      <c r="S14" s="149">
        <f>'Table 28'!T14*1000000/'Table 25'!S14</f>
        <v>1746.8126207340631</v>
      </c>
      <c r="T14" s="148">
        <f>'Table 28'!U14*1000000/'Table 25'!T14</f>
        <v>1776.8133174791915</v>
      </c>
      <c r="U14" s="148">
        <f>'Table 28'!V14*1000000/'Table 25'!U14</f>
        <v>1311.6022099447514</v>
      </c>
      <c r="V14" s="148">
        <f>'Table 28'!W14*1000000/'Table 25'!V14</f>
        <v>1769.5897023330651</v>
      </c>
      <c r="W14" s="150">
        <f>'Table 28'!X14*1000000/'Table 25'!W14</f>
        <v>1813.1748390292228</v>
      </c>
      <c r="X14" s="150">
        <f>'Table 28'!Y14*1000000/'Table 25'!X14</f>
        <v>1898.3023143504588</v>
      </c>
      <c r="Y14" s="100"/>
    </row>
    <row r="15" spans="1:25" s="105" customFormat="1">
      <c r="A15" s="44">
        <v>2005</v>
      </c>
      <c r="B15" s="146">
        <f>'Table 28'!C15*1000000/'Table 25'!B15</f>
        <v>1890.400972053463</v>
      </c>
      <c r="C15" s="147">
        <f>'Table 28'!D15*1000000/'Table 25'!C15</f>
        <v>2316.3809523809523</v>
      </c>
      <c r="D15" s="148">
        <f>'Table 28'!E15*1000000/'Table 25'!D15</f>
        <v>2347.7360931435965</v>
      </c>
      <c r="E15" s="148">
        <f>'Table 28'!F15*1000000/'Table 25'!E15</f>
        <v>1980.5383022774326</v>
      </c>
      <c r="F15" s="148">
        <f>'Table 28'!G15*1000000/'Table 25'!F15</f>
        <v>2337.2610222395629</v>
      </c>
      <c r="G15" s="149">
        <f>'Table 28'!H15*1000000/'Table 25'!G15</f>
        <v>1958.2942097026605</v>
      </c>
      <c r="H15" s="146">
        <f>'Table 28'!I15*1000000/'Table 25'!H15</f>
        <v>2181.7373737373737</v>
      </c>
      <c r="I15" s="147">
        <f>'Table 28'!J15*1000000/'Table 25'!I15</f>
        <v>2000.7457121551081</v>
      </c>
      <c r="J15" s="148">
        <f>'Table 28'!K15*1000000/'Table 25'!J15</f>
        <v>1719.9427651582901</v>
      </c>
      <c r="K15" s="148">
        <f>'Table 28'!L15*1000000/'Table 25'!K15</f>
        <v>2037.2064276885046</v>
      </c>
      <c r="L15" s="148">
        <f>'Table 28'!M15*1000000/'Table 25'!L15</f>
        <v>1828.7356321839081</v>
      </c>
      <c r="M15" s="148">
        <f>'Table 28'!N15*1000000/'Table 25'!M15</f>
        <v>1736.7919534145051</v>
      </c>
      <c r="N15" s="148">
        <f>'Table 28'!O15*1000000/'Table 25'!N15</f>
        <v>1903.4146341463415</v>
      </c>
      <c r="O15" s="148">
        <f>'Table 28'!P15*1000000/'Table 25'!O15</f>
        <v>1900.8658008658008</v>
      </c>
      <c r="P15" s="148">
        <f>'Table 28'!Q15*1000000/'Table 25'!P15</f>
        <v>1835.6508875739646</v>
      </c>
      <c r="Q15" s="148">
        <f>'Table 28'!R15*1000000/'Table 25'!Q15</f>
        <v>1535.483870967742</v>
      </c>
      <c r="R15" s="148">
        <f>'Table 28'!S15*1000000/'Table 25'!R15</f>
        <v>1703.4810126582279</v>
      </c>
      <c r="S15" s="149">
        <f>'Table 28'!T15*1000000/'Table 25'!S15</f>
        <v>1716.4888753428834</v>
      </c>
      <c r="T15" s="148">
        <f>'Table 28'!U15*1000000/'Table 25'!T15</f>
        <v>1748.2406356413167</v>
      </c>
      <c r="U15" s="148">
        <f>'Table 28'!V15*1000000/'Table 25'!U15</f>
        <v>1296.4467005076142</v>
      </c>
      <c r="V15" s="148">
        <f>'Table 28'!W15*1000000/'Table 25'!V15</f>
        <v>1736.7624810892587</v>
      </c>
      <c r="W15" s="150">
        <f>'Table 28'!X15*1000000/'Table 25'!W15</f>
        <v>1785.1826628399085</v>
      </c>
      <c r="X15" s="150">
        <f>'Table 28'!Y15*1000000/'Table 25'!X15</f>
        <v>1877.4082105185782</v>
      </c>
      <c r="Y15" s="100"/>
    </row>
    <row r="16" spans="1:25" s="105" customFormat="1">
      <c r="A16" s="44">
        <v>2006</v>
      </c>
      <c r="B16" s="146">
        <f>'Table 28'!C16*1000000/'Table 25'!B16</f>
        <v>1904.5404987162804</v>
      </c>
      <c r="C16" s="147">
        <f>'Table 28'!D16*1000000/'Table 25'!C16</f>
        <v>2397.3544973544972</v>
      </c>
      <c r="D16" s="148">
        <f>'Table 28'!E16*1000000/'Table 25'!D16</f>
        <v>2376.1574074074074</v>
      </c>
      <c r="E16" s="148">
        <f>'Table 28'!F16*1000000/'Table 25'!E16</f>
        <v>1982.8037383177571</v>
      </c>
      <c r="F16" s="148">
        <f>'Table 28'!G16*1000000/'Table 25'!F16</f>
        <v>2381.3445378151259</v>
      </c>
      <c r="G16" s="149">
        <f>'Table 28'!H16*1000000/'Table 25'!G16</f>
        <v>1907.6033057851239</v>
      </c>
      <c r="H16" s="146">
        <f>'Table 28'!I16*1000000/'Table 25'!H16</f>
        <v>2197.7908086731213</v>
      </c>
      <c r="I16" s="147">
        <f>'Table 28'!J16*1000000/'Table 25'!I16</f>
        <v>2059.8540145985403</v>
      </c>
      <c r="J16" s="148">
        <f>'Table 28'!K16*1000000/'Table 25'!J16</f>
        <v>1725.8529960957392</v>
      </c>
      <c r="K16" s="148">
        <f>'Table 28'!L16*1000000/'Table 25'!K16</f>
        <v>2110.9806224310041</v>
      </c>
      <c r="L16" s="148">
        <f>'Table 28'!M16*1000000/'Table 25'!L16</f>
        <v>1723.0563002680965</v>
      </c>
      <c r="M16" s="148">
        <f>'Table 28'!N16*1000000/'Table 25'!M16</f>
        <v>1773.3535967578521</v>
      </c>
      <c r="N16" s="148">
        <f>'Table 28'!O16*1000000/'Table 25'!N16</f>
        <v>1910.4622871046229</v>
      </c>
      <c r="O16" s="148">
        <f>'Table 28'!P16*1000000/'Table 25'!O16</f>
        <v>1914.5480225988701</v>
      </c>
      <c r="P16" s="148">
        <f>'Table 28'!Q16*1000000/'Table 25'!P16</f>
        <v>1872.2676579925651</v>
      </c>
      <c r="Q16" s="148">
        <f>'Table 28'!R16*1000000/'Table 25'!Q16</f>
        <v>1451.5695067264573</v>
      </c>
      <c r="R16" s="148">
        <f>'Table 28'!S16*1000000/'Table 25'!R16</f>
        <v>1717.374213836478</v>
      </c>
      <c r="S16" s="149">
        <f>'Table 28'!T16*1000000/'Table 25'!S16</f>
        <v>1744.6770864051905</v>
      </c>
      <c r="T16" s="148">
        <f>'Table 28'!U16*1000000/'Table 25'!T16</f>
        <v>1775.0141322781233</v>
      </c>
      <c r="U16" s="148">
        <f>'Table 28'!V16*1000000/'Table 25'!U16</f>
        <v>1313.5922330097087</v>
      </c>
      <c r="V16" s="148">
        <f>'Table 28'!W16*1000000/'Table 25'!V16</f>
        <v>1769.4915254237287</v>
      </c>
      <c r="W16" s="150">
        <f>'Table 28'!X16*1000000/'Table 25'!W16</f>
        <v>1802.5971563981045</v>
      </c>
      <c r="X16" s="150">
        <f>'Table 28'!Y16*1000000/'Table 25'!X16</f>
        <v>1889.7602379484206</v>
      </c>
      <c r="Y16" s="100"/>
    </row>
    <row r="17" spans="1:25" s="105" customFormat="1">
      <c r="A17" s="44">
        <v>2007</v>
      </c>
      <c r="B17" s="146">
        <f>'Table 28'!C17*1000000/'Table 25'!B17</f>
        <v>1903.615877968452</v>
      </c>
      <c r="C17" s="147">
        <f>'Table 28'!D17*1000000/'Table 25'!C17</f>
        <v>2253.1769305962853</v>
      </c>
      <c r="D17" s="148">
        <f>'Table 28'!E17*1000000/'Table 25'!D17</f>
        <v>2333.4047109207709</v>
      </c>
      <c r="E17" s="148">
        <f>'Table 28'!F17*1000000/'Table 25'!E17</f>
        <v>2010.0970873786407</v>
      </c>
      <c r="F17" s="148">
        <f>'Table 28'!G17*1000000/'Table 25'!F17</f>
        <v>2386.0598605986061</v>
      </c>
      <c r="G17" s="149">
        <f>'Table 28'!H17*1000000/'Table 25'!G17</f>
        <v>1965.2783505154639</v>
      </c>
      <c r="H17" s="146">
        <f>'Table 28'!I17*1000000/'Table 25'!H17</f>
        <v>2195.3380588876771</v>
      </c>
      <c r="I17" s="147">
        <f>'Table 28'!J17*1000000/'Table 25'!I17</f>
        <v>2051.3064133016628</v>
      </c>
      <c r="J17" s="148">
        <f>'Table 28'!K17*1000000/'Table 25'!J17</f>
        <v>1726.9597192044125</v>
      </c>
      <c r="K17" s="148">
        <f>'Table 28'!L17*1000000/'Table 25'!K17</f>
        <v>2042.1608925425719</v>
      </c>
      <c r="L17" s="148">
        <f>'Table 28'!M17*1000000/'Table 25'!L17</f>
        <v>1817.0261066969354</v>
      </c>
      <c r="M17" s="148">
        <f>'Table 28'!N17*1000000/'Table 25'!M17</f>
        <v>1867.5767918088736</v>
      </c>
      <c r="N17" s="148">
        <f>'Table 28'!O17*1000000/'Table 25'!N17</f>
        <v>1915.0812064965198</v>
      </c>
      <c r="O17" s="148">
        <f>'Table 28'!P17*1000000/'Table 25'!O17</f>
        <v>1904.0287769784172</v>
      </c>
      <c r="P17" s="148">
        <f>'Table 28'!Q17*1000000/'Table 25'!P17</f>
        <v>1899.3357933579337</v>
      </c>
      <c r="Q17" s="148">
        <f>'Table 28'!R17*1000000/'Table 25'!Q17</f>
        <v>1549.090909090909</v>
      </c>
      <c r="R17" s="148">
        <f>'Table 28'!S17*1000000/'Table 25'!R17</f>
        <v>1653.6287242169594</v>
      </c>
      <c r="S17" s="149">
        <f>'Table 28'!T17*1000000/'Table 25'!S17</f>
        <v>1743.25279905716</v>
      </c>
      <c r="T17" s="148">
        <f>'Table 28'!U17*1000000/'Table 25'!T17</f>
        <v>1739.9654974123059</v>
      </c>
      <c r="U17" s="148">
        <f>'Table 28'!V17*1000000/'Table 25'!U17</f>
        <v>1376.8421052631579</v>
      </c>
      <c r="V17" s="148">
        <f>'Table 28'!W17*1000000/'Table 25'!V17</f>
        <v>1794.6757679180887</v>
      </c>
      <c r="W17" s="150">
        <f>'Table 28'!X17*1000000/'Table 25'!W17</f>
        <v>1804.1378027802311</v>
      </c>
      <c r="X17" s="150">
        <f>'Table 28'!Y17*1000000/'Table 25'!X17</f>
        <v>1889.2336354842178</v>
      </c>
      <c r="Y17" s="100"/>
    </row>
    <row r="18" spans="1:25" s="105" customFormat="1">
      <c r="A18" s="44">
        <v>2008</v>
      </c>
      <c r="B18" s="146">
        <f>'Table 28'!C18*1000000/'Table 25'!B18</f>
        <v>1910.9124792932082</v>
      </c>
      <c r="C18" s="147">
        <f>'Table 28'!D18*1000000/'Table 25'!C18</f>
        <v>2227.9427942794277</v>
      </c>
      <c r="D18" s="148">
        <f>'Table 28'!E18*1000000/'Table 25'!D18</f>
        <v>2385.8356940509916</v>
      </c>
      <c r="E18" s="148">
        <f>'Table 28'!F18*1000000/'Table 25'!E18</f>
        <v>1978.9103690685413</v>
      </c>
      <c r="F18" s="148">
        <f>'Table 28'!G18*1000000/'Table 25'!F18</f>
        <v>2448.6009965504027</v>
      </c>
      <c r="G18" s="149">
        <f>'Table 28'!H18*1000000/'Table 25'!G18</f>
        <v>1946.2430227565478</v>
      </c>
      <c r="H18" s="146">
        <f>'Table 28'!I18*1000000/'Table 25'!H18</f>
        <v>2220.6020066889632</v>
      </c>
      <c r="I18" s="147">
        <f>'Table 28'!J18*1000000/'Table 25'!I18</f>
        <v>2076.4227642276423</v>
      </c>
      <c r="J18" s="148">
        <f>'Table 28'!K18*1000000/'Table 25'!J18</f>
        <v>1705.6960992329036</v>
      </c>
      <c r="K18" s="148">
        <f>'Table 28'!L18*1000000/'Table 25'!K18</f>
        <v>2074.0177439797212</v>
      </c>
      <c r="L18" s="148">
        <f>'Table 28'!M18*1000000/'Table 25'!L18</f>
        <v>1838.7909319899245</v>
      </c>
      <c r="M18" s="148">
        <f>'Table 28'!N18*1000000/'Table 25'!M18</f>
        <v>1841.4370078740158</v>
      </c>
      <c r="N18" s="148">
        <f>'Table 28'!O18*1000000/'Table 25'!N18</f>
        <v>1905.1948051948052</v>
      </c>
      <c r="O18" s="148">
        <f>'Table 28'!P18*1000000/'Table 25'!O18</f>
        <v>1931.865106675843</v>
      </c>
      <c r="P18" s="148">
        <f>'Table 28'!Q18*1000000/'Table 25'!P18</f>
        <v>1879.6366389099167</v>
      </c>
      <c r="Q18" s="148">
        <f>'Table 28'!R18*1000000/'Table 25'!Q18</f>
        <v>1517.6178660049627</v>
      </c>
      <c r="R18" s="148">
        <f>'Table 28'!S18*1000000/'Table 25'!R18</f>
        <v>1679.2509363295881</v>
      </c>
      <c r="S18" s="149">
        <f>'Table 28'!T18*1000000/'Table 25'!S18</f>
        <v>1756.5724278635967</v>
      </c>
      <c r="T18" s="148">
        <f>'Table 28'!U18*1000000/'Table 25'!T18</f>
        <v>1776.3157894736842</v>
      </c>
      <c r="U18" s="148">
        <f>'Table 28'!V18*1000000/'Table 25'!U18</f>
        <v>1358.5492227979275</v>
      </c>
      <c r="V18" s="148">
        <f>'Table 28'!W18*1000000/'Table 25'!V18</f>
        <v>1784.9664429530201</v>
      </c>
      <c r="W18" s="150">
        <f>'Table 28'!X18*1000000/'Table 25'!W18</f>
        <v>1803.246360634389</v>
      </c>
      <c r="X18" s="150">
        <f>'Table 28'!Y18*1000000/'Table 25'!X18</f>
        <v>1892.8968012322243</v>
      </c>
      <c r="Y18" s="100"/>
    </row>
    <row r="19" spans="1:25" s="105" customFormat="1">
      <c r="A19" s="44">
        <v>2009</v>
      </c>
      <c r="B19" s="146">
        <f>'Table 28'!C19*1000000/'Table 25'!B19</f>
        <v>1883.7982239581413</v>
      </c>
      <c r="C19" s="147">
        <f>'Table 28'!D19*1000000/'Table 25'!C19</f>
        <v>2185.9007832898174</v>
      </c>
      <c r="D19" s="148">
        <f>'Table 28'!E19*1000000/'Table 25'!D19</f>
        <v>2220.9386281588449</v>
      </c>
      <c r="E19" s="148">
        <f>'Table 28'!F19*1000000/'Table 25'!E19</f>
        <v>2005.1282051282051</v>
      </c>
      <c r="F19" s="148">
        <f>'Table 28'!G19*1000000/'Table 25'!F19</f>
        <v>2414.7039254823685</v>
      </c>
      <c r="G19" s="149">
        <f>'Table 28'!H19*1000000/'Table 25'!G19</f>
        <v>1799.6137131820376</v>
      </c>
      <c r="H19" s="146">
        <f>'Table 28'!I19*1000000/'Table 25'!H19</f>
        <v>2162.4194903388407</v>
      </c>
      <c r="I19" s="147">
        <f>'Table 28'!J19*1000000/'Table 25'!I19</f>
        <v>2023.6820762368206</v>
      </c>
      <c r="J19" s="148">
        <f>'Table 28'!K19*1000000/'Table 25'!J19</f>
        <v>1685.9552495697073</v>
      </c>
      <c r="K19" s="148">
        <f>'Table 28'!L19*1000000/'Table 25'!K19</f>
        <v>2037.037037037037</v>
      </c>
      <c r="L19" s="148">
        <f>'Table 28'!M19*1000000/'Table 25'!L19</f>
        <v>1830.9764309764309</v>
      </c>
      <c r="M19" s="148">
        <f>'Table 28'!N19*1000000/'Table 25'!M19</f>
        <v>1829.1554599246906</v>
      </c>
      <c r="N19" s="148">
        <f>'Table 28'!O19*1000000/'Table 25'!N19</f>
        <v>1880.7610993657506</v>
      </c>
      <c r="O19" s="148">
        <f>'Table 28'!P19*1000000/'Table 25'!O19</f>
        <v>1874.7955390334573</v>
      </c>
      <c r="P19" s="148">
        <f>'Table 28'!Q19*1000000/'Table 25'!P19</f>
        <v>1853.6796536796537</v>
      </c>
      <c r="Q19" s="148">
        <f>'Table 28'!R19*1000000/'Table 25'!Q19</f>
        <v>1486.7052023121387</v>
      </c>
      <c r="R19" s="148">
        <f>'Table 28'!S19*1000000/'Table 25'!R19</f>
        <v>1642.6433915211969</v>
      </c>
      <c r="S19" s="149">
        <f>'Table 28'!T19*1000000/'Table 25'!S19</f>
        <v>1782.0373719107897</v>
      </c>
      <c r="T19" s="148">
        <f>'Table 28'!U19*1000000/'Table 25'!T19</f>
        <v>1779.5158286778399</v>
      </c>
      <c r="U19" s="148">
        <f>'Table 28'!V19*1000000/'Table 25'!U19</f>
        <v>1427.9329608938547</v>
      </c>
      <c r="V19" s="148">
        <f>'Table 28'!W19*1000000/'Table 25'!V19</f>
        <v>1826.1780104712043</v>
      </c>
      <c r="W19" s="150">
        <f>'Table 28'!X19*1000000/'Table 25'!W19</f>
        <v>1784.2776416462466</v>
      </c>
      <c r="X19" s="150">
        <f>'Table 28'!Y19*1000000/'Table 25'!X19</f>
        <v>1873.1488520602097</v>
      </c>
      <c r="Y19" s="100"/>
    </row>
    <row r="20" spans="1:25" s="105" customFormat="1">
      <c r="A20" s="44">
        <v>2010</v>
      </c>
      <c r="B20" s="146">
        <f>'Table 28'!C20*1000000/'Table 25'!B20</f>
        <v>1880.8041594454073</v>
      </c>
      <c r="C20" s="147">
        <f>'Table 28'!D20*1000000/'Table 25'!C20</f>
        <v>2319.9498117942285</v>
      </c>
      <c r="D20" s="148">
        <f>'Table 28'!E20*1000000/'Table 25'!D20</f>
        <v>2281.5573770491801</v>
      </c>
      <c r="E20" s="148">
        <f>'Table 28'!F20*1000000/'Table 25'!E20</f>
        <v>1855.0218340611355</v>
      </c>
      <c r="F20" s="148">
        <f>'Table 28'!G20*1000000/'Table 25'!F20</f>
        <v>2366.2138216184289</v>
      </c>
      <c r="G20" s="149">
        <f>'Table 28'!H20*1000000/'Table 25'!G20</f>
        <v>1814.3422354104846</v>
      </c>
      <c r="H20" s="146">
        <f>'Table 28'!I20*1000000/'Table 25'!H20</f>
        <v>2173.8447440764498</v>
      </c>
      <c r="I20" s="147">
        <f>'Table 28'!J20*1000000/'Table 25'!I20</f>
        <v>1980.5490196078431</v>
      </c>
      <c r="J20" s="148">
        <f>'Table 28'!K20*1000000/'Table 25'!J20</f>
        <v>1673.9366069962227</v>
      </c>
      <c r="K20" s="148">
        <f>'Table 28'!L20*1000000/'Table 25'!K20</f>
        <v>2050.3209242618741</v>
      </c>
      <c r="L20" s="148">
        <f>'Table 28'!M20*1000000/'Table 25'!L20</f>
        <v>1728.8135593220338</v>
      </c>
      <c r="M20" s="148">
        <f>'Table 28'!N20*1000000/'Table 25'!M20</f>
        <v>1810.9890109890109</v>
      </c>
      <c r="N20" s="148">
        <f>'Table 28'!O20*1000000/'Table 25'!N20</f>
        <v>1892.6530612244899</v>
      </c>
      <c r="O20" s="148">
        <f>'Table 28'!P20*1000000/'Table 25'!O20</f>
        <v>1929.1839557399724</v>
      </c>
      <c r="P20" s="148">
        <f>'Table 28'!Q20*1000000/'Table 25'!P20</f>
        <v>1857.7371048252912</v>
      </c>
      <c r="Q20" s="148">
        <f>'Table 28'!R20*1000000/'Table 25'!Q20</f>
        <v>1489.6174863387978</v>
      </c>
      <c r="R20" s="148">
        <f>'Table 28'!S20*1000000/'Table 25'!R20</f>
        <v>1675.390625</v>
      </c>
      <c r="S20" s="149">
        <f>'Table 28'!T20*1000000/'Table 25'!S20</f>
        <v>1737.5722543352604</v>
      </c>
      <c r="T20" s="148">
        <f>'Table 28'!U20*1000000/'Table 25'!T20</f>
        <v>1733.1810394060537</v>
      </c>
      <c r="U20" s="148">
        <f>'Table 28'!V20*1000000/'Table 25'!U20</f>
        <v>1292.462311557789</v>
      </c>
      <c r="V20" s="148">
        <f>'Table 28'!W20*1000000/'Table 25'!V20</f>
        <v>1794.7712418300653</v>
      </c>
      <c r="W20" s="150">
        <f>'Table 28'!X20*1000000/'Table 25'!W20</f>
        <v>1775.2392626467397</v>
      </c>
      <c r="X20" s="150">
        <f>'Table 28'!Y20*1000000/'Table 25'!X20</f>
        <v>1866.7719021310179</v>
      </c>
      <c r="Y20" s="100"/>
    </row>
    <row r="21" spans="1:25" s="105" customFormat="1">
      <c r="A21" s="44">
        <v>2011</v>
      </c>
      <c r="B21" s="146">
        <f>'Table 28'!C21*1000000/'Table 25'!B21</f>
        <v>1875.4546042839579</v>
      </c>
      <c r="C21" s="147">
        <f>'Table 28'!D21*1000000/'Table 25'!C21</f>
        <v>2169.212121212121</v>
      </c>
      <c r="D21" s="148">
        <f>'Table 28'!E21*1000000/'Table 25'!D21</f>
        <v>2327.317880794702</v>
      </c>
      <c r="E21" s="148">
        <f>'Table 28'!F21*1000000/'Table 25'!E21</f>
        <v>1982.9213483146068</v>
      </c>
      <c r="F21" s="148">
        <f>'Table 28'!G21*1000000/'Table 25'!F21</f>
        <v>2376.1139896373056</v>
      </c>
      <c r="G21" s="149">
        <f>'Table 28'!H21*1000000/'Table 25'!G21</f>
        <v>1816.8524297815425</v>
      </c>
      <c r="H21" s="146">
        <f>'Table 28'!I21*1000000/'Table 25'!H21</f>
        <v>2182.7759002447269</v>
      </c>
      <c r="I21" s="147">
        <f>'Table 28'!J21*1000000/'Table 25'!I21</f>
        <v>1917.5965665236051</v>
      </c>
      <c r="J21" s="148">
        <f>'Table 28'!K21*1000000/'Table 25'!J21</f>
        <v>1637.7580184185456</v>
      </c>
      <c r="K21" s="148">
        <f>'Table 28'!L21*1000000/'Table 25'!K21</f>
        <v>2037.2284204345274</v>
      </c>
      <c r="L21" s="148">
        <f>'Table 28'!M21*1000000/'Table 25'!L21</f>
        <v>1745.4867256637169</v>
      </c>
      <c r="M21" s="148">
        <f>'Table 28'!N21*1000000/'Table 25'!M21</f>
        <v>1851.1264367816093</v>
      </c>
      <c r="N21" s="148">
        <f>'Table 28'!O21*1000000/'Table 25'!N21</f>
        <v>1839.6116504854369</v>
      </c>
      <c r="O21" s="148">
        <f>'Table 28'!P21*1000000/'Table 25'!O21</f>
        <v>1909.5593220338983</v>
      </c>
      <c r="P21" s="148">
        <f>'Table 28'!Q21*1000000/'Table 25'!P21</f>
        <v>1867.7067082683307</v>
      </c>
      <c r="Q21" s="148">
        <f>'Table 28'!R21*1000000/'Table 25'!Q21</f>
        <v>1488.8268156424581</v>
      </c>
      <c r="R21" s="148">
        <f>'Table 28'!S21*1000000/'Table 25'!R21</f>
        <v>1607.5539568345323</v>
      </c>
      <c r="S21" s="149">
        <f>'Table 28'!T21*1000000/'Table 25'!S21</f>
        <v>1746.5042372881358</v>
      </c>
      <c r="T21" s="148">
        <f>'Table 28'!U21*1000000/'Table 25'!T21</f>
        <v>1812.7758420441348</v>
      </c>
      <c r="U21" s="148">
        <f>'Table 28'!V21*1000000/'Table 25'!U21</f>
        <v>1304.8648648648648</v>
      </c>
      <c r="V21" s="148">
        <f>'Table 28'!W21*1000000/'Table 25'!V21</f>
        <v>1729.1599785981807</v>
      </c>
      <c r="W21" s="150">
        <f>'Table 28'!X21*1000000/'Table 25'!W21</f>
        <v>1757.3303471444567</v>
      </c>
      <c r="X21" s="150">
        <f>'Table 28'!Y21*1000000/'Table 25'!X21</f>
        <v>1857.0745504747795</v>
      </c>
      <c r="Y21" s="100"/>
    </row>
    <row r="22" spans="1:25" s="105" customFormat="1">
      <c r="A22" s="44">
        <v>2012</v>
      </c>
      <c r="B22" s="146">
        <f>'Table 28'!C22*1000000/'Table 25'!B22</f>
        <v>1877.736193518941</v>
      </c>
      <c r="C22" s="147">
        <f>'Table 28'!D22*1000000/'Table 25'!C22</f>
        <v>2184.4004656577417</v>
      </c>
      <c r="D22" s="148">
        <f>'Table 28'!E22*1000000/'Table 25'!D22</f>
        <v>2379.2168674698796</v>
      </c>
      <c r="E22" s="148">
        <f>'Table 28'!F22*1000000/'Table 25'!E22</f>
        <v>1950</v>
      </c>
      <c r="F22" s="148">
        <f>'Table 28'!G22*1000000/'Table 25'!F22</f>
        <v>2348.2273494653909</v>
      </c>
      <c r="G22" s="149">
        <f>'Table 28'!H22*1000000/'Table 25'!G22</f>
        <v>1749.8985801217038</v>
      </c>
      <c r="H22" s="146">
        <f>'Table 28'!I22*1000000/'Table 25'!H22</f>
        <v>2200.4207573632543</v>
      </c>
      <c r="I22" s="147">
        <f>'Table 28'!J22*1000000/'Table 25'!I22</f>
        <v>1903.5139092240117</v>
      </c>
      <c r="J22" s="148">
        <f>'Table 28'!K22*1000000/'Table 25'!J22</f>
        <v>1644.0508774754469</v>
      </c>
      <c r="K22" s="148">
        <f>'Table 28'!L22*1000000/'Table 25'!K22</f>
        <v>1997.0198675496688</v>
      </c>
      <c r="L22" s="148">
        <f>'Table 28'!M22*1000000/'Table 25'!L22</f>
        <v>1760.5263157894738</v>
      </c>
      <c r="M22" s="148">
        <f>'Table 28'!N22*1000000/'Table 25'!M22</f>
        <v>1831.4350797266516</v>
      </c>
      <c r="N22" s="148">
        <f>'Table 28'!O22*1000000/'Table 25'!N22</f>
        <v>1842.9378531073446</v>
      </c>
      <c r="O22" s="148">
        <f>'Table 28'!P22*1000000/'Table 25'!O22</f>
        <v>1864.1119221411193</v>
      </c>
      <c r="P22" s="148">
        <f>'Table 28'!Q22*1000000/'Table 25'!P22</f>
        <v>1800.9273570324574</v>
      </c>
      <c r="Q22" s="148">
        <f>'Table 28'!R22*1000000/'Table 25'!Q22</f>
        <v>1434.0175953079179</v>
      </c>
      <c r="R22" s="148">
        <f>'Table 28'!S22*1000000/'Table 25'!R22</f>
        <v>1566.3193277310925</v>
      </c>
      <c r="S22" s="149">
        <f>'Table 28'!T22*1000000/'Table 25'!S22</f>
        <v>1717.2777498744349</v>
      </c>
      <c r="T22" s="148">
        <f>'Table 28'!U22*1000000/'Table 25'!T22</f>
        <v>1733.5114911811863</v>
      </c>
      <c r="U22" s="148">
        <f>'Table 28'!V22*1000000/'Table 25'!U22</f>
        <v>1342.528735632184</v>
      </c>
      <c r="V22" s="148">
        <f>'Table 28'!W22*1000000/'Table 25'!V22</f>
        <v>1735.2607124419205</v>
      </c>
      <c r="W22" s="150">
        <f>'Table 28'!X22*1000000/'Table 25'!W22</f>
        <v>1736.9750469781061</v>
      </c>
      <c r="X22" s="150">
        <f>'Table 28'!Y22*1000000/'Table 25'!X22</f>
        <v>1856.6192091828646</v>
      </c>
      <c r="Y22" s="100"/>
    </row>
    <row r="23" spans="1:25" s="105" customFormat="1">
      <c r="A23" s="44">
        <v>2013</v>
      </c>
      <c r="B23" s="146">
        <f>'Table 28'!C23*1000000/'Table 25'!B23</f>
        <v>1867.1975662133143</v>
      </c>
      <c r="C23" s="147">
        <f>'Table 28'!D23*1000000/'Table 25'!C23</f>
        <v>2119.4954128440368</v>
      </c>
      <c r="D23" s="148">
        <f>'Table 28'!E23*1000000/'Table 25'!D23</f>
        <v>2281.4196242171188</v>
      </c>
      <c r="E23" s="148">
        <f>'Table 28'!F23*1000000/'Table 25'!E23</f>
        <v>1867.6923076923076</v>
      </c>
      <c r="F23" s="148">
        <f>'Table 28'!G23*1000000/'Table 25'!F23</f>
        <v>2348.5678312873779</v>
      </c>
      <c r="G23" s="149">
        <f>'Table 28'!H23*1000000/'Table 25'!G23</f>
        <v>1798.7381703470032</v>
      </c>
      <c r="H23" s="146">
        <f>'Table 28'!I23*1000000/'Table 25'!H23</f>
        <v>2206.9328493647913</v>
      </c>
      <c r="I23" s="147">
        <f>'Table 28'!J23*1000000/'Table 25'!I23</f>
        <v>1885.0574712643679</v>
      </c>
      <c r="J23" s="148">
        <f>'Table 28'!K23*1000000/'Table 25'!J23</f>
        <v>1608.470973017171</v>
      </c>
      <c r="K23" s="148">
        <f>'Table 28'!L23*1000000/'Table 25'!K23</f>
        <v>1996.8271334792123</v>
      </c>
      <c r="L23" s="148">
        <f>'Table 28'!M23*1000000/'Table 25'!L23</f>
        <v>1639.0243902439024</v>
      </c>
      <c r="M23" s="148">
        <f>'Table 28'!N23*1000000/'Table 25'!M23</f>
        <v>1765.0375939849623</v>
      </c>
      <c r="N23" s="148">
        <f>'Table 28'!O23*1000000/'Table 25'!N23</f>
        <v>1820.8130081300812</v>
      </c>
      <c r="O23" s="148">
        <f>'Table 28'!P23*1000000/'Table 25'!O23</f>
        <v>1853.6848412222887</v>
      </c>
      <c r="P23" s="148">
        <f>'Table 28'!Q23*1000000/'Table 25'!P23</f>
        <v>1802.1757322175731</v>
      </c>
      <c r="Q23" s="148">
        <f>'Table 28'!R23*1000000/'Table 25'!Q23</f>
        <v>1387.9310344827586</v>
      </c>
      <c r="R23" s="148">
        <f>'Table 28'!S23*1000000/'Table 25'!R23</f>
        <v>1522.9639519359146</v>
      </c>
      <c r="S23" s="149">
        <f>'Table 28'!T23*1000000/'Table 25'!S23</f>
        <v>1666.3556246759979</v>
      </c>
      <c r="T23" s="148">
        <f>'Table 28'!U23*1000000/'Table 25'!T23</f>
        <v>1722.2792022792023</v>
      </c>
      <c r="U23" s="148">
        <f>'Table 28'!V23*1000000/'Table 25'!U23</f>
        <v>1308.2872928176796</v>
      </c>
      <c r="V23" s="148">
        <f>'Table 28'!W23*1000000/'Table 25'!V23</f>
        <v>1649.0114464099895</v>
      </c>
      <c r="W23" s="150">
        <f>'Table 28'!X23*1000000/'Table 25'!W23</f>
        <v>1700.8619157632841</v>
      </c>
      <c r="X23" s="150">
        <f>'Table 28'!Y23*1000000/'Table 25'!X23</f>
        <v>1848.6491539684023</v>
      </c>
      <c r="Y23" s="100"/>
    </row>
    <row r="24" spans="1:25" s="105" customFormat="1">
      <c r="A24" s="44">
        <v>2014</v>
      </c>
      <c r="B24" s="146">
        <f>'Table 28'!C24*1000000/'Table 25'!B24</f>
        <v>1883.6664034501609</v>
      </c>
      <c r="C24" s="147">
        <f>'Table 28'!D24*1000000/'Table 25'!C24</f>
        <v>2082.0125786163521</v>
      </c>
      <c r="D24" s="148">
        <f>'Table 28'!E24*1000000/'Table 25'!D24</f>
        <v>2359.090909090909</v>
      </c>
      <c r="E24" s="148">
        <f>'Table 28'!F24*1000000/'Table 25'!E24</f>
        <v>1849.2682926829268</v>
      </c>
      <c r="F24" s="148">
        <f>'Table 28'!G24*1000000/'Table 25'!F24</f>
        <v>2344.2810710416343</v>
      </c>
      <c r="G24" s="149">
        <f>'Table 28'!H24*1000000/'Table 25'!G24</f>
        <v>1834.6528973034997</v>
      </c>
      <c r="H24" s="146">
        <f>'Table 28'!I24*1000000/'Table 25'!H24</f>
        <v>2224.9603877341783</v>
      </c>
      <c r="I24" s="147">
        <f>'Table 28'!J24*1000000/'Table 25'!I24</f>
        <v>1893.6857562408222</v>
      </c>
      <c r="J24" s="148">
        <f>'Table 28'!K24*1000000/'Table 25'!J24</f>
        <v>1615.7407407407406</v>
      </c>
      <c r="K24" s="148">
        <f>'Table 28'!L24*1000000/'Table 25'!K24</f>
        <v>2005.4054054054054</v>
      </c>
      <c r="L24" s="148">
        <f>'Table 28'!M24*1000000/'Table 25'!L24</f>
        <v>1703.5874439461884</v>
      </c>
      <c r="M24" s="148">
        <f>'Table 28'!N24*1000000/'Table 25'!M24</f>
        <v>1775.7878939469736</v>
      </c>
      <c r="N24" s="148">
        <f>'Table 28'!O24*1000000/'Table 25'!N24</f>
        <v>1818.1488203266788</v>
      </c>
      <c r="O24" s="148">
        <f>'Table 28'!P24*1000000/'Table 25'!O24</f>
        <v>1850.401482396541</v>
      </c>
      <c r="P24" s="148">
        <f>'Table 28'!Q24*1000000/'Table 25'!P24</f>
        <v>1748.4633569739954</v>
      </c>
      <c r="Q24" s="148">
        <f>'Table 28'!R24*1000000/'Table 25'!Q24</f>
        <v>1339.2757660167131</v>
      </c>
      <c r="R24" s="148">
        <f>'Table 28'!S24*1000000/'Table 25'!R24</f>
        <v>1622.9561805101373</v>
      </c>
      <c r="S24" s="149">
        <f>'Table 28'!T24*1000000/'Table 25'!S24</f>
        <v>1682.1805091283106</v>
      </c>
      <c r="T24" s="148">
        <f>'Table 28'!U24*1000000/'Table 25'!T24</f>
        <v>1754.4668587896253</v>
      </c>
      <c r="U24" s="148">
        <f>'Table 28'!V24*1000000/'Table 25'!U24</f>
        <v>1292.2330097087379</v>
      </c>
      <c r="V24" s="148">
        <f>'Table 28'!W24*1000000/'Table 25'!V24</f>
        <v>1659.0349075975357</v>
      </c>
      <c r="W24" s="150">
        <f>'Table 28'!X24*1000000/'Table 25'!W24</f>
        <v>1718.6917150966347</v>
      </c>
      <c r="X24" s="150">
        <f>'Table 28'!Y24*1000000/'Table 25'!X24</f>
        <v>1863.810668860343</v>
      </c>
      <c r="Y24" s="100"/>
    </row>
    <row r="25" spans="1:25" s="105" customFormat="1">
      <c r="A25" s="44">
        <v>2015</v>
      </c>
      <c r="B25" s="146">
        <f>'Table 28'!C25*1000000/'Table 25'!B25</f>
        <v>1877.2274778952576</v>
      </c>
      <c r="C25" s="147">
        <f>'Table 28'!D25*1000000/'Table 25'!C25</f>
        <v>2099.8675496688743</v>
      </c>
      <c r="D25" s="148">
        <f>'Table 28'!E25*1000000/'Table 25'!D25</f>
        <v>2371.0825132475397</v>
      </c>
      <c r="E25" s="148">
        <f>'Table 28'!F25*1000000/'Table 25'!E25</f>
        <v>1962.608695652174</v>
      </c>
      <c r="F25" s="148">
        <f>'Table 28'!G25*1000000/'Table 25'!F25</f>
        <v>2292.0308483290487</v>
      </c>
      <c r="G25" s="149">
        <f>'Table 28'!H25*1000000/'Table 25'!G25</f>
        <v>1808.3850931677018</v>
      </c>
      <c r="H25" s="146">
        <f>'Table 28'!I25*1000000/'Table 25'!H25</f>
        <v>2190.3618806966879</v>
      </c>
      <c r="I25" s="147">
        <f>'Table 28'!J25*1000000/'Table 25'!I25</f>
        <v>1853.1324345757334</v>
      </c>
      <c r="J25" s="148">
        <f>'Table 28'!K25*1000000/'Table 25'!J25</f>
        <v>1613.0656934306569</v>
      </c>
      <c r="K25" s="148">
        <f>'Table 28'!L25*1000000/'Table 25'!K25</f>
        <v>1992.2023182297155</v>
      </c>
      <c r="L25" s="148">
        <f>'Table 28'!M25*1000000/'Table 25'!L25</f>
        <v>1697.4789915966387</v>
      </c>
      <c r="M25" s="148">
        <f>'Table 28'!N25*1000000/'Table 25'!M25</f>
        <v>1783.2120872971461</v>
      </c>
      <c r="N25" s="148">
        <f>'Table 28'!O25*1000000/'Table 25'!N25</f>
        <v>1792.1348314606741</v>
      </c>
      <c r="O25" s="148">
        <f>'Table 28'!P25*1000000/'Table 25'!O25</f>
        <v>1834.9130173965207</v>
      </c>
      <c r="P25" s="148">
        <f>'Table 28'!Q25*1000000/'Table 25'!P25</f>
        <v>1754.8986486486488</v>
      </c>
      <c r="Q25" s="148">
        <f>'Table 28'!R25*1000000/'Table 25'!Q25</f>
        <v>1395.6164383561643</v>
      </c>
      <c r="R25" s="148">
        <f>'Table 28'!S25*1000000/'Table 25'!R25</f>
        <v>1609.985835694051</v>
      </c>
      <c r="S25" s="149">
        <f>'Table 28'!T25*1000000/'Table 25'!S25</f>
        <v>1675.2705199261018</v>
      </c>
      <c r="T25" s="148">
        <f>'Table 28'!U25*1000000/'Table 25'!T25</f>
        <v>1689.5871842267406</v>
      </c>
      <c r="U25" s="148">
        <f>'Table 28'!V25*1000000/'Table 25'!U25</f>
        <v>1362.5615763546798</v>
      </c>
      <c r="V25" s="148">
        <f>'Table 28'!W25*1000000/'Table 25'!V25</f>
        <v>1695.771777890983</v>
      </c>
      <c r="W25" s="150">
        <f>'Table 28'!X25*1000000/'Table 25'!W25</f>
        <v>1714.0559604984717</v>
      </c>
      <c r="X25" s="150">
        <f>'Table 28'!Y25*1000000/'Table 25'!X25</f>
        <v>1856.1998388396455</v>
      </c>
      <c r="Y25" s="100"/>
    </row>
    <row r="26" spans="1:25" s="105" customFormat="1">
      <c r="A26" s="44">
        <v>2016</v>
      </c>
      <c r="B26" s="146">
        <f>'Table 28'!C26*1000000/'Table 25'!B26</f>
        <v>1858.2997734709288</v>
      </c>
      <c r="C26" s="147">
        <f>'Table 28'!D26*1000000/'Table 25'!C26</f>
        <v>1988.4931506849316</v>
      </c>
      <c r="D26" s="148">
        <f>'Table 28'!E26*1000000/'Table 25'!D26</f>
        <v>2260.7922392886016</v>
      </c>
      <c r="E26" s="148">
        <f>'Table 28'!F26*1000000/'Table 25'!E26</f>
        <v>2049.3573264781489</v>
      </c>
      <c r="F26" s="148">
        <f>'Table 28'!G26*1000000/'Table 25'!F26</f>
        <v>2333.8613861386139</v>
      </c>
      <c r="G26" s="149">
        <f>'Table 28'!H26*1000000/'Table 25'!G26</f>
        <v>1778.2219884271435</v>
      </c>
      <c r="H26" s="146">
        <f>'Table 28'!I26*1000000/'Table 25'!H26</f>
        <v>2187.554521663274</v>
      </c>
      <c r="I26" s="147">
        <f>'Table 28'!J26*1000000/'Table 25'!I26</f>
        <v>1824.4663382594417</v>
      </c>
      <c r="J26" s="148">
        <f>'Table 28'!K26*1000000/'Table 25'!J26</f>
        <v>1604.4444444444443</v>
      </c>
      <c r="K26" s="148">
        <f>'Table 28'!L26*1000000/'Table 25'!K26</f>
        <v>1946.0662525879918</v>
      </c>
      <c r="L26" s="148">
        <f>'Table 28'!M26*1000000/'Table 25'!L26</f>
        <v>1730.1369863013699</v>
      </c>
      <c r="M26" s="148">
        <f>'Table 28'!N26*1000000/'Table 25'!M26</f>
        <v>1768.8238604389421</v>
      </c>
      <c r="N26" s="148">
        <f>'Table 28'!O26*1000000/'Table 25'!N26</f>
        <v>1809.9403578528827</v>
      </c>
      <c r="O26" s="148">
        <f>'Table 28'!P26*1000000/'Table 25'!O26</f>
        <v>1862.4688279301745</v>
      </c>
      <c r="P26" s="148">
        <f>'Table 28'!Q26*1000000/'Table 25'!P26</f>
        <v>1742.4815119145439</v>
      </c>
      <c r="Q26" s="148">
        <f>'Table 28'!R26*1000000/'Table 25'!Q26</f>
        <v>1403.931203931204</v>
      </c>
      <c r="R26" s="148">
        <f>'Table 28'!S26*1000000/'Table 25'!R26</f>
        <v>1536.8666666666666</v>
      </c>
      <c r="S26" s="149">
        <f>'Table 28'!T26*1000000/'Table 25'!S26</f>
        <v>1703.8776048536004</v>
      </c>
      <c r="T26" s="148">
        <f>'Table 28'!U26*1000000/'Table 25'!T26</f>
        <v>1702.27420402859</v>
      </c>
      <c r="U26" s="148">
        <f>'Table 28'!V26*1000000/'Table 25'!U26</f>
        <v>1381.8181818181818</v>
      </c>
      <c r="V26" s="148">
        <f>'Table 28'!W26*1000000/'Table 25'!V26</f>
        <v>1736.124634858812</v>
      </c>
      <c r="W26" s="150">
        <f>'Table 28'!X26*1000000/'Table 25'!W26</f>
        <v>1700.0791913169048</v>
      </c>
      <c r="X26" s="150">
        <f>'Table 28'!Y26*1000000/'Table 25'!X26</f>
        <v>1842.0008511474123</v>
      </c>
      <c r="Y26" s="100"/>
    </row>
    <row r="27" spans="1:25" s="105" customFormat="1">
      <c r="A27" s="60">
        <v>2017</v>
      </c>
      <c r="B27" s="146">
        <f>'Table 28'!C27*1000000/'Table 25'!B27</f>
        <v>1853.2371216676688</v>
      </c>
      <c r="C27" s="147">
        <f>'Table 28'!D27*1000000/'Table 25'!C27</f>
        <v>1984.2546063651591</v>
      </c>
      <c r="D27" s="148">
        <f>'Table 28'!E27*1000000/'Table 25'!D27</f>
        <v>2381.4070351758792</v>
      </c>
      <c r="E27" s="148">
        <f>'Table 28'!F27*1000000/'Table 25'!E27</f>
        <v>2009.9999999999998</v>
      </c>
      <c r="F27" s="148">
        <f>'Table 28'!G27*1000000/'Table 25'!F27</f>
        <v>2312.648497554158</v>
      </c>
      <c r="G27" s="149">
        <f>'Table 28'!H27*1000000/'Table 25'!G27</f>
        <v>1696.2053571428571</v>
      </c>
      <c r="H27" s="146">
        <f>'Table 28'!I27*1000000/'Table 25'!H27</f>
        <v>2174.6368599979392</v>
      </c>
      <c r="I27" s="147">
        <f>'Table 28'!J27*1000000/'Table 25'!I27</f>
        <v>1812.9938542581212</v>
      </c>
      <c r="J27" s="148">
        <f>'Table 28'!K27*1000000/'Table 25'!J27</f>
        <v>1609.4099791310946</v>
      </c>
      <c r="K27" s="148">
        <f>'Table 28'!L27*1000000/'Table 25'!K27</f>
        <v>2023.4796404019037</v>
      </c>
      <c r="L27" s="148">
        <f>'Table 28'!M27*1000000/'Table 25'!L27</f>
        <v>1616.3366336633662</v>
      </c>
      <c r="M27" s="148">
        <f>'Table 28'!N27*1000000/'Table 25'!M27</f>
        <v>1744.0151994933501</v>
      </c>
      <c r="N27" s="148">
        <f>'Table 28'!O27*1000000/'Table 25'!N27</f>
        <v>1817.3553719008264</v>
      </c>
      <c r="O27" s="148">
        <f>'Table 28'!P27*1000000/'Table 25'!O27</f>
        <v>1837.0615486432825</v>
      </c>
      <c r="P27" s="148">
        <f>'Table 28'!Q27*1000000/'Table 25'!P27</f>
        <v>1813.528336380256</v>
      </c>
      <c r="Q27" s="148">
        <f>'Table 28'!R27*1000000/'Table 25'!Q27</f>
        <v>1368.75</v>
      </c>
      <c r="R27" s="148">
        <f>'Table 28'!S27*1000000/'Table 25'!R27</f>
        <v>1489.1805604824406</v>
      </c>
      <c r="S27" s="149">
        <f>'Table 28'!T27*1000000/'Table 25'!S27</f>
        <v>1703.9167351410572</v>
      </c>
      <c r="T27" s="148">
        <f>'Table 28'!U27*1000000/'Table 25'!T27</f>
        <v>1733.1476323119778</v>
      </c>
      <c r="U27" s="148">
        <f>'Table 28'!V27*1000000/'Table 25'!U27</f>
        <v>1434.375</v>
      </c>
      <c r="V27" s="148">
        <f>'Table 28'!W27*1000000/'Table 25'!V27</f>
        <v>1708.7493821057835</v>
      </c>
      <c r="W27" s="150">
        <f>'Table 28'!X27*1000000/'Table 25'!W27</f>
        <v>1698.9865031888071</v>
      </c>
      <c r="X27" s="150">
        <f>'Table 28'!Y27*1000000/'Table 25'!X27</f>
        <v>1831.2943632567851</v>
      </c>
      <c r="Y27" s="100"/>
    </row>
    <row r="28" spans="1:25" s="239" customFormat="1">
      <c r="A28" s="241">
        <v>2018</v>
      </c>
      <c r="B28" s="146">
        <f>'Table 28'!C28*1000000/'Table 25'!B28</f>
        <v>1848.3021135931083</v>
      </c>
      <c r="C28" s="147">
        <f>'Table 28'!D28*1000000/'Table 25'!C28</f>
        <v>2017.704918032787</v>
      </c>
      <c r="D28" s="148">
        <f>'Table 28'!E28*1000000/'Table 25'!D28</f>
        <v>2368.5512367491165</v>
      </c>
      <c r="E28" s="148">
        <f>'Table 28'!F28*1000000/'Table 25'!E28</f>
        <v>2071.9602977667496</v>
      </c>
      <c r="F28" s="148">
        <f>'Table 28'!G28*1000000/'Table 25'!F28</f>
        <v>2314.9668874172185</v>
      </c>
      <c r="G28" s="149">
        <f>'Table 28'!H28*1000000/'Table 25'!G28</f>
        <v>1823.4411085450347</v>
      </c>
      <c r="H28" s="146">
        <f>'Table 28'!I28*1000000/'Table 25'!H28</f>
        <v>2198.188168522157</v>
      </c>
      <c r="I28" s="147">
        <f>'Table 28'!J28*1000000/'Table 25'!I28</f>
        <v>1834.2512908777969</v>
      </c>
      <c r="J28" s="148">
        <f>'Table 28'!K28*1000000/'Table 25'!J28</f>
        <v>1605.661385081004</v>
      </c>
      <c r="K28" s="148">
        <f>'Table 28'!L28*1000000/'Table 25'!K28</f>
        <v>2014.0649973361747</v>
      </c>
      <c r="L28" s="148">
        <f>'Table 28'!M28*1000000/'Table 25'!L28</f>
        <v>1650.3597122302158</v>
      </c>
      <c r="M28" s="148">
        <f>'Table 28'!N28*1000000/'Table 25'!M28</f>
        <v>1753.4054742202418</v>
      </c>
      <c r="N28" s="148">
        <f>'Table 28'!O28*1000000/'Table 25'!N28</f>
        <v>1816.0493827160494</v>
      </c>
      <c r="O28" s="148">
        <f>'Table 28'!P28*1000000/'Table 25'!O28</f>
        <v>1889.9613899613901</v>
      </c>
      <c r="P28" s="148">
        <f>'Table 28'!Q28*1000000/'Table 25'!P28</f>
        <v>1768.9597315436242</v>
      </c>
      <c r="Q28" s="148">
        <f>'Table 28'!R28*1000000/'Table 25'!Q28</f>
        <v>1377.9951100244498</v>
      </c>
      <c r="R28" s="148">
        <f>'Table 28'!S28*1000000/'Table 25'!R28</f>
        <v>1506.3917525773195</v>
      </c>
      <c r="S28" s="149">
        <f>'Table 28'!T28*1000000/'Table 25'!S28</f>
        <v>1660.913140311804</v>
      </c>
      <c r="T28" s="148">
        <f>'Table 28'!U28*1000000/'Table 25'!T28</f>
        <v>1724.9820014398847</v>
      </c>
      <c r="U28" s="148">
        <f>'Table 28'!V28*1000000/'Table 25'!U28</f>
        <v>1368.6868686868686</v>
      </c>
      <c r="V28" s="148">
        <f>'Table 28'!W28*1000000/'Table 25'!V28</f>
        <v>1645.3865336658355</v>
      </c>
      <c r="W28" s="150">
        <f>'Table 28'!X28*1000000/'Table 25'!W28</f>
        <v>1694.087650935681</v>
      </c>
      <c r="X28" s="150">
        <f>'Table 28'!Y28*1000000/'Table 25'!X28</f>
        <v>1827.8654960613526</v>
      </c>
      <c r="Y28" s="240"/>
    </row>
    <row r="29" spans="1:25" s="105" customFormat="1">
      <c r="S29" s="133"/>
    </row>
    <row r="30" spans="1:25" s="105" customFormat="1">
      <c r="A30" s="1" t="s">
        <v>22</v>
      </c>
      <c r="S30" s="133"/>
    </row>
    <row r="31" spans="1:25" s="105" customFormat="1">
      <c r="A31" s="1"/>
      <c r="S31" s="133"/>
    </row>
    <row r="32" spans="1:25" s="54" customFormat="1">
      <c r="A32" s="241" t="s">
        <v>942</v>
      </c>
      <c r="B32" s="9">
        <f>((B28/B7)^(1/(2018-1997))-1)*100</f>
        <v>-0.17749403505500361</v>
      </c>
      <c r="C32" s="16">
        <f t="shared" ref="C32:X32" si="0">((C28/C7)^(1/(2018-1997))-1)*100</f>
        <v>-0.78471385386791326</v>
      </c>
      <c r="D32" s="17">
        <f t="shared" si="0"/>
        <v>8.8251917980364247E-2</v>
      </c>
      <c r="E32" s="17">
        <f t="shared" si="0"/>
        <v>0.43090516229871145</v>
      </c>
      <c r="F32" s="17">
        <f t="shared" si="0"/>
        <v>-6.0911470361801889E-2</v>
      </c>
      <c r="G32" s="73">
        <f t="shared" si="0"/>
        <v>-0.18011734798016876</v>
      </c>
      <c r="H32" s="9">
        <f t="shared" si="0"/>
        <v>2.7172417410881167E-2</v>
      </c>
      <c r="I32" s="16">
        <f t="shared" si="0"/>
        <v>-0.52989198112117775</v>
      </c>
      <c r="J32" s="17">
        <f t="shared" si="0"/>
        <v>-0.27737009570830695</v>
      </c>
      <c r="K32" s="17">
        <f t="shared" si="0"/>
        <v>-7.2296931343385218E-2</v>
      </c>
      <c r="L32" s="17">
        <f t="shared" si="0"/>
        <v>-0.43690897223014336</v>
      </c>
      <c r="M32" s="17">
        <f t="shared" si="0"/>
        <v>-0.34718793091572664</v>
      </c>
      <c r="N32" s="17">
        <f t="shared" si="0"/>
        <v>-0.16394143995638322</v>
      </c>
      <c r="O32" s="17">
        <f t="shared" si="0"/>
        <v>-0.22348819786565111</v>
      </c>
      <c r="P32" s="17">
        <f t="shared" si="0"/>
        <v>0.22152430544768453</v>
      </c>
      <c r="Q32" s="17">
        <f t="shared" si="0"/>
        <v>-0.75300115927946498</v>
      </c>
      <c r="R32" s="17">
        <f t="shared" si="0"/>
        <v>-0.65590555982085741</v>
      </c>
      <c r="S32" s="73">
        <f t="shared" si="0"/>
        <v>-0.21576167762369369</v>
      </c>
      <c r="T32" s="16">
        <f t="shared" si="0"/>
        <v>-7.9429259842489497E-2</v>
      </c>
      <c r="U32" s="17">
        <f t="shared" si="0"/>
        <v>-0.17131749907929317</v>
      </c>
      <c r="V32" s="73">
        <f t="shared" si="0"/>
        <v>-0.28483527847207313</v>
      </c>
      <c r="W32" s="9">
        <f t="shared" si="0"/>
        <v>-0.31006412442073916</v>
      </c>
      <c r="X32" s="9">
        <f t="shared" si="0"/>
        <v>-0.20325069071333024</v>
      </c>
    </row>
    <row r="33" spans="1:24" s="105" customFormat="1">
      <c r="A33" s="44" t="s">
        <v>25</v>
      </c>
      <c r="B33" s="9">
        <f>((B17/B7)^(1/(2007-1997))-1)*100</f>
        <v>-7.8160797356330303E-2</v>
      </c>
      <c r="C33" s="16">
        <f t="shared" ref="C33:X33" si="1">((C17/C7)^(1/(2007-1997))-1)*100</f>
        <v>-0.54908074304421683</v>
      </c>
      <c r="D33" s="17">
        <f t="shared" si="1"/>
        <v>3.5753433579754912E-2</v>
      </c>
      <c r="E33" s="17">
        <f t="shared" si="1"/>
        <v>0.60163800800092648</v>
      </c>
      <c r="F33" s="17">
        <f t="shared" si="1"/>
        <v>0.17467960343180433</v>
      </c>
      <c r="G33" s="73">
        <f t="shared" si="1"/>
        <v>0.37118425055657767</v>
      </c>
      <c r="H33" s="9">
        <f t="shared" si="1"/>
        <v>4.4089907528244154E-2</v>
      </c>
      <c r="I33" s="16">
        <f t="shared" si="1"/>
        <v>2.6729967428806845E-3</v>
      </c>
      <c r="J33" s="17">
        <f t="shared" si="1"/>
        <v>0.14508589241557512</v>
      </c>
      <c r="K33" s="17">
        <f t="shared" si="1"/>
        <v>-1.3343156386191879E-2</v>
      </c>
      <c r="L33" s="17">
        <f t="shared" si="1"/>
        <v>4.2568877465920529E-2</v>
      </c>
      <c r="M33" s="17">
        <f t="shared" si="1"/>
        <v>-9.9494976641112398E-2</v>
      </c>
      <c r="N33" s="17">
        <f t="shared" si="1"/>
        <v>0.1865798477118874</v>
      </c>
      <c r="O33" s="17">
        <f t="shared" si="1"/>
        <v>-0.39491210509872143</v>
      </c>
      <c r="P33" s="17">
        <f t="shared" si="1"/>
        <v>1.1827522931108891</v>
      </c>
      <c r="Q33" s="17">
        <f t="shared" si="1"/>
        <v>-0.41603203704358993</v>
      </c>
      <c r="R33" s="17">
        <f t="shared" si="1"/>
        <v>-0.44838174169111733</v>
      </c>
      <c r="S33" s="73">
        <f t="shared" si="1"/>
        <v>3.0268116243958865E-2</v>
      </c>
      <c r="T33" s="16">
        <f t="shared" si="1"/>
        <v>-8.0348753678460838E-2</v>
      </c>
      <c r="U33" s="17">
        <f t="shared" si="1"/>
        <v>-0.30021614715363132</v>
      </c>
      <c r="V33" s="73">
        <f t="shared" si="1"/>
        <v>0.26984628311648162</v>
      </c>
      <c r="W33" s="9">
        <f t="shared" si="1"/>
        <v>-2.275893817121899E-2</v>
      </c>
      <c r="X33" s="9">
        <f t="shared" si="1"/>
        <v>-9.6990012451370067E-2</v>
      </c>
    </row>
    <row r="34" spans="1:24" s="105" customFormat="1">
      <c r="A34" s="241" t="s">
        <v>943</v>
      </c>
      <c r="B34" s="9">
        <f>((B28/B17)^(1/(2018-2007))-1)*100</f>
        <v>-0.26771128533237265</v>
      </c>
      <c r="C34" s="16">
        <f t="shared" ref="C34:X34" si="2">((C28/C17)^(1/(2018-2007))-1)*100</f>
        <v>-0.99844126701986724</v>
      </c>
      <c r="D34" s="17">
        <f t="shared" si="2"/>
        <v>0.13600172045291625</v>
      </c>
      <c r="E34" s="17">
        <f t="shared" si="2"/>
        <v>0.27594493655267449</v>
      </c>
      <c r="F34" s="17">
        <f t="shared" si="2"/>
        <v>-0.2746043404413645</v>
      </c>
      <c r="G34" s="73">
        <f t="shared" si="2"/>
        <v>-0.67867249586363032</v>
      </c>
      <c r="H34" s="9">
        <f t="shared" si="2"/>
        <v>1.1795363425259886E-2</v>
      </c>
      <c r="I34" s="16">
        <f t="shared" si="2"/>
        <v>-1.011580416396729</v>
      </c>
      <c r="J34" s="17">
        <f t="shared" si="2"/>
        <v>-0.6598743413059438</v>
      </c>
      <c r="K34" s="17">
        <f t="shared" si="2"/>
        <v>-0.12586110793932903</v>
      </c>
      <c r="L34" s="17">
        <f t="shared" si="2"/>
        <v>-0.87080349399102364</v>
      </c>
      <c r="M34" s="17">
        <f t="shared" si="2"/>
        <v>-0.57183038194550395</v>
      </c>
      <c r="N34" s="17">
        <f t="shared" si="2"/>
        <v>-0.48153284327925316</v>
      </c>
      <c r="O34" s="17">
        <f t="shared" si="2"/>
        <v>-6.7392280678302274E-2</v>
      </c>
      <c r="P34" s="17">
        <f t="shared" si="2"/>
        <v>-0.6443929269923987</v>
      </c>
      <c r="Q34" s="17">
        <f t="shared" si="2"/>
        <v>-1.0583471714333048</v>
      </c>
      <c r="R34" s="17">
        <f t="shared" si="2"/>
        <v>-0.84418815496560828</v>
      </c>
      <c r="S34" s="73">
        <f t="shared" si="2"/>
        <v>-0.43889998031754196</v>
      </c>
      <c r="T34" s="16">
        <f t="shared" si="2"/>
        <v>-7.8593349012634484E-2</v>
      </c>
      <c r="U34" s="17">
        <f t="shared" si="2"/>
        <v>-5.3992302883754117E-2</v>
      </c>
      <c r="V34" s="73">
        <f t="shared" si="2"/>
        <v>-0.78642810387731243</v>
      </c>
      <c r="W34" s="9">
        <f t="shared" si="2"/>
        <v>-0.57053413862514502</v>
      </c>
      <c r="X34" s="9">
        <f t="shared" si="2"/>
        <v>-0.29975322639652635</v>
      </c>
    </row>
    <row r="36" spans="1:24">
      <c r="A36" s="25" t="s">
        <v>594</v>
      </c>
      <c r="B36" s="66" t="s">
        <v>951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47"/>
  <dimension ref="A1:Y38"/>
  <sheetViews>
    <sheetView zoomScaleNormal="100" workbookViewId="0">
      <selection activeCell="J34" sqref="J34"/>
    </sheetView>
  </sheetViews>
  <sheetFormatPr defaultRowHeight="15"/>
  <cols>
    <col min="19" max="19" width="9.140625" style="133"/>
  </cols>
  <sheetData>
    <row r="1" spans="1:25" ht="15.75">
      <c r="A1" s="227" t="s">
        <v>86</v>
      </c>
      <c r="B1" s="227" t="s">
        <v>955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s="105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 s="105" customFormat="1">
      <c r="A6" s="67"/>
      <c r="B6" s="246" t="s">
        <v>604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5" s="105" customFormat="1">
      <c r="A7" s="44">
        <v>1997</v>
      </c>
      <c r="B7" s="146">
        <f>'Table 29'!C7*1000000/'Table 26'!B7</f>
        <v>1839.8992391939864</v>
      </c>
      <c r="C7" s="147">
        <f>'Table 29'!D7*1000000/'Table 26'!C7</f>
        <v>2121.3552816121651</v>
      </c>
      <c r="D7" s="148">
        <f>'Table 29'!E7*1000000/'Table 26'!D7</f>
        <v>2241.3626389973597</v>
      </c>
      <c r="E7" s="148">
        <f>'Table 29'!F7*1000000/'Table 26'!E7</f>
        <v>1874.8143917761279</v>
      </c>
      <c r="F7" s="148">
        <f>'Table 29'!G7*1000000/'Table 26'!F7</f>
        <v>1994.6103154177295</v>
      </c>
      <c r="G7" s="149">
        <f>'Table 29'!H7*1000000/'Table 26'!G7</f>
        <v>1992.6359561088329</v>
      </c>
      <c r="H7" s="146">
        <f>'Table 29'!I7*1000000/'Table 26'!H7</f>
        <v>2019.3477511875242</v>
      </c>
      <c r="I7" s="147">
        <f>'Table 29'!J7*1000000/'Table 26'!I7</f>
        <v>1988.1344486859693</v>
      </c>
      <c r="J7" s="148">
        <f>'Table 29'!K7*1000000/'Table 26'!J7</f>
        <v>1644.7598361878865</v>
      </c>
      <c r="K7" s="148">
        <f>'Table 29'!L7*1000000/'Table 26'!K7</f>
        <v>2031.2267657992566</v>
      </c>
      <c r="L7" s="148">
        <f>'Table 29'!M7*1000000/'Table 26'!L7</f>
        <v>1808.6824195798283</v>
      </c>
      <c r="M7" s="148">
        <f>'Table 29'!N7*1000000/'Table 26'!M7</f>
        <v>1827.1431279852732</v>
      </c>
      <c r="N7" s="148">
        <f>'Table 29'!O7*1000000/'Table 26'!N7</f>
        <v>1781.5983818617997</v>
      </c>
      <c r="O7" s="148">
        <f>'Table 29'!P7*1000000/'Table 26'!O7</f>
        <v>1884.5894886926214</v>
      </c>
      <c r="P7" s="148">
        <f>'Table 29'!Q7*1000000/'Table 26'!P7</f>
        <v>1577.4614515364706</v>
      </c>
      <c r="Q7" s="148">
        <f>'Table 29'!R7*1000000/'Table 26'!Q7</f>
        <v>1559.07436435612</v>
      </c>
      <c r="R7" s="148">
        <f>'Table 29'!S7*1000000/'Table 26'!R7</f>
        <v>1586.9240120926529</v>
      </c>
      <c r="S7" s="148">
        <f>'Table 29'!T7*1000000/'Table 26'!S7</f>
        <v>1705.474499549322</v>
      </c>
      <c r="T7" s="147">
        <f>'Table 29'!U7*1000000/'Table 26'!T7</f>
        <v>1769.4670315607095</v>
      </c>
      <c r="U7" s="148">
        <f>'Table 29'!V7*1000000/'Table 26'!U7</f>
        <v>1386.9989895587739</v>
      </c>
      <c r="V7" s="148">
        <f>'Table 29'!W7*1000000/'Table 26'!V7</f>
        <v>1674.7456477503956</v>
      </c>
      <c r="W7" s="150">
        <f>'Table 29'!X7*1000000/'Table 26'!W7</f>
        <v>1754.488216918387</v>
      </c>
      <c r="X7" s="150">
        <f>'Table 29'!Y7*1000000/'Table 26'!X7</f>
        <v>1834.9227803944582</v>
      </c>
      <c r="Y7" s="100"/>
    </row>
    <row r="8" spans="1:25" s="105" customFormat="1">
      <c r="A8" s="44">
        <v>1998</v>
      </c>
      <c r="B8" s="146">
        <f>'Table 29'!C8*1000000/'Table 26'!B8</f>
        <v>1836.2064216678425</v>
      </c>
      <c r="C8" s="147">
        <f>'Table 29'!D8*1000000/'Table 26'!C8</f>
        <v>2136.7765353095197</v>
      </c>
      <c r="D8" s="148">
        <f>'Table 29'!E8*1000000/'Table 26'!D8</f>
        <v>2150.0779675198723</v>
      </c>
      <c r="E8" s="148">
        <f>'Table 29'!F8*1000000/'Table 26'!E8</f>
        <v>1896.3210702341137</v>
      </c>
      <c r="F8" s="148">
        <f>'Table 29'!G8*1000000/'Table 26'!F8</f>
        <v>2003.9075557604749</v>
      </c>
      <c r="G8" s="149">
        <f>'Table 29'!H8*1000000/'Table 26'!G8</f>
        <v>1982.6606165630626</v>
      </c>
      <c r="H8" s="146">
        <f>'Table 29'!I8*1000000/'Table 26'!H8</f>
        <v>2014.8013287428578</v>
      </c>
      <c r="I8" s="147">
        <f>'Table 29'!J8*1000000/'Table 26'!I8</f>
        <v>1966.8865962341079</v>
      </c>
      <c r="J8" s="148">
        <f>'Table 29'!K8*1000000/'Table 26'!J8</f>
        <v>1648.3570154074575</v>
      </c>
      <c r="K8" s="148">
        <f>'Table 29'!L8*1000000/'Table 26'!K8</f>
        <v>2047.7889334946333</v>
      </c>
      <c r="L8" s="148">
        <f>'Table 29'!M8*1000000/'Table 26'!L8</f>
        <v>1781.3791645039121</v>
      </c>
      <c r="M8" s="148">
        <f>'Table 29'!N8*1000000/'Table 26'!M8</f>
        <v>1810.4909860441012</v>
      </c>
      <c r="N8" s="148">
        <f>'Table 29'!O8*1000000/'Table 26'!N8</f>
        <v>1804.5728688450806</v>
      </c>
      <c r="O8" s="148">
        <f>'Table 29'!P8*1000000/'Table 26'!O8</f>
        <v>1880.9168300156391</v>
      </c>
      <c r="P8" s="148">
        <f>'Table 29'!Q8*1000000/'Table 26'!P8</f>
        <v>1571.1485173084081</v>
      </c>
      <c r="Q8" s="148">
        <f>'Table 29'!R8*1000000/'Table 26'!Q8</f>
        <v>1545.7980837213838</v>
      </c>
      <c r="R8" s="148">
        <f>'Table 29'!S8*1000000/'Table 26'!R8</f>
        <v>1624.6409498074427</v>
      </c>
      <c r="S8" s="148">
        <f>'Table 29'!T8*1000000/'Table 26'!S8</f>
        <v>1693.0230326295584</v>
      </c>
      <c r="T8" s="147">
        <f>'Table 29'!U8*1000000/'Table 26'!T8</f>
        <v>1748.1718420317363</v>
      </c>
      <c r="U8" s="148">
        <f>'Table 29'!V8*1000000/'Table 26'!U8</f>
        <v>1416.1543959971409</v>
      </c>
      <c r="V8" s="148">
        <f>'Table 29'!W8*1000000/'Table 26'!V8</f>
        <v>1672.6000640056502</v>
      </c>
      <c r="W8" s="150">
        <f>'Table 29'!X8*1000000/'Table 26'!W8</f>
        <v>1753.7943343221295</v>
      </c>
      <c r="X8" s="150">
        <f>'Table 29'!Y8*1000000/'Table 26'!X8</f>
        <v>1832.4968951023302</v>
      </c>
      <c r="Y8" s="100"/>
    </row>
    <row r="9" spans="1:25" s="105" customFormat="1">
      <c r="A9" s="44">
        <v>1999</v>
      </c>
      <c r="B9" s="146">
        <f>'Table 29'!C9*1000000/'Table 26'!B9</f>
        <v>1834.1116872322023</v>
      </c>
      <c r="C9" s="147">
        <f>'Table 29'!D9*1000000/'Table 26'!C9</f>
        <v>2103.0652009538767</v>
      </c>
      <c r="D9" s="148">
        <f>'Table 29'!E9*1000000/'Table 26'!D9</f>
        <v>2165.2271873826512</v>
      </c>
      <c r="E9" s="148">
        <f>'Table 29'!F9*1000000/'Table 26'!E9</f>
        <v>1846.2412637081652</v>
      </c>
      <c r="F9" s="148">
        <f>'Table 29'!G9*1000000/'Table 26'!F9</f>
        <v>2011.8887153081309</v>
      </c>
      <c r="G9" s="149">
        <f>'Table 29'!H9*1000000/'Table 26'!G9</f>
        <v>1976.7018876646116</v>
      </c>
      <c r="H9" s="146">
        <f>'Table 29'!I9*1000000/'Table 26'!H9</f>
        <v>2006.5547089056556</v>
      </c>
      <c r="I9" s="147">
        <f>'Table 29'!J9*1000000/'Table 26'!I9</f>
        <v>1971.5766750173232</v>
      </c>
      <c r="J9" s="148">
        <f>'Table 29'!K9*1000000/'Table 26'!J9</f>
        <v>1623.8661534021073</v>
      </c>
      <c r="K9" s="148">
        <f>'Table 29'!L9*1000000/'Table 26'!K9</f>
        <v>2053.5525387870239</v>
      </c>
      <c r="L9" s="148">
        <f>'Table 29'!M9*1000000/'Table 26'!L9</f>
        <v>1813.7038979199438</v>
      </c>
      <c r="M9" s="148">
        <f>'Table 29'!N9*1000000/'Table 26'!M9</f>
        <v>1794.7080127026977</v>
      </c>
      <c r="N9" s="148">
        <f>'Table 29'!O9*1000000/'Table 26'!N9</f>
        <v>1825.7128650798797</v>
      </c>
      <c r="O9" s="148">
        <f>'Table 29'!P9*1000000/'Table 26'!O9</f>
        <v>1904.8616932103939</v>
      </c>
      <c r="P9" s="148">
        <f>'Table 29'!Q9*1000000/'Table 26'!P9</f>
        <v>1571.0987449680322</v>
      </c>
      <c r="Q9" s="148">
        <f>'Table 29'!R9*1000000/'Table 26'!Q9</f>
        <v>1537.1081763007751</v>
      </c>
      <c r="R9" s="148">
        <f>'Table 29'!S9*1000000/'Table 26'!R9</f>
        <v>1597.9944583718168</v>
      </c>
      <c r="S9" s="148">
        <f>'Table 29'!T9*1000000/'Table 26'!S9</f>
        <v>1745.950490425035</v>
      </c>
      <c r="T9" s="147">
        <f>'Table 29'!U9*1000000/'Table 26'!T9</f>
        <v>1811.698935185618</v>
      </c>
      <c r="U9" s="148">
        <f>'Table 29'!V9*1000000/'Table 26'!U9</f>
        <v>1418.1224933723065</v>
      </c>
      <c r="V9" s="148">
        <f>'Table 29'!W9*1000000/'Table 26'!V9</f>
        <v>1722.0358789032914</v>
      </c>
      <c r="W9" s="150">
        <f>'Table 29'!X9*1000000/'Table 26'!W9</f>
        <v>1756.2392568516282</v>
      </c>
      <c r="X9" s="150">
        <f>'Table 29'!Y9*1000000/'Table 26'!X9</f>
        <v>1830.6473827096577</v>
      </c>
      <c r="Y9" s="100"/>
    </row>
    <row r="10" spans="1:25" s="105" customFormat="1">
      <c r="A10" s="44">
        <v>2000</v>
      </c>
      <c r="B10" s="146">
        <f>'Table 29'!C10*1000000/'Table 26'!B10</f>
        <v>1829.0714462014937</v>
      </c>
      <c r="C10" s="147">
        <f>'Table 29'!D10*1000000/'Table 26'!C10</f>
        <v>2110.1487102308006</v>
      </c>
      <c r="D10" s="148">
        <f>'Table 29'!E10*1000000/'Table 26'!D10</f>
        <v>2254.2346781644596</v>
      </c>
      <c r="E10" s="148">
        <f>'Table 29'!F10*1000000/'Table 26'!E10</f>
        <v>1860.2783431431872</v>
      </c>
      <c r="F10" s="148">
        <f>'Table 29'!G10*1000000/'Table 26'!F10</f>
        <v>2004.7571370885214</v>
      </c>
      <c r="G10" s="149">
        <f>'Table 29'!H10*1000000/'Table 26'!G10</f>
        <v>1961.4877841254406</v>
      </c>
      <c r="H10" s="146">
        <f>'Table 29'!I10*1000000/'Table 26'!H10</f>
        <v>1999.381925139101</v>
      </c>
      <c r="I10" s="147">
        <f>'Table 29'!J10*1000000/'Table 26'!I10</f>
        <v>1986.1155915712866</v>
      </c>
      <c r="J10" s="148">
        <f>'Table 29'!K10*1000000/'Table 26'!J10</f>
        <v>1632.4088121263987</v>
      </c>
      <c r="K10" s="148">
        <f>'Table 29'!L10*1000000/'Table 26'!K10</f>
        <v>2032.252478462271</v>
      </c>
      <c r="L10" s="148">
        <f>'Table 29'!M10*1000000/'Table 26'!L10</f>
        <v>1790.1387717296018</v>
      </c>
      <c r="M10" s="148">
        <f>'Table 29'!N10*1000000/'Table 26'!M10</f>
        <v>1797.6122732983645</v>
      </c>
      <c r="N10" s="148">
        <f>'Table 29'!O10*1000000/'Table 26'!N10</f>
        <v>1825.7788637751985</v>
      </c>
      <c r="O10" s="148">
        <f>'Table 29'!P10*1000000/'Table 26'!O10</f>
        <v>1878.5898147680816</v>
      </c>
      <c r="P10" s="148">
        <f>'Table 29'!Q10*1000000/'Table 26'!P10</f>
        <v>1569.3243302366959</v>
      </c>
      <c r="Q10" s="148">
        <f>'Table 29'!R10*1000000/'Table 26'!Q10</f>
        <v>1555.625</v>
      </c>
      <c r="R10" s="148">
        <f>'Table 29'!S10*1000000/'Table 26'!R10</f>
        <v>1579.0209349251725</v>
      </c>
      <c r="S10" s="148">
        <f>'Table 29'!T10*1000000/'Table 26'!S10</f>
        <v>1732.8704974709992</v>
      </c>
      <c r="T10" s="147">
        <f>'Table 29'!U10*1000000/'Table 26'!T10</f>
        <v>1803.4391509299744</v>
      </c>
      <c r="U10" s="148">
        <f>'Table 29'!V10*1000000/'Table 26'!U10</f>
        <v>1374.9571183533449</v>
      </c>
      <c r="V10" s="148">
        <f>'Table 29'!W10*1000000/'Table 26'!V10</f>
        <v>1709.4384556212394</v>
      </c>
      <c r="W10" s="150">
        <f>'Table 29'!X10*1000000/'Table 26'!W10</f>
        <v>1752.8849359395881</v>
      </c>
      <c r="X10" s="150">
        <f>'Table 29'!Y10*1000000/'Table 26'!X10</f>
        <v>1824.3519968275025</v>
      </c>
      <c r="Y10" s="100"/>
    </row>
    <row r="11" spans="1:25" s="105" customFormat="1">
      <c r="A11" s="44">
        <v>2001</v>
      </c>
      <c r="B11" s="146">
        <f>'Table 29'!C11*1000000/'Table 26'!B11</f>
        <v>1816.2329986613963</v>
      </c>
      <c r="C11" s="147">
        <f>'Table 29'!D11*1000000/'Table 26'!C11</f>
        <v>2113.4694443161347</v>
      </c>
      <c r="D11" s="148">
        <f>'Table 29'!E11*1000000/'Table 26'!D11</f>
        <v>2269.8831242873434</v>
      </c>
      <c r="E11" s="148">
        <f>'Table 29'!F11*1000000/'Table 26'!E11</f>
        <v>1847.6891877468247</v>
      </c>
      <c r="F11" s="148">
        <f>'Table 29'!G11*1000000/'Table 26'!F11</f>
        <v>1996.3344436091463</v>
      </c>
      <c r="G11" s="149">
        <f>'Table 29'!H11*1000000/'Table 26'!G11</f>
        <v>1955.6784366088471</v>
      </c>
      <c r="H11" s="146">
        <f>'Table 29'!I11*1000000/'Table 26'!H11</f>
        <v>1994.4610982612298</v>
      </c>
      <c r="I11" s="147">
        <f>'Table 29'!J11*1000000/'Table 26'!I11</f>
        <v>1970.2305226197141</v>
      </c>
      <c r="J11" s="148">
        <f>'Table 29'!K11*1000000/'Table 26'!J11</f>
        <v>1619.9649625736581</v>
      </c>
      <c r="K11" s="148">
        <f>'Table 29'!L11*1000000/'Table 26'!K11</f>
        <v>2031.5012873122218</v>
      </c>
      <c r="L11" s="148">
        <f>'Table 29'!M11*1000000/'Table 26'!L11</f>
        <v>1780.0446183193767</v>
      </c>
      <c r="M11" s="148">
        <f>'Table 29'!N11*1000000/'Table 26'!M11</f>
        <v>1775.6670784952789</v>
      </c>
      <c r="N11" s="148">
        <f>'Table 29'!O11*1000000/'Table 26'!N11</f>
        <v>1789.6730112249877</v>
      </c>
      <c r="O11" s="148">
        <f>'Table 29'!P11*1000000/'Table 26'!O11</f>
        <v>1852.7441972920697</v>
      </c>
      <c r="P11" s="148">
        <f>'Table 29'!Q11*1000000/'Table 26'!P11</f>
        <v>1582.7495396894096</v>
      </c>
      <c r="Q11" s="148">
        <f>'Table 29'!R11*1000000/'Table 26'!Q11</f>
        <v>1539.3808403788698</v>
      </c>
      <c r="R11" s="148">
        <f>'Table 29'!S11*1000000/'Table 26'!R11</f>
        <v>1552.0027758646977</v>
      </c>
      <c r="S11" s="148">
        <f>'Table 29'!T11*1000000/'Table 26'!S11</f>
        <v>1721.5149013875375</v>
      </c>
      <c r="T11" s="147">
        <f>'Table 29'!U11*1000000/'Table 26'!T11</f>
        <v>1794.0477621323766</v>
      </c>
      <c r="U11" s="148">
        <f>'Table 29'!V11*1000000/'Table 26'!U11</f>
        <v>1358.1631290882392</v>
      </c>
      <c r="V11" s="148">
        <f>'Table 29'!W11*1000000/'Table 26'!V11</f>
        <v>1695.8897093345854</v>
      </c>
      <c r="W11" s="150">
        <f>'Table 29'!X11*1000000/'Table 26'!W11</f>
        <v>1738.9810490148707</v>
      </c>
      <c r="X11" s="150">
        <f>'Table 29'!Y11*1000000/'Table 26'!X11</f>
        <v>1810.8115128733937</v>
      </c>
      <c r="Y11" s="100"/>
    </row>
    <row r="12" spans="1:25" s="105" customFormat="1">
      <c r="A12" s="44">
        <v>2002</v>
      </c>
      <c r="B12" s="146">
        <f>'Table 29'!C12*1000000/'Table 26'!B12</f>
        <v>1796.7337632052354</v>
      </c>
      <c r="C12" s="147">
        <f>'Table 29'!D12*1000000/'Table 26'!C12</f>
        <v>2049.7190608131232</v>
      </c>
      <c r="D12" s="148">
        <f>'Table 29'!E12*1000000/'Table 26'!D12</f>
        <v>2219.850888661178</v>
      </c>
      <c r="E12" s="148">
        <f>'Table 29'!F12*1000000/'Table 26'!E12</f>
        <v>1859.8591939686235</v>
      </c>
      <c r="F12" s="148">
        <f>'Table 29'!G12*1000000/'Table 26'!F12</f>
        <v>1994.9777988533001</v>
      </c>
      <c r="G12" s="149">
        <f>'Table 29'!H12*1000000/'Table 26'!G12</f>
        <v>1951.824088958663</v>
      </c>
      <c r="H12" s="146">
        <f>'Table 29'!I12*1000000/'Table 26'!H12</f>
        <v>1983.4399072723543</v>
      </c>
      <c r="I12" s="147">
        <f>'Table 29'!J12*1000000/'Table 26'!I12</f>
        <v>1967.6154443637092</v>
      </c>
      <c r="J12" s="148">
        <f>'Table 29'!K12*1000000/'Table 26'!J12</f>
        <v>1602.593430865104</v>
      </c>
      <c r="K12" s="148">
        <f>'Table 29'!L12*1000000/'Table 26'!K12</f>
        <v>2016.384253869702</v>
      </c>
      <c r="L12" s="148">
        <f>'Table 29'!M12*1000000/'Table 26'!L12</f>
        <v>1731.2843241160035</v>
      </c>
      <c r="M12" s="148">
        <f>'Table 29'!N12*1000000/'Table 26'!M12</f>
        <v>1774.9710639979673</v>
      </c>
      <c r="N12" s="148">
        <f>'Table 29'!O12*1000000/'Table 26'!N12</f>
        <v>1780.6892623184278</v>
      </c>
      <c r="O12" s="148">
        <f>'Table 29'!P12*1000000/'Table 26'!O12</f>
        <v>1832.3508805836736</v>
      </c>
      <c r="P12" s="148">
        <f>'Table 29'!Q12*1000000/'Table 26'!P12</f>
        <v>1579.4779308349202</v>
      </c>
      <c r="Q12" s="148">
        <f>'Table 29'!R12*1000000/'Table 26'!Q12</f>
        <v>1521.8677042801557</v>
      </c>
      <c r="R12" s="148">
        <f>'Table 29'!S12*1000000/'Table 26'!R12</f>
        <v>1516.4553412254872</v>
      </c>
      <c r="S12" s="148">
        <f>'Table 29'!T12*1000000/'Table 26'!S12</f>
        <v>1693.0945835765237</v>
      </c>
      <c r="T12" s="147">
        <f>'Table 29'!U12*1000000/'Table 26'!T12</f>
        <v>1764.923454428998</v>
      </c>
      <c r="U12" s="148">
        <f>'Table 29'!V12*1000000/'Table 26'!U12</f>
        <v>1344.4543486565644</v>
      </c>
      <c r="V12" s="148">
        <f>'Table 29'!W12*1000000/'Table 26'!V12</f>
        <v>1667.6950108282597</v>
      </c>
      <c r="W12" s="150">
        <f>'Table 29'!X12*1000000/'Table 26'!W12</f>
        <v>1717.9906091207304</v>
      </c>
      <c r="X12" s="150">
        <f>'Table 29'!Y12*1000000/'Table 26'!X12</f>
        <v>1791.750810716564</v>
      </c>
      <c r="Y12" s="100"/>
    </row>
    <row r="13" spans="1:25" s="105" customFormat="1">
      <c r="A13" s="44">
        <v>2003</v>
      </c>
      <c r="B13" s="146">
        <f>'Table 29'!C13*1000000/'Table 26'!B13</f>
        <v>1786.1060542642747</v>
      </c>
      <c r="C13" s="147">
        <f>'Table 29'!D13*1000000/'Table 26'!C13</f>
        <v>2059.1845878136201</v>
      </c>
      <c r="D13" s="148">
        <f>'Table 29'!E13*1000000/'Table 26'!D13</f>
        <v>2268.9029794777393</v>
      </c>
      <c r="E13" s="148">
        <f>'Table 29'!F13*1000000/'Table 26'!E13</f>
        <v>1877.7748484049564</v>
      </c>
      <c r="F13" s="148">
        <f>'Table 29'!G13*1000000/'Table 26'!F13</f>
        <v>1967.5749725757194</v>
      </c>
      <c r="G13" s="149">
        <f>'Table 29'!H13*1000000/'Table 26'!G13</f>
        <v>1937.7094727356921</v>
      </c>
      <c r="H13" s="146">
        <f>'Table 29'!I13*1000000/'Table 26'!H13</f>
        <v>1972.2015958647003</v>
      </c>
      <c r="I13" s="147">
        <f>'Table 29'!J13*1000000/'Table 26'!I13</f>
        <v>1947.2498163251446</v>
      </c>
      <c r="J13" s="148">
        <f>'Table 29'!K13*1000000/'Table 26'!J13</f>
        <v>1589.1410282287131</v>
      </c>
      <c r="K13" s="148">
        <f>'Table 29'!L13*1000000/'Table 26'!K13</f>
        <v>2012.8573068534038</v>
      </c>
      <c r="L13" s="148">
        <f>'Table 29'!M13*1000000/'Table 26'!L13</f>
        <v>1718.9955667941681</v>
      </c>
      <c r="M13" s="148">
        <f>'Table 29'!N13*1000000/'Table 26'!M13</f>
        <v>1762.0207589097354</v>
      </c>
      <c r="N13" s="148">
        <f>'Table 29'!O13*1000000/'Table 26'!N13</f>
        <v>1777.9029210870513</v>
      </c>
      <c r="O13" s="148">
        <f>'Table 29'!P13*1000000/'Table 26'!O13</f>
        <v>1808.0951690120412</v>
      </c>
      <c r="P13" s="148">
        <f>'Table 29'!Q13*1000000/'Table 26'!P13</f>
        <v>1588.5868171325981</v>
      </c>
      <c r="Q13" s="148">
        <f>'Table 29'!R13*1000000/'Table 26'!Q13</f>
        <v>1510.6302632075829</v>
      </c>
      <c r="R13" s="148">
        <f>'Table 29'!S13*1000000/'Table 26'!R13</f>
        <v>1527.5491714496848</v>
      </c>
      <c r="S13" s="148">
        <f>'Table 29'!T13*1000000/'Table 26'!S13</f>
        <v>1681.823744340134</v>
      </c>
      <c r="T13" s="147">
        <f>'Table 29'!U13*1000000/'Table 26'!T13</f>
        <v>1751.6787524924221</v>
      </c>
      <c r="U13" s="148">
        <f>'Table 29'!V13*1000000/'Table 26'!U13</f>
        <v>1287.7608036616537</v>
      </c>
      <c r="V13" s="148">
        <f>'Table 29'!W13*1000000/'Table 26'!V13</f>
        <v>1670.0085878053164</v>
      </c>
      <c r="W13" s="150">
        <f>'Table 29'!X13*1000000/'Table 26'!W13</f>
        <v>1708.3928208384827</v>
      </c>
      <c r="X13" s="150">
        <f>'Table 29'!Y13*1000000/'Table 26'!X13</f>
        <v>1780.3325643426679</v>
      </c>
      <c r="Y13" s="100"/>
    </row>
    <row r="14" spans="1:25" s="105" customFormat="1">
      <c r="A14" s="44">
        <v>2004</v>
      </c>
      <c r="B14" s="146">
        <f>'Table 29'!C14*1000000/'Table 26'!B14</f>
        <v>1799.481549373407</v>
      </c>
      <c r="C14" s="147">
        <f>'Table 29'!D14*1000000/'Table 26'!C14</f>
        <v>2093.4543171831306</v>
      </c>
      <c r="D14" s="148">
        <f>'Table 29'!E14*1000000/'Table 26'!D14</f>
        <v>2289.9206545995535</v>
      </c>
      <c r="E14" s="148">
        <f>'Table 29'!F14*1000000/'Table 26'!E14</f>
        <v>1858.2200564247244</v>
      </c>
      <c r="F14" s="148">
        <f>'Table 29'!G14*1000000/'Table 26'!F14</f>
        <v>1998.5262620109645</v>
      </c>
      <c r="G14" s="149">
        <f>'Table 29'!H14*1000000/'Table 26'!G14</f>
        <v>1945.8105839716457</v>
      </c>
      <c r="H14" s="146">
        <f>'Table 29'!I14*1000000/'Table 26'!H14</f>
        <v>1990.2562965054142</v>
      </c>
      <c r="I14" s="147">
        <f>'Table 29'!J14*1000000/'Table 26'!I14</f>
        <v>1968.1702768699963</v>
      </c>
      <c r="J14" s="148">
        <f>'Table 29'!K14*1000000/'Table 26'!J14</f>
        <v>1594.357741068864</v>
      </c>
      <c r="K14" s="148">
        <f>'Table 29'!L14*1000000/'Table 26'!K14</f>
        <v>2036.911482482805</v>
      </c>
      <c r="L14" s="148">
        <f>'Table 29'!M14*1000000/'Table 26'!L14</f>
        <v>1760.0367419983213</v>
      </c>
      <c r="M14" s="148">
        <f>'Table 29'!N14*1000000/'Table 26'!M14</f>
        <v>1772.5773062491915</v>
      </c>
      <c r="N14" s="148">
        <f>'Table 29'!O14*1000000/'Table 26'!N14</f>
        <v>1783.4797023242691</v>
      </c>
      <c r="O14" s="148">
        <f>'Table 29'!P14*1000000/'Table 26'!O14</f>
        <v>1825.6874504922484</v>
      </c>
      <c r="P14" s="148">
        <f>'Table 29'!Q14*1000000/'Table 26'!P14</f>
        <v>1600.4440497335702</v>
      </c>
      <c r="Q14" s="148">
        <f>'Table 29'!R14*1000000/'Table 26'!Q14</f>
        <v>1515.8273381294964</v>
      </c>
      <c r="R14" s="148">
        <f>'Table 29'!S14*1000000/'Table 26'!R14</f>
        <v>1524.5381223134136</v>
      </c>
      <c r="S14" s="148">
        <f>'Table 29'!T14*1000000/'Table 26'!S14</f>
        <v>1688.4225363141616</v>
      </c>
      <c r="T14" s="147">
        <f>'Table 29'!U14*1000000/'Table 26'!T14</f>
        <v>1750.1654237530627</v>
      </c>
      <c r="U14" s="148">
        <f>'Table 29'!V14*1000000/'Table 26'!U14</f>
        <v>1310.459653921627</v>
      </c>
      <c r="V14" s="148">
        <f>'Table 29'!W14*1000000/'Table 26'!V14</f>
        <v>1683.0010472445613</v>
      </c>
      <c r="W14" s="150">
        <f>'Table 29'!X14*1000000/'Table 26'!W14</f>
        <v>1719.9902084293769</v>
      </c>
      <c r="X14" s="150">
        <f>'Table 29'!Y14*1000000/'Table 26'!X14</f>
        <v>1793.1440518101097</v>
      </c>
      <c r="Y14" s="100"/>
    </row>
    <row r="15" spans="1:25" s="105" customFormat="1">
      <c r="A15" s="44">
        <v>2005</v>
      </c>
      <c r="B15" s="146">
        <f>'Table 29'!C15*1000000/'Table 26'!B15</f>
        <v>1787.6008039782982</v>
      </c>
      <c r="C15" s="147">
        <f>'Table 29'!D15*1000000/'Table 26'!C15</f>
        <v>2081.3096614742763</v>
      </c>
      <c r="D15" s="148">
        <f>'Table 29'!E15*1000000/'Table 26'!D15</f>
        <v>2289.2474318892364</v>
      </c>
      <c r="E15" s="148">
        <f>'Table 29'!F15*1000000/'Table 26'!E15</f>
        <v>1876.2471026907185</v>
      </c>
      <c r="F15" s="148">
        <f>'Table 29'!G15*1000000/'Table 26'!F15</f>
        <v>1985.3313100657563</v>
      </c>
      <c r="G15" s="149">
        <f>'Table 29'!H15*1000000/'Table 26'!G15</f>
        <v>1934.7186994165729</v>
      </c>
      <c r="H15" s="146">
        <f>'Table 29'!I15*1000000/'Table 26'!H15</f>
        <v>1981.544042566037</v>
      </c>
      <c r="I15" s="147">
        <f>'Table 29'!J15*1000000/'Table 26'!I15</f>
        <v>1952.8758287045332</v>
      </c>
      <c r="J15" s="148">
        <f>'Table 29'!K15*1000000/'Table 26'!J15</f>
        <v>1591.0461408148899</v>
      </c>
      <c r="K15" s="148">
        <f>'Table 29'!L15*1000000/'Table 26'!K15</f>
        <v>2018.0126598411148</v>
      </c>
      <c r="L15" s="148">
        <f>'Table 29'!M15*1000000/'Table 26'!L15</f>
        <v>1755.4533361114227</v>
      </c>
      <c r="M15" s="148">
        <f>'Table 29'!N15*1000000/'Table 26'!M15</f>
        <v>1771.5043716738694</v>
      </c>
      <c r="N15" s="148">
        <f>'Table 29'!O15*1000000/'Table 26'!N15</f>
        <v>1775.6338121400674</v>
      </c>
      <c r="O15" s="148">
        <f>'Table 29'!P15*1000000/'Table 26'!O15</f>
        <v>1808.4292859597354</v>
      </c>
      <c r="P15" s="148">
        <f>'Table 29'!Q15*1000000/'Table 26'!P15</f>
        <v>1593.0671793019426</v>
      </c>
      <c r="Q15" s="148">
        <f>'Table 29'!R15*1000000/'Table 26'!Q15</f>
        <v>1456.6079910589551</v>
      </c>
      <c r="R15" s="148">
        <f>'Table 29'!S15*1000000/'Table 26'!R15</f>
        <v>1496.6953725101516</v>
      </c>
      <c r="S15" s="148">
        <f>'Table 29'!T15*1000000/'Table 26'!S15</f>
        <v>1661.9561337059965</v>
      </c>
      <c r="T15" s="147">
        <f>'Table 29'!U15*1000000/'Table 26'!T15</f>
        <v>1738.6255902774642</v>
      </c>
      <c r="U15" s="148">
        <f>'Table 29'!V15*1000000/'Table 26'!U15</f>
        <v>1271.1719418306245</v>
      </c>
      <c r="V15" s="148">
        <f>'Table 29'!W15*1000000/'Table 26'!V15</f>
        <v>1645.7943003648556</v>
      </c>
      <c r="W15" s="150">
        <f>'Table 29'!X15*1000000/'Table 26'!W15</f>
        <v>1705.7728696667252</v>
      </c>
      <c r="X15" s="150">
        <f>'Table 29'!Y15*1000000/'Table 26'!X15</f>
        <v>1780.5029963580812</v>
      </c>
      <c r="Y15" s="100"/>
    </row>
    <row r="16" spans="1:25" s="105" customFormat="1">
      <c r="A16" s="44">
        <v>2006</v>
      </c>
      <c r="B16" s="146">
        <f>'Table 29'!C16*1000000/'Table 26'!B16</f>
        <v>1786.0640052585181</v>
      </c>
      <c r="C16" s="147">
        <f>'Table 29'!D16*1000000/'Table 26'!C16</f>
        <v>2075.7192147811443</v>
      </c>
      <c r="D16" s="148">
        <f>'Table 29'!E16*1000000/'Table 26'!D16</f>
        <v>2253.2003643860576</v>
      </c>
      <c r="E16" s="148">
        <f>'Table 29'!F16*1000000/'Table 26'!E16</f>
        <v>1841.6485900216919</v>
      </c>
      <c r="F16" s="148">
        <f>'Table 29'!G16*1000000/'Table 26'!F16</f>
        <v>1975.6215012339735</v>
      </c>
      <c r="G16" s="149">
        <f>'Table 29'!H16*1000000/'Table 26'!G16</f>
        <v>1940.6943280754799</v>
      </c>
      <c r="H16" s="146">
        <f>'Table 29'!I16*1000000/'Table 26'!H16</f>
        <v>1980.7780176561539</v>
      </c>
      <c r="I16" s="147">
        <f>'Table 29'!J16*1000000/'Table 26'!I16</f>
        <v>1943.0645014968702</v>
      </c>
      <c r="J16" s="148">
        <f>'Table 29'!K16*1000000/'Table 26'!J16</f>
        <v>1579.1727327224457</v>
      </c>
      <c r="K16" s="148">
        <f>'Table 29'!L16*1000000/'Table 26'!K16</f>
        <v>2016.778386609923</v>
      </c>
      <c r="L16" s="148">
        <f>'Table 29'!M16*1000000/'Table 26'!L16</f>
        <v>1726.6881539463029</v>
      </c>
      <c r="M16" s="148">
        <f>'Table 29'!N16*1000000/'Table 26'!M16</f>
        <v>1783.9600529909303</v>
      </c>
      <c r="N16" s="148">
        <f>'Table 29'!O16*1000000/'Table 26'!N16</f>
        <v>1762.1859963631098</v>
      </c>
      <c r="O16" s="148">
        <f>'Table 29'!P16*1000000/'Table 26'!O16</f>
        <v>1800.2624822876744</v>
      </c>
      <c r="P16" s="148">
        <f>'Table 29'!Q16*1000000/'Table 26'!P16</f>
        <v>1598.0751900955927</v>
      </c>
      <c r="Q16" s="148">
        <f>'Table 29'!R16*1000000/'Table 26'!Q16</f>
        <v>1449.390448495694</v>
      </c>
      <c r="R16" s="148">
        <f>'Table 29'!S16*1000000/'Table 26'!R16</f>
        <v>1504.1573954795645</v>
      </c>
      <c r="S16" s="148">
        <f>'Table 29'!T16*1000000/'Table 26'!S16</f>
        <v>1677.158350296789</v>
      </c>
      <c r="T16" s="147">
        <f>'Table 29'!U16*1000000/'Table 26'!T16</f>
        <v>1748.1637306981802</v>
      </c>
      <c r="U16" s="148">
        <f>'Table 29'!V16*1000000/'Table 26'!U16</f>
        <v>1331.6142341413099</v>
      </c>
      <c r="V16" s="148">
        <f>'Table 29'!W16*1000000/'Table 26'!V16</f>
        <v>1657.7560824422749</v>
      </c>
      <c r="W16" s="150">
        <f>'Table 29'!X16*1000000/'Table 26'!W16</f>
        <v>1705.2658113143586</v>
      </c>
      <c r="X16" s="150">
        <f>'Table 29'!Y16*1000000/'Table 26'!X16</f>
        <v>1778.4606188022422</v>
      </c>
      <c r="Y16" s="100"/>
    </row>
    <row r="17" spans="1:25" s="105" customFormat="1">
      <c r="A17" s="44">
        <v>2007</v>
      </c>
      <c r="B17" s="146">
        <f>'Table 29'!C17*1000000/'Table 26'!B17</f>
        <v>1783.9080979369501</v>
      </c>
      <c r="C17" s="147">
        <f>'Table 29'!D17*1000000/'Table 26'!C17</f>
        <v>2068.1916064506868</v>
      </c>
      <c r="D17" s="148">
        <f>'Table 29'!E17*1000000/'Table 26'!D17</f>
        <v>2205.6632593114791</v>
      </c>
      <c r="E17" s="148">
        <f>'Table 29'!F17*1000000/'Table 26'!E17</f>
        <v>1853.1527509053926</v>
      </c>
      <c r="F17" s="148">
        <f>'Table 29'!G17*1000000/'Table 26'!F17</f>
        <v>1989.3539525892766</v>
      </c>
      <c r="G17" s="149">
        <f>'Table 29'!H17*1000000/'Table 26'!G17</f>
        <v>1944.6962755997424</v>
      </c>
      <c r="H17" s="146">
        <f>'Table 29'!I17*1000000/'Table 26'!H17</f>
        <v>1984.5666850210205</v>
      </c>
      <c r="I17" s="147">
        <f>'Table 29'!J17*1000000/'Table 26'!I17</f>
        <v>1942.1788652557884</v>
      </c>
      <c r="J17" s="148">
        <f>'Table 29'!K17*1000000/'Table 26'!J17</f>
        <v>1564.4308180716146</v>
      </c>
      <c r="K17" s="148">
        <f>'Table 29'!L17*1000000/'Table 26'!K17</f>
        <v>1993.7440229518647</v>
      </c>
      <c r="L17" s="148">
        <f>'Table 29'!M17*1000000/'Table 26'!L17</f>
        <v>1747.5479612608722</v>
      </c>
      <c r="M17" s="148">
        <f>'Table 29'!N17*1000000/'Table 26'!M17</f>
        <v>1757.6264393125937</v>
      </c>
      <c r="N17" s="148">
        <f>'Table 29'!O17*1000000/'Table 26'!N17</f>
        <v>1759.4766446563951</v>
      </c>
      <c r="O17" s="148">
        <f>'Table 29'!P17*1000000/'Table 26'!O17</f>
        <v>1807.8546668123442</v>
      </c>
      <c r="P17" s="148">
        <f>'Table 29'!Q17*1000000/'Table 26'!P17</f>
        <v>1613.5107208947993</v>
      </c>
      <c r="Q17" s="148">
        <f>'Table 29'!R17*1000000/'Table 26'!Q17</f>
        <v>1458.0478821362799</v>
      </c>
      <c r="R17" s="148">
        <f>'Table 29'!S17*1000000/'Table 26'!R17</f>
        <v>1512.4170236216528</v>
      </c>
      <c r="S17" s="148">
        <f>'Table 29'!T17*1000000/'Table 26'!S17</f>
        <v>1677.1478764079775</v>
      </c>
      <c r="T17" s="147">
        <f>'Table 29'!U17*1000000/'Table 26'!T17</f>
        <v>1751.004016064257</v>
      </c>
      <c r="U17" s="148">
        <f>'Table 29'!V17*1000000/'Table 26'!U17</f>
        <v>1286.0561235588427</v>
      </c>
      <c r="V17" s="148">
        <f>'Table 29'!W17*1000000/'Table 26'!V17</f>
        <v>1665.1213375238481</v>
      </c>
      <c r="W17" s="150">
        <f>'Table 29'!X17*1000000/'Table 26'!W17</f>
        <v>1702.4644484000655</v>
      </c>
      <c r="X17" s="150">
        <f>'Table 29'!Y17*1000000/'Table 26'!X17</f>
        <v>1777.0368413597191</v>
      </c>
      <c r="Y17" s="100"/>
    </row>
    <row r="18" spans="1:25" s="105" customFormat="1">
      <c r="A18" s="44">
        <v>2008</v>
      </c>
      <c r="B18" s="146">
        <f>'Table 29'!C18*1000000/'Table 26'!B18</f>
        <v>1779.0635116544454</v>
      </c>
      <c r="C18" s="147">
        <f>'Table 29'!D18*1000000/'Table 26'!C18</f>
        <v>2058.3071474886528</v>
      </c>
      <c r="D18" s="148">
        <f>'Table 29'!E18*1000000/'Table 26'!D18</f>
        <v>2216.1484673908262</v>
      </c>
      <c r="E18" s="148">
        <f>'Table 29'!F18*1000000/'Table 26'!E18</f>
        <v>1881.8557295168571</v>
      </c>
      <c r="F18" s="148">
        <f>'Table 29'!G18*1000000/'Table 26'!F18</f>
        <v>1993.2185785357849</v>
      </c>
      <c r="G18" s="149">
        <f>'Table 29'!H18*1000000/'Table 26'!G18</f>
        <v>1937.2005534401335</v>
      </c>
      <c r="H18" s="146">
        <f>'Table 29'!I18*1000000/'Table 26'!H18</f>
        <v>1984.614859704423</v>
      </c>
      <c r="I18" s="147">
        <f>'Table 29'!J18*1000000/'Table 26'!I18</f>
        <v>1945.9693438880488</v>
      </c>
      <c r="J18" s="148">
        <f>'Table 29'!K18*1000000/'Table 26'!J18</f>
        <v>1566.2300720327066</v>
      </c>
      <c r="K18" s="148">
        <f>'Table 29'!L18*1000000/'Table 26'!K18</f>
        <v>1988.6737820275412</v>
      </c>
      <c r="L18" s="148">
        <f>'Table 29'!M18*1000000/'Table 26'!L18</f>
        <v>1741.8204730217763</v>
      </c>
      <c r="M18" s="148">
        <f>'Table 29'!N18*1000000/'Table 26'!M18</f>
        <v>1771.3650541163393</v>
      </c>
      <c r="N18" s="148">
        <f>'Table 29'!O18*1000000/'Table 26'!N18</f>
        <v>1742.3311016433354</v>
      </c>
      <c r="O18" s="148">
        <f>'Table 29'!P18*1000000/'Table 26'!O18</f>
        <v>1790.1787210410153</v>
      </c>
      <c r="P18" s="148">
        <f>'Table 29'!Q18*1000000/'Table 26'!P18</f>
        <v>1604.9246497069867</v>
      </c>
      <c r="Q18" s="148">
        <f>'Table 29'!R18*1000000/'Table 26'!Q18</f>
        <v>1465.0347765137219</v>
      </c>
      <c r="R18" s="148">
        <f>'Table 29'!S18*1000000/'Table 26'!R18</f>
        <v>1492.3729718707823</v>
      </c>
      <c r="S18" s="148">
        <f>'Table 29'!T18*1000000/'Table 26'!S18</f>
        <v>1676.2855492071644</v>
      </c>
      <c r="T18" s="147">
        <f>'Table 29'!U18*1000000/'Table 26'!T18</f>
        <v>1750.0083771738766</v>
      </c>
      <c r="U18" s="148">
        <f>'Table 29'!V18*1000000/'Table 26'!U18</f>
        <v>1300.5015473268595</v>
      </c>
      <c r="V18" s="148">
        <f>'Table 29'!W18*1000000/'Table 26'!V18</f>
        <v>1660.4690509188431</v>
      </c>
      <c r="W18" s="150">
        <f>'Table 29'!X18*1000000/'Table 26'!W18</f>
        <v>1697.6470631041593</v>
      </c>
      <c r="X18" s="150">
        <f>'Table 29'!Y18*1000000/'Table 26'!X18</f>
        <v>1771.5352216533283</v>
      </c>
      <c r="Y18" s="100"/>
    </row>
    <row r="19" spans="1:25" s="105" customFormat="1">
      <c r="A19" s="44">
        <v>2009</v>
      </c>
      <c r="B19" s="146">
        <f>'Table 29'!C19*1000000/'Table 26'!B19</f>
        <v>1744.3167773859402</v>
      </c>
      <c r="C19" s="147">
        <f>'Table 29'!D19*1000000/'Table 26'!C19</f>
        <v>2032.6924057734482</v>
      </c>
      <c r="D19" s="148">
        <f>'Table 29'!E19*1000000/'Table 26'!D19</f>
        <v>2131.0063990692265</v>
      </c>
      <c r="E19" s="148">
        <f>'Table 29'!F19*1000000/'Table 26'!E19</f>
        <v>1892.393509127789</v>
      </c>
      <c r="F19" s="148">
        <f>'Table 29'!G19*1000000/'Table 26'!F19</f>
        <v>1959.407167096402</v>
      </c>
      <c r="G19" s="149">
        <f>'Table 29'!H19*1000000/'Table 26'!G19</f>
        <v>1899.9581322579934</v>
      </c>
      <c r="H19" s="146">
        <f>'Table 29'!I19*1000000/'Table 26'!H19</f>
        <v>1949.3813480287058</v>
      </c>
      <c r="I19" s="147">
        <f>'Table 29'!J19*1000000/'Table 26'!I19</f>
        <v>1915.9633027522937</v>
      </c>
      <c r="J19" s="148">
        <f>'Table 29'!K19*1000000/'Table 26'!J19</f>
        <v>1534.7631002617381</v>
      </c>
      <c r="K19" s="148">
        <f>'Table 29'!L19*1000000/'Table 26'!K19</f>
        <v>1939.466860284203</v>
      </c>
      <c r="L19" s="148">
        <f>'Table 29'!M19*1000000/'Table 26'!L19</f>
        <v>1729.8316797159794</v>
      </c>
      <c r="M19" s="148">
        <f>'Table 29'!N19*1000000/'Table 26'!M19</f>
        <v>1755.8513582931439</v>
      </c>
      <c r="N19" s="148">
        <f>'Table 29'!O19*1000000/'Table 26'!N19</f>
        <v>1744.5978625477806</v>
      </c>
      <c r="O19" s="148">
        <f>'Table 29'!P19*1000000/'Table 26'!O19</f>
        <v>1760.5011598185661</v>
      </c>
      <c r="P19" s="148">
        <f>'Table 29'!Q19*1000000/'Table 26'!P19</f>
        <v>1590.007191615284</v>
      </c>
      <c r="Q19" s="148">
        <f>'Table 29'!R19*1000000/'Table 26'!Q19</f>
        <v>1422.9334659514759</v>
      </c>
      <c r="R19" s="148">
        <f>'Table 29'!S19*1000000/'Table 26'!R19</f>
        <v>1465.9746140783452</v>
      </c>
      <c r="S19" s="148">
        <f>'Table 29'!T19*1000000/'Table 26'!S19</f>
        <v>1650.0021439736797</v>
      </c>
      <c r="T19" s="147">
        <f>'Table 29'!U19*1000000/'Table 26'!T19</f>
        <v>1706.4170330484612</v>
      </c>
      <c r="U19" s="148">
        <f>'Table 29'!V19*1000000/'Table 26'!U19</f>
        <v>1215.8057851239669</v>
      </c>
      <c r="V19" s="148">
        <f>'Table 29'!W19*1000000/'Table 26'!V19</f>
        <v>1663.4317072116839</v>
      </c>
      <c r="W19" s="150">
        <f>'Table 29'!X19*1000000/'Table 26'!W19</f>
        <v>1668.0052518181496</v>
      </c>
      <c r="X19" s="150">
        <f>'Table 29'!Y19*1000000/'Table 26'!X19</f>
        <v>1737.8314893032466</v>
      </c>
      <c r="Y19" s="100"/>
    </row>
    <row r="20" spans="1:25" s="105" customFormat="1">
      <c r="A20" s="44">
        <v>2010</v>
      </c>
      <c r="B20" s="146">
        <f>'Table 29'!C20*1000000/'Table 26'!B20</f>
        <v>1748.5868403269337</v>
      </c>
      <c r="C20" s="147">
        <f>'Table 29'!D20*1000000/'Table 26'!C20</f>
        <v>2004.2669287164304</v>
      </c>
      <c r="D20" s="148">
        <f>'Table 29'!E20*1000000/'Table 26'!D20</f>
        <v>2223.5122726470067</v>
      </c>
      <c r="E20" s="148">
        <f>'Table 29'!F20*1000000/'Table 26'!E20</f>
        <v>1903.5109136188291</v>
      </c>
      <c r="F20" s="148">
        <f>'Table 29'!G20*1000000/'Table 26'!F20</f>
        <v>1976.311501873306</v>
      </c>
      <c r="G20" s="149">
        <f>'Table 29'!H20*1000000/'Table 26'!G20</f>
        <v>1933.4869771112865</v>
      </c>
      <c r="H20" s="146">
        <f>'Table 29'!I20*1000000/'Table 26'!H20</f>
        <v>1973.9785141673758</v>
      </c>
      <c r="I20" s="147">
        <f>'Table 29'!J20*1000000/'Table 26'!I20</f>
        <v>1912.7093055174307</v>
      </c>
      <c r="J20" s="148">
        <f>'Table 29'!K20*1000000/'Table 26'!J20</f>
        <v>1530.4854775038561</v>
      </c>
      <c r="K20" s="148">
        <f>'Table 29'!L20*1000000/'Table 26'!K20</f>
        <v>1960.1852160298477</v>
      </c>
      <c r="L20" s="148">
        <f>'Table 29'!M20*1000000/'Table 26'!L20</f>
        <v>1738.8113999102125</v>
      </c>
      <c r="M20" s="148">
        <f>'Table 29'!N20*1000000/'Table 26'!M20</f>
        <v>1752.6326859021076</v>
      </c>
      <c r="N20" s="148">
        <f>'Table 29'!O20*1000000/'Table 26'!N20</f>
        <v>1771.1462880400168</v>
      </c>
      <c r="O20" s="148">
        <f>'Table 29'!P20*1000000/'Table 26'!O20</f>
        <v>1757.9487479351528</v>
      </c>
      <c r="P20" s="148">
        <f>'Table 29'!Q20*1000000/'Table 26'!P20</f>
        <v>1581.362732362307</v>
      </c>
      <c r="Q20" s="148">
        <f>'Table 29'!R20*1000000/'Table 26'!Q20</f>
        <v>1425.0370209845776</v>
      </c>
      <c r="R20" s="148">
        <f>'Table 29'!S20*1000000/'Table 26'!R20</f>
        <v>1447.6299205406885</v>
      </c>
      <c r="S20" s="148">
        <f>'Table 29'!T20*1000000/'Table 26'!S20</f>
        <v>1640.5148881249072</v>
      </c>
      <c r="T20" s="147">
        <f>'Table 29'!U20*1000000/'Table 26'!T20</f>
        <v>1701.743904408203</v>
      </c>
      <c r="U20" s="148">
        <f>'Table 29'!V20*1000000/'Table 26'!U20</f>
        <v>1229.0091724624533</v>
      </c>
      <c r="V20" s="148">
        <f>'Table 29'!W20*1000000/'Table 26'!V20</f>
        <v>1645.4012794539203</v>
      </c>
      <c r="W20" s="150">
        <f>'Table 29'!X20*1000000/'Table 26'!W20</f>
        <v>1664.1640203808277</v>
      </c>
      <c r="X20" s="150">
        <f>'Table 29'!Y20*1000000/'Table 26'!X20</f>
        <v>1740.374063438637</v>
      </c>
      <c r="Y20" s="100"/>
    </row>
    <row r="21" spans="1:25" s="105" customFormat="1">
      <c r="A21" s="44">
        <v>2011</v>
      </c>
      <c r="B21" s="146">
        <f>'Table 29'!C21*1000000/'Table 26'!B21</f>
        <v>1747.6938709821331</v>
      </c>
      <c r="C21" s="147">
        <f>'Table 29'!D21*1000000/'Table 26'!C21</f>
        <v>1996.9385302415019</v>
      </c>
      <c r="D21" s="148">
        <f>'Table 29'!E21*1000000/'Table 26'!D21</f>
        <v>2260.0201534127132</v>
      </c>
      <c r="E21" s="148">
        <f>'Table 29'!F21*1000000/'Table 26'!E21</f>
        <v>1897.0199749733513</v>
      </c>
      <c r="F21" s="148">
        <f>'Table 29'!G21*1000000/'Table 26'!F21</f>
        <v>1980.9142806436346</v>
      </c>
      <c r="G21" s="149">
        <f>'Table 29'!H21*1000000/'Table 26'!G21</f>
        <v>1927.7466203360013</v>
      </c>
      <c r="H21" s="146">
        <f>'Table 29'!I21*1000000/'Table 26'!H21</f>
        <v>1975.4886135384008</v>
      </c>
      <c r="I21" s="147">
        <f>'Table 29'!J21*1000000/'Table 26'!I21</f>
        <v>1916.8216335897803</v>
      </c>
      <c r="J21" s="148">
        <f>'Table 29'!K21*1000000/'Table 26'!J21</f>
        <v>1522.1988406770033</v>
      </c>
      <c r="K21" s="148">
        <f>'Table 29'!L21*1000000/'Table 26'!K21</f>
        <v>1950.2281319254334</v>
      </c>
      <c r="L21" s="148">
        <f>'Table 29'!M21*1000000/'Table 26'!L21</f>
        <v>1746.7949206542783</v>
      </c>
      <c r="M21" s="148">
        <f>'Table 29'!N21*1000000/'Table 26'!M21</f>
        <v>1751.4925587680041</v>
      </c>
      <c r="N21" s="148">
        <f>'Table 29'!O21*1000000/'Table 26'!N21</f>
        <v>1721.1379273682771</v>
      </c>
      <c r="O21" s="148">
        <f>'Table 29'!P21*1000000/'Table 26'!O21</f>
        <v>1778.2702999649553</v>
      </c>
      <c r="P21" s="148">
        <f>'Table 29'!Q21*1000000/'Table 26'!P21</f>
        <v>1574.8168200067389</v>
      </c>
      <c r="Q21" s="148">
        <f>'Table 29'!R21*1000000/'Table 26'!Q21</f>
        <v>1410.2550258265392</v>
      </c>
      <c r="R21" s="148">
        <f>'Table 29'!S21*1000000/'Table 26'!R21</f>
        <v>1444.1149604244195</v>
      </c>
      <c r="S21" s="148">
        <f>'Table 29'!T21*1000000/'Table 26'!S21</f>
        <v>1640.5494641710145</v>
      </c>
      <c r="T21" s="147">
        <f>'Table 29'!U21*1000000/'Table 26'!T21</f>
        <v>1717.2601952900632</v>
      </c>
      <c r="U21" s="148">
        <f>'Table 29'!V21*1000000/'Table 26'!U21</f>
        <v>1227.1947453556197</v>
      </c>
      <c r="V21" s="148">
        <f>'Table 29'!W21*1000000/'Table 26'!V21</f>
        <v>1630.7296422345812</v>
      </c>
      <c r="W21" s="150">
        <f>'Table 29'!X21*1000000/'Table 26'!W21</f>
        <v>1662.1759503428132</v>
      </c>
      <c r="X21" s="150">
        <f>'Table 29'!Y21*1000000/'Table 26'!X21</f>
        <v>1738.3407881507819</v>
      </c>
      <c r="Y21" s="100"/>
    </row>
    <row r="22" spans="1:25" s="105" customFormat="1">
      <c r="A22" s="44">
        <v>2012</v>
      </c>
      <c r="B22" s="146">
        <f>'Table 29'!C22*1000000/'Table 26'!B22</f>
        <v>1757.0624225024774</v>
      </c>
      <c r="C22" s="147">
        <f>'Table 29'!D22*1000000/'Table 26'!C22</f>
        <v>2025.1386711287369</v>
      </c>
      <c r="D22" s="148">
        <f>'Table 29'!E22*1000000/'Table 26'!D22</f>
        <v>2261.4292475153811</v>
      </c>
      <c r="E22" s="148">
        <f>'Table 29'!F22*1000000/'Table 26'!E22</f>
        <v>1843.7966371505322</v>
      </c>
      <c r="F22" s="148">
        <f>'Table 29'!G22*1000000/'Table 26'!F22</f>
        <v>1992.1417113683012</v>
      </c>
      <c r="G22" s="149">
        <f>'Table 29'!H22*1000000/'Table 26'!G22</f>
        <v>1931.8780344728598</v>
      </c>
      <c r="H22" s="146">
        <f>'Table 29'!I22*1000000/'Table 26'!H22</f>
        <v>1984.8102266216188</v>
      </c>
      <c r="I22" s="147">
        <f>'Table 29'!J22*1000000/'Table 26'!I22</f>
        <v>1923.1530484918894</v>
      </c>
      <c r="J22" s="148">
        <f>'Table 29'!K22*1000000/'Table 26'!J22</f>
        <v>1518.8862718535281</v>
      </c>
      <c r="K22" s="148">
        <f>'Table 29'!L22*1000000/'Table 26'!K22</f>
        <v>1939.8606621766062</v>
      </c>
      <c r="L22" s="148">
        <f>'Table 29'!M22*1000000/'Table 26'!L22</f>
        <v>1736.1938093723013</v>
      </c>
      <c r="M22" s="148">
        <f>'Table 29'!N22*1000000/'Table 26'!M22</f>
        <v>1774.3564298639892</v>
      </c>
      <c r="N22" s="148">
        <f>'Table 29'!O22*1000000/'Table 26'!N22</f>
        <v>1803.9846628073078</v>
      </c>
      <c r="O22" s="148">
        <f>'Table 29'!P22*1000000/'Table 26'!O22</f>
        <v>1786.3045823366633</v>
      </c>
      <c r="P22" s="148">
        <f>'Table 29'!Q22*1000000/'Table 26'!P22</f>
        <v>1583.3248967929899</v>
      </c>
      <c r="Q22" s="148">
        <f>'Table 29'!R22*1000000/'Table 26'!Q22</f>
        <v>1407.3351612962588</v>
      </c>
      <c r="R22" s="148">
        <f>'Table 29'!S22*1000000/'Table 26'!R22</f>
        <v>1463.27807759242</v>
      </c>
      <c r="S22" s="148">
        <f>'Table 29'!T22*1000000/'Table 26'!S22</f>
        <v>1644.5045976284937</v>
      </c>
      <c r="T22" s="147">
        <f>'Table 29'!U22*1000000/'Table 26'!T22</f>
        <v>1710.9546054555658</v>
      </c>
      <c r="U22" s="148">
        <f>'Table 29'!V22*1000000/'Table 26'!U22</f>
        <v>1243.0344294751076</v>
      </c>
      <c r="V22" s="148">
        <f>'Table 29'!W22*1000000/'Table 26'!V22</f>
        <v>1643.7426573886182</v>
      </c>
      <c r="W22" s="150">
        <f>'Table 29'!X22*1000000/'Table 26'!W22</f>
        <v>1670.0745144936247</v>
      </c>
      <c r="X22" s="150">
        <f>'Table 29'!Y22*1000000/'Table 26'!X22</f>
        <v>1747.1727374197162</v>
      </c>
      <c r="Y22" s="100"/>
    </row>
    <row r="23" spans="1:25" s="105" customFormat="1">
      <c r="A23" s="44">
        <v>2013</v>
      </c>
      <c r="B23" s="146">
        <f>'Table 29'!C23*1000000/'Table 26'!B23</f>
        <v>1753.3250541325456</v>
      </c>
      <c r="C23" s="147">
        <f>'Table 29'!D23*1000000/'Table 26'!C23</f>
        <v>2021.1553705905667</v>
      </c>
      <c r="D23" s="148">
        <f>'Table 29'!E23*1000000/'Table 26'!D23</f>
        <v>2226.13531047266</v>
      </c>
      <c r="E23" s="148">
        <f>'Table 29'!F23*1000000/'Table 26'!E23</f>
        <v>1875.3620293618296</v>
      </c>
      <c r="F23" s="148">
        <f>'Table 29'!G23*1000000/'Table 26'!F23</f>
        <v>1984.8750933687443</v>
      </c>
      <c r="G23" s="149">
        <f>'Table 29'!H23*1000000/'Table 26'!G23</f>
        <v>1931.8244389666102</v>
      </c>
      <c r="H23" s="146">
        <f>'Table 29'!I23*1000000/'Table 26'!H23</f>
        <v>1981.8914551601952</v>
      </c>
      <c r="I23" s="147">
        <f>'Table 29'!J23*1000000/'Table 26'!I23</f>
        <v>1933.3719835674167</v>
      </c>
      <c r="J23" s="148">
        <f>'Table 29'!K23*1000000/'Table 26'!J23</f>
        <v>1528.3768589322874</v>
      </c>
      <c r="K23" s="148">
        <f>'Table 29'!L23*1000000/'Table 26'!K23</f>
        <v>1923.2033198229256</v>
      </c>
      <c r="L23" s="148">
        <f>'Table 29'!M23*1000000/'Table 26'!L23</f>
        <v>1723.7691594889791</v>
      </c>
      <c r="M23" s="148">
        <f>'Table 29'!N23*1000000/'Table 26'!M23</f>
        <v>1775.8783249683336</v>
      </c>
      <c r="N23" s="148">
        <f>'Table 29'!O23*1000000/'Table 26'!N23</f>
        <v>1773.4944093048352</v>
      </c>
      <c r="O23" s="148">
        <f>'Table 29'!P23*1000000/'Table 26'!O23</f>
        <v>1787.2032652910798</v>
      </c>
      <c r="P23" s="148">
        <f>'Table 29'!Q23*1000000/'Table 26'!P23</f>
        <v>1584.6266083034886</v>
      </c>
      <c r="Q23" s="148">
        <f>'Table 29'!R23*1000000/'Table 26'!Q23</f>
        <v>1398.3350239602644</v>
      </c>
      <c r="R23" s="148">
        <f>'Table 29'!S23*1000000/'Table 26'!R23</f>
        <v>1452.9497179424577</v>
      </c>
      <c r="S23" s="148">
        <f>'Table 29'!T23*1000000/'Table 26'!S23</f>
        <v>1631.6185751126663</v>
      </c>
      <c r="T23" s="147">
        <f>'Table 29'!U23*1000000/'Table 26'!T23</f>
        <v>1701.4014413483885</v>
      </c>
      <c r="U23" s="148">
        <f>'Table 29'!V23*1000000/'Table 26'!U23</f>
        <v>1248.135653409091</v>
      </c>
      <c r="V23" s="148">
        <f>'Table 29'!W23*1000000/'Table 26'!V23</f>
        <v>1629.3799457472592</v>
      </c>
      <c r="W23" s="150">
        <f>'Table 29'!X23*1000000/'Table 26'!W23</f>
        <v>1665.9228480048919</v>
      </c>
      <c r="X23" s="150">
        <f>'Table 29'!Y23*1000000/'Table 26'!X23</f>
        <v>1743.6047757847123</v>
      </c>
      <c r="Y23" s="100"/>
    </row>
    <row r="24" spans="1:25" s="105" customFormat="1">
      <c r="A24" s="44">
        <v>2014</v>
      </c>
      <c r="B24" s="146">
        <f>'Table 29'!C24*1000000/'Table 26'!B24</f>
        <v>1747.2820571461243</v>
      </c>
      <c r="C24" s="147">
        <f>'Table 29'!D24*1000000/'Table 26'!C24</f>
        <v>2022.0224480025533</v>
      </c>
      <c r="D24" s="148">
        <f>'Table 29'!E24*1000000/'Table 26'!D24</f>
        <v>2241.6707563116856</v>
      </c>
      <c r="E24" s="148">
        <f>'Table 29'!F24*1000000/'Table 26'!E24</f>
        <v>1857.6470588235295</v>
      </c>
      <c r="F24" s="148">
        <f>'Table 29'!G24*1000000/'Table 26'!F24</f>
        <v>1985.5116664207126</v>
      </c>
      <c r="G24" s="149">
        <f>'Table 29'!H24*1000000/'Table 26'!G24</f>
        <v>1925.9349066927866</v>
      </c>
      <c r="H24" s="146">
        <f>'Table 29'!I24*1000000/'Table 26'!H24</f>
        <v>1980.0045615978627</v>
      </c>
      <c r="I24" s="147">
        <f>'Table 29'!J24*1000000/'Table 26'!I24</f>
        <v>1915.515581795999</v>
      </c>
      <c r="J24" s="148">
        <f>'Table 29'!K24*1000000/'Table 26'!J24</f>
        <v>1523.0075157547619</v>
      </c>
      <c r="K24" s="148">
        <f>'Table 29'!L24*1000000/'Table 26'!K24</f>
        <v>1949.9073646670504</v>
      </c>
      <c r="L24" s="148">
        <f>'Table 29'!M24*1000000/'Table 26'!L24</f>
        <v>1734.5526368994852</v>
      </c>
      <c r="M24" s="148">
        <f>'Table 29'!N24*1000000/'Table 26'!M24</f>
        <v>1774.4557768472393</v>
      </c>
      <c r="N24" s="148">
        <f>'Table 29'!O24*1000000/'Table 26'!N24</f>
        <v>1752.9591852199876</v>
      </c>
      <c r="O24" s="148">
        <f>'Table 29'!P24*1000000/'Table 26'!O24</f>
        <v>1767.0135021326307</v>
      </c>
      <c r="P24" s="148">
        <f>'Table 29'!Q24*1000000/'Table 26'!P24</f>
        <v>1569.103075537254</v>
      </c>
      <c r="Q24" s="148">
        <f>'Table 29'!R24*1000000/'Table 26'!Q24</f>
        <v>1384.7323654754116</v>
      </c>
      <c r="R24" s="148">
        <f>'Table 29'!S24*1000000/'Table 26'!R24</f>
        <v>1446.3246577147545</v>
      </c>
      <c r="S24" s="148">
        <f>'Table 29'!T24*1000000/'Table 26'!S24</f>
        <v>1621.1641914402635</v>
      </c>
      <c r="T24" s="147">
        <f>'Table 29'!U24*1000000/'Table 26'!T24</f>
        <v>1714.5969498910674</v>
      </c>
      <c r="U24" s="148">
        <f>'Table 29'!V24*1000000/'Table 26'!U24</f>
        <v>1178.3480148091408</v>
      </c>
      <c r="V24" s="148">
        <f>'Table 29'!W24*1000000/'Table 26'!V24</f>
        <v>1611.0986762166656</v>
      </c>
      <c r="W24" s="150">
        <f>'Table 29'!X24*1000000/'Table 26'!W24</f>
        <v>1659.3718383292346</v>
      </c>
      <c r="X24" s="150">
        <f>'Table 29'!Y24*1000000/'Table 26'!X24</f>
        <v>1737.3675149621477</v>
      </c>
      <c r="Y24" s="100"/>
    </row>
    <row r="25" spans="1:25" s="105" customFormat="1">
      <c r="A25" s="44">
        <v>2015</v>
      </c>
      <c r="B25" s="146">
        <f>'Table 29'!C25*1000000/'Table 26'!B25</f>
        <v>1748.5598491027733</v>
      </c>
      <c r="C25" s="147">
        <f>'Table 29'!D25*1000000/'Table 26'!C25</f>
        <v>2046.5804367594565</v>
      </c>
      <c r="D25" s="148">
        <f>'Table 29'!E25*1000000/'Table 26'!D25</f>
        <v>2171.8998576572048</v>
      </c>
      <c r="E25" s="148">
        <f>'Table 29'!F25*1000000/'Table 26'!E25</f>
        <v>1868.1730671800588</v>
      </c>
      <c r="F25" s="148">
        <f>'Table 29'!G25*1000000/'Table 26'!F25</f>
        <v>1980.8531531381589</v>
      </c>
      <c r="G25" s="149">
        <f>'Table 29'!H25*1000000/'Table 26'!G25</f>
        <v>1928.246720356582</v>
      </c>
      <c r="H25" s="146">
        <f>'Table 29'!I25*1000000/'Table 26'!H25</f>
        <v>1974.4208519693937</v>
      </c>
      <c r="I25" s="147">
        <f>'Table 29'!J25*1000000/'Table 26'!I25</f>
        <v>1913.9104580302733</v>
      </c>
      <c r="J25" s="148">
        <f>'Table 29'!K25*1000000/'Table 26'!J25</f>
        <v>1527.6953835152162</v>
      </c>
      <c r="K25" s="148">
        <f>'Table 29'!L25*1000000/'Table 26'!K25</f>
        <v>1964.1975690471036</v>
      </c>
      <c r="L25" s="148">
        <f>'Table 29'!M25*1000000/'Table 26'!L25</f>
        <v>1736.4308020412827</v>
      </c>
      <c r="M25" s="148">
        <f>'Table 29'!N25*1000000/'Table 26'!M25</f>
        <v>1784.4119108596767</v>
      </c>
      <c r="N25" s="148">
        <f>'Table 29'!O25*1000000/'Table 26'!N25</f>
        <v>1766.4303841778244</v>
      </c>
      <c r="O25" s="148">
        <f>'Table 29'!P25*1000000/'Table 26'!O25</f>
        <v>1792.0246886366142</v>
      </c>
      <c r="P25" s="148">
        <f>'Table 29'!Q25*1000000/'Table 26'!P25</f>
        <v>1593.0715714732994</v>
      </c>
      <c r="Q25" s="148">
        <f>'Table 29'!R25*1000000/'Table 26'!Q25</f>
        <v>1398.770714479761</v>
      </c>
      <c r="R25" s="148">
        <f>'Table 29'!S25*1000000/'Table 26'!R25</f>
        <v>1446.1270209856089</v>
      </c>
      <c r="S25" s="148">
        <f>'Table 29'!T25*1000000/'Table 26'!S25</f>
        <v>1609.2130894135503</v>
      </c>
      <c r="T25" s="147">
        <f>'Table 29'!U25*1000000/'Table 26'!T25</f>
        <v>1668.8680037562699</v>
      </c>
      <c r="U25" s="148">
        <f>'Table 29'!V25*1000000/'Table 26'!U25</f>
        <v>1236.7379929382737</v>
      </c>
      <c r="V25" s="148">
        <f>'Table 29'!W25*1000000/'Table 26'!V25</f>
        <v>1616.3799989349807</v>
      </c>
      <c r="W25" s="150">
        <f>'Table 29'!X25*1000000/'Table 26'!W25</f>
        <v>1665.7972186693962</v>
      </c>
      <c r="X25" s="150">
        <f>'Table 29'!Y25*1000000/'Table 26'!X25</f>
        <v>1741.277064040459</v>
      </c>
      <c r="Y25" s="100"/>
    </row>
    <row r="26" spans="1:25" s="105" customFormat="1">
      <c r="A26" s="44">
        <v>2016</v>
      </c>
      <c r="B26" s="146">
        <f>'Table 29'!C26*1000000/'Table 26'!B26</f>
        <v>1740.7347670817658</v>
      </c>
      <c r="C26" s="147">
        <f>'Table 29'!D26*1000000/'Table 26'!C26</f>
        <v>2008.4927375188506</v>
      </c>
      <c r="D26" s="148">
        <f>'Table 29'!E26*1000000/'Table 26'!D26</f>
        <v>2158.8580476900147</v>
      </c>
      <c r="E26" s="148">
        <f>'Table 29'!F26*1000000/'Table 26'!E26</f>
        <v>1848.6855109705475</v>
      </c>
      <c r="F26" s="148">
        <f>'Table 29'!G26*1000000/'Table 26'!F26</f>
        <v>1963.7135636057287</v>
      </c>
      <c r="G26" s="149">
        <f>'Table 29'!H26*1000000/'Table 26'!G26</f>
        <v>1924.6065283602559</v>
      </c>
      <c r="H26" s="146">
        <f>'Table 29'!I26*1000000/'Table 26'!H26</f>
        <v>1959.9428097703981</v>
      </c>
      <c r="I26" s="147">
        <f>'Table 29'!J26*1000000/'Table 26'!I26</f>
        <v>1918.10139650472</v>
      </c>
      <c r="J26" s="148">
        <f>'Table 29'!K26*1000000/'Table 26'!J26</f>
        <v>1537.377790420865</v>
      </c>
      <c r="K26" s="148">
        <f>'Table 29'!L26*1000000/'Table 26'!K26</f>
        <v>1939.1773007612098</v>
      </c>
      <c r="L26" s="148">
        <f>'Table 29'!M26*1000000/'Table 26'!L26</f>
        <v>1762.771631330718</v>
      </c>
      <c r="M26" s="148">
        <f>'Table 29'!N26*1000000/'Table 26'!M26</f>
        <v>1806.4920536954173</v>
      </c>
      <c r="N26" s="148">
        <f>'Table 29'!O26*1000000/'Table 26'!N26</f>
        <v>1771.262642557549</v>
      </c>
      <c r="O26" s="148">
        <f>'Table 29'!P26*1000000/'Table 26'!O26</f>
        <v>1772.2835000997995</v>
      </c>
      <c r="P26" s="148">
        <f>'Table 29'!Q26*1000000/'Table 26'!P26</f>
        <v>1574.5427421811803</v>
      </c>
      <c r="Q26" s="148">
        <f>'Table 29'!R26*1000000/'Table 26'!Q26</f>
        <v>1386.0903529867489</v>
      </c>
      <c r="R26" s="148">
        <f>'Table 29'!S26*1000000/'Table 26'!R26</f>
        <v>1437.2736161638554</v>
      </c>
      <c r="S26" s="148">
        <f>'Table 29'!T26*1000000/'Table 26'!S26</f>
        <v>1610.245556949634</v>
      </c>
      <c r="T26" s="147">
        <f>'Table 29'!U26*1000000/'Table 26'!T26</f>
        <v>1672.0916400824947</v>
      </c>
      <c r="U26" s="148">
        <f>'Table 29'!V26*1000000/'Table 26'!U26</f>
        <v>1183.79625813896</v>
      </c>
      <c r="V26" s="148">
        <f>'Table 29'!W26*1000000/'Table 26'!V26</f>
        <v>1627.4131698768945</v>
      </c>
      <c r="W26" s="150">
        <f>'Table 29'!X26*1000000/'Table 26'!W26</f>
        <v>1662.421998256347</v>
      </c>
      <c r="X26" s="150">
        <f>'Table 29'!Y26*1000000/'Table 26'!X26</f>
        <v>1734.3285467142227</v>
      </c>
      <c r="Y26" s="100"/>
    </row>
    <row r="27" spans="1:25" s="105" customFormat="1">
      <c r="A27" s="60">
        <v>2017</v>
      </c>
      <c r="B27" s="146">
        <f>'Table 29'!C27*1000000/'Table 26'!B27</f>
        <v>1729.6885311422384</v>
      </c>
      <c r="C27" s="147">
        <f>'Table 29'!D27*1000000/'Table 26'!C27</f>
        <v>2000.8126671210612</v>
      </c>
      <c r="D27" s="148">
        <f>'Table 29'!E27*1000000/'Table 26'!D27</f>
        <v>2224.2792911928063</v>
      </c>
      <c r="E27" s="148">
        <f>'Table 29'!F27*1000000/'Table 26'!E27</f>
        <v>1862.6542457201385</v>
      </c>
      <c r="F27" s="148">
        <f>'Table 29'!G27*1000000/'Table 26'!F27</f>
        <v>1955.8802025868372</v>
      </c>
      <c r="G27" s="149">
        <f>'Table 29'!H27*1000000/'Table 26'!G27</f>
        <v>1909.9969247955617</v>
      </c>
      <c r="H27" s="146">
        <f>'Table 29'!I27*1000000/'Table 26'!H27</f>
        <v>1954.6624693306096</v>
      </c>
      <c r="I27" s="147">
        <f>'Table 29'!J27*1000000/'Table 26'!I27</f>
        <v>1895.1651888703273</v>
      </c>
      <c r="J27" s="148">
        <f>'Table 29'!K27*1000000/'Table 26'!J27</f>
        <v>1523.8934768488448</v>
      </c>
      <c r="K27" s="148">
        <f>'Table 29'!L27*1000000/'Table 26'!K27</f>
        <v>1925.0330983004546</v>
      </c>
      <c r="L27" s="148">
        <f>'Table 29'!M27*1000000/'Table 26'!L27</f>
        <v>1742.6484469163411</v>
      </c>
      <c r="M27" s="148">
        <f>'Table 29'!N27*1000000/'Table 26'!M27</f>
        <v>1776.2291279039177</v>
      </c>
      <c r="N27" s="148">
        <f>'Table 29'!O27*1000000/'Table 26'!N27</f>
        <v>1753.3533047256633</v>
      </c>
      <c r="O27" s="148">
        <f>'Table 29'!P27*1000000/'Table 26'!O27</f>
        <v>1765.4179589857627</v>
      </c>
      <c r="P27" s="148">
        <f>'Table 29'!Q27*1000000/'Table 26'!P27</f>
        <v>1576.0423028537723</v>
      </c>
      <c r="Q27" s="148">
        <f>'Table 29'!R27*1000000/'Table 26'!Q27</f>
        <v>1362.6254154629889</v>
      </c>
      <c r="R27" s="148">
        <f>'Table 29'!S27*1000000/'Table 26'!R27</f>
        <v>1429.0847657611757</v>
      </c>
      <c r="S27" s="148">
        <f>'Table 29'!T27*1000000/'Table 26'!S27</f>
        <v>1607.1820881758636</v>
      </c>
      <c r="T27" s="147">
        <f>'Table 29'!U27*1000000/'Table 26'!T27</f>
        <v>1657.2606919179143</v>
      </c>
      <c r="U27" s="148">
        <f>'Table 29'!V27*1000000/'Table 26'!U27</f>
        <v>1222.7263760110475</v>
      </c>
      <c r="V27" s="148">
        <f>'Table 29'!W27*1000000/'Table 26'!V27</f>
        <v>1630.2582601572269</v>
      </c>
      <c r="W27" s="150">
        <f>'Table 29'!X27*1000000/'Table 26'!W27</f>
        <v>1649.7226442492542</v>
      </c>
      <c r="X27" s="150">
        <f>'Table 29'!Y27*1000000/'Table 26'!X27</f>
        <v>1721.840742205655</v>
      </c>
      <c r="Y27" s="100"/>
    </row>
    <row r="28" spans="1:25" s="239" customFormat="1">
      <c r="A28" s="241">
        <v>2018</v>
      </c>
      <c r="B28" s="146">
        <f>'Table 29'!C28*1000000/'Table 26'!B28</f>
        <v>1742.2967481680312</v>
      </c>
      <c r="C28" s="147">
        <f>'Table 29'!D28*1000000/'Table 26'!C28</f>
        <v>1967.2096169858451</v>
      </c>
      <c r="D28" s="148">
        <f>'Table 29'!E28*1000000/'Table 26'!D28</f>
        <v>2209.6506596306067</v>
      </c>
      <c r="E28" s="148">
        <f>'Table 29'!F28*1000000/'Table 26'!E28</f>
        <v>1875.0430622009569</v>
      </c>
      <c r="F28" s="148">
        <f>'Table 29'!G28*1000000/'Table 26'!F28</f>
        <v>1963.3347277214077</v>
      </c>
      <c r="G28" s="149">
        <f>'Table 29'!H28*1000000/'Table 26'!G28</f>
        <v>1932.5836813484905</v>
      </c>
      <c r="H28" s="146">
        <f>'Table 29'!I28*1000000/'Table 26'!H28</f>
        <v>1963.8182398637862</v>
      </c>
      <c r="I28" s="147">
        <f>'Table 29'!J28*1000000/'Table 26'!I28</f>
        <v>1924.6009176504326</v>
      </c>
      <c r="J28" s="148">
        <f>'Table 29'!K28*1000000/'Table 26'!J28</f>
        <v>1532.9352593091269</v>
      </c>
      <c r="K28" s="148">
        <f>'Table 29'!L28*1000000/'Table 26'!K28</f>
        <v>1947.0274002258486</v>
      </c>
      <c r="L28" s="148">
        <f>'Table 29'!M28*1000000/'Table 26'!L28</f>
        <v>1757.7115606765203</v>
      </c>
      <c r="M28" s="148">
        <f>'Table 29'!N28*1000000/'Table 26'!M28</f>
        <v>1777.2078732866623</v>
      </c>
      <c r="N28" s="148">
        <f>'Table 29'!O28*1000000/'Table 26'!N28</f>
        <v>1750.0546197521207</v>
      </c>
      <c r="O28" s="148">
        <f>'Table 29'!P28*1000000/'Table 26'!O28</f>
        <v>1782.5668457892641</v>
      </c>
      <c r="P28" s="148">
        <f>'Table 29'!Q28*1000000/'Table 26'!P28</f>
        <v>1589.311509379452</v>
      </c>
      <c r="Q28" s="148">
        <f>'Table 29'!R28*1000000/'Table 26'!Q28</f>
        <v>1396.3042085024567</v>
      </c>
      <c r="R28" s="148">
        <f>'Table 29'!S28*1000000/'Table 26'!R28</f>
        <v>1440.6490297651578</v>
      </c>
      <c r="S28" s="148">
        <f>'Table 29'!T28*1000000/'Table 26'!S28</f>
        <v>1613.8204935402284</v>
      </c>
      <c r="T28" s="147">
        <f>'Table 29'!U28*1000000/'Table 26'!T28</f>
        <v>1667.2138034508628</v>
      </c>
      <c r="U28" s="148">
        <f>'Table 29'!V28*1000000/'Table 26'!U28</f>
        <v>1224.9959369413295</v>
      </c>
      <c r="V28" s="148">
        <f>'Table 29'!W28*1000000/'Table 26'!V28</f>
        <v>1632.031366026079</v>
      </c>
      <c r="W28" s="150">
        <f>'Table 29'!X28*1000000/'Table 26'!W28</f>
        <v>1663.5813653419857</v>
      </c>
      <c r="X28" s="150">
        <f>'Table 29'!Y28*1000000/'Table 26'!X28</f>
        <v>1734.6399804127434</v>
      </c>
      <c r="Y28" s="240"/>
    </row>
    <row r="29" spans="1:25" s="105" customFormat="1">
      <c r="S29" s="133"/>
    </row>
    <row r="30" spans="1:25" s="105" customFormat="1">
      <c r="A30" s="1" t="s">
        <v>22</v>
      </c>
      <c r="S30" s="133"/>
    </row>
    <row r="31" spans="1:25" s="105" customFormat="1">
      <c r="A31" s="1"/>
      <c r="S31" s="133"/>
    </row>
    <row r="32" spans="1:25" s="105" customFormat="1">
      <c r="A32" s="241" t="s">
        <v>942</v>
      </c>
      <c r="B32" s="9">
        <f>((B28/B7)^(1/(2018-1997))-1)*100</f>
        <v>-0.25921866464343468</v>
      </c>
      <c r="C32" s="16">
        <f t="shared" ref="C32:X32" si="0">((C28/C7)^(1/(2018-1997))-1)*100</f>
        <v>-0.35858918325281097</v>
      </c>
      <c r="D32" s="17">
        <f t="shared" si="0"/>
        <v>-6.7832085661234665E-2</v>
      </c>
      <c r="E32" s="17">
        <f t="shared" si="0"/>
        <v>5.8077404896383911E-4</v>
      </c>
      <c r="F32" s="17">
        <f t="shared" si="0"/>
        <v>-7.5230170929696527E-2</v>
      </c>
      <c r="G32" s="73">
        <f t="shared" si="0"/>
        <v>-0.14561083974279354</v>
      </c>
      <c r="H32" s="9">
        <f t="shared" si="0"/>
        <v>-0.1326923812467018</v>
      </c>
      <c r="I32" s="16">
        <f t="shared" si="0"/>
        <v>-0.15453811112715599</v>
      </c>
      <c r="J32" s="17">
        <f t="shared" si="0"/>
        <v>-0.33472430540532061</v>
      </c>
      <c r="K32" s="17">
        <f t="shared" si="0"/>
        <v>-0.20139753823568141</v>
      </c>
      <c r="L32" s="17">
        <f t="shared" si="0"/>
        <v>-0.13603083139314132</v>
      </c>
      <c r="M32" s="17">
        <f t="shared" si="0"/>
        <v>-0.13186580213786492</v>
      </c>
      <c r="N32" s="17">
        <f t="shared" si="0"/>
        <v>-8.5030162067800674E-2</v>
      </c>
      <c r="O32" s="17">
        <f t="shared" si="0"/>
        <v>-0.26467599739384839</v>
      </c>
      <c r="P32" s="17">
        <f t="shared" si="0"/>
        <v>3.5644592977557288E-2</v>
      </c>
      <c r="Q32" s="17">
        <f t="shared" si="0"/>
        <v>-0.52368773039169758</v>
      </c>
      <c r="R32" s="17">
        <f t="shared" si="0"/>
        <v>-0.45943578694093157</v>
      </c>
      <c r="S32" s="73">
        <f t="shared" si="0"/>
        <v>-0.26269732408406021</v>
      </c>
      <c r="T32" s="16">
        <f t="shared" si="0"/>
        <v>-0.28304883625692723</v>
      </c>
      <c r="U32" s="17">
        <f t="shared" si="0"/>
        <v>-0.58970620311260546</v>
      </c>
      <c r="V32" s="73">
        <f t="shared" si="0"/>
        <v>-0.12295209438006882</v>
      </c>
      <c r="W32" s="9">
        <f t="shared" si="0"/>
        <v>-0.25303395983233834</v>
      </c>
      <c r="X32" s="9">
        <f t="shared" si="0"/>
        <v>-0.26727319373834879</v>
      </c>
    </row>
    <row r="33" spans="1:24" s="105" customFormat="1">
      <c r="A33" s="44" t="s">
        <v>25</v>
      </c>
      <c r="B33" s="9">
        <f>((B17/B7)^(1/(2007-1997))-1)*100</f>
        <v>-0.30856585988628948</v>
      </c>
      <c r="C33" s="16">
        <f t="shared" ref="C33:X33" si="1">((C17/C7)^(1/(2007-1997))-1)*100</f>
        <v>-0.25348381415040144</v>
      </c>
      <c r="D33" s="17">
        <f t="shared" si="1"/>
        <v>-0.16042857909401853</v>
      </c>
      <c r="E33" s="17">
        <f t="shared" si="1"/>
        <v>-0.11614535086025279</v>
      </c>
      <c r="F33" s="17">
        <f t="shared" si="1"/>
        <v>-2.6384134350176947E-2</v>
      </c>
      <c r="G33" s="73">
        <f t="shared" si="1"/>
        <v>-0.24322926622498686</v>
      </c>
      <c r="H33" s="9">
        <f t="shared" si="1"/>
        <v>-0.17358884208100722</v>
      </c>
      <c r="I33" s="16">
        <f t="shared" si="1"/>
        <v>-0.23358942241222813</v>
      </c>
      <c r="J33" s="17">
        <f t="shared" si="1"/>
        <v>-0.49947161149601627</v>
      </c>
      <c r="K33" s="17">
        <f t="shared" si="1"/>
        <v>-0.18608304043448154</v>
      </c>
      <c r="L33" s="17">
        <f t="shared" si="1"/>
        <v>-0.34325946127145013</v>
      </c>
      <c r="M33" s="17">
        <f t="shared" si="1"/>
        <v>-0.38714196514747501</v>
      </c>
      <c r="N33" s="17">
        <f t="shared" si="1"/>
        <v>-0.12486722464106759</v>
      </c>
      <c r="O33" s="17">
        <f t="shared" si="1"/>
        <v>-0.41482863870115905</v>
      </c>
      <c r="P33" s="17">
        <f t="shared" si="1"/>
        <v>0.22621045341537638</v>
      </c>
      <c r="Q33" s="17">
        <f t="shared" si="1"/>
        <v>-0.66769906687972336</v>
      </c>
      <c r="R33" s="17">
        <f t="shared" si="1"/>
        <v>-0.47973069795883561</v>
      </c>
      <c r="S33" s="73">
        <f t="shared" si="1"/>
        <v>-0.16734694644056081</v>
      </c>
      <c r="T33" s="16">
        <f t="shared" si="1"/>
        <v>-0.10483543167938425</v>
      </c>
      <c r="U33" s="17">
        <f t="shared" si="1"/>
        <v>-0.75277381804615962</v>
      </c>
      <c r="V33" s="73">
        <f t="shared" si="1"/>
        <v>-5.7616450246933404E-2</v>
      </c>
      <c r="W33" s="9">
        <f t="shared" si="1"/>
        <v>-0.30055067217851228</v>
      </c>
      <c r="X33" s="9">
        <f t="shared" si="1"/>
        <v>-0.32003796122536121</v>
      </c>
    </row>
    <row r="34" spans="1:24" s="105" customFormat="1">
      <c r="A34" s="241" t="s">
        <v>943</v>
      </c>
      <c r="B34" s="9">
        <f>((B28/B17)^(1/(2018-2007))-1)*100</f>
        <v>-0.21433638154130241</v>
      </c>
      <c r="C34" s="16">
        <f t="shared" ref="C34:X34" si="2">((C28/C17)^(1/(2018-2007))-1)*100</f>
        <v>-0.45404340851499247</v>
      </c>
      <c r="D34" s="17">
        <f t="shared" si="2"/>
        <v>1.642106563353174E-2</v>
      </c>
      <c r="E34" s="17">
        <f t="shared" si="2"/>
        <v>0.10681379971808624</v>
      </c>
      <c r="F34" s="17">
        <f t="shared" si="2"/>
        <v>-0.1196149485613307</v>
      </c>
      <c r="G34" s="73">
        <f t="shared" si="2"/>
        <v>-5.678392373309471E-2</v>
      </c>
      <c r="H34" s="9">
        <f t="shared" si="2"/>
        <v>-9.549924182318259E-2</v>
      </c>
      <c r="I34" s="16">
        <f t="shared" si="2"/>
        <v>-8.2618929211542014E-2</v>
      </c>
      <c r="J34" s="17">
        <f t="shared" si="2"/>
        <v>-0.18471732978632138</v>
      </c>
      <c r="K34" s="17">
        <f t="shared" si="2"/>
        <v>-0.21531776994928586</v>
      </c>
      <c r="L34" s="17">
        <f t="shared" si="2"/>
        <v>5.2732744138284104E-2</v>
      </c>
      <c r="M34" s="17">
        <f t="shared" si="2"/>
        <v>0.10077108004602486</v>
      </c>
      <c r="N34" s="17">
        <f t="shared" si="2"/>
        <v>-4.8800862172393433E-2</v>
      </c>
      <c r="O34" s="17">
        <f t="shared" si="2"/>
        <v>-0.12797714469563459</v>
      </c>
      <c r="P34" s="17">
        <f t="shared" si="2"/>
        <v>-0.13728265828151232</v>
      </c>
      <c r="Q34" s="17">
        <f t="shared" si="2"/>
        <v>-0.39258716298462559</v>
      </c>
      <c r="R34" s="17">
        <f t="shared" si="2"/>
        <v>-0.44098227643185606</v>
      </c>
      <c r="S34" s="73">
        <f t="shared" si="2"/>
        <v>-0.34930045617106442</v>
      </c>
      <c r="T34" s="16">
        <f t="shared" si="2"/>
        <v>-0.44478511462272552</v>
      </c>
      <c r="U34" s="17">
        <f t="shared" si="2"/>
        <v>-0.44123042943362556</v>
      </c>
      <c r="V34" s="73">
        <f t="shared" si="2"/>
        <v>-0.18231106957103949</v>
      </c>
      <c r="W34" s="9">
        <f t="shared" si="2"/>
        <v>-0.20981729701982088</v>
      </c>
      <c r="X34" s="9">
        <f t="shared" si="2"/>
        <v>-0.21928098639082405</v>
      </c>
    </row>
    <row r="35" spans="1:24" s="105" customFormat="1">
      <c r="A35" s="60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1:24">
      <c r="A36" s="25" t="s">
        <v>594</v>
      </c>
      <c r="B36" s="66" t="s">
        <v>951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48"/>
  <dimension ref="A1:Y38"/>
  <sheetViews>
    <sheetView workbookViewId="0">
      <selection activeCell="B7" sqref="B7:X28"/>
    </sheetView>
  </sheetViews>
  <sheetFormatPr defaultRowHeight="15"/>
  <cols>
    <col min="19" max="19" width="9.140625" style="133"/>
  </cols>
  <sheetData>
    <row r="1" spans="1:25" ht="15.75">
      <c r="A1" s="227" t="s">
        <v>87</v>
      </c>
      <c r="B1" s="227" t="s">
        <v>956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s="105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 s="105" customFormat="1">
      <c r="A6" s="67"/>
      <c r="B6" s="246" t="s">
        <v>604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5" s="105" customFormat="1">
      <c r="A7" s="44">
        <v>1997</v>
      </c>
      <c r="B7" s="76">
        <f>'Table 31'!B7/(365/7)</f>
        <v>36.794279384753438</v>
      </c>
      <c r="C7" s="77">
        <f>'Table 31'!C7/(365/7)</f>
        <v>45.657534246575338</v>
      </c>
      <c r="D7" s="78">
        <f>'Table 31'!D7/(365/7)</f>
        <v>44.590544080388199</v>
      </c>
      <c r="E7" s="78">
        <f>'Table 31'!E7/(365/7)</f>
        <v>36.305438763054383</v>
      </c>
      <c r="F7" s="78">
        <f>'Table 31'!F7/(365/7)</f>
        <v>44.968343501784275</v>
      </c>
      <c r="G7" s="79">
        <f>'Table 31'!G7/(365/7)</f>
        <v>36.319408135522323</v>
      </c>
      <c r="H7" s="76">
        <f>'Table 31'!H7/(365/7)</f>
        <v>41.917194102948912</v>
      </c>
      <c r="I7" s="77">
        <f>'Table 31'!I7/(365/7)</f>
        <v>39.32960893854748</v>
      </c>
      <c r="J7" s="78">
        <f>'Table 31'!J7/(365/7)</f>
        <v>32.643066497599101</v>
      </c>
      <c r="K7" s="78">
        <f>'Table 31'!K7/(365/7)</f>
        <v>39.217025928329853</v>
      </c>
      <c r="L7" s="78">
        <f>'Table 31'!L7/(365/7)</f>
        <v>34.699082644288126</v>
      </c>
      <c r="M7" s="78">
        <f>'Table 31'!M7/(365/7)</f>
        <v>36.174855654930369</v>
      </c>
      <c r="N7" s="78">
        <f>'Table 31'!N7/(365/7)</f>
        <v>36.049301991041943</v>
      </c>
      <c r="O7" s="78">
        <f>'Table 31'!O7/(365/7)</f>
        <v>37.989489101404324</v>
      </c>
      <c r="P7" s="78">
        <f>'Table 31'!P7/(365/7)</f>
        <v>32.384861389017146</v>
      </c>
      <c r="Q7" s="78">
        <f>'Table 31'!Q7/(365/7)</f>
        <v>30.97332372025955</v>
      </c>
      <c r="R7" s="78">
        <f>'Table 31'!R7/(365/7)</f>
        <v>33.171105249723475</v>
      </c>
      <c r="S7" s="79">
        <f>'Table 31'!S7/(365/7)</f>
        <v>33.331220609282354</v>
      </c>
      <c r="T7" s="78">
        <f>'Table 31'!T7/(365/7)</f>
        <v>33.638507371339081</v>
      </c>
      <c r="U7" s="78">
        <f>'Table 31'!U7/(365/7)</f>
        <v>27.21116567588524</v>
      </c>
      <c r="V7" s="79">
        <f>'Table 31'!V7/(365/7)</f>
        <v>33.503307463930412</v>
      </c>
      <c r="W7" s="76">
        <f>'Table 31'!W7/(365/7)</f>
        <v>34.678747431556374</v>
      </c>
      <c r="X7" s="76">
        <f>'Table 31'!X7/(365/7)</f>
        <v>36.585172861197925</v>
      </c>
      <c r="Y7" s="100"/>
    </row>
    <row r="8" spans="1:25" s="105" customFormat="1">
      <c r="A8" s="44">
        <v>1998</v>
      </c>
      <c r="B8" s="76">
        <f>'Table 31'!B8/(365/7)</f>
        <v>37.077421965582722</v>
      </c>
      <c r="C8" s="77">
        <f>'Table 31'!C8/(365/7)</f>
        <v>46.90243220575902</v>
      </c>
      <c r="D8" s="78">
        <f>'Table 31'!D8/(365/7)</f>
        <v>42.186386143382848</v>
      </c>
      <c r="E8" s="78">
        <f>'Table 31'!E8/(365/7)</f>
        <v>36.497365648050575</v>
      </c>
      <c r="F8" s="78">
        <f>'Table 31'!F8/(365/7)</f>
        <v>44.945036360561467</v>
      </c>
      <c r="G8" s="79">
        <f>'Table 31'!G8/(365/7)</f>
        <v>37.071871570718713</v>
      </c>
      <c r="H8" s="76">
        <f>'Table 31'!H8/(365/7)</f>
        <v>41.961416716075476</v>
      </c>
      <c r="I8" s="77">
        <f>'Table 31'!I8/(365/7)</f>
        <v>40.56697108066971</v>
      </c>
      <c r="J8" s="78">
        <f>'Table 31'!J8/(365/7)</f>
        <v>33.450526192015992</v>
      </c>
      <c r="K8" s="78">
        <f>'Table 31'!K8/(365/7)</f>
        <v>39.88390991409333</v>
      </c>
      <c r="L8" s="78">
        <f>'Table 31'!L8/(365/7)</f>
        <v>34.065572421736803</v>
      </c>
      <c r="M8" s="78">
        <f>'Table 31'!M8/(365/7)</f>
        <v>36.490081282328198</v>
      </c>
      <c r="N8" s="78">
        <f>'Table 31'!N8/(365/7)</f>
        <v>36.272950793498744</v>
      </c>
      <c r="O8" s="78">
        <f>'Table 31'!O8/(365/7)</f>
        <v>38.604016716972367</v>
      </c>
      <c r="P8" s="78">
        <f>'Table 31'!P8/(365/7)</f>
        <v>32.942372782870173</v>
      </c>
      <c r="Q8" s="78">
        <f>'Table 31'!Q8/(365/7)</f>
        <v>31.040698828667857</v>
      </c>
      <c r="R8" s="78">
        <f>'Table 31'!R8/(365/7)</f>
        <v>33.304967483049673</v>
      </c>
      <c r="S8" s="79">
        <f>'Table 31'!S8/(365/7)</f>
        <v>33.864696806769828</v>
      </c>
      <c r="T8" s="78">
        <f>'Table 31'!T8/(365/7)</f>
        <v>34.349356379199229</v>
      </c>
      <c r="U8" s="78">
        <f>'Table 31'!U8/(365/7)</f>
        <v>26.946011281224816</v>
      </c>
      <c r="V8" s="79">
        <f>'Table 31'!V8/(365/7)</f>
        <v>33.881832978887708</v>
      </c>
      <c r="W8" s="76">
        <f>'Table 31'!W8/(365/7)</f>
        <v>35.155313206543418</v>
      </c>
      <c r="X8" s="76">
        <f>'Table 31'!X8/(365/7)</f>
        <v>36.928592796474852</v>
      </c>
      <c r="Y8" s="100"/>
    </row>
    <row r="9" spans="1:25" s="105" customFormat="1">
      <c r="A9" s="44">
        <v>1999</v>
      </c>
      <c r="B9" s="76">
        <f>'Table 31'!B9/(365/7)</f>
        <v>37.256508582710282</v>
      </c>
      <c r="C9" s="77">
        <f>'Table 31'!C9/(365/7)</f>
        <v>48.857735131323047</v>
      </c>
      <c r="D9" s="78">
        <f>'Table 31'!D9/(365/7)</f>
        <v>40.42587820425878</v>
      </c>
      <c r="E9" s="78">
        <f>'Table 31'!E9/(365/7)</f>
        <v>38.070321217444977</v>
      </c>
      <c r="F9" s="78">
        <f>'Table 31'!F9/(365/7)</f>
        <v>45.078297896181752</v>
      </c>
      <c r="G9" s="79">
        <f>'Table 31'!G9/(365/7)</f>
        <v>36.94896459110123</v>
      </c>
      <c r="H9" s="76">
        <f>'Table 31'!H9/(365/7)</f>
        <v>41.894465261993979</v>
      </c>
      <c r="I9" s="77">
        <f>'Table 31'!I9/(365/7)</f>
        <v>40.241765136463449</v>
      </c>
      <c r="J9" s="78">
        <f>'Table 31'!J9/(365/7)</f>
        <v>33.966317194000062</v>
      </c>
      <c r="K9" s="78">
        <f>'Table 31'!K9/(365/7)</f>
        <v>41.436080905082456</v>
      </c>
      <c r="L9" s="78">
        <f>'Table 31'!L9/(365/7)</f>
        <v>34.383561643835613</v>
      </c>
      <c r="M9" s="78">
        <f>'Table 31'!M9/(365/7)</f>
        <v>35.466395871759268</v>
      </c>
      <c r="N9" s="78">
        <f>'Table 31'!N9/(365/7)</f>
        <v>37.974228000928719</v>
      </c>
      <c r="O9" s="78">
        <f>'Table 31'!O9/(365/7)</f>
        <v>39.164583541645833</v>
      </c>
      <c r="P9" s="78">
        <f>'Table 31'!P9/(365/7)</f>
        <v>33.368815984643568</v>
      </c>
      <c r="Q9" s="78">
        <f>'Table 31'!Q9/(365/7)</f>
        <v>30.480909355872921</v>
      </c>
      <c r="R9" s="78">
        <f>'Table 31'!R9/(365/7)</f>
        <v>31.279889762503039</v>
      </c>
      <c r="S9" s="79">
        <f>'Table 31'!S9/(365/7)</f>
        <v>35.044761163922111</v>
      </c>
      <c r="T9" s="78">
        <f>'Table 31'!T9/(365/7)</f>
        <v>35.671887046656337</v>
      </c>
      <c r="U9" s="78">
        <f>'Table 31'!U9/(365/7)</f>
        <v>28.413066385669122</v>
      </c>
      <c r="V9" s="79">
        <f>'Table 31'!V9/(365/7)</f>
        <v>34.848511891481863</v>
      </c>
      <c r="W9" s="76">
        <f>'Table 31'!W9/(365/7)</f>
        <v>35.376801225494724</v>
      </c>
      <c r="X9" s="76">
        <f>'Table 31'!X9/(365/7)</f>
        <v>37.158985803693142</v>
      </c>
      <c r="Y9" s="100"/>
    </row>
    <row r="10" spans="1:25" s="105" customFormat="1">
      <c r="A10" s="44">
        <v>2000</v>
      </c>
      <c r="B10" s="76">
        <f>'Table 31'!B10/(365/7)</f>
        <v>36.780936263635738</v>
      </c>
      <c r="C10" s="77">
        <f>'Table 31'!C10/(365/7)</f>
        <v>47.628865979381438</v>
      </c>
      <c r="D10" s="78">
        <f>'Table 31'!D10/(365/7)</f>
        <v>43.898516657210017</v>
      </c>
      <c r="E10" s="78">
        <f>'Table 31'!E10/(365/7)</f>
        <v>35.591117413212466</v>
      </c>
      <c r="F10" s="78">
        <f>'Table 31'!F10/(365/7)</f>
        <v>45.114489007928803</v>
      </c>
      <c r="G10" s="79">
        <f>'Table 31'!G10/(365/7)</f>
        <v>36.468703573486721</v>
      </c>
      <c r="H10" s="76">
        <f>'Table 31'!H10/(365/7)</f>
        <v>41.6146068885608</v>
      </c>
      <c r="I10" s="77">
        <f>'Table 31'!I10/(365/7)</f>
        <v>39.158465488929785</v>
      </c>
      <c r="J10" s="78">
        <f>'Table 31'!J10/(365/7)</f>
        <v>33.132890275328904</v>
      </c>
      <c r="K10" s="78">
        <f>'Table 31'!K10/(365/7)</f>
        <v>40.495347792073765</v>
      </c>
      <c r="L10" s="78">
        <f>'Table 31'!L10/(365/7)</f>
        <v>34.344992685197496</v>
      </c>
      <c r="M10" s="78">
        <f>'Table 31'!M10/(365/7)</f>
        <v>35.218125506410111</v>
      </c>
      <c r="N10" s="78">
        <f>'Table 31'!N10/(365/7)</f>
        <v>37.688425489434863</v>
      </c>
      <c r="O10" s="78">
        <f>'Table 31'!O10/(365/7)</f>
        <v>37.946598560482933</v>
      </c>
      <c r="P10" s="78">
        <f>'Table 31'!P10/(365/7)</f>
        <v>33.819453644577514</v>
      </c>
      <c r="Q10" s="78">
        <f>'Table 31'!Q10/(365/7)</f>
        <v>30.500821917808221</v>
      </c>
      <c r="R10" s="78">
        <f>'Table 31'!R10/(365/7)</f>
        <v>32.574091289121192</v>
      </c>
      <c r="S10" s="79">
        <f>'Table 31'!S10/(365/7)</f>
        <v>34.211836561473206</v>
      </c>
      <c r="T10" s="78">
        <f>'Table 31'!T10/(365/7)</f>
        <v>34.78888325159253</v>
      </c>
      <c r="U10" s="78">
        <f>'Table 31'!U10/(365/7)</f>
        <v>26.579623287671232</v>
      </c>
      <c r="V10" s="79">
        <f>'Table 31'!V10/(365/7)</f>
        <v>34.208278096921489</v>
      </c>
      <c r="W10" s="76">
        <f>'Table 31'!W10/(365/7)</f>
        <v>34.918705333293012</v>
      </c>
      <c r="X10" s="76">
        <f>'Table 31'!X10/(365/7)</f>
        <v>36.545180886246762</v>
      </c>
      <c r="Y10" s="100"/>
    </row>
    <row r="11" spans="1:25" s="105" customFormat="1">
      <c r="A11" s="44">
        <v>2001</v>
      </c>
      <c r="B11" s="76">
        <f>'Table 31'!B11/(365/7)</f>
        <v>36.55412224984218</v>
      </c>
      <c r="C11" s="77">
        <f>'Table 31'!C11/(365/7)</f>
        <v>46.53235668317749</v>
      </c>
      <c r="D11" s="78">
        <f>'Table 31'!D11/(365/7)</f>
        <v>42.397356879262702</v>
      </c>
      <c r="E11" s="78">
        <f>'Table 31'!E11/(365/7)</f>
        <v>38.241239546457336</v>
      </c>
      <c r="F11" s="78">
        <f>'Table 31'!F11/(365/7)</f>
        <v>44.380080416354808</v>
      </c>
      <c r="G11" s="79">
        <f>'Table 31'!G11/(365/7)</f>
        <v>36.896779620283581</v>
      </c>
      <c r="H11" s="76">
        <f>'Table 31'!H11/(365/7)</f>
        <v>41.323115909646788</v>
      </c>
      <c r="I11" s="77">
        <f>'Table 31'!I11/(365/7)</f>
        <v>38.815624123713476</v>
      </c>
      <c r="J11" s="78">
        <f>'Table 31'!J11/(365/7)</f>
        <v>33.435437491072847</v>
      </c>
      <c r="K11" s="78">
        <f>'Table 31'!K11/(365/7)</f>
        <v>40.265880584937285</v>
      </c>
      <c r="L11" s="78">
        <f>'Table 31'!L11/(365/7)</f>
        <v>32.565030013852542</v>
      </c>
      <c r="M11" s="78">
        <f>'Table 31'!M11/(365/7)</f>
        <v>35.236208035380947</v>
      </c>
      <c r="N11" s="78">
        <f>'Table 31'!N11/(365/7)</f>
        <v>35.889821770511119</v>
      </c>
      <c r="O11" s="78">
        <f>'Table 31'!O11/(365/7)</f>
        <v>36.708405531761862</v>
      </c>
      <c r="P11" s="78">
        <f>'Table 31'!P11/(365/7)</f>
        <v>35.461359524424914</v>
      </c>
      <c r="Q11" s="78">
        <f>'Table 31'!Q11/(365/7)</f>
        <v>29.576864535768642</v>
      </c>
      <c r="R11" s="78">
        <f>'Table 31'!R11/(365/7)</f>
        <v>32.698552868323155</v>
      </c>
      <c r="S11" s="79">
        <f>'Table 31'!S11/(365/7)</f>
        <v>33.341427636478521</v>
      </c>
      <c r="T11" s="78">
        <f>'Table 31'!T11/(365/7)</f>
        <v>33.872607807036808</v>
      </c>
      <c r="U11" s="78">
        <f>'Table 31'!U11/(365/7)</f>
        <v>25.854895991882291</v>
      </c>
      <c r="V11" s="79">
        <f>'Table 31'!V11/(365/7)</f>
        <v>33.458100199369731</v>
      </c>
      <c r="W11" s="76">
        <f>'Table 31'!W11/(365/7)</f>
        <v>34.725569319804301</v>
      </c>
      <c r="X11" s="76">
        <f>'Table 31'!X11/(365/7)</f>
        <v>36.395865188483064</v>
      </c>
      <c r="Y11" s="100"/>
    </row>
    <row r="12" spans="1:25" s="105" customFormat="1">
      <c r="A12" s="44">
        <v>2002</v>
      </c>
      <c r="B12" s="76">
        <f>'Table 31'!B12/(365/7)</f>
        <v>35.874520405974721</v>
      </c>
      <c r="C12" s="77">
        <f>'Table 31'!C12/(365/7)</f>
        <v>45.56712328767123</v>
      </c>
      <c r="D12" s="78">
        <f>'Table 31'!D12/(365/7)</f>
        <v>42.559429321731635</v>
      </c>
      <c r="E12" s="78">
        <f>'Table 31'!E12/(365/7)</f>
        <v>36.502017848007732</v>
      </c>
      <c r="F12" s="78">
        <f>'Table 31'!F12/(365/7)</f>
        <v>44.559002195793433</v>
      </c>
      <c r="G12" s="79">
        <f>'Table 31'!G12/(365/7)</f>
        <v>35.983651320138655</v>
      </c>
      <c r="H12" s="76">
        <f>'Table 31'!H12/(365/7)</f>
        <v>41.103891857374215</v>
      </c>
      <c r="I12" s="77">
        <f>'Table 31'!I12/(365/7)</f>
        <v>39.193026151930262</v>
      </c>
      <c r="J12" s="78">
        <f>'Table 31'!J12/(365/7)</f>
        <v>33.330648817166718</v>
      </c>
      <c r="K12" s="78">
        <f>'Table 31'!K12/(365/7)</f>
        <v>39.788389447500258</v>
      </c>
      <c r="L12" s="78">
        <f>'Table 31'!L12/(365/7)</f>
        <v>31.438261429735309</v>
      </c>
      <c r="M12" s="78">
        <f>'Table 31'!M12/(365/7)</f>
        <v>35.262856313364765</v>
      </c>
      <c r="N12" s="78">
        <f>'Table 31'!N12/(365/7)</f>
        <v>35.543378995433784</v>
      </c>
      <c r="O12" s="78">
        <f>'Table 31'!O12/(365/7)</f>
        <v>36.406965694700986</v>
      </c>
      <c r="P12" s="78">
        <f>'Table 31'!P12/(365/7)</f>
        <v>33.494208040602452</v>
      </c>
      <c r="Q12" s="78">
        <f>'Table 31'!Q12/(365/7)</f>
        <v>29.06623099157974</v>
      </c>
      <c r="R12" s="78">
        <f>'Table 31'!R12/(365/7)</f>
        <v>31.17035804207741</v>
      </c>
      <c r="S12" s="79">
        <f>'Table 31'!S12/(365/7)</f>
        <v>31.98395586140412</v>
      </c>
      <c r="T12" s="78">
        <f>'Table 31'!T12/(365/7)</f>
        <v>32.075152099083908</v>
      </c>
      <c r="U12" s="78">
        <f>'Table 31'!U12/(365/7)</f>
        <v>25.089134922124224</v>
      </c>
      <c r="V12" s="79">
        <f>'Table 31'!V12/(365/7)</f>
        <v>32.647900045160313</v>
      </c>
      <c r="W12" s="76">
        <f>'Table 31'!W12/(365/7)</f>
        <v>34.002898780240095</v>
      </c>
      <c r="X12" s="76">
        <f>'Table 31'!X12/(365/7)</f>
        <v>35.696970769523851</v>
      </c>
      <c r="Y12" s="100"/>
    </row>
    <row r="13" spans="1:25" s="105" customFormat="1">
      <c r="A13" s="44">
        <v>2003</v>
      </c>
      <c r="B13" s="76">
        <f>'Table 31'!B13/(365/7)</f>
        <v>36.205375159273217</v>
      </c>
      <c r="C13" s="77">
        <f>'Table 31'!C13/(365/7)</f>
        <v>46.016723003024374</v>
      </c>
      <c r="D13" s="78">
        <f>'Table 31'!D13/(365/7)</f>
        <v>41.234301532699625</v>
      </c>
      <c r="E13" s="78">
        <f>'Table 31'!E13/(365/7)</f>
        <v>37.859108257640756</v>
      </c>
      <c r="F13" s="78">
        <f>'Table 31'!F13/(365/7)</f>
        <v>45.021927663348769</v>
      </c>
      <c r="G13" s="79">
        <f>'Table 31'!G13/(365/7)</f>
        <v>36.756892466537991</v>
      </c>
      <c r="H13" s="76">
        <f>'Table 31'!H13/(365/7)</f>
        <v>41.275407105739752</v>
      </c>
      <c r="I13" s="77">
        <f>'Table 31'!I13/(365/7)</f>
        <v>39.244199260315291</v>
      </c>
      <c r="J13" s="78">
        <f>'Table 31'!J13/(365/7)</f>
        <v>33.053563928168771</v>
      </c>
      <c r="K13" s="78">
        <f>'Table 31'!K13/(365/7)</f>
        <v>40.386924729721692</v>
      </c>
      <c r="L13" s="78">
        <f>'Table 31'!L13/(365/7)</f>
        <v>33.6599564412058</v>
      </c>
      <c r="M13" s="78">
        <f>'Table 31'!M13/(365/7)</f>
        <v>34.816600065305614</v>
      </c>
      <c r="N13" s="78">
        <f>'Table 31'!N13/(365/7)</f>
        <v>35.62235569099677</v>
      </c>
      <c r="O13" s="78">
        <f>'Table 31'!O13/(365/7)</f>
        <v>36.74434354317377</v>
      </c>
      <c r="P13" s="78">
        <f>'Table 31'!P13/(365/7)</f>
        <v>34.182663299738536</v>
      </c>
      <c r="Q13" s="78">
        <f>'Table 31'!Q13/(365/7)</f>
        <v>29.052202887819323</v>
      </c>
      <c r="R13" s="78">
        <f>'Table 31'!R13/(365/7)</f>
        <v>32.311530788668705</v>
      </c>
      <c r="S13" s="79">
        <f>'Table 31'!S13/(365/7)</f>
        <v>33.150335699380989</v>
      </c>
      <c r="T13" s="78">
        <f>'Table 31'!T13/(365/7)</f>
        <v>33.682551558905701</v>
      </c>
      <c r="U13" s="78">
        <f>'Table 31'!U13/(365/7)</f>
        <v>25.450443190975019</v>
      </c>
      <c r="V13" s="79">
        <f>'Table 31'!V13/(365/7)</f>
        <v>33.465522734013689</v>
      </c>
      <c r="W13" s="76">
        <f>'Table 31'!W13/(365/7)</f>
        <v>34.427953588507634</v>
      </c>
      <c r="X13" s="76">
        <f>'Table 31'!X13/(365/7)</f>
        <v>36.077736471337026</v>
      </c>
      <c r="Y13" s="100"/>
    </row>
    <row r="14" spans="1:25" s="105" customFormat="1">
      <c r="A14" s="44">
        <v>2004</v>
      </c>
      <c r="B14" s="76">
        <f>'Table 31'!B14/(365/7)</f>
        <v>36.588584474885842</v>
      </c>
      <c r="C14" s="77">
        <f>'Table 31'!C14/(365/7)</f>
        <v>46.785973213263631</v>
      </c>
      <c r="D14" s="78">
        <f>'Table 31'!D14/(365/7)</f>
        <v>43.813891738579443</v>
      </c>
      <c r="E14" s="78">
        <f>'Table 31'!E14/(365/7)</f>
        <v>37.385421951631997</v>
      </c>
      <c r="F14" s="78">
        <f>'Table 31'!F14/(365/7)</f>
        <v>44.87306882437835</v>
      </c>
      <c r="G14" s="79">
        <f>'Table 31'!G14/(365/7)</f>
        <v>36.998221581350634</v>
      </c>
      <c r="H14" s="76">
        <f>'Table 31'!H14/(365/7)</f>
        <v>41.533876841735527</v>
      </c>
      <c r="I14" s="77">
        <f>'Table 31'!I14/(365/7)</f>
        <v>39.842723325518563</v>
      </c>
      <c r="J14" s="78">
        <f>'Table 31'!J14/(365/7)</f>
        <v>33.468390712609484</v>
      </c>
      <c r="K14" s="78">
        <f>'Table 31'!K14/(365/7)</f>
        <v>39.592614651578316</v>
      </c>
      <c r="L14" s="78">
        <f>'Table 31'!L14/(365/7)</f>
        <v>35.860312560293266</v>
      </c>
      <c r="M14" s="78">
        <f>'Table 31'!M14/(365/7)</f>
        <v>35.004393900232614</v>
      </c>
      <c r="N14" s="78">
        <f>'Table 31'!N14/(365/7)</f>
        <v>36.354609080576658</v>
      </c>
      <c r="O14" s="78">
        <f>'Table 31'!O14/(365/7)</f>
        <v>36.985225279514466</v>
      </c>
      <c r="P14" s="78">
        <f>'Table 31'!P14/(365/7)</f>
        <v>34.362628661916069</v>
      </c>
      <c r="Q14" s="78">
        <f>'Table 31'!Q14/(365/7)</f>
        <v>29.797945205479451</v>
      </c>
      <c r="R14" s="78">
        <f>'Table 31'!R14/(365/7)</f>
        <v>32.831921167556267</v>
      </c>
      <c r="S14" s="79">
        <f>'Table 31'!S14/(365/7)</f>
        <v>33.500516014077924</v>
      </c>
      <c r="T14" s="78">
        <f>'Table 31'!T14/(365/7)</f>
        <v>34.075871842066682</v>
      </c>
      <c r="U14" s="78">
        <f>'Table 31'!U14/(365/7)</f>
        <v>25.154014985241805</v>
      </c>
      <c r="V14" s="79">
        <f>'Table 31'!V14/(365/7)</f>
        <v>33.93733675707248</v>
      </c>
      <c r="W14" s="76">
        <f>'Table 31'!W14/(365/7)</f>
        <v>34.773216090971395</v>
      </c>
      <c r="X14" s="76">
        <f>'Table 31'!X14/(365/7)</f>
        <v>36.40579780946085</v>
      </c>
      <c r="Y14" s="100"/>
    </row>
    <row r="15" spans="1:25" s="105" customFormat="1">
      <c r="A15" s="44">
        <v>2005</v>
      </c>
      <c r="B15" s="76">
        <f>'Table 31'!B15/(365/7)</f>
        <v>36.254265217463669</v>
      </c>
      <c r="C15" s="77">
        <f>'Table 31'!C15/(365/7)</f>
        <v>44.423744292237437</v>
      </c>
      <c r="D15" s="78">
        <f>'Table 31'!D15/(365/7)</f>
        <v>45.025075758918284</v>
      </c>
      <c r="E15" s="78">
        <f>'Table 31'!E15/(365/7)</f>
        <v>37.98292634504665</v>
      </c>
      <c r="F15" s="78">
        <f>'Table 31'!F15/(365/7)</f>
        <v>44.824183988155994</v>
      </c>
      <c r="G15" s="79">
        <f>'Table 31'!G15/(365/7)</f>
        <v>37.55632730936609</v>
      </c>
      <c r="H15" s="76">
        <f>'Table 31'!H15/(365/7)</f>
        <v>41.841538674415382</v>
      </c>
      <c r="I15" s="77">
        <f>'Table 31'!I15/(365/7)</f>
        <v>38.370465712563714</v>
      </c>
      <c r="J15" s="78">
        <f>'Table 31'!J15/(365/7)</f>
        <v>32.985203715364463</v>
      </c>
      <c r="K15" s="78">
        <f>'Table 31'!K15/(365/7)</f>
        <v>39.06971231183433</v>
      </c>
      <c r="L15" s="78">
        <f>'Table 31'!L15/(365/7)</f>
        <v>35.07164226106125</v>
      </c>
      <c r="M15" s="78">
        <f>'Table 31'!M15/(365/7)</f>
        <v>33.308338832606943</v>
      </c>
      <c r="N15" s="78">
        <f>'Table 31'!N15/(365/7)</f>
        <v>36.503842298696959</v>
      </c>
      <c r="O15" s="78">
        <f>'Table 31'!O15/(365/7)</f>
        <v>36.454960564549602</v>
      </c>
      <c r="P15" s="78">
        <f>'Table 31'!P15/(365/7)</f>
        <v>35.204263597308909</v>
      </c>
      <c r="Q15" s="78">
        <f>'Table 31'!Q15/(365/7)</f>
        <v>29.447635881573131</v>
      </c>
      <c r="R15" s="78">
        <f>'Table 31'!R15/(365/7)</f>
        <v>32.66949887289752</v>
      </c>
      <c r="S15" s="79">
        <f>'Table 31'!S15/(365/7)</f>
        <v>32.918964732603243</v>
      </c>
      <c r="T15" s="78">
        <f>'Table 31'!T15/(365/7)</f>
        <v>33.527902601340315</v>
      </c>
      <c r="U15" s="78">
        <f>'Table 31'!U15/(365/7)</f>
        <v>24.863361379598079</v>
      </c>
      <c r="V15" s="79">
        <f>'Table 31'!V15/(365/7)</f>
        <v>33.30777360993099</v>
      </c>
      <c r="W15" s="76">
        <f>'Table 31'!W15/(365/7)</f>
        <v>34.236379835285916</v>
      </c>
      <c r="X15" s="76">
        <f>'Table 31'!X15/(365/7)</f>
        <v>36.005088968849442</v>
      </c>
      <c r="Y15" s="100"/>
    </row>
    <row r="16" spans="1:25" s="105" customFormat="1">
      <c r="A16" s="44">
        <v>2006</v>
      </c>
      <c r="B16" s="76">
        <f>'Table 31'!B16/(365/7)</f>
        <v>36.525434221956061</v>
      </c>
      <c r="C16" s="77">
        <f>'Table 31'!C16/(365/7)</f>
        <v>45.976661593099941</v>
      </c>
      <c r="D16" s="78">
        <f>'Table 31'!D16/(365/7)</f>
        <v>45.570142059868083</v>
      </c>
      <c r="E16" s="78">
        <f>'Table 31'!E16/(365/7)</f>
        <v>38.026373063628213</v>
      </c>
      <c r="F16" s="78">
        <f>'Table 31'!F16/(365/7)</f>
        <v>45.669621273166797</v>
      </c>
      <c r="G16" s="79">
        <f>'Table 31'!G16/(365/7)</f>
        <v>36.584172987659905</v>
      </c>
      <c r="H16" s="76">
        <f>'Table 31'!H16/(365/7)</f>
        <v>42.149412769073557</v>
      </c>
      <c r="I16" s="77">
        <f>'Table 31'!I16/(365/7)</f>
        <v>39.504049595040499</v>
      </c>
      <c r="J16" s="78">
        <f>'Table 31'!J16/(365/7)</f>
        <v>33.09855061005527</v>
      </c>
      <c r="K16" s="78">
        <f>'Table 31'!K16/(365/7)</f>
        <v>40.484559882238436</v>
      </c>
      <c r="L16" s="78">
        <f>'Table 31'!L16/(365/7)</f>
        <v>33.044915347607329</v>
      </c>
      <c r="M16" s="78">
        <f>'Table 31'!M16/(365/7)</f>
        <v>34.009521033712232</v>
      </c>
      <c r="N16" s="78">
        <f>'Table 31'!N16/(365/7)</f>
        <v>36.639002766390028</v>
      </c>
      <c r="O16" s="78">
        <f>'Table 31'!O16/(365/7)</f>
        <v>36.717359337512576</v>
      </c>
      <c r="P16" s="78">
        <f>'Table 31'!P16/(365/7)</f>
        <v>35.906503029994397</v>
      </c>
      <c r="Q16" s="78">
        <f>'Table 31'!Q16/(365/7)</f>
        <v>27.838319307082742</v>
      </c>
      <c r="R16" s="78">
        <f>'Table 31'!R16/(365/7)</f>
        <v>32.935943827000948</v>
      </c>
      <c r="S16" s="79">
        <f>'Table 31'!S16/(365/7)</f>
        <v>33.459560561195431</v>
      </c>
      <c r="T16" s="78">
        <f>'Table 31'!T16/(365/7)</f>
        <v>34.041366920402361</v>
      </c>
      <c r="U16" s="78">
        <f>'Table 31'!U16/(365/7)</f>
        <v>25.192179811145095</v>
      </c>
      <c r="V16" s="79">
        <f>'Table 31'!V16/(365/7)</f>
        <v>33.935453912235893</v>
      </c>
      <c r="W16" s="76">
        <f>'Table 31'!W16/(365/7)</f>
        <v>34.570356424073232</v>
      </c>
      <c r="X16" s="76">
        <f>'Table 31'!X16/(365/7)</f>
        <v>36.241977166134092</v>
      </c>
      <c r="Y16" s="100"/>
    </row>
    <row r="17" spans="1:25" s="105" customFormat="1">
      <c r="A17" s="44">
        <v>2007</v>
      </c>
      <c r="B17" s="76">
        <f>'Table 31'!B17/(365/7)</f>
        <v>36.507701769257977</v>
      </c>
      <c r="C17" s="77">
        <f>'Table 31'!C17/(365/7)</f>
        <v>43.21161236759999</v>
      </c>
      <c r="D17" s="78">
        <f>'Table 31'!D17/(365/7)</f>
        <v>44.750227332727107</v>
      </c>
      <c r="E17" s="78">
        <f>'Table 31'!E17/(365/7)</f>
        <v>38.549807155206807</v>
      </c>
      <c r="F17" s="78">
        <f>'Table 31'!F17/(365/7)</f>
        <v>45.760052121069158</v>
      </c>
      <c r="G17" s="79">
        <f>'Table 31'!G17/(365/7)</f>
        <v>37.690269735913006</v>
      </c>
      <c r="H17" s="76">
        <f>'Table 31'!H17/(365/7)</f>
        <v>42.102373732092438</v>
      </c>
      <c r="I17" s="77">
        <f>'Table 31'!I17/(365/7)</f>
        <v>39.340122994826409</v>
      </c>
      <c r="J17" s="78">
        <f>'Table 31'!J17/(365/7)</f>
        <v>33.119775436796949</v>
      </c>
      <c r="K17" s="78">
        <f>'Table 31'!K17/(365/7)</f>
        <v>39.164729446021923</v>
      </c>
      <c r="L17" s="78">
        <f>'Table 31'!L17/(365/7)</f>
        <v>34.847076018845335</v>
      </c>
      <c r="M17" s="78">
        <f>'Table 31'!M17/(365/7)</f>
        <v>35.816541212772918</v>
      </c>
      <c r="N17" s="78">
        <f>'Table 31'!N17/(365/7)</f>
        <v>36.727584782125035</v>
      </c>
      <c r="O17" s="78">
        <f>'Table 31'!O17/(365/7)</f>
        <v>36.515620380408002</v>
      </c>
      <c r="P17" s="78">
        <f>'Table 31'!P17/(365/7)</f>
        <v>36.425617954809681</v>
      </c>
      <c r="Q17" s="78">
        <f>'Table 31'!Q17/(365/7)</f>
        <v>29.708592777085926</v>
      </c>
      <c r="R17" s="78">
        <f>'Table 31'!R17/(365/7)</f>
        <v>31.713427587722506</v>
      </c>
      <c r="S17" s="79">
        <f>'Table 31'!S17/(365/7)</f>
        <v>33.432245461370194</v>
      </c>
      <c r="T17" s="78">
        <f>'Table 31'!T17/(365/7)</f>
        <v>33.369201320236002</v>
      </c>
      <c r="U17" s="78">
        <f>'Table 31'!U17/(365/7)</f>
        <v>26.405191059841382</v>
      </c>
      <c r="V17" s="79">
        <f>'Table 31'!V17/(365/7)</f>
        <v>34.418439384730469</v>
      </c>
      <c r="W17" s="76">
        <f>'Table 31'!W17/(365/7)</f>
        <v>34.599903067018133</v>
      </c>
      <c r="X17" s="76">
        <f>'Table 31'!X17/(365/7)</f>
        <v>36.231877940793218</v>
      </c>
      <c r="Y17" s="100"/>
    </row>
    <row r="18" spans="1:25" s="105" customFormat="1">
      <c r="A18" s="44">
        <v>2008</v>
      </c>
      <c r="B18" s="76">
        <f>'Table 31'!B18/(365/7)</f>
        <v>36.647636589184813</v>
      </c>
      <c r="C18" s="77">
        <f>'Table 31'!C18/(365/7)</f>
        <v>42.727670027276694</v>
      </c>
      <c r="D18" s="78">
        <f>'Table 31'!D18/(365/7)</f>
        <v>45.755753036594356</v>
      </c>
      <c r="E18" s="78">
        <f>'Table 31'!E18/(365/7)</f>
        <v>37.9517057081638</v>
      </c>
      <c r="F18" s="78">
        <f>'Table 31'!F18/(365/7)</f>
        <v>46.95947116672005</v>
      </c>
      <c r="G18" s="79">
        <f>'Table 31'!G18/(365/7)</f>
        <v>37.325208655605024</v>
      </c>
      <c r="H18" s="76">
        <f>'Table 31'!H18/(365/7)</f>
        <v>42.586887799514358</v>
      </c>
      <c r="I18" s="77">
        <f>'Table 31'!I18/(365/7)</f>
        <v>39.821806437242451</v>
      </c>
      <c r="J18" s="78">
        <f>'Table 31'!J18/(365/7)</f>
        <v>32.711979985288558</v>
      </c>
      <c r="K18" s="78">
        <f>'Table 31'!K18/(365/7)</f>
        <v>39.775682761254927</v>
      </c>
      <c r="L18" s="78">
        <f>'Table 31'!L18/(365/7)</f>
        <v>35.264483627204029</v>
      </c>
      <c r="M18" s="78">
        <f>'Table 31'!M18/(365/7)</f>
        <v>35.315230287994822</v>
      </c>
      <c r="N18" s="78">
        <f>'Table 31'!N18/(365/7)</f>
        <v>36.537982565379821</v>
      </c>
      <c r="O18" s="78">
        <f>'Table 31'!O18/(365/7)</f>
        <v>37.049467799262743</v>
      </c>
      <c r="P18" s="78">
        <f>'Table 31'!P18/(365/7)</f>
        <v>36.047825951697028</v>
      </c>
      <c r="Q18" s="78">
        <f>'Table 31'!Q18/(365/7)</f>
        <v>29.105000169958188</v>
      </c>
      <c r="R18" s="78">
        <f>'Table 31'!R18/(365/7)</f>
        <v>32.204812477553745</v>
      </c>
      <c r="S18" s="79">
        <f>'Table 31'!S18/(365/7)</f>
        <v>33.687690397384046</v>
      </c>
      <c r="T18" s="78">
        <f>'Table 31'!T18/(365/7)</f>
        <v>34.066330209084349</v>
      </c>
      <c r="U18" s="78">
        <f>'Table 31'!U18/(365/7)</f>
        <v>26.054368656398609</v>
      </c>
      <c r="V18" s="79">
        <f>'Table 31'!V18/(365/7)</f>
        <v>34.232233152523669</v>
      </c>
      <c r="W18" s="76">
        <f>'Table 31'!W18/(365/7)</f>
        <v>34.582806916275949</v>
      </c>
      <c r="X18" s="76">
        <f>'Table 31'!X18/(365/7)</f>
        <v>36.302130434590602</v>
      </c>
      <c r="Y18" s="100"/>
    </row>
    <row r="19" spans="1:25" s="105" customFormat="1">
      <c r="A19" s="44">
        <v>2009</v>
      </c>
      <c r="B19" s="76">
        <f>'Table 31'!B19/(365/7)</f>
        <v>36.127637171799968</v>
      </c>
      <c r="C19" s="77">
        <f>'Table 31'!C19/(365/7)</f>
        <v>41.921384885010191</v>
      </c>
      <c r="D19" s="78">
        <f>'Table 31'!D19/(365/7)</f>
        <v>42.593343553731273</v>
      </c>
      <c r="E19" s="78">
        <f>'Table 31'!E19/(365/7)</f>
        <v>38.454513523006668</v>
      </c>
      <c r="F19" s="78">
        <f>'Table 31'!F19/(365/7)</f>
        <v>46.309390351716651</v>
      </c>
      <c r="G19" s="79">
        <f>'Table 31'!G19/(365/7)</f>
        <v>34.51313970486099</v>
      </c>
      <c r="H19" s="76">
        <f>'Table 31'!H19/(365/7)</f>
        <v>41.471058718827081</v>
      </c>
      <c r="I19" s="77">
        <f>'Table 31'!I19/(365/7)</f>
        <v>38.810341188103408</v>
      </c>
      <c r="J19" s="78">
        <f>'Table 31'!J19/(365/7)</f>
        <v>32.333388347912191</v>
      </c>
      <c r="K19" s="78">
        <f>'Table 31'!K19/(365/7)</f>
        <v>39.06646372399797</v>
      </c>
      <c r="L19" s="78">
        <f>'Table 31'!L19/(365/7)</f>
        <v>35.114616484479498</v>
      </c>
      <c r="M19" s="78">
        <f>'Table 31'!M19/(365/7)</f>
        <v>35.079693751980365</v>
      </c>
      <c r="N19" s="78">
        <f>'Table 31'!N19/(365/7)</f>
        <v>36.06939094674042</v>
      </c>
      <c r="O19" s="78">
        <f>'Table 31'!O19/(365/7)</f>
        <v>35.954982940367671</v>
      </c>
      <c r="P19" s="78">
        <f>'Table 31'!P19/(365/7)</f>
        <v>35.550020755500206</v>
      </c>
      <c r="Q19" s="78">
        <f>'Table 31'!Q19/(365/7)</f>
        <v>28.512154564890331</v>
      </c>
      <c r="R19" s="78">
        <f>'Table 31'!R19/(365/7)</f>
        <v>31.502749974379118</v>
      </c>
      <c r="S19" s="79">
        <f>'Table 31'!S19/(365/7)</f>
        <v>34.17605918733021</v>
      </c>
      <c r="T19" s="78">
        <f>'Table 31'!T19/(365/7)</f>
        <v>34.12770082395857</v>
      </c>
      <c r="U19" s="78">
        <f>'Table 31'!U19/(365/7)</f>
        <v>27.385015688375294</v>
      </c>
      <c r="V19" s="79">
        <f>'Table 31'!V19/(365/7)</f>
        <v>35.022591981639529</v>
      </c>
      <c r="W19" s="76">
        <f>'Table 31'!W19/(365/7)</f>
        <v>34.219023264448566</v>
      </c>
      <c r="X19" s="76">
        <f>'Table 31'!X19/(365/7)</f>
        <v>35.923402642250593</v>
      </c>
      <c r="Y19" s="100"/>
    </row>
    <row r="20" spans="1:25" s="105" customFormat="1">
      <c r="A20" s="44">
        <v>2010</v>
      </c>
      <c r="B20" s="76">
        <f>'Table 31'!B20/(365/7)</f>
        <v>36.070216756487262</v>
      </c>
      <c r="C20" s="77">
        <f>'Table 31'!C20/(365/7)</f>
        <v>44.492188171396158</v>
      </c>
      <c r="D20" s="78">
        <f>'Table 31'!D20/(365/7)</f>
        <v>43.755894902313038</v>
      </c>
      <c r="E20" s="78">
        <f>'Table 31'!E20/(365/7)</f>
        <v>35.575761201172462</v>
      </c>
      <c r="F20" s="78">
        <f>'Table 31'!F20/(365/7)</f>
        <v>45.379443154326033</v>
      </c>
      <c r="G20" s="79">
        <f>'Table 31'!G20/(365/7)</f>
        <v>34.795604514721617</v>
      </c>
      <c r="H20" s="76">
        <f>'Table 31'!H20/(365/7)</f>
        <v>41.690173174068896</v>
      </c>
      <c r="I20" s="77">
        <f>'Table 31'!I20/(365/7)</f>
        <v>37.983131882890142</v>
      </c>
      <c r="J20" s="78">
        <f>'Table 31'!J20/(365/7)</f>
        <v>32.10289383280427</v>
      </c>
      <c r="K20" s="78">
        <f>'Table 31'!K20/(365/7)</f>
        <v>39.321223205022243</v>
      </c>
      <c r="L20" s="78">
        <f>'Table 31'!L20/(365/7)</f>
        <v>33.155328534943109</v>
      </c>
      <c r="M20" s="78">
        <f>'Table 31'!M20/(365/7)</f>
        <v>34.73129610115911</v>
      </c>
      <c r="N20" s="78">
        <f>'Table 31'!N20/(365/7)</f>
        <v>36.297455968688844</v>
      </c>
      <c r="O20" s="78">
        <f>'Table 31'!O20/(365/7)</f>
        <v>36.99804846624604</v>
      </c>
      <c r="P20" s="78">
        <f>'Table 31'!P20/(365/7)</f>
        <v>35.627834887060381</v>
      </c>
      <c r="Q20" s="78">
        <f>'Table 31'!Q20/(365/7)</f>
        <v>28.56800658731941</v>
      </c>
      <c r="R20" s="78">
        <f>'Table 31'!R20/(365/7)</f>
        <v>32.130779109589042</v>
      </c>
      <c r="S20" s="79">
        <f>'Table 31'!S20/(365/7)</f>
        <v>33.323303507799515</v>
      </c>
      <c r="T20" s="78">
        <f>'Table 31'!T20/(365/7)</f>
        <v>33.239088426965409</v>
      </c>
      <c r="U20" s="78">
        <f>'Table 31'!U20/(365/7)</f>
        <v>24.786948440834308</v>
      </c>
      <c r="V20" s="79">
        <f>'Table 31'!V20/(365/7)</f>
        <v>34.420270391261525</v>
      </c>
      <c r="W20" s="76">
        <f>'Table 31'!W20/(365/7)</f>
        <v>34.045684489115551</v>
      </c>
      <c r="X20" s="76">
        <f>'Table 31'!X20/(365/7)</f>
        <v>35.801104972375683</v>
      </c>
      <c r="Y20" s="100"/>
    </row>
    <row r="21" spans="1:25" s="105" customFormat="1">
      <c r="A21" s="44">
        <v>2011</v>
      </c>
      <c r="B21" s="76">
        <f>'Table 31'!B21/(365/7)</f>
        <v>35.967622547911517</v>
      </c>
      <c r="C21" s="77">
        <f>'Table 31'!C21/(365/7)</f>
        <v>41.601328352013276</v>
      </c>
      <c r="D21" s="78">
        <f>'Table 31'!D21/(365/7)</f>
        <v>44.633493604281952</v>
      </c>
      <c r="E21" s="78">
        <f>'Table 31'!E21/(365/7)</f>
        <v>38.028628597814375</v>
      </c>
      <c r="F21" s="78">
        <f>'Table 31'!F21/(365/7)</f>
        <v>45.56930939030449</v>
      </c>
      <c r="G21" s="79">
        <f>'Table 31'!G21/(365/7)</f>
        <v>34.843745228687112</v>
      </c>
      <c r="H21" s="76">
        <f>'Table 31'!H21/(365/7)</f>
        <v>41.861455621131746</v>
      </c>
      <c r="I21" s="77">
        <f>'Table 31'!I21/(365/7)</f>
        <v>36.775824563466401</v>
      </c>
      <c r="J21" s="78">
        <f>'Table 31'!J21/(365/7)</f>
        <v>31.409057887478955</v>
      </c>
      <c r="K21" s="78">
        <f>'Table 31'!K21/(365/7)</f>
        <v>39.07013409052518</v>
      </c>
      <c r="L21" s="78">
        <f>'Table 31'!L21/(365/7)</f>
        <v>33.475087889441141</v>
      </c>
      <c r="M21" s="78">
        <f>'Table 31'!M21/(365/7)</f>
        <v>35.501054951976066</v>
      </c>
      <c r="N21" s="78">
        <f>'Table 31'!N21/(365/7)</f>
        <v>35.280223433967279</v>
      </c>
      <c r="O21" s="78">
        <f>'Table 31'!O21/(365/7)</f>
        <v>36.621685628047359</v>
      </c>
      <c r="P21" s="78">
        <f>'Table 31'!P21/(365/7)</f>
        <v>35.819032761310446</v>
      </c>
      <c r="Q21" s="78">
        <f>'Table 31'!Q21/(365/7)</f>
        <v>28.552843039718372</v>
      </c>
      <c r="R21" s="78">
        <f>'Table 31'!R21/(365/7)</f>
        <v>30.829801911895139</v>
      </c>
      <c r="S21" s="79">
        <f>'Table 31'!S21/(365/7)</f>
        <v>33.494601811005339</v>
      </c>
      <c r="T21" s="78">
        <f>'Table 31'!T21/(365/7)</f>
        <v>34.765564093997106</v>
      </c>
      <c r="U21" s="78">
        <f>'Table 31'!U21/(365/7)</f>
        <v>25.024805627545351</v>
      </c>
      <c r="V21" s="79">
        <f>'Table 31'!V21/(365/7)</f>
        <v>33.161972192293874</v>
      </c>
      <c r="W21" s="76">
        <f>'Table 31'!W21/(365/7)</f>
        <v>33.702225835647113</v>
      </c>
      <c r="X21" s="76">
        <f>'Table 31'!X21/(365/7)</f>
        <v>35.61512836526974</v>
      </c>
      <c r="Y21" s="100"/>
    </row>
    <row r="22" spans="1:25" s="105" customFormat="1">
      <c r="A22" s="44">
        <v>2012</v>
      </c>
      <c r="B22" s="76">
        <f>'Table 31'!B22/(365/7)</f>
        <v>36.011379053787905</v>
      </c>
      <c r="C22" s="77">
        <f>'Table 31'!C22/(365/7)</f>
        <v>41.892611670148469</v>
      </c>
      <c r="D22" s="78">
        <f>'Table 31'!D22/(365/7)</f>
        <v>45.628816636408651</v>
      </c>
      <c r="E22" s="78">
        <f>'Table 31'!E22/(365/7)</f>
        <v>37.397260273972599</v>
      </c>
      <c r="F22" s="78">
        <f>'Table 31'!F22/(365/7)</f>
        <v>45.034497113034895</v>
      </c>
      <c r="G22" s="79">
        <f>'Table 31'!G22/(365/7)</f>
        <v>33.55969879685459</v>
      </c>
      <c r="H22" s="76">
        <f>'Table 31'!H22/(365/7)</f>
        <v>42.199850141213091</v>
      </c>
      <c r="I22" s="77">
        <f>'Table 31'!I22/(365/7)</f>
        <v>36.505746204296116</v>
      </c>
      <c r="J22" s="78">
        <f>'Table 31'!J22/(365/7)</f>
        <v>31.529742855693499</v>
      </c>
      <c r="K22" s="78">
        <f>'Table 31'!K22/(365/7)</f>
        <v>38.299011158486799</v>
      </c>
      <c r="L22" s="78">
        <f>'Table 31'!L22/(365/7)</f>
        <v>33.763518385003607</v>
      </c>
      <c r="M22" s="78">
        <f>'Table 31'!M22/(365/7)</f>
        <v>35.123412487908382</v>
      </c>
      <c r="N22" s="78">
        <f>'Table 31'!N22/(365/7)</f>
        <v>35.344013621236741</v>
      </c>
      <c r="O22" s="78">
        <f>'Table 31'!O22/(365/7)</f>
        <v>35.750091657500917</v>
      </c>
      <c r="P22" s="78">
        <f>'Table 31'!P22/(365/7)</f>
        <v>34.538332874595071</v>
      </c>
      <c r="Q22" s="78">
        <f>'Table 31'!Q22/(365/7)</f>
        <v>27.501707307275137</v>
      </c>
      <c r="R22" s="78">
        <f>'Table 31'!R22/(365/7)</f>
        <v>30.03900080580177</v>
      </c>
      <c r="S22" s="79">
        <f>'Table 31'!S22/(365/7)</f>
        <v>32.934093833208337</v>
      </c>
      <c r="T22" s="78">
        <f>'Table 31'!T22/(365/7)</f>
        <v>33.245425858269321</v>
      </c>
      <c r="U22" s="78">
        <f>'Table 31'!U22/(365/7)</f>
        <v>25.74712643678161</v>
      </c>
      <c r="V22" s="79">
        <f>'Table 31'!V22/(365/7)</f>
        <v>33.278972567379299</v>
      </c>
      <c r="W22" s="76">
        <f>'Table 31'!W22/(365/7)</f>
        <v>33.31185021601847</v>
      </c>
      <c r="X22" s="76">
        <f>'Table 31'!X22/(365/7)</f>
        <v>35.606395792548085</v>
      </c>
      <c r="Y22" s="100"/>
    </row>
    <row r="23" spans="1:25" s="105" customFormat="1">
      <c r="A23" s="44">
        <v>2013</v>
      </c>
      <c r="B23" s="76">
        <f>'Table 31'!B23/(365/7)</f>
        <v>35.809268393132051</v>
      </c>
      <c r="C23" s="77">
        <f>'Table 31'!C23/(365/7)</f>
        <v>40.647857232625363</v>
      </c>
      <c r="D23" s="78">
        <f>'Table 31'!D23/(365/7)</f>
        <v>43.753253067177617</v>
      </c>
      <c r="E23" s="78">
        <f>'Table 31'!E23/(365/7)</f>
        <v>35.818756585879868</v>
      </c>
      <c r="F23" s="78">
        <f>'Table 31'!F23/(365/7)</f>
        <v>45.041026901401764</v>
      </c>
      <c r="G23" s="79">
        <f>'Table 31'!G23/(365/7)</f>
        <v>34.496348472408279</v>
      </c>
      <c r="H23" s="76">
        <f>'Table 31'!H23/(365/7)</f>
        <v>42.32473957685901</v>
      </c>
      <c r="I23" s="77">
        <f>'Table 31'!I23/(365/7)</f>
        <v>36.151787120138557</v>
      </c>
      <c r="J23" s="78">
        <f>'Table 31'!J23/(365/7)</f>
        <v>30.847388523616978</v>
      </c>
      <c r="K23" s="78">
        <f>'Table 31'!K23/(365/7)</f>
        <v>38.295314888642423</v>
      </c>
      <c r="L23" s="78">
        <f>'Table 31'!L23/(365/7)</f>
        <v>31.433344470431003</v>
      </c>
      <c r="M23" s="78">
        <f>'Table 31'!M23/(365/7)</f>
        <v>33.85003604902667</v>
      </c>
      <c r="N23" s="78">
        <f>'Table 31'!N23/(365/7)</f>
        <v>34.919701525782379</v>
      </c>
      <c r="O23" s="78">
        <f>'Table 31'!O23/(365/7)</f>
        <v>35.550120242619236</v>
      </c>
      <c r="P23" s="78">
        <f>'Table 31'!P23/(365/7)</f>
        <v>34.562274316501401</v>
      </c>
      <c r="Q23" s="78">
        <f>'Table 31'!Q23/(365/7)</f>
        <v>26.617855455833727</v>
      </c>
      <c r="R23" s="78">
        <f>'Table 31'!R23/(365/7)</f>
        <v>29.207527845346306</v>
      </c>
      <c r="S23" s="79">
        <f>'Table 31'!S23/(365/7)</f>
        <v>31.95750513077256</v>
      </c>
      <c r="T23" s="78">
        <f>'Table 31'!T23/(365/7)</f>
        <v>33.030012098505246</v>
      </c>
      <c r="U23" s="78">
        <f>'Table 31'!U23/(365/7)</f>
        <v>25.090441232119883</v>
      </c>
      <c r="V23" s="79">
        <f>'Table 31'!V23/(365/7)</f>
        <v>31.624877054438151</v>
      </c>
      <c r="W23" s="76">
        <f>'Table 31'!W23/(365/7)</f>
        <v>32.619269617378052</v>
      </c>
      <c r="X23" s="76">
        <f>'Table 31'!X23/(365/7)</f>
        <v>35.453545418572098</v>
      </c>
      <c r="Y23" s="100"/>
    </row>
    <row r="24" spans="1:25" s="105" customFormat="1">
      <c r="A24" s="44">
        <v>2014</v>
      </c>
      <c r="B24" s="76">
        <f>'Table 31'!B24/(365/7)</f>
        <v>36.125109107263356</v>
      </c>
      <c r="C24" s="77">
        <f>'Table 31'!C24/(365/7)</f>
        <v>39.929008357025928</v>
      </c>
      <c r="D24" s="78">
        <f>'Table 31'!D24/(365/7)</f>
        <v>45.24283935242839</v>
      </c>
      <c r="E24" s="78">
        <f>'Table 31'!E24/(365/7)</f>
        <v>35.465419311727359</v>
      </c>
      <c r="F24" s="78">
        <f>'Table 31'!F24/(365/7)</f>
        <v>44.958815061072436</v>
      </c>
      <c r="G24" s="79">
        <f>'Table 31'!G24/(365/7)</f>
        <v>35.185124057875335</v>
      </c>
      <c r="H24" s="76">
        <f>'Table 31'!H24/(365/7)</f>
        <v>42.670473189422594</v>
      </c>
      <c r="I24" s="77">
        <f>'Table 31'!I24/(365/7)</f>
        <v>36.317261078591109</v>
      </c>
      <c r="J24" s="78">
        <f>'Table 31'!J24/(365/7)</f>
        <v>30.98680872653475</v>
      </c>
      <c r="K24" s="78">
        <f>'Table 31'!K24/(365/7)</f>
        <v>38.4598296927064</v>
      </c>
      <c r="L24" s="78">
        <f>'Table 31'!L24/(365/7)</f>
        <v>32.6715400208858</v>
      </c>
      <c r="M24" s="78">
        <f>'Table 31'!M24/(365/7)</f>
        <v>34.056206185284424</v>
      </c>
      <c r="N24" s="78">
        <f>'Table 31'!N24/(365/7)</f>
        <v>34.868607513114384</v>
      </c>
      <c r="O24" s="78">
        <f>'Table 31'!O24/(365/7)</f>
        <v>35.487151717193939</v>
      </c>
      <c r="P24" s="78">
        <f>'Table 31'!P24/(365/7)</f>
        <v>33.532173969364294</v>
      </c>
      <c r="Q24" s="78">
        <f>'Table 31'!Q24/(365/7)</f>
        <v>25.684740718128744</v>
      </c>
      <c r="R24" s="78">
        <f>'Table 31'!R24/(365/7)</f>
        <v>31.125187023482084</v>
      </c>
      <c r="S24" s="79">
        <f>'Table 31'!S24/(365/7)</f>
        <v>32.260996065474451</v>
      </c>
      <c r="T24" s="78">
        <f>'Table 31'!T24/(365/7)</f>
        <v>33.647309620622949</v>
      </c>
      <c r="U24" s="78">
        <f>'Table 31'!U24/(365/7)</f>
        <v>24.782550871126478</v>
      </c>
      <c r="V24" s="79">
        <f>'Table 31'!V24/(365/7)</f>
        <v>31.817107816939039</v>
      </c>
      <c r="W24" s="76">
        <f>'Table 31'!W24/(365/7)</f>
        <v>32.961210974456002</v>
      </c>
      <c r="X24" s="76">
        <f>'Table 31'!X24/(365/7)</f>
        <v>35.744314197321643</v>
      </c>
      <c r="Y24" s="100"/>
    </row>
    <row r="25" spans="1:25" s="105" customFormat="1">
      <c r="A25" s="44">
        <v>2015</v>
      </c>
      <c r="B25" s="76">
        <f>'Table 31'!B25/(365/7)</f>
        <v>36.001622863744664</v>
      </c>
      <c r="C25" s="77">
        <f>'Table 31'!C25/(365/7)</f>
        <v>40.271432459403066</v>
      </c>
      <c r="D25" s="78">
        <f>'Table 31'!D25/(365/7)</f>
        <v>45.472815322555554</v>
      </c>
      <c r="E25" s="78">
        <f>'Table 31'!E25/(365/7)</f>
        <v>37.639070875521142</v>
      </c>
      <c r="F25" s="78">
        <f>'Table 31'!F25/(365/7)</f>
        <v>43.956755995351614</v>
      </c>
      <c r="G25" s="79">
        <f>'Table 31'!G25/(365/7)</f>
        <v>34.681357951161402</v>
      </c>
      <c r="H25" s="76">
        <f>'Table 31'!H25/(365/7)</f>
        <v>42.006940177744696</v>
      </c>
      <c r="I25" s="77">
        <f>'Table 31'!I25/(365/7)</f>
        <v>35.539526142548311</v>
      </c>
      <c r="J25" s="78">
        <f>'Table 31'!J25/(365/7)</f>
        <v>30.935506449355064</v>
      </c>
      <c r="K25" s="78">
        <f>'Table 31'!K25/(365/7)</f>
        <v>38.206619801665774</v>
      </c>
      <c r="L25" s="78">
        <f>'Table 31'!L25/(365/7)</f>
        <v>32.554391619661565</v>
      </c>
      <c r="M25" s="78">
        <f>'Table 31'!M25/(365/7)</f>
        <v>34.198587975561708</v>
      </c>
      <c r="N25" s="78">
        <f>'Table 31'!N25/(365/7)</f>
        <v>34.369709096506078</v>
      </c>
      <c r="O25" s="78">
        <f>'Table 31'!O25/(365/7)</f>
        <v>35.190112662399024</v>
      </c>
      <c r="P25" s="78">
        <f>'Table 31'!P25/(365/7)</f>
        <v>33.655590522028881</v>
      </c>
      <c r="Q25" s="78">
        <f>'Table 31'!Q25/(365/7)</f>
        <v>26.765246762994931</v>
      </c>
      <c r="R25" s="78">
        <f>'Table 31'!R25/(365/7)</f>
        <v>30.876440684543443</v>
      </c>
      <c r="S25" s="79">
        <f>'Table 31'!S25/(365/7)</f>
        <v>32.128475724610169</v>
      </c>
      <c r="T25" s="78">
        <f>'Table 31'!T25/(365/7)</f>
        <v>32.403041889279955</v>
      </c>
      <c r="U25" s="78">
        <f>'Table 31'!U25/(365/7)</f>
        <v>26.131317902692487</v>
      </c>
      <c r="V25" s="79">
        <f>'Table 31'!V25/(365/7)</f>
        <v>32.521650534895564</v>
      </c>
      <c r="W25" s="76">
        <f>'Table 31'!W25/(365/7)</f>
        <v>32.872306091751511</v>
      </c>
      <c r="X25" s="76">
        <f>'Table 31'!X25/(365/7)</f>
        <v>35.598353073637035</v>
      </c>
      <c r="Y25" s="100"/>
    </row>
    <row r="26" spans="1:25" s="105" customFormat="1">
      <c r="A26" s="44">
        <v>2016</v>
      </c>
      <c r="B26" s="76">
        <f>'Table 31'!B26/(365/7)</f>
        <v>35.638625792593153</v>
      </c>
      <c r="C26" s="77">
        <f>'Table 31'!C26/(365/7)</f>
        <v>38.135485081628822</v>
      </c>
      <c r="D26" s="78">
        <f>'Table 31'!D26/(365/7)</f>
        <v>43.357659383617012</v>
      </c>
      <c r="E26" s="78">
        <f>'Table 31'!E26/(365/7)</f>
        <v>39.302743247526145</v>
      </c>
      <c r="F26" s="78">
        <f>'Table 31'!F26/(365/7)</f>
        <v>44.758985487589854</v>
      </c>
      <c r="G26" s="79">
        <f>'Table 31'!G26/(365/7)</f>
        <v>34.102887449287685</v>
      </c>
      <c r="H26" s="76">
        <f>'Table 31'!H26/(365/7)</f>
        <v>41.95310041546005</v>
      </c>
      <c r="I26" s="77">
        <f>'Table 31'!I26/(365/7)</f>
        <v>34.989765391276961</v>
      </c>
      <c r="J26" s="78">
        <f>'Table 31'!J26/(365/7)</f>
        <v>30.770167427701672</v>
      </c>
      <c r="K26" s="78">
        <f>'Table 31'!K26/(365/7)</f>
        <v>37.321818542783404</v>
      </c>
      <c r="L26" s="78">
        <f>'Table 31'!L26/(365/7)</f>
        <v>33.180709326327637</v>
      </c>
      <c r="M26" s="78">
        <f>'Table 31'!M26/(365/7)</f>
        <v>33.922649378281079</v>
      </c>
      <c r="N26" s="78">
        <f>'Table 31'!N26/(365/7)</f>
        <v>34.711184945123776</v>
      </c>
      <c r="O26" s="78">
        <f>'Table 31'!O26/(365/7)</f>
        <v>35.718580261674575</v>
      </c>
      <c r="P26" s="78">
        <f>'Table 31'!P26/(365/7)</f>
        <v>33.417453653155633</v>
      </c>
      <c r="Q26" s="78">
        <f>'Table 31'!Q26/(365/7)</f>
        <v>26.92470802059843</v>
      </c>
      <c r="R26" s="78">
        <f>'Table 31'!R26/(365/7)</f>
        <v>29.47415525114155</v>
      </c>
      <c r="S26" s="79">
        <f>'Table 31'!S26/(365/7)</f>
        <v>32.677104750616991</v>
      </c>
      <c r="T26" s="78">
        <f>'Table 31'!T26/(365/7)</f>
        <v>32.646354597808575</v>
      </c>
      <c r="U26" s="78">
        <f>'Table 31'!U26/(365/7)</f>
        <v>26.500622665006222</v>
      </c>
      <c r="V26" s="79">
        <f>'Table 31'!V26/(365/7)</f>
        <v>33.295540942497759</v>
      </c>
      <c r="W26" s="76">
        <f>'Table 31'!W26/(365/7)</f>
        <v>32.60425846361187</v>
      </c>
      <c r="X26" s="76">
        <f>'Table 31'!X26/(365/7)</f>
        <v>35.326043720635305</v>
      </c>
      <c r="Y26" s="100"/>
    </row>
    <row r="27" spans="1:25" s="105" customFormat="1">
      <c r="A27" s="60">
        <v>2017</v>
      </c>
      <c r="B27" s="76">
        <f>'Table 31'!B27/(365/7)</f>
        <v>35.541533840201865</v>
      </c>
      <c r="C27" s="77">
        <f>'Table 31'!C27/(365/7)</f>
        <v>38.054197930290719</v>
      </c>
      <c r="D27" s="78">
        <f>'Table 31'!D27/(365/7)</f>
        <v>45.670819852688091</v>
      </c>
      <c r="E27" s="78">
        <f>'Table 31'!E27/(365/7)</f>
        <v>38.547945205479444</v>
      </c>
      <c r="F27" s="78">
        <f>'Table 31'!F27/(365/7)</f>
        <v>44.352162966792065</v>
      </c>
      <c r="G27" s="79">
        <f>'Table 31'!G27/(365/7)</f>
        <v>32.529965753424655</v>
      </c>
      <c r="H27" s="76">
        <f>'Table 31'!H27/(365/7)</f>
        <v>41.705364438316636</v>
      </c>
      <c r="I27" s="77">
        <f>'Table 31'!I27/(365/7)</f>
        <v>34.76974515015575</v>
      </c>
      <c r="J27" s="78">
        <f>'Table 31'!J27/(365/7)</f>
        <v>30.865396860048389</v>
      </c>
      <c r="K27" s="78">
        <f>'Table 31'!K27/(365/7)</f>
        <v>38.806458857022811</v>
      </c>
      <c r="L27" s="78">
        <f>'Table 31'!L27/(365/7)</f>
        <v>30.998236809982366</v>
      </c>
      <c r="M27" s="78">
        <f>'Table 31'!M27/(365/7)</f>
        <v>33.446866839598492</v>
      </c>
      <c r="N27" s="78">
        <f>'Table 31'!N27/(365/7)</f>
        <v>34.853390693988452</v>
      </c>
      <c r="O27" s="78">
        <f>'Table 31'!O27/(365/7)</f>
        <v>35.231317371241033</v>
      </c>
      <c r="P27" s="78">
        <f>'Table 31'!P27/(365/7)</f>
        <v>34.779995492224081</v>
      </c>
      <c r="Q27" s="78">
        <f>'Table 31'!Q27/(365/7)</f>
        <v>26.25</v>
      </c>
      <c r="R27" s="78">
        <f>'Table 31'!R27/(365/7)</f>
        <v>28.559627187334474</v>
      </c>
      <c r="S27" s="79">
        <f>'Table 31'!S27/(365/7)</f>
        <v>32.677855194486028</v>
      </c>
      <c r="T27" s="78">
        <f>'Table 31'!T27/(365/7)</f>
        <v>33.238447742969434</v>
      </c>
      <c r="U27" s="78">
        <f>'Table 31'!U27/(365/7)</f>
        <v>27.508561643835616</v>
      </c>
      <c r="V27" s="79">
        <f>'Table 31'!V27/(365/7)</f>
        <v>32.770536095179409</v>
      </c>
      <c r="W27" s="76">
        <f>'Table 31'!W27/(365/7)</f>
        <v>32.583302800881228</v>
      </c>
      <c r="X27" s="76">
        <f>'Table 31'!X27/(365/7)</f>
        <v>35.120713815883548</v>
      </c>
      <c r="Y27" s="100"/>
    </row>
    <row r="28" spans="1:25" s="239" customFormat="1">
      <c r="A28" s="241">
        <v>2018</v>
      </c>
      <c r="B28" s="76">
        <f>'Table 31'!B28/(365/7)</f>
        <v>35.446889849730844</v>
      </c>
      <c r="C28" s="77">
        <f>'Table 31'!C28/(365/7)</f>
        <v>38.695710756793176</v>
      </c>
      <c r="D28" s="78">
        <f>'Table 31'!D28/(365/7)</f>
        <v>45.424270293818672</v>
      </c>
      <c r="E28" s="78">
        <f>'Table 31'!E28/(365/7)</f>
        <v>39.736224888677384</v>
      </c>
      <c r="F28" s="78">
        <f>'Table 31'!F28/(365/7)</f>
        <v>44.396625238138434</v>
      </c>
      <c r="G28" s="79">
        <f>'Table 31'!G28/(365/7)</f>
        <v>34.97010345154861</v>
      </c>
      <c r="H28" s="76">
        <f>'Table 31'!H28/(365/7)</f>
        <v>42.157033368918079</v>
      </c>
      <c r="I28" s="77">
        <f>'Table 31'!I28/(365/7)</f>
        <v>35.177422016834463</v>
      </c>
      <c r="J28" s="78">
        <f>'Table 31'!J28/(365/7)</f>
        <v>30.793506015252131</v>
      </c>
      <c r="K28" s="78">
        <f>'Table 31'!K28/(365/7)</f>
        <v>38.62590405850198</v>
      </c>
      <c r="L28" s="78">
        <f>'Table 31'!L28/(365/7)</f>
        <v>31.650734207154823</v>
      </c>
      <c r="M28" s="78">
        <f>'Table 31'!M28/(365/7)</f>
        <v>33.626954300114221</v>
      </c>
      <c r="N28" s="78">
        <f>'Table 31'!N28/(365/7)</f>
        <v>34.82834432606122</v>
      </c>
      <c r="O28" s="78">
        <f>'Table 31'!O28/(365/7)</f>
        <v>36.245834875971859</v>
      </c>
      <c r="P28" s="78">
        <f>'Table 31'!P28/(365/7)</f>
        <v>33.925255125494161</v>
      </c>
      <c r="Q28" s="78">
        <f>'Table 31'!Q28/(365/7)</f>
        <v>26.427303479920955</v>
      </c>
      <c r="R28" s="78">
        <f>'Table 31'!R28/(365/7)</f>
        <v>28.889704843948593</v>
      </c>
      <c r="S28" s="79">
        <f>'Table 31'!S28/(365/7)</f>
        <v>31.853128718308568</v>
      </c>
      <c r="T28" s="78">
        <f>'Table 31'!T28/(365/7)</f>
        <v>33.081846602956688</v>
      </c>
      <c r="U28" s="78">
        <f>'Table 31'!U28/(365/7)</f>
        <v>26.24878926248789</v>
      </c>
      <c r="V28" s="79">
        <f>'Table 31'!V28/(365/7)</f>
        <v>31.555358179892732</v>
      </c>
      <c r="W28" s="76">
        <f>'Table 31'!W28/(365/7)</f>
        <v>32.489352209725389</v>
      </c>
      <c r="X28" s="76">
        <f>'Table 31'!X28/(365/7)</f>
        <v>35.054954718984845</v>
      </c>
      <c r="Y28" s="240"/>
    </row>
    <row r="29" spans="1:25" s="105" customFormat="1">
      <c r="S29" s="133"/>
    </row>
    <row r="30" spans="1:25" s="105" customFormat="1">
      <c r="A30" s="1" t="s">
        <v>22</v>
      </c>
      <c r="S30" s="133"/>
    </row>
    <row r="31" spans="1:25" s="105" customFormat="1">
      <c r="A31" s="1"/>
      <c r="S31" s="133"/>
    </row>
    <row r="32" spans="1:25" s="54" customFormat="1">
      <c r="A32" s="241" t="s">
        <v>942</v>
      </c>
      <c r="B32" s="9">
        <f>((B28/B7)^(1/(2018-1997))-1)*100</f>
        <v>-0.17749403505500361</v>
      </c>
      <c r="C32" s="16">
        <f t="shared" ref="C32:X32" si="0">((C28/C7)^(1/(2018-1997))-1)*100</f>
        <v>-0.78471385386791326</v>
      </c>
      <c r="D32" s="17">
        <f t="shared" si="0"/>
        <v>8.8251917980364247E-2</v>
      </c>
      <c r="E32" s="17">
        <f t="shared" si="0"/>
        <v>0.43090516229871145</v>
      </c>
      <c r="F32" s="17">
        <f t="shared" si="0"/>
        <v>-6.0911470361801889E-2</v>
      </c>
      <c r="G32" s="73">
        <f t="shared" si="0"/>
        <v>-0.18011734798016876</v>
      </c>
      <c r="H32" s="9">
        <f t="shared" si="0"/>
        <v>2.7172417410881167E-2</v>
      </c>
      <c r="I32" s="16">
        <f t="shared" si="0"/>
        <v>-0.52989198112117775</v>
      </c>
      <c r="J32" s="17">
        <f t="shared" si="0"/>
        <v>-0.27737009570830695</v>
      </c>
      <c r="K32" s="17">
        <f t="shared" si="0"/>
        <v>-7.2296931343385218E-2</v>
      </c>
      <c r="L32" s="17">
        <f t="shared" si="0"/>
        <v>-0.43690897223014336</v>
      </c>
      <c r="M32" s="17">
        <f t="shared" si="0"/>
        <v>-0.34718793091572664</v>
      </c>
      <c r="N32" s="17">
        <f t="shared" si="0"/>
        <v>-0.16394143995638322</v>
      </c>
      <c r="O32" s="17">
        <f t="shared" si="0"/>
        <v>-0.22348819786565111</v>
      </c>
      <c r="P32" s="17">
        <f t="shared" si="0"/>
        <v>0.22152430544768453</v>
      </c>
      <c r="Q32" s="17">
        <f t="shared" si="0"/>
        <v>-0.75300115927946498</v>
      </c>
      <c r="R32" s="17">
        <f t="shared" si="0"/>
        <v>-0.65590555982085741</v>
      </c>
      <c r="S32" s="73">
        <f t="shared" si="0"/>
        <v>-0.21576167762369369</v>
      </c>
      <c r="T32" s="16">
        <f t="shared" si="0"/>
        <v>-7.9429259842489497E-2</v>
      </c>
      <c r="U32" s="17">
        <f t="shared" si="0"/>
        <v>-0.17131749907929317</v>
      </c>
      <c r="V32" s="73">
        <f t="shared" si="0"/>
        <v>-0.28483527847207313</v>
      </c>
      <c r="W32" s="9">
        <f t="shared" si="0"/>
        <v>-0.31006412442073916</v>
      </c>
      <c r="X32" s="9">
        <f t="shared" si="0"/>
        <v>-0.20325069071333024</v>
      </c>
    </row>
    <row r="33" spans="1:24" s="105" customFormat="1">
      <c r="A33" s="44" t="s">
        <v>25</v>
      </c>
      <c r="B33" s="9">
        <f>((B17/B7)^(1/(2007-1997))-1)*100</f>
        <v>-7.8160797356330303E-2</v>
      </c>
      <c r="C33" s="16">
        <f t="shared" ref="C33:X33" si="1">((C17/C7)^(1/(2007-1997))-1)*100</f>
        <v>-0.54908074304421683</v>
      </c>
      <c r="D33" s="17">
        <f t="shared" si="1"/>
        <v>3.5753433579754912E-2</v>
      </c>
      <c r="E33" s="17">
        <f t="shared" si="1"/>
        <v>0.60163800800092648</v>
      </c>
      <c r="F33" s="17">
        <f t="shared" si="1"/>
        <v>0.17467960343180433</v>
      </c>
      <c r="G33" s="73">
        <f t="shared" si="1"/>
        <v>0.37118425055659987</v>
      </c>
      <c r="H33" s="9">
        <f t="shared" si="1"/>
        <v>4.4089907528244154E-2</v>
      </c>
      <c r="I33" s="16">
        <f t="shared" si="1"/>
        <v>2.6729967428806845E-3</v>
      </c>
      <c r="J33" s="17">
        <f t="shared" si="1"/>
        <v>0.14508589241557512</v>
      </c>
      <c r="K33" s="17">
        <f t="shared" si="1"/>
        <v>-1.3343156386191879E-2</v>
      </c>
      <c r="L33" s="17">
        <f t="shared" si="1"/>
        <v>4.2568877465920529E-2</v>
      </c>
      <c r="M33" s="17">
        <f t="shared" si="1"/>
        <v>-9.9494976641112398E-2</v>
      </c>
      <c r="N33" s="17">
        <f t="shared" si="1"/>
        <v>0.1865798477118874</v>
      </c>
      <c r="O33" s="17">
        <f t="shared" si="1"/>
        <v>-0.39491210509872143</v>
      </c>
      <c r="P33" s="17">
        <f t="shared" si="1"/>
        <v>1.1827522931108891</v>
      </c>
      <c r="Q33" s="17">
        <f t="shared" si="1"/>
        <v>-0.41603203704358993</v>
      </c>
      <c r="R33" s="17">
        <f t="shared" si="1"/>
        <v>-0.44838174169111733</v>
      </c>
      <c r="S33" s="73">
        <f t="shared" si="1"/>
        <v>3.0268116243958865E-2</v>
      </c>
      <c r="T33" s="16">
        <f t="shared" si="1"/>
        <v>-8.0348753678460838E-2</v>
      </c>
      <c r="U33" s="17">
        <f t="shared" si="1"/>
        <v>-0.30021614715363132</v>
      </c>
      <c r="V33" s="73">
        <f t="shared" si="1"/>
        <v>0.26984628311648162</v>
      </c>
      <c r="W33" s="9">
        <f t="shared" si="1"/>
        <v>-2.275893817121899E-2</v>
      </c>
      <c r="X33" s="9">
        <f t="shared" si="1"/>
        <v>-9.6990012451370067E-2</v>
      </c>
    </row>
    <row r="34" spans="1:24" s="105" customFormat="1">
      <c r="A34" s="241" t="s">
        <v>943</v>
      </c>
      <c r="B34" s="9">
        <f>((B28/B17)^(1/(2018-2007))-1)*100</f>
        <v>-0.26771128533237265</v>
      </c>
      <c r="C34" s="16">
        <f t="shared" ref="C34:X34" si="2">((C28/C17)^(1/(2018-2007))-1)*100</f>
        <v>-0.99844126701986724</v>
      </c>
      <c r="D34" s="17">
        <f t="shared" si="2"/>
        <v>0.13600172045291625</v>
      </c>
      <c r="E34" s="17">
        <f t="shared" si="2"/>
        <v>0.27594493655267449</v>
      </c>
      <c r="F34" s="17">
        <f t="shared" si="2"/>
        <v>-0.2746043404413645</v>
      </c>
      <c r="G34" s="73">
        <f t="shared" si="2"/>
        <v>-0.67867249586363032</v>
      </c>
      <c r="H34" s="9">
        <f t="shared" si="2"/>
        <v>1.1795363425259886E-2</v>
      </c>
      <c r="I34" s="16">
        <f t="shared" si="2"/>
        <v>-1.011580416396729</v>
      </c>
      <c r="J34" s="17">
        <f t="shared" si="2"/>
        <v>-0.6598743413059438</v>
      </c>
      <c r="K34" s="17">
        <f t="shared" si="2"/>
        <v>-0.12586110793932903</v>
      </c>
      <c r="L34" s="17">
        <f t="shared" si="2"/>
        <v>-0.87080349399102364</v>
      </c>
      <c r="M34" s="17">
        <f t="shared" si="2"/>
        <v>-0.57183038194550395</v>
      </c>
      <c r="N34" s="17">
        <f t="shared" si="2"/>
        <v>-0.48153284327925316</v>
      </c>
      <c r="O34" s="17">
        <f t="shared" si="2"/>
        <v>-6.7392280678302274E-2</v>
      </c>
      <c r="P34" s="17">
        <f t="shared" si="2"/>
        <v>-0.6443929269923987</v>
      </c>
      <c r="Q34" s="17">
        <f t="shared" si="2"/>
        <v>-1.0583471714333048</v>
      </c>
      <c r="R34" s="17">
        <f t="shared" si="2"/>
        <v>-0.84418815496560828</v>
      </c>
      <c r="S34" s="73">
        <f t="shared" si="2"/>
        <v>-0.43889998031754196</v>
      </c>
      <c r="T34" s="16">
        <f t="shared" si="2"/>
        <v>-7.8593349012634484E-2</v>
      </c>
      <c r="U34" s="17">
        <f t="shared" si="2"/>
        <v>-5.3992302883754117E-2</v>
      </c>
      <c r="V34" s="73">
        <f t="shared" si="2"/>
        <v>-0.78642810387731243</v>
      </c>
      <c r="W34" s="9">
        <f t="shared" si="2"/>
        <v>-0.57053413862514502</v>
      </c>
      <c r="X34" s="9">
        <f t="shared" si="2"/>
        <v>-0.29975322639652635</v>
      </c>
    </row>
    <row r="35" spans="1:24" s="105" customFormat="1">
      <c r="A35" s="60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1:24">
      <c r="A36" s="25" t="s">
        <v>594</v>
      </c>
      <c r="B36" s="66" t="s">
        <v>951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654</v>
      </c>
    </row>
  </sheetData>
  <mergeCells count="1">
    <mergeCell ref="B6:X6"/>
  </mergeCells>
  <pageMargins left="0.7" right="0.7" top="0.75" bottom="0.75" header="0.3" footer="0.3"/>
  <pageSetup orientation="portrait" horizontalDpi="0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49"/>
  <dimension ref="A1:Y38"/>
  <sheetViews>
    <sheetView workbookViewId="0">
      <selection sqref="A1:XFD28"/>
    </sheetView>
  </sheetViews>
  <sheetFormatPr defaultRowHeight="15"/>
  <cols>
    <col min="19" max="19" width="9.140625" style="133"/>
  </cols>
  <sheetData>
    <row r="1" spans="1:25" ht="15.75">
      <c r="A1" s="227" t="s">
        <v>88</v>
      </c>
      <c r="B1" s="227" t="s">
        <v>957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s="105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 s="105" customFormat="1">
      <c r="A6" s="67"/>
      <c r="B6" s="246" t="s">
        <v>604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5" s="105" customFormat="1">
      <c r="A7" s="44">
        <v>1997</v>
      </c>
      <c r="B7" s="146">
        <f>'Table 32'!B7/(365/7)</f>
        <v>35.285738833857273</v>
      </c>
      <c r="C7" s="147">
        <f>'Table 32'!C7/(365/7)</f>
        <v>40.683525948726448</v>
      </c>
      <c r="D7" s="148">
        <f>'Table 32'!D7/(365/7)</f>
        <v>42.985036912278126</v>
      </c>
      <c r="E7" s="148">
        <f>'Table 32'!E7/(365/7)</f>
        <v>35.95534449981615</v>
      </c>
      <c r="F7" s="148">
        <f>'Table 32'!F7/(365/7)</f>
        <v>38.252800569655086</v>
      </c>
      <c r="G7" s="149">
        <f>'Table 32'!G7/(365/7)</f>
        <v>38.214936144552958</v>
      </c>
      <c r="H7" s="146">
        <f>'Table 32'!H7/(365/7)</f>
        <v>38.727217146062102</v>
      </c>
      <c r="I7" s="147">
        <f>'Table 32'!I7/(365/7)</f>
        <v>38.128605865210368</v>
      </c>
      <c r="J7" s="148">
        <f>'Table 32'!J7/(365/7)</f>
        <v>31.543339324151248</v>
      </c>
      <c r="K7" s="148">
        <f>'Table 32'!K7/(365/7)</f>
        <v>38.955033864643276</v>
      </c>
      <c r="L7" s="148">
        <f>'Table 32'!L7/(365/7)</f>
        <v>34.687060101530953</v>
      </c>
      <c r="M7" s="148">
        <f>'Table 32'!M7/(365/7)</f>
        <v>35.041101084649071</v>
      </c>
      <c r="N7" s="148">
        <f>'Table 32'!N7/(365/7)</f>
        <v>34.167640200089309</v>
      </c>
      <c r="O7" s="148">
        <f>'Table 32'!O7/(365/7)</f>
        <v>36.142812111913287</v>
      </c>
      <c r="P7" s="148">
        <f>'Table 32'!P7/(365/7)</f>
        <v>30.252685371932312</v>
      </c>
      <c r="Q7" s="148">
        <f>'Table 32'!Q7/(365/7)</f>
        <v>29.900056302720106</v>
      </c>
      <c r="R7" s="148">
        <f>'Table 32'!R7/(365/7)</f>
        <v>30.434159136023478</v>
      </c>
      <c r="S7" s="149">
        <f>'Table 32'!S7/(365/7)</f>
        <v>32.707730128343158</v>
      </c>
      <c r="T7" s="148">
        <f>'Table 32'!T7/(365/7)</f>
        <v>33.934984166917715</v>
      </c>
      <c r="U7" s="148">
        <f>'Table 32'!U7/(365/7)</f>
        <v>26.599980621675115</v>
      </c>
      <c r="V7" s="149">
        <f>'Table 32'!V7/(365/7)</f>
        <v>32.118409682884298</v>
      </c>
      <c r="W7" s="146">
        <f>'Table 32'!W7/(365/7)</f>
        <v>33.647719228571802</v>
      </c>
      <c r="X7" s="146">
        <f>'Table 32'!X7/(365/7)</f>
        <v>35.190299897975912</v>
      </c>
      <c r="Y7" s="100"/>
    </row>
    <row r="8" spans="1:25" s="105" customFormat="1">
      <c r="A8" s="44">
        <v>1998</v>
      </c>
      <c r="B8" s="146">
        <f>'Table 32'!B8/(365/7)</f>
        <v>35.214917675821638</v>
      </c>
      <c r="C8" s="147">
        <f>'Table 32'!C8/(365/7)</f>
        <v>40.979276019634618</v>
      </c>
      <c r="D8" s="148">
        <f>'Table 32'!D8/(365/7)</f>
        <v>41.234371979833163</v>
      </c>
      <c r="E8" s="148">
        <f>'Table 32'!E8/(365/7)</f>
        <v>36.367801346955602</v>
      </c>
      <c r="F8" s="148">
        <f>'Table 32'!F8/(365/7)</f>
        <v>38.431103809104997</v>
      </c>
      <c r="G8" s="149">
        <f>'Table 32'!G8/(365/7)</f>
        <v>38.023628262853251</v>
      </c>
      <c r="H8" s="146">
        <f>'Table 32'!H8/(365/7)</f>
        <v>38.640025482739738</v>
      </c>
      <c r="I8" s="147">
        <f>'Table 32'!I8/(365/7)</f>
        <v>37.721112804489735</v>
      </c>
      <c r="J8" s="148">
        <f>'Table 32'!J8/(365/7)</f>
        <v>31.612326322882744</v>
      </c>
      <c r="K8" s="148">
        <f>'Table 32'!K8/(365/7)</f>
        <v>39.272664477979269</v>
      </c>
      <c r="L8" s="148">
        <f>'Table 32'!L8/(365/7)</f>
        <v>34.163436031581874</v>
      </c>
      <c r="M8" s="148">
        <f>'Table 32'!M8/(365/7)</f>
        <v>34.721744937832078</v>
      </c>
      <c r="N8" s="148">
        <f>'Table 32'!N8/(365/7)</f>
        <v>34.608246799768665</v>
      </c>
      <c r="O8" s="148">
        <f>'Table 32'!O8/(365/7)</f>
        <v>36.07237756194376</v>
      </c>
      <c r="P8" s="148">
        <f>'Table 32'!P8/(365/7)</f>
        <v>30.131615400435223</v>
      </c>
      <c r="Q8" s="148">
        <f>'Table 32'!Q8/(365/7)</f>
        <v>29.645442701505988</v>
      </c>
      <c r="R8" s="148">
        <f>'Table 32'!R8/(365/7)</f>
        <v>31.157497667539996</v>
      </c>
      <c r="S8" s="149">
        <f>'Table 32'!S8/(365/7)</f>
        <v>32.468934872347695</v>
      </c>
      <c r="T8" s="148">
        <f>'Table 32'!T8/(365/7)</f>
        <v>33.526583271841517</v>
      </c>
      <c r="U8" s="148">
        <f>'Table 32'!U8/(365/7)</f>
        <v>27.159125402684893</v>
      </c>
      <c r="V8" s="149">
        <f>'Table 32'!V8/(365/7)</f>
        <v>32.077261501478219</v>
      </c>
      <c r="W8" s="146">
        <f>'Table 32'!W8/(365/7)</f>
        <v>33.63441189110933</v>
      </c>
      <c r="X8" s="146">
        <f>'Table 32'!X8/(365/7)</f>
        <v>35.143776070455644</v>
      </c>
      <c r="Y8" s="100"/>
    </row>
    <row r="9" spans="1:25" s="105" customFormat="1">
      <c r="A9" s="44">
        <v>1999</v>
      </c>
      <c r="B9" s="146">
        <f>'Table 32'!B9/(365/7)</f>
        <v>35.174744686644971</v>
      </c>
      <c r="C9" s="147">
        <f>'Table 32'!C9/(365/7)</f>
        <v>40.332757278567499</v>
      </c>
      <c r="D9" s="148">
        <f>'Table 32'!D9/(365/7)</f>
        <v>41.524904963502898</v>
      </c>
      <c r="E9" s="148">
        <f>'Table 32'!E9/(365/7)</f>
        <v>35.407366701252478</v>
      </c>
      <c r="F9" s="148">
        <f>'Table 32'!F9/(365/7)</f>
        <v>38.584167142895659</v>
      </c>
      <c r="G9" s="149">
        <f>'Table 32'!G9/(365/7)</f>
        <v>37.909351270280219</v>
      </c>
      <c r="H9" s="146">
        <f>'Table 32'!H9/(365/7)</f>
        <v>38.481871129697502</v>
      </c>
      <c r="I9" s="147">
        <f>'Table 32'!I9/(365/7)</f>
        <v>37.811059520880171</v>
      </c>
      <c r="J9" s="148">
        <f>'Table 32'!J9/(365/7)</f>
        <v>31.142638558396577</v>
      </c>
      <c r="K9" s="148">
        <f>'Table 32'!K9/(365/7)</f>
        <v>39.383199373997719</v>
      </c>
      <c r="L9" s="148">
        <f>'Table 32'!L9/(365/7)</f>
        <v>34.783362425861931</v>
      </c>
      <c r="M9" s="148">
        <f>'Table 32'!M9/(365/7)</f>
        <v>34.419057777859955</v>
      </c>
      <c r="N9" s="148">
        <f>'Table 32'!N9/(365/7)</f>
        <v>35.013671385093581</v>
      </c>
      <c r="O9" s="148">
        <f>'Table 32'!O9/(365/7)</f>
        <v>36.531594116363713</v>
      </c>
      <c r="P9" s="148">
        <f>'Table 32'!P9/(365/7)</f>
        <v>30.130660862400614</v>
      </c>
      <c r="Q9" s="148">
        <f>'Table 32'!Q9/(365/7)</f>
        <v>29.478786942754589</v>
      </c>
      <c r="R9" s="148">
        <f>'Table 32'!R9/(365/7)</f>
        <v>30.646469064664977</v>
      </c>
      <c r="S9" s="149">
        <f>'Table 32'!S9/(365/7)</f>
        <v>33.483982008151358</v>
      </c>
      <c r="T9" s="148">
        <f>'Table 32'!T9/(365/7)</f>
        <v>34.744911085751575</v>
      </c>
      <c r="U9" s="148">
        <f>'Table 32'!U9/(365/7)</f>
        <v>27.196869735907246</v>
      </c>
      <c r="V9" s="149">
        <f>'Table 32'!V9/(365/7)</f>
        <v>33.025345622802845</v>
      </c>
      <c r="W9" s="146">
        <f>'Table 32'!W9/(365/7)</f>
        <v>33.681300816332595</v>
      </c>
      <c r="X9" s="146">
        <f>'Table 32'!X9/(365/7)</f>
        <v>35.108305969774257</v>
      </c>
      <c r="Y9" s="100"/>
    </row>
    <row r="10" spans="1:25" s="105" customFormat="1">
      <c r="A10" s="44">
        <v>2000</v>
      </c>
      <c r="B10" s="146">
        <f>'Table 32'!B10/(365/7)</f>
        <v>35.07808252989166</v>
      </c>
      <c r="C10" s="147">
        <f>'Table 32'!C10/(365/7)</f>
        <v>40.468605401686581</v>
      </c>
      <c r="D10" s="148">
        <f>'Table 32'!D10/(365/7)</f>
        <v>43.231897937400596</v>
      </c>
      <c r="E10" s="148">
        <f>'Table 32'!E10/(365/7)</f>
        <v>35.676570964389889</v>
      </c>
      <c r="F10" s="148">
        <f>'Table 32'!F10/(365/7)</f>
        <v>38.447397149642875</v>
      </c>
      <c r="G10" s="149">
        <f>'Table 32'!G10/(365/7)</f>
        <v>37.617573942131735</v>
      </c>
      <c r="H10" s="146">
        <f>'Table 32'!H10/(365/7)</f>
        <v>38.344310893078649</v>
      </c>
      <c r="I10" s="147">
        <f>'Table 32'!I10/(365/7)</f>
        <v>38.089888057531525</v>
      </c>
      <c r="J10" s="148">
        <f>'Table 32'!J10/(365/7)</f>
        <v>31.30647036954737</v>
      </c>
      <c r="K10" s="148">
        <f>'Table 32'!K10/(365/7)</f>
        <v>38.974705066399714</v>
      </c>
      <c r="L10" s="148">
        <f>'Table 32'!L10/(365/7)</f>
        <v>34.33142849892387</v>
      </c>
      <c r="M10" s="148">
        <f>'Table 32'!M10/(365/7)</f>
        <v>34.474755926269999</v>
      </c>
      <c r="N10" s="148">
        <f>'Table 32'!N10/(365/7)</f>
        <v>35.014937113496956</v>
      </c>
      <c r="O10" s="148">
        <f>'Table 32'!O10/(365/7)</f>
        <v>36.027749872264579</v>
      </c>
      <c r="P10" s="148">
        <f>'Table 32'!P10/(365/7)</f>
        <v>30.09663099084074</v>
      </c>
      <c r="Q10" s="148">
        <f>'Table 32'!Q10/(365/7)</f>
        <v>29.833904109589039</v>
      </c>
      <c r="R10" s="148">
        <f>'Table 32'!R10/(365/7)</f>
        <v>30.282593272537554</v>
      </c>
      <c r="S10" s="149">
        <f>'Table 32'!S10/(365/7)</f>
        <v>33.233132828210941</v>
      </c>
      <c r="T10" s="148">
        <f>'Table 32'!T10/(365/7)</f>
        <v>34.586504264410465</v>
      </c>
      <c r="U10" s="148">
        <f>'Table 32'!U10/(365/7)</f>
        <v>26.369040625954558</v>
      </c>
      <c r="V10" s="149">
        <f>'Table 32'!V10/(365/7)</f>
        <v>32.783751203694997</v>
      </c>
      <c r="W10" s="146">
        <f>'Table 32'!W10/(365/7)</f>
        <v>33.616971374183876</v>
      </c>
      <c r="X10" s="146">
        <f>'Table 32'!X10/(365/7)</f>
        <v>34.987572541897308</v>
      </c>
      <c r="Y10" s="100"/>
    </row>
    <row r="11" spans="1:25" s="105" customFormat="1">
      <c r="A11" s="44">
        <v>2001</v>
      </c>
      <c r="B11" s="146">
        <f>'Table 32'!B11/(365/7)</f>
        <v>34.831865727752806</v>
      </c>
      <c r="C11" s="147">
        <f>'Table 32'!C11/(365/7)</f>
        <v>40.532290712912172</v>
      </c>
      <c r="D11" s="148">
        <f>'Table 32'!D11/(365/7)</f>
        <v>43.53200512331891</v>
      </c>
      <c r="E11" s="148">
        <f>'Table 32'!E11/(365/7)</f>
        <v>35.43513510747335</v>
      </c>
      <c r="F11" s="148">
        <f>'Table 32'!F11/(365/7)</f>
        <v>38.28586604181924</v>
      </c>
      <c r="G11" s="149">
        <f>'Table 32'!G11/(365/7)</f>
        <v>37.506161797977889</v>
      </c>
      <c r="H11" s="146">
        <f>'Table 32'!H11/(365/7)</f>
        <v>38.249938870763309</v>
      </c>
      <c r="I11" s="147">
        <f>'Table 32'!I11/(365/7)</f>
        <v>37.78524289955616</v>
      </c>
      <c r="J11" s="148">
        <f>'Table 32'!J11/(365/7)</f>
        <v>31.067821200042758</v>
      </c>
      <c r="K11" s="148">
        <f>'Table 32'!K11/(365/7)</f>
        <v>38.960298660782335</v>
      </c>
      <c r="L11" s="148">
        <f>'Table 32'!L11/(365/7)</f>
        <v>34.137841995166127</v>
      </c>
      <c r="M11" s="148">
        <f>'Table 32'!M11/(365/7)</f>
        <v>34.053889176621787</v>
      </c>
      <c r="N11" s="148">
        <f>'Table 32'!N11/(365/7)</f>
        <v>34.322496105684692</v>
      </c>
      <c r="O11" s="148">
        <f>'Table 32'!O11/(365/7)</f>
        <v>35.532080496012291</v>
      </c>
      <c r="P11" s="148">
        <f>'Table 32'!P11/(365/7)</f>
        <v>30.354100761166759</v>
      </c>
      <c r="Q11" s="148">
        <f>'Table 32'!Q11/(365/7)</f>
        <v>29.522372281238599</v>
      </c>
      <c r="R11" s="148">
        <f>'Table 32'!R11/(365/7)</f>
        <v>29.76443679740516</v>
      </c>
      <c r="S11" s="149">
        <f>'Table 32'!S11/(365/7)</f>
        <v>33.01535427318565</v>
      </c>
      <c r="T11" s="148">
        <f>'Table 32'!T11/(365/7)</f>
        <v>34.406395438155165</v>
      </c>
      <c r="U11" s="148">
        <f>'Table 32'!U11/(365/7)</f>
        <v>26.046964119500476</v>
      </c>
      <c r="V11" s="149">
        <f>'Table 32'!V11/(365/7)</f>
        <v>32.523912233813967</v>
      </c>
      <c r="W11" s="146">
        <f>'Table 32'!W11/(365/7)</f>
        <v>33.350321487956421</v>
      </c>
      <c r="X11" s="146">
        <f>'Table 32'!X11/(365/7)</f>
        <v>34.727892027708918</v>
      </c>
      <c r="Y11" s="100"/>
    </row>
    <row r="12" spans="1:25" s="105" customFormat="1">
      <c r="A12" s="44">
        <v>2002</v>
      </c>
      <c r="B12" s="146">
        <f>'Table 32'!B12/(365/7)</f>
        <v>34.45790778749766</v>
      </c>
      <c r="C12" s="147">
        <f>'Table 32'!C12/(365/7)</f>
        <v>39.309680618333864</v>
      </c>
      <c r="D12" s="148">
        <f>'Table 32'!D12/(365/7)</f>
        <v>42.572482796241765</v>
      </c>
      <c r="E12" s="148">
        <f>'Table 32'!E12/(365/7)</f>
        <v>35.668532487069491</v>
      </c>
      <c r="F12" s="148">
        <f>'Table 32'!F12/(365/7)</f>
        <v>38.259848197186578</v>
      </c>
      <c r="G12" s="149">
        <f>'Table 32'!G12/(365/7)</f>
        <v>37.432242801946956</v>
      </c>
      <c r="H12" s="146">
        <f>'Table 32'!H12/(365/7)</f>
        <v>38.03857356412734</v>
      </c>
      <c r="I12" s="147">
        <f>'Table 32'!I12/(365/7)</f>
        <v>37.735090713824562</v>
      </c>
      <c r="J12" s="148">
        <f>'Table 32'!J12/(365/7)</f>
        <v>30.73466853713898</v>
      </c>
      <c r="K12" s="148">
        <f>'Table 32'!K12/(365/7)</f>
        <v>38.670382950925791</v>
      </c>
      <c r="L12" s="148">
        <f>'Table 32'!L12/(365/7)</f>
        <v>33.20271306523842</v>
      </c>
      <c r="M12" s="148">
        <f>'Table 32'!M12/(365/7)</f>
        <v>34.040540953385673</v>
      </c>
      <c r="N12" s="148">
        <f>'Table 32'!N12/(365/7)</f>
        <v>34.150205030764369</v>
      </c>
      <c r="O12" s="148">
        <f>'Table 32'!O12/(365/7)</f>
        <v>35.140975792015659</v>
      </c>
      <c r="P12" s="148">
        <f>'Table 32'!P12/(365/7)</f>
        <v>30.291357577656004</v>
      </c>
      <c r="Q12" s="148">
        <f>'Table 32'!Q12/(365/7)</f>
        <v>29.186503917701614</v>
      </c>
      <c r="R12" s="148">
        <f>'Table 32'!R12/(365/7)</f>
        <v>29.082705174187424</v>
      </c>
      <c r="S12" s="149">
        <f>'Table 32'!S12/(365/7)</f>
        <v>32.470307082289494</v>
      </c>
      <c r="T12" s="148">
        <f>'Table 32'!T12/(365/7)</f>
        <v>33.847847071241056</v>
      </c>
      <c r="U12" s="148">
        <f>'Table 32'!U12/(365/7)</f>
        <v>25.784056001632742</v>
      </c>
      <c r="V12" s="149">
        <f>'Table 32'!V12/(365/7)</f>
        <v>31.983191988487171</v>
      </c>
      <c r="W12" s="146">
        <f>'Table 32'!W12/(365/7)</f>
        <v>32.947765106424967</v>
      </c>
      <c r="X12" s="146">
        <f>'Table 32'!X12/(365/7)</f>
        <v>34.362344315112182</v>
      </c>
      <c r="Y12" s="100"/>
    </row>
    <row r="13" spans="1:25" s="105" customFormat="1">
      <c r="A13" s="44">
        <v>2003</v>
      </c>
      <c r="B13" s="146">
        <f>'Table 32'!B13/(365/7)</f>
        <v>34.254088711917596</v>
      </c>
      <c r="C13" s="147">
        <f>'Table 32'!C13/(365/7)</f>
        <v>39.491211273137914</v>
      </c>
      <c r="D13" s="148">
        <f>'Table 32'!D13/(365/7)</f>
        <v>43.513207825600475</v>
      </c>
      <c r="E13" s="148">
        <f>'Table 32'!E13/(365/7)</f>
        <v>36.012120380369026</v>
      </c>
      <c r="F13" s="148">
        <f>'Table 32'!F13/(365/7)</f>
        <v>37.734314542548042</v>
      </c>
      <c r="G13" s="149">
        <f>'Table 32'!G13/(365/7)</f>
        <v>37.161551531917382</v>
      </c>
      <c r="H13" s="146">
        <f>'Table 32'!H13/(365/7)</f>
        <v>37.823044304254523</v>
      </c>
      <c r="I13" s="147">
        <f>'Table 32'!I13/(365/7)</f>
        <v>37.34451702541373</v>
      </c>
      <c r="J13" s="148">
        <f>'Table 32'!J13/(365/7)</f>
        <v>30.476677253701347</v>
      </c>
      <c r="K13" s="148">
        <f>'Table 32'!K13/(365/7)</f>
        <v>38.602742871161169</v>
      </c>
      <c r="L13" s="148">
        <f>'Table 32'!L13/(365/7)</f>
        <v>32.96703826728541</v>
      </c>
      <c r="M13" s="148">
        <f>'Table 32'!M13/(365/7)</f>
        <v>33.792178937994926</v>
      </c>
      <c r="N13" s="148">
        <f>'Table 32'!N13/(365/7)</f>
        <v>34.096768349614678</v>
      </c>
      <c r="O13" s="148">
        <f>'Table 32'!O13/(365/7)</f>
        <v>34.675797761874762</v>
      </c>
      <c r="P13" s="148">
        <f>'Table 32'!P13/(365/7)</f>
        <v>30.466048547748454</v>
      </c>
      <c r="Q13" s="148">
        <f>'Table 32'!Q13/(365/7)</f>
        <v>28.970991349186519</v>
      </c>
      <c r="R13" s="148">
        <f>'Table 32'!R13/(365/7)</f>
        <v>29.295463562048749</v>
      </c>
      <c r="S13" s="149">
        <f>'Table 32'!S13/(365/7)</f>
        <v>32.254154001043666</v>
      </c>
      <c r="T13" s="148">
        <f>'Table 32'!T13/(365/7)</f>
        <v>33.593839088895763</v>
      </c>
      <c r="U13" s="148">
        <f>'Table 32'!U13/(365/7)</f>
        <v>24.696782535976919</v>
      </c>
      <c r="V13" s="149">
        <f>'Table 32'!V13/(365/7)</f>
        <v>32.027561957910173</v>
      </c>
      <c r="W13" s="146">
        <f>'Table 32'!W13/(365/7)</f>
        <v>32.763697933888707</v>
      </c>
      <c r="X13" s="146">
        <f>'Table 32'!X13/(365/7)</f>
        <v>34.143364247667598</v>
      </c>
      <c r="Y13" s="100"/>
    </row>
    <row r="14" spans="1:25" s="105" customFormat="1">
      <c r="A14" s="44">
        <v>2004</v>
      </c>
      <c r="B14" s="146">
        <f>'Table 32'!B14/(365/7)</f>
        <v>34.510605056476294</v>
      </c>
      <c r="C14" s="147">
        <f>'Table 32'!C14/(365/7)</f>
        <v>40.148438959676476</v>
      </c>
      <c r="D14" s="148">
        <f>'Table 32'!D14/(365/7)</f>
        <v>43.916286526566779</v>
      </c>
      <c r="E14" s="148">
        <f>'Table 32'!E14/(365/7)</f>
        <v>35.637096972528958</v>
      </c>
      <c r="F14" s="148">
        <f>'Table 32'!F14/(365/7)</f>
        <v>38.327900915278768</v>
      </c>
      <c r="G14" s="149">
        <f>'Table 32'!G14/(365/7)</f>
        <v>37.316915309045257</v>
      </c>
      <c r="H14" s="146">
        <f>'Table 32'!H14/(365/7)</f>
        <v>38.169298837090132</v>
      </c>
      <c r="I14" s="147">
        <f>'Table 32'!I14/(365/7)</f>
        <v>37.745731337232804</v>
      </c>
      <c r="J14" s="148">
        <f>'Table 32'!J14/(365/7)</f>
        <v>30.576723801320679</v>
      </c>
      <c r="K14" s="148">
        <f>'Table 32'!K14/(365/7)</f>
        <v>39.064055828437354</v>
      </c>
      <c r="L14" s="148">
        <f>'Table 32'!L14/(365/7)</f>
        <v>33.754129298597938</v>
      </c>
      <c r="M14" s="148">
        <f>'Table 32'!M14/(365/7)</f>
        <v>33.994633270532439</v>
      </c>
      <c r="N14" s="148">
        <f>'Table 32'!N14/(365/7)</f>
        <v>34.203720318547624</v>
      </c>
      <c r="O14" s="148">
        <f>'Table 32'!O14/(365/7)</f>
        <v>35.013183982043117</v>
      </c>
      <c r="P14" s="148">
        <f>'Table 32'!P14/(365/7)</f>
        <v>30.693447529136961</v>
      </c>
      <c r="Q14" s="148">
        <f>'Table 32'!Q14/(365/7)</f>
        <v>29.070661279195821</v>
      </c>
      <c r="R14" s="148">
        <f>'Table 32'!R14/(365/7)</f>
        <v>29.237717414229849</v>
      </c>
      <c r="S14" s="149">
        <f>'Table 32'!S14/(365/7)</f>
        <v>32.380706175888029</v>
      </c>
      <c r="T14" s="148">
        <f>'Table 32'!T14/(365/7)</f>
        <v>33.564816345949147</v>
      </c>
      <c r="U14" s="148">
        <f>'Table 32'!U14/(365/7)</f>
        <v>25.132102951921613</v>
      </c>
      <c r="V14" s="149">
        <f>'Table 32'!V14/(365/7)</f>
        <v>32.276732412909389</v>
      </c>
      <c r="W14" s="146">
        <f>'Table 32'!W14/(365/7)</f>
        <v>32.986113586316819</v>
      </c>
      <c r="X14" s="146">
        <f>'Table 32'!X14/(365/7)</f>
        <v>34.389064007317167</v>
      </c>
      <c r="Y14" s="100"/>
    </row>
    <row r="15" spans="1:25" s="105" customFormat="1">
      <c r="A15" s="44">
        <v>2005</v>
      </c>
      <c r="B15" s="146">
        <f>'Table 32'!B15/(365/7)</f>
        <v>34.282755144789277</v>
      </c>
      <c r="C15" s="147">
        <f>'Table 32'!C15/(365/7)</f>
        <v>39.915527754301188</v>
      </c>
      <c r="D15" s="148">
        <f>'Table 32'!D15/(365/7)</f>
        <v>43.903375406094945</v>
      </c>
      <c r="E15" s="148">
        <f>'Table 32'!E15/(365/7)</f>
        <v>35.982821147493233</v>
      </c>
      <c r="F15" s="148">
        <f>'Table 32'!F15/(365/7)</f>
        <v>38.074847042356964</v>
      </c>
      <c r="G15" s="149">
        <f>'Table 32'!G15/(365/7)</f>
        <v>37.104194235386331</v>
      </c>
      <c r="H15" s="146">
        <f>'Table 32'!H15/(365/7)</f>
        <v>38.00221451496509</v>
      </c>
      <c r="I15" s="147">
        <f>'Table 32'!I15/(365/7)</f>
        <v>37.452413153237622</v>
      </c>
      <c r="J15" s="148">
        <f>'Table 32'!J15/(365/7)</f>
        <v>30.513213659463641</v>
      </c>
      <c r="K15" s="148">
        <f>'Table 32'!K15/(365/7)</f>
        <v>38.701612654487128</v>
      </c>
      <c r="L15" s="148">
        <f>'Table 32'!L15/(365/7)</f>
        <v>33.666228363780704</v>
      </c>
      <c r="M15" s="148">
        <f>'Table 32'!M15/(365/7)</f>
        <v>33.974056443060505</v>
      </c>
      <c r="N15" s="148">
        <f>'Table 32'!N15/(365/7)</f>
        <v>34.05325119172732</v>
      </c>
      <c r="O15" s="148">
        <f>'Table 32'!O15/(365/7)</f>
        <v>34.682205484159304</v>
      </c>
      <c r="P15" s="148">
        <f>'Table 32'!P15/(365/7)</f>
        <v>30.551973301681087</v>
      </c>
      <c r="Q15" s="148">
        <f>'Table 32'!Q15/(365/7)</f>
        <v>27.934947773733384</v>
      </c>
      <c r="R15" s="148">
        <f>'Table 32'!R15/(365/7)</f>
        <v>28.703746870057699</v>
      </c>
      <c r="S15" s="149">
        <f>'Table 32'!S15/(365/7)</f>
        <v>31.873131331347878</v>
      </c>
      <c r="T15" s="148">
        <f>'Table 32'!T15/(365/7)</f>
        <v>33.343504471074652</v>
      </c>
      <c r="U15" s="148">
        <f>'Table 32'!U15/(365/7)</f>
        <v>24.378639980313345</v>
      </c>
      <c r="V15" s="149">
        <f>'Table 32'!V15/(365/7)</f>
        <v>31.563178363161612</v>
      </c>
      <c r="W15" s="146">
        <f>'Table 32'!W15/(365/7)</f>
        <v>32.713452294978289</v>
      </c>
      <c r="X15" s="146">
        <f>'Table 32'!X15/(365/7)</f>
        <v>34.146632806867309</v>
      </c>
      <c r="Y15" s="100"/>
    </row>
    <row r="16" spans="1:25" s="105" customFormat="1">
      <c r="A16" s="44">
        <v>2006</v>
      </c>
      <c r="B16" s="146">
        <f>'Table 32'!B16/(365/7)</f>
        <v>34.253282292629116</v>
      </c>
      <c r="C16" s="147">
        <f>'Table 32'!C16/(365/7)</f>
        <v>39.808313708131529</v>
      </c>
      <c r="D16" s="148">
        <f>'Table 32'!D16/(365/7)</f>
        <v>43.212061782746304</v>
      </c>
      <c r="E16" s="148">
        <f>'Table 32'!E16/(365/7)</f>
        <v>35.319288027813265</v>
      </c>
      <c r="F16" s="148">
        <f>'Table 32'!F16/(365/7)</f>
        <v>37.888631530514559</v>
      </c>
      <c r="G16" s="149">
        <f>'Table 32'!G16/(365/7)</f>
        <v>37.218795332954407</v>
      </c>
      <c r="H16" s="146">
        <f>'Table 32'!H16/(365/7)</f>
        <v>37.987523626282403</v>
      </c>
      <c r="I16" s="147">
        <f>'Table 32'!I16/(365/7)</f>
        <v>37.264250713638603</v>
      </c>
      <c r="J16" s="148">
        <f>'Table 32'!J16/(365/7)</f>
        <v>30.285504463170192</v>
      </c>
      <c r="K16" s="148">
        <f>'Table 32'!K16/(365/7)</f>
        <v>38.67794166101222</v>
      </c>
      <c r="L16" s="148">
        <f>'Table 32'!L16/(365/7)</f>
        <v>33.114567335956494</v>
      </c>
      <c r="M16" s="148">
        <f>'Table 32'!M16/(365/7)</f>
        <v>34.212932523113729</v>
      </c>
      <c r="N16" s="148">
        <f>'Table 32'!N16/(365/7)</f>
        <v>33.795347875456898</v>
      </c>
      <c r="O16" s="148">
        <f>'Table 32'!O16/(365/7)</f>
        <v>34.525581852092387</v>
      </c>
      <c r="P16" s="148">
        <f>'Table 32'!P16/(365/7)</f>
        <v>30.648017344299035</v>
      </c>
      <c r="Q16" s="148">
        <f>'Table 32'!Q16/(365/7)</f>
        <v>27.796529149232487</v>
      </c>
      <c r="R16" s="148">
        <f>'Table 32'!R16/(365/7)</f>
        <v>28.846854159882056</v>
      </c>
      <c r="S16" s="149">
        <f>'Table 32'!S16/(365/7)</f>
        <v>32.164680690623349</v>
      </c>
      <c r="T16" s="148">
        <f>'Table 32'!T16/(365/7)</f>
        <v>33.526427712019895</v>
      </c>
      <c r="U16" s="148">
        <f>'Table 32'!U16/(365/7)</f>
        <v>25.537807230107312</v>
      </c>
      <c r="V16" s="149">
        <f>'Table 32'!V16/(365/7)</f>
        <v>31.79258240300253</v>
      </c>
      <c r="W16" s="146">
        <f>'Table 32'!W16/(365/7)</f>
        <v>32.703727888220577</v>
      </c>
      <c r="X16" s="146">
        <f>'Table 32'!X16/(365/7)</f>
        <v>34.107463922234778</v>
      </c>
      <c r="Y16" s="100"/>
    </row>
    <row r="17" spans="1:25" s="105" customFormat="1">
      <c r="A17" s="44">
        <v>2007</v>
      </c>
      <c r="B17" s="146">
        <f>'Table 32'!B17/(365/7)</f>
        <v>34.211936124818216</v>
      </c>
      <c r="C17" s="147">
        <f>'Table 32'!C17/(365/7)</f>
        <v>39.663948616862484</v>
      </c>
      <c r="D17" s="148">
        <f>'Table 32'!D17/(365/7)</f>
        <v>42.300391274466719</v>
      </c>
      <c r="E17" s="148">
        <f>'Table 32'!E17/(365/7)</f>
        <v>35.539915770788348</v>
      </c>
      <c r="F17" s="148">
        <f>'Table 32'!F17/(365/7)</f>
        <v>38.151993611301194</v>
      </c>
      <c r="G17" s="149">
        <f>'Table 32'!G17/(365/7)</f>
        <v>37.295545011501908</v>
      </c>
      <c r="H17" s="146">
        <f>'Table 32'!H17/(365/7)</f>
        <v>38.060183000403129</v>
      </c>
      <c r="I17" s="147">
        <f>'Table 32'!I17/(365/7)</f>
        <v>37.24726590901512</v>
      </c>
      <c r="J17" s="148">
        <f>'Table 32'!J17/(365/7)</f>
        <v>30.002782812332331</v>
      </c>
      <c r="K17" s="148">
        <f>'Table 32'!K17/(365/7)</f>
        <v>38.23618674154261</v>
      </c>
      <c r="L17" s="148">
        <f>'Table 32'!L17/(365/7)</f>
        <v>33.514618435140015</v>
      </c>
      <c r="M17" s="148">
        <f>'Table 32'!M17/(365/7)</f>
        <v>33.707904315583988</v>
      </c>
      <c r="N17" s="148">
        <f>'Table 32'!N17/(365/7)</f>
        <v>33.743387705739082</v>
      </c>
      <c r="O17" s="148">
        <f>'Table 32'!O17/(365/7)</f>
        <v>34.671185390921671</v>
      </c>
      <c r="P17" s="148">
        <f>'Table 32'!P17/(365/7)</f>
        <v>30.944041222639985</v>
      </c>
      <c r="Q17" s="148">
        <f>'Table 32'!Q17/(365/7)</f>
        <v>27.962562123161529</v>
      </c>
      <c r="R17" s="148">
        <f>'Table 32'!R17/(365/7)</f>
        <v>29.005257987264571</v>
      </c>
      <c r="S17" s="149">
        <f>'Table 32'!S17/(365/7)</f>
        <v>32.164479821522853</v>
      </c>
      <c r="T17" s="148">
        <f>'Table 32'!T17/(365/7)</f>
        <v>33.580898938218624</v>
      </c>
      <c r="U17" s="148">
        <f>'Table 32'!U17/(365/7)</f>
        <v>24.664090040854518</v>
      </c>
      <c r="V17" s="149">
        <f>'Table 32'!V17/(365/7)</f>
        <v>31.93383387032037</v>
      </c>
      <c r="W17" s="146">
        <f>'Table 32'!W17/(365/7)</f>
        <v>32.650003120001251</v>
      </c>
      <c r="X17" s="146">
        <f>'Table 32'!X17/(365/7)</f>
        <v>34.080158601419271</v>
      </c>
      <c r="Y17" s="100"/>
    </row>
    <row r="18" spans="1:25" s="105" customFormat="1">
      <c r="A18" s="44">
        <v>2008</v>
      </c>
      <c r="B18" s="146">
        <f>'Table 32'!B18/(365/7)</f>
        <v>34.119026250907169</v>
      </c>
      <c r="C18" s="147">
        <f>'Table 32'!C18/(365/7)</f>
        <v>39.47438365046731</v>
      </c>
      <c r="D18" s="148">
        <f>'Table 32'!D18/(365/7)</f>
        <v>42.501477456810363</v>
      </c>
      <c r="E18" s="148">
        <f>'Table 32'!E18/(365/7)</f>
        <v>36.090383853747944</v>
      </c>
      <c r="F18" s="148">
        <f>'Table 32'!F18/(365/7)</f>
        <v>38.226109725343818</v>
      </c>
      <c r="G18" s="149">
        <f>'Table 32'!G18/(365/7)</f>
        <v>37.151791435838177</v>
      </c>
      <c r="H18" s="146">
        <f>'Table 32'!H18/(365/7)</f>
        <v>38.06110689844099</v>
      </c>
      <c r="I18" s="147">
        <f>'Table 32'!I18/(365/7)</f>
        <v>37.319960019770797</v>
      </c>
      <c r="J18" s="148">
        <f>'Table 32'!J18/(365/7)</f>
        <v>30.037289052682045</v>
      </c>
      <c r="K18" s="148">
        <f>'Table 32'!K18/(365/7)</f>
        <v>38.138949244363801</v>
      </c>
      <c r="L18" s="148">
        <f>'Table 32'!L18/(365/7)</f>
        <v>33.404776194938172</v>
      </c>
      <c r="M18" s="148">
        <f>'Table 32'!M18/(365/7)</f>
        <v>33.971384599491437</v>
      </c>
      <c r="N18" s="148">
        <f>'Table 32'!N18/(365/7)</f>
        <v>33.414569072611911</v>
      </c>
      <c r="O18" s="148">
        <f>'Table 32'!O18/(365/7)</f>
        <v>34.332194650101663</v>
      </c>
      <c r="P18" s="148">
        <f>'Table 32'!P18/(365/7)</f>
        <v>30.779376843695633</v>
      </c>
      <c r="Q18" s="148">
        <f>'Table 32'!Q18/(365/7)</f>
        <v>28.096557357797405</v>
      </c>
      <c r="R18" s="148">
        <f>'Table 32'!R18/(365/7)</f>
        <v>28.62085151533007</v>
      </c>
      <c r="S18" s="149">
        <f>'Table 32'!S18/(365/7)</f>
        <v>32.147942039589452</v>
      </c>
      <c r="T18" s="148">
        <f>'Table 32'!T18/(365/7)</f>
        <v>33.561804493745576</v>
      </c>
      <c r="U18" s="148">
        <f>'Table 32'!U18/(365/7)</f>
        <v>24.941125565172648</v>
      </c>
      <c r="V18" s="149">
        <f>'Table 32'!V18/(365/7)</f>
        <v>31.844611935429867</v>
      </c>
      <c r="W18" s="146">
        <f>'Table 32'!W18/(365/7)</f>
        <v>32.557614908846887</v>
      </c>
      <c r="X18" s="146">
        <f>'Table 32'!X18/(365/7)</f>
        <v>33.974648086502185</v>
      </c>
      <c r="Y18" s="100"/>
    </row>
    <row r="19" spans="1:25" s="105" customFormat="1">
      <c r="A19" s="44">
        <v>2009</v>
      </c>
      <c r="B19" s="146">
        <f>'Table 32'!B19/(365/7)</f>
        <v>33.452650525209812</v>
      </c>
      <c r="C19" s="147">
        <f>'Table 32'!C19/(365/7)</f>
        <v>38.98314202853188</v>
      </c>
      <c r="D19" s="148">
        <f>'Table 32'!D19/(365/7)</f>
        <v>40.868615872560504</v>
      </c>
      <c r="E19" s="148">
        <f>'Table 32'!E19/(365/7)</f>
        <v>36.292478257245264</v>
      </c>
      <c r="F19" s="148">
        <f>'Table 32'!F19/(365/7)</f>
        <v>37.577671697739213</v>
      </c>
      <c r="G19" s="149">
        <f>'Table 32'!G19/(365/7)</f>
        <v>36.437553221386175</v>
      </c>
      <c r="H19" s="146">
        <f>'Table 32'!H19/(365/7)</f>
        <v>37.385395715619012</v>
      </c>
      <c r="I19" s="147">
        <f>'Table 32'!I19/(365/7)</f>
        <v>36.744501696619331</v>
      </c>
      <c r="J19" s="148">
        <f>'Table 32'!J19/(365/7)</f>
        <v>29.433812881731964</v>
      </c>
      <c r="K19" s="148">
        <f>'Table 32'!K19/(365/7)</f>
        <v>37.195254854765537</v>
      </c>
      <c r="L19" s="148">
        <f>'Table 32'!L19/(365/7)</f>
        <v>33.174854131539327</v>
      </c>
      <c r="M19" s="148">
        <f>'Table 32'!M19/(365/7)</f>
        <v>33.673861665895906</v>
      </c>
      <c r="N19" s="148">
        <f>'Table 32'!N19/(365/7)</f>
        <v>33.458041199546471</v>
      </c>
      <c r="O19" s="148">
        <f>'Table 32'!O19/(365/7)</f>
        <v>33.763035941725924</v>
      </c>
      <c r="P19" s="148">
        <f>'Table 32'!P19/(365/7)</f>
        <v>30.493288606320512</v>
      </c>
      <c r="Q19" s="148">
        <f>'Table 32'!Q19/(365/7)</f>
        <v>27.289134963452963</v>
      </c>
      <c r="R19" s="148">
        <f>'Table 32'!R19/(365/7)</f>
        <v>28.114581639858674</v>
      </c>
      <c r="S19" s="149">
        <f>'Table 32'!S19/(365/7)</f>
        <v>31.643876733741802</v>
      </c>
      <c r="T19" s="148">
        <f>'Table 32'!T19/(365/7)</f>
        <v>32.725806113258159</v>
      </c>
      <c r="U19" s="148">
        <f>'Table 32'!U19/(365/7)</f>
        <v>23.31682327635005</v>
      </c>
      <c r="V19" s="149">
        <f>'Table 32'!V19/(365/7)</f>
        <v>31.901430001319966</v>
      </c>
      <c r="W19" s="146">
        <f>'Table 32'!W19/(365/7)</f>
        <v>31.989141815690541</v>
      </c>
      <c r="X19" s="146">
        <f>'Table 32'!X19/(365/7)</f>
        <v>33.328275137322535</v>
      </c>
      <c r="Y19" s="100"/>
    </row>
    <row r="20" spans="1:25" s="105" customFormat="1">
      <c r="A20" s="44">
        <v>2010</v>
      </c>
      <c r="B20" s="146">
        <f>'Table 32'!B20/(365/7)</f>
        <v>33.53454214325626</v>
      </c>
      <c r="C20" s="147">
        <f>'Table 32'!C20/(365/7)</f>
        <v>38.437995893191811</v>
      </c>
      <c r="D20" s="148">
        <f>'Table 32'!D20/(365/7)</f>
        <v>42.642701119257659</v>
      </c>
      <c r="E20" s="148">
        <f>'Table 32'!E20/(365/7)</f>
        <v>36.505688754333704</v>
      </c>
      <c r="F20" s="148">
        <f>'Table 32'!F20/(365/7)</f>
        <v>37.901864419488057</v>
      </c>
      <c r="G20" s="149">
        <f>'Table 32'!G20/(365/7)</f>
        <v>37.080572163778093</v>
      </c>
      <c r="H20" s="146">
        <f>'Table 32'!H20/(365/7)</f>
        <v>37.857122189511315</v>
      </c>
      <c r="I20" s="147">
        <f>'Table 32'!I20/(365/7)</f>
        <v>36.682096270197299</v>
      </c>
      <c r="J20" s="148">
        <f>'Table 32'!J20/(365/7)</f>
        <v>29.351776280895869</v>
      </c>
      <c r="K20" s="148">
        <f>'Table 32'!K20/(365/7)</f>
        <v>37.59259318413406</v>
      </c>
      <c r="L20" s="148">
        <f>'Table 32'!L20/(365/7)</f>
        <v>33.347067943483523</v>
      </c>
      <c r="M20" s="148">
        <f>'Table 32'!M20/(365/7)</f>
        <v>33.6121337022322</v>
      </c>
      <c r="N20" s="148">
        <f>'Table 32'!N20/(365/7)</f>
        <v>33.967189085698948</v>
      </c>
      <c r="O20" s="148">
        <f>'Table 32'!O20/(365/7)</f>
        <v>33.714085576838542</v>
      </c>
      <c r="P20" s="148">
        <f>'Table 32'!P20/(365/7)</f>
        <v>30.327504456263419</v>
      </c>
      <c r="Q20" s="148">
        <f>'Table 32'!Q20/(365/7)</f>
        <v>27.329477114772718</v>
      </c>
      <c r="R20" s="148">
        <f>'Table 32'!R20/(365/7)</f>
        <v>27.762765599410464</v>
      </c>
      <c r="S20" s="149">
        <f>'Table 32'!S20/(365/7)</f>
        <v>31.461929361299589</v>
      </c>
      <c r="T20" s="148">
        <f>'Table 32'!T20/(365/7)</f>
        <v>32.63618446810252</v>
      </c>
      <c r="U20" s="148">
        <f>'Table 32'!U20/(365/7)</f>
        <v>23.57003892393746</v>
      </c>
      <c r="V20" s="149">
        <f>'Table 32'!V20/(365/7)</f>
        <v>31.555640975828606</v>
      </c>
      <c r="W20" s="146">
        <f>'Table 32'!W20/(365/7)</f>
        <v>31.915474363467926</v>
      </c>
      <c r="X20" s="146">
        <f>'Table 32'!X20/(365/7)</f>
        <v>33.377036833069745</v>
      </c>
      <c r="Y20" s="100"/>
    </row>
    <row r="21" spans="1:25" s="105" customFormat="1">
      <c r="A21" s="44">
        <v>2011</v>
      </c>
      <c r="B21" s="146">
        <f>'Table 32'!B21/(365/7)</f>
        <v>33.517416703766933</v>
      </c>
      <c r="C21" s="147">
        <f>'Table 32'!C21/(365/7)</f>
        <v>38.297451264905511</v>
      </c>
      <c r="D21" s="148">
        <f>'Table 32'!D21/(365/7)</f>
        <v>43.342852257230113</v>
      </c>
      <c r="E21" s="148">
        <f>'Table 32'!E21/(365/7)</f>
        <v>36.381204999488929</v>
      </c>
      <c r="F21" s="148">
        <f>'Table 32'!F21/(365/7)</f>
        <v>37.990136889056004</v>
      </c>
      <c r="G21" s="149">
        <f>'Table 32'!G21/(365/7)</f>
        <v>36.970483129731534</v>
      </c>
      <c r="H21" s="146">
        <f>'Table 32'!H21/(365/7)</f>
        <v>37.886082999366586</v>
      </c>
      <c r="I21" s="147">
        <f>'Table 32'!I21/(365/7)</f>
        <v>36.760962835968385</v>
      </c>
      <c r="J21" s="148">
        <f>'Table 32'!J21/(365/7)</f>
        <v>29.192854478737047</v>
      </c>
      <c r="K21" s="148">
        <f>'Table 32'!K21/(365/7)</f>
        <v>37.401635406789133</v>
      </c>
      <c r="L21" s="148">
        <f>'Table 32'!L21/(365/7)</f>
        <v>33.500176560493003</v>
      </c>
      <c r="M21" s="148">
        <f>'Table 32'!M21/(365/7)</f>
        <v>33.590268250345282</v>
      </c>
      <c r="N21" s="148">
        <f>'Table 32'!N21/(365/7)</f>
        <v>33.00812463446011</v>
      </c>
      <c r="O21" s="148">
        <f>'Table 32'!O21/(365/7)</f>
        <v>34.103813971930649</v>
      </c>
      <c r="P21" s="148">
        <f>'Table 32'!P21/(365/7)</f>
        <v>30.20196641108814</v>
      </c>
      <c r="Q21" s="148">
        <f>'Table 32'!Q21/(365/7)</f>
        <v>27.045986796673354</v>
      </c>
      <c r="R21" s="148">
        <f>'Table 32'!R21/(365/7)</f>
        <v>27.695355405399823</v>
      </c>
      <c r="S21" s="149">
        <f>'Table 32'!S21/(365/7)</f>
        <v>31.462592463553701</v>
      </c>
      <c r="T21" s="148">
        <f>'Table 32'!T21/(365/7)</f>
        <v>32.933757169946418</v>
      </c>
      <c r="U21" s="148">
        <f>'Table 32'!U21/(365/7)</f>
        <v>23.535241691751608</v>
      </c>
      <c r="V21" s="149">
        <f>'Table 32'!V21/(365/7)</f>
        <v>31.274267111348131</v>
      </c>
      <c r="W21" s="146">
        <f>'Table 32'!W21/(365/7)</f>
        <v>31.877346992875868</v>
      </c>
      <c r="X21" s="146">
        <f>'Table 32'!X21/(365/7)</f>
        <v>33.338042512480747</v>
      </c>
      <c r="Y21" s="100"/>
    </row>
    <row r="22" spans="1:25" s="105" customFormat="1">
      <c r="A22" s="44">
        <v>2012</v>
      </c>
      <c r="B22" s="146">
        <f>'Table 32'!B22/(365/7)</f>
        <v>33.697087554842028</v>
      </c>
      <c r="C22" s="147">
        <f>'Table 32'!C22/(365/7)</f>
        <v>38.838275884660703</v>
      </c>
      <c r="D22" s="148">
        <f>'Table 32'!D22/(365/7)</f>
        <v>43.369875979747036</v>
      </c>
      <c r="E22" s="148">
        <f>'Table 32'!E22/(365/7)</f>
        <v>35.360483452201983</v>
      </c>
      <c r="F22" s="148">
        <f>'Table 32'!F22/(365/7)</f>
        <v>38.205457478296182</v>
      </c>
      <c r="G22" s="149">
        <f>'Table 32'!G22/(365/7)</f>
        <v>37.049715729616487</v>
      </c>
      <c r="H22" s="146">
        <f>'Table 32'!H22/(365/7)</f>
        <v>38.064853661236519</v>
      </c>
      <c r="I22" s="147">
        <f>'Table 32'!I22/(365/7)</f>
        <v>36.882387231351302</v>
      </c>
      <c r="J22" s="148">
        <f>'Table 32'!J22/(365/7)</f>
        <v>29.12932576157451</v>
      </c>
      <c r="K22" s="148">
        <f>'Table 32'!K22/(365/7)</f>
        <v>37.202807219825324</v>
      </c>
      <c r="L22" s="148">
        <f>'Table 32'!L22/(365/7)</f>
        <v>33.296867577003034</v>
      </c>
      <c r="M22" s="148">
        <f>'Table 32'!M22/(365/7)</f>
        <v>34.028753449446363</v>
      </c>
      <c r="N22" s="148">
        <f>'Table 32'!N22/(365/7)</f>
        <v>34.596966136030559</v>
      </c>
      <c r="O22" s="148">
        <f>'Table 32'!O22/(365/7)</f>
        <v>34.257896099607237</v>
      </c>
      <c r="P22" s="148">
        <f>'Table 32'!P22/(365/7)</f>
        <v>30.365135006988844</v>
      </c>
      <c r="Q22" s="148">
        <f>'Table 32'!Q22/(365/7)</f>
        <v>26.98998939472277</v>
      </c>
      <c r="R22" s="148">
        <f>'Table 32'!R22/(365/7)</f>
        <v>28.062867241498463</v>
      </c>
      <c r="S22" s="149">
        <f>'Table 32'!S22/(365/7)</f>
        <v>31.538444338080698</v>
      </c>
      <c r="T22" s="148">
        <f>'Table 32'!T22/(365/7)</f>
        <v>32.812828049832767</v>
      </c>
      <c r="U22" s="148">
        <f>'Table 32'!U22/(365/7)</f>
        <v>23.839016455686995</v>
      </c>
      <c r="V22" s="149">
        <f>'Table 32'!V22/(365/7)</f>
        <v>31.523831785535144</v>
      </c>
      <c r="W22" s="146">
        <f>'Table 32'!W22/(365/7)</f>
        <v>32.028826305357185</v>
      </c>
      <c r="X22" s="146">
        <f>'Table 32'!X22/(365/7)</f>
        <v>33.507422361474006</v>
      </c>
      <c r="Y22" s="100"/>
    </row>
    <row r="23" spans="1:25" s="105" customFormat="1">
      <c r="A23" s="44">
        <v>2013</v>
      </c>
      <c r="B23" s="146">
        <f>'Table 32'!B23/(365/7)</f>
        <v>33.625411997062514</v>
      </c>
      <c r="C23" s="147">
        <f>'Table 32'!C23/(365/7)</f>
        <v>38.761883819545112</v>
      </c>
      <c r="D23" s="148">
        <f>'Table 32'!D23/(365/7)</f>
        <v>42.693005954270191</v>
      </c>
      <c r="E23" s="148">
        <f>'Table 32'!E23/(365/7)</f>
        <v>35.965847138446044</v>
      </c>
      <c r="F23" s="148">
        <f>'Table 32'!F23/(365/7)</f>
        <v>38.066097681044411</v>
      </c>
      <c r="G23" s="149">
        <f>'Table 32'!G23/(365/7)</f>
        <v>37.048687870592524</v>
      </c>
      <c r="H23" s="146">
        <f>'Table 32'!H23/(365/7)</f>
        <v>38.00887722225032</v>
      </c>
      <c r="I23" s="147">
        <f>'Table 32'!I23/(365/7)</f>
        <v>37.078366808142235</v>
      </c>
      <c r="J23" s="148">
        <f>'Table 32'!J23/(365/7)</f>
        <v>29.311337020619209</v>
      </c>
      <c r="K23" s="148">
        <f>'Table 32'!K23/(365/7)</f>
        <v>36.883351339069804</v>
      </c>
      <c r="L23" s="148">
        <f>'Table 32'!L23/(365/7)</f>
        <v>33.058586620336584</v>
      </c>
      <c r="M23" s="148">
        <f>'Table 32'!M23/(365/7)</f>
        <v>34.057940478844749</v>
      </c>
      <c r="N23" s="148">
        <f>'Table 32'!N23/(365/7)</f>
        <v>34.012221548311906</v>
      </c>
      <c r="O23" s="148">
        <f>'Table 32'!O23/(365/7)</f>
        <v>34.275131115171391</v>
      </c>
      <c r="P23" s="148">
        <f>'Table 32'!P23/(365/7)</f>
        <v>30.390099337327179</v>
      </c>
      <c r="Q23" s="148">
        <f>'Table 32'!Q23/(365/7)</f>
        <v>26.817384021155753</v>
      </c>
      <c r="R23" s="148">
        <f>'Table 32'!R23/(365/7)</f>
        <v>27.864789111225214</v>
      </c>
      <c r="S23" s="149">
        <f>'Table 32'!S23/(365/7)</f>
        <v>31.291315139147024</v>
      </c>
      <c r="T23" s="148">
        <f>'Table 32'!T23/(365/7)</f>
        <v>32.629616683393749</v>
      </c>
      <c r="U23" s="148">
        <f>'Table 32'!U23/(365/7)</f>
        <v>23.936848147571606</v>
      </c>
      <c r="V23" s="149">
        <f>'Table 32'!V23/(365/7)</f>
        <v>31.248382521180311</v>
      </c>
      <c r="W23" s="146">
        <f>'Table 32'!W23/(365/7)</f>
        <v>31.949205304203403</v>
      </c>
      <c r="X23" s="146">
        <f>'Table 32'!X23/(365/7)</f>
        <v>33.438995699980779</v>
      </c>
      <c r="Y23" s="100"/>
    </row>
    <row r="24" spans="1:25" s="105" customFormat="1">
      <c r="A24" s="44">
        <v>2014</v>
      </c>
      <c r="B24" s="146">
        <f>'Table 32'!B24/(365/7)</f>
        <v>33.509518904172246</v>
      </c>
      <c r="C24" s="147">
        <f>'Table 32'!C24/(365/7)</f>
        <v>38.778512701418826</v>
      </c>
      <c r="D24" s="148">
        <f>'Table 32'!D24/(365/7)</f>
        <v>42.990946011456984</v>
      </c>
      <c r="E24" s="148">
        <f>'Table 32'!E24/(365/7)</f>
        <v>35.626107977437549</v>
      </c>
      <c r="F24" s="148">
        <f>'Table 32'!F24/(365/7)</f>
        <v>38.078305931356127</v>
      </c>
      <c r="G24" s="149">
        <f>'Table 32'!G24/(365/7)</f>
        <v>36.935737936573986</v>
      </c>
      <c r="H24" s="146">
        <f>'Table 32'!H24/(365/7)</f>
        <v>37.97269022242476</v>
      </c>
      <c r="I24" s="147">
        <f>'Table 32'!I24/(365/7)</f>
        <v>36.735915267320529</v>
      </c>
      <c r="J24" s="148">
        <f>'Table 32'!J24/(365/7)</f>
        <v>29.208363315844746</v>
      </c>
      <c r="K24" s="148">
        <f>'Table 32'!K24/(365/7)</f>
        <v>37.395483705943427</v>
      </c>
      <c r="L24" s="148">
        <f>'Table 32'!L24/(365/7)</f>
        <v>33.265393036428478</v>
      </c>
      <c r="M24" s="148">
        <f>'Table 32'!M24/(365/7)</f>
        <v>34.030658734056644</v>
      </c>
      <c r="N24" s="148">
        <f>'Table 32'!N24/(365/7)</f>
        <v>33.618395332986061</v>
      </c>
      <c r="O24" s="148">
        <f>'Table 32'!O24/(365/7)</f>
        <v>33.887930177886069</v>
      </c>
      <c r="P24" s="148">
        <f>'Table 32'!P24/(365/7)</f>
        <v>30.092387750029527</v>
      </c>
      <c r="Q24" s="148">
        <f>'Table 32'!Q24/(365/7)</f>
        <v>26.556511118706521</v>
      </c>
      <c r="R24" s="148">
        <f>'Table 32'!R24/(365/7)</f>
        <v>27.737733161652823</v>
      </c>
      <c r="S24" s="149">
        <f>'Table 32'!S24/(365/7)</f>
        <v>31.090820109813272</v>
      </c>
      <c r="T24" s="148">
        <f>'Table 32'!T24/(365/7)</f>
        <v>32.88268123078759</v>
      </c>
      <c r="U24" s="148">
        <f>'Table 32'!U24/(365/7)</f>
        <v>22.598455078531465</v>
      </c>
      <c r="V24" s="149">
        <f>'Table 32'!V24/(365/7)</f>
        <v>30.89778283155249</v>
      </c>
      <c r="W24" s="146">
        <f>'Table 32'!W24/(365/7)</f>
        <v>31.823569502204496</v>
      </c>
      <c r="X24" s="146">
        <f>'Table 32'!X24/(365/7)</f>
        <v>33.319376999274063</v>
      </c>
      <c r="Y24" s="100"/>
    </row>
    <row r="25" spans="1:25" s="105" customFormat="1">
      <c r="A25" s="44">
        <v>2015</v>
      </c>
      <c r="B25" s="146">
        <f>'Table 32'!B25/(365/7)</f>
        <v>33.534024503340859</v>
      </c>
      <c r="C25" s="147">
        <f>'Table 32'!C25/(365/7)</f>
        <v>39.249487828263547</v>
      </c>
      <c r="D25" s="148">
        <f>'Table 32'!D25/(365/7)</f>
        <v>41.652873982466943</v>
      </c>
      <c r="E25" s="148">
        <f>'Table 32'!E25/(365/7)</f>
        <v>35.827976630850436</v>
      </c>
      <c r="F25" s="148">
        <f>'Table 32'!F25/(365/7)</f>
        <v>37.98896458073181</v>
      </c>
      <c r="G25" s="149">
        <f>'Table 32'!G25/(365/7)</f>
        <v>36.980074089030339</v>
      </c>
      <c r="H25" s="146">
        <f>'Table 32'!H25/(365/7)</f>
        <v>37.865605380234946</v>
      </c>
      <c r="I25" s="147">
        <f>'Table 32'!I25/(365/7)</f>
        <v>36.705132071813459</v>
      </c>
      <c r="J25" s="148">
        <f>'Table 32'!J25/(365/7)</f>
        <v>29.298267629058941</v>
      </c>
      <c r="K25" s="148">
        <f>'Table 32'!K25/(365/7)</f>
        <v>37.669542420081434</v>
      </c>
      <c r="L25" s="148">
        <f>'Table 32'!L25/(365/7)</f>
        <v>33.301412641887609</v>
      </c>
      <c r="M25" s="148">
        <f>'Table 32'!M25/(365/7)</f>
        <v>34.221598290459553</v>
      </c>
      <c r="N25" s="148">
        <f>'Table 32'!N25/(365/7)</f>
        <v>33.876747093821287</v>
      </c>
      <c r="O25" s="148">
        <f>'Table 32'!O25/(365/7)</f>
        <v>34.367596768373424</v>
      </c>
      <c r="P25" s="148">
        <f>'Table 32'!P25/(365/7)</f>
        <v>30.552057535104371</v>
      </c>
      <c r="Q25" s="148">
        <f>'Table 32'!Q25/(365/7)</f>
        <v>26.82573972974884</v>
      </c>
      <c r="R25" s="148">
        <f>'Table 32'!R25/(365/7)</f>
        <v>27.733942868217156</v>
      </c>
      <c r="S25" s="149">
        <f>'Table 32'!S25/(365/7)</f>
        <v>30.861620892862607</v>
      </c>
      <c r="T25" s="148">
        <f>'Table 32'!T25/(365/7)</f>
        <v>32.005687743270926</v>
      </c>
      <c r="U25" s="148">
        <f>'Table 32'!U25/(365/7)</f>
        <v>23.718262878268263</v>
      </c>
      <c r="V25" s="149">
        <f>'Table 32'!V25/(365/7)</f>
        <v>30.999068472725654</v>
      </c>
      <c r="W25" s="146">
        <f>'Table 32'!W25/(365/7)</f>
        <v>31.946795974481571</v>
      </c>
      <c r="X25" s="146">
        <f>'Table 32'!X25/(365/7)</f>
        <v>33.394354652830721</v>
      </c>
      <c r="Y25" s="100"/>
    </row>
    <row r="26" spans="1:25" s="105" customFormat="1">
      <c r="A26" s="44">
        <v>2016</v>
      </c>
      <c r="B26" s="146">
        <f>'Table 32'!B26/(365/7)</f>
        <v>33.383954437184549</v>
      </c>
      <c r="C26" s="147">
        <f>'Table 32'!C26/(365/7)</f>
        <v>38.519038801731377</v>
      </c>
      <c r="D26" s="148">
        <f>'Table 32'!D26/(365/7)</f>
        <v>41.402757078986582</v>
      </c>
      <c r="E26" s="148">
        <f>'Table 32'!E26/(365/7)</f>
        <v>35.454242676147487</v>
      </c>
      <c r="F26" s="148">
        <f>'Table 32'!F26/(365/7)</f>
        <v>37.660260123945477</v>
      </c>
      <c r="G26" s="149">
        <f>'Table 32'!G26/(365/7)</f>
        <v>36.910262187730936</v>
      </c>
      <c r="H26" s="146">
        <f>'Table 32'!H26/(365/7)</f>
        <v>37.587944296966533</v>
      </c>
      <c r="I26" s="147">
        <f>'Table 32'!I26/(365/7)</f>
        <v>36.785506234337092</v>
      </c>
      <c r="J26" s="148">
        <f>'Table 32'!J26/(365/7)</f>
        <v>29.483957624509738</v>
      </c>
      <c r="K26" s="148">
        <f>'Table 32'!K26/(365/7)</f>
        <v>37.18970165843416</v>
      </c>
      <c r="L26" s="148">
        <f>'Table 32'!L26/(365/7)</f>
        <v>33.806579231000072</v>
      </c>
      <c r="M26" s="148">
        <f>'Table 32'!M26/(365/7)</f>
        <v>34.645053084569646</v>
      </c>
      <c r="N26" s="148">
        <f>'Table 32'!N26/(365/7)</f>
        <v>33.969420542199572</v>
      </c>
      <c r="O26" s="148">
        <f>'Table 32'!O26/(365/7)</f>
        <v>33.988998632050951</v>
      </c>
      <c r="P26" s="148">
        <f>'Table 32'!P26/(365/7)</f>
        <v>30.196710124022633</v>
      </c>
      <c r="Q26" s="148">
        <f>'Table 32'!Q26/(365/7)</f>
        <v>26.582554714814361</v>
      </c>
      <c r="R26" s="148">
        <f>'Table 32'!R26/(365/7)</f>
        <v>27.564151542868458</v>
      </c>
      <c r="S26" s="149">
        <f>'Table 32'!S26/(365/7)</f>
        <v>30.881421640129965</v>
      </c>
      <c r="T26" s="148">
        <f>'Table 32'!T26/(365/7)</f>
        <v>32.067510905691677</v>
      </c>
      <c r="U26" s="148">
        <f>'Table 32'!U26/(365/7)</f>
        <v>22.702941936911561</v>
      </c>
      <c r="V26" s="149">
        <f>'Table 32'!V26/(365/7)</f>
        <v>31.210663531885647</v>
      </c>
      <c r="W26" s="146">
        <f>'Table 32'!W26/(365/7)</f>
        <v>31.882065719984734</v>
      </c>
      <c r="X26" s="146">
        <f>'Table 32'!X26/(365/7)</f>
        <v>33.261095416437144</v>
      </c>
      <c r="Y26" s="100"/>
    </row>
    <row r="27" spans="1:25" s="105" customFormat="1">
      <c r="A27" s="60">
        <v>2017</v>
      </c>
      <c r="B27" s="146">
        <f>'Table 32'!B27/(365/7)</f>
        <v>33.172108816426487</v>
      </c>
      <c r="C27" s="147">
        <f>'Table 32'!C27/(365/7)</f>
        <v>38.37174978040391</v>
      </c>
      <c r="D27" s="148">
        <f>'Table 32'!D27/(365/7)</f>
        <v>42.657411063971622</v>
      </c>
      <c r="E27" s="148">
        <f>'Table 32'!E27/(365/7)</f>
        <v>35.722136219290327</v>
      </c>
      <c r="F27" s="148">
        <f>'Table 32'!F27/(365/7)</f>
        <v>37.510031282487283</v>
      </c>
      <c r="G27" s="149">
        <f>'Table 32'!G27/(365/7)</f>
        <v>36.63007800977789</v>
      </c>
      <c r="H27" s="146">
        <f>'Table 32'!H27/(365/7)</f>
        <v>37.486677494011687</v>
      </c>
      <c r="I27" s="147">
        <f>'Table 32'!I27/(365/7)</f>
        <v>36.345633759156961</v>
      </c>
      <c r="J27" s="148">
        <f>'Table 32'!J27/(365/7)</f>
        <v>29.225354350525787</v>
      </c>
      <c r="K27" s="148">
        <f>'Table 32'!K27/(365/7)</f>
        <v>36.918442981104604</v>
      </c>
      <c r="L27" s="148">
        <f>'Table 32'!L27/(365/7)</f>
        <v>33.420655146340785</v>
      </c>
      <c r="M27" s="148">
        <f>'Table 32'!M27/(365/7)</f>
        <v>34.064668206376503</v>
      </c>
      <c r="N27" s="148">
        <f>'Table 32'!N27/(365/7)</f>
        <v>33.625953789259292</v>
      </c>
      <c r="O27" s="148">
        <f>'Table 32'!O27/(365/7)</f>
        <v>33.857330720274895</v>
      </c>
      <c r="P27" s="148">
        <f>'Table 32'!P27/(365/7)</f>
        <v>30.225468821853166</v>
      </c>
      <c r="Q27" s="148">
        <f>'Table 32'!Q27/(365/7)</f>
        <v>26.13254221435869</v>
      </c>
      <c r="R27" s="148">
        <f>'Table 32'!R27/(365/7)</f>
        <v>27.407105096789671</v>
      </c>
      <c r="S27" s="149">
        <f>'Table 32'!S27/(365/7)</f>
        <v>30.822670184194642</v>
      </c>
      <c r="T27" s="148">
        <f>'Table 32'!T27/(365/7)</f>
        <v>31.783081762809314</v>
      </c>
      <c r="U27" s="148">
        <f>'Table 32'!U27/(365/7)</f>
        <v>23.449546937198168</v>
      </c>
      <c r="V27" s="149">
        <f>'Table 32'!V27/(365/7)</f>
        <v>31.265226907124898</v>
      </c>
      <c r="W27" s="146">
        <f>'Table 32'!W27/(365/7)</f>
        <v>31.638516465054188</v>
      </c>
      <c r="X27" s="146">
        <f>'Table 32'!X27/(365/7)</f>
        <v>33.021603275176943</v>
      </c>
      <c r="Y27" s="100"/>
    </row>
    <row r="28" spans="1:25" s="239" customFormat="1">
      <c r="A28" s="241">
        <v>2018</v>
      </c>
      <c r="B28" s="146">
        <f>'Table 32'!B28/(365/7)</f>
        <v>33.413910238838952</v>
      </c>
      <c r="C28" s="147">
        <f>'Table 32'!C28/(365/7)</f>
        <v>37.727307723016203</v>
      </c>
      <c r="D28" s="148">
        <f>'Table 32'!D28/(365/7)</f>
        <v>42.376861965518479</v>
      </c>
      <c r="E28" s="148">
        <f>'Table 32'!E28/(365/7)</f>
        <v>35.95972996001835</v>
      </c>
      <c r="F28" s="148">
        <f>'Table 32'!F28/(365/7)</f>
        <v>37.652994778218776</v>
      </c>
      <c r="G28" s="149">
        <f>'Table 32'!G28/(365/7)</f>
        <v>37.063248683395706</v>
      </c>
      <c r="H28" s="146">
        <f>'Table 32'!H28/(365/7)</f>
        <v>37.662267613826032</v>
      </c>
      <c r="I28" s="147">
        <f>'Table 32'!I28/(365/7)</f>
        <v>36.910154585076789</v>
      </c>
      <c r="J28" s="148">
        <f>'Table 32'!J28/(365/7)</f>
        <v>29.39875839770928</v>
      </c>
      <c r="K28" s="148">
        <f>'Table 32'!K28/(365/7)</f>
        <v>37.340251511180654</v>
      </c>
      <c r="L28" s="148">
        <f>'Table 32'!L28/(365/7)</f>
        <v>33.70953678009765</v>
      </c>
      <c r="M28" s="148">
        <f>'Table 32'!M28/(365/7)</f>
        <v>34.083438665771602</v>
      </c>
      <c r="N28" s="148">
        <f>'Table 32'!N28/(365/7)</f>
        <v>33.562691337711904</v>
      </c>
      <c r="O28" s="148">
        <f>'Table 32'!O28/(365/7)</f>
        <v>34.186213480889997</v>
      </c>
      <c r="P28" s="148">
        <f>'Table 32'!P28/(365/7)</f>
        <v>30.479946755222365</v>
      </c>
      <c r="Q28" s="148">
        <f>'Table 32'!Q28/(365/7)</f>
        <v>26.778436875389581</v>
      </c>
      <c r="R28" s="148">
        <f>'Table 32'!R28/(365/7)</f>
        <v>27.62888550234549</v>
      </c>
      <c r="S28" s="149">
        <f>'Table 32'!S28/(365/7)</f>
        <v>30.949982067894791</v>
      </c>
      <c r="T28" s="148">
        <f>'Table 32'!T28/(365/7)</f>
        <v>31.973963353852159</v>
      </c>
      <c r="U28" s="148">
        <f>'Table 32'!U28/(365/7)</f>
        <v>23.493072763258372</v>
      </c>
      <c r="V28" s="149">
        <f>'Table 32'!V28/(365/7)</f>
        <v>31.299231677212472</v>
      </c>
      <c r="W28" s="146">
        <f>'Table 32'!W28/(365/7)</f>
        <v>31.904300157243558</v>
      </c>
      <c r="X28" s="146">
        <f>'Table 32'!X28/(365/7)</f>
        <v>33.267068117504664</v>
      </c>
      <c r="Y28" s="240"/>
    </row>
    <row r="29" spans="1:25" s="105" customFormat="1">
      <c r="S29" s="133"/>
    </row>
    <row r="30" spans="1:25" s="105" customFormat="1">
      <c r="A30" s="1" t="s">
        <v>22</v>
      </c>
      <c r="S30" s="133"/>
    </row>
    <row r="31" spans="1:25" s="105" customFormat="1">
      <c r="A31" s="1"/>
      <c r="S31" s="133"/>
    </row>
    <row r="32" spans="1:25" s="54" customFormat="1">
      <c r="A32" s="241" t="s">
        <v>942</v>
      </c>
      <c r="B32" s="9">
        <f>((B28/B7)^(1/(2018-1997))-1)*100</f>
        <v>-0.25921866464343468</v>
      </c>
      <c r="C32" s="16">
        <f t="shared" ref="C32:X32" si="0">((C28/C7)^(1/(2018-1997))-1)*100</f>
        <v>-0.35858918325281097</v>
      </c>
      <c r="D32" s="17">
        <f t="shared" si="0"/>
        <v>-6.7832085661234665E-2</v>
      </c>
      <c r="E32" s="17">
        <f t="shared" si="0"/>
        <v>5.8077404896383911E-4</v>
      </c>
      <c r="F32" s="17">
        <f t="shared" si="0"/>
        <v>-7.5230170929696527E-2</v>
      </c>
      <c r="G32" s="73">
        <f t="shared" si="0"/>
        <v>-0.14561083974279354</v>
      </c>
      <c r="H32" s="9">
        <f t="shared" si="0"/>
        <v>-0.1326923812467018</v>
      </c>
      <c r="I32" s="16">
        <f t="shared" si="0"/>
        <v>-0.15453811112715599</v>
      </c>
      <c r="J32" s="17">
        <f t="shared" si="0"/>
        <v>-0.33472430540532061</v>
      </c>
      <c r="K32" s="17">
        <f t="shared" si="0"/>
        <v>-0.20139753823568141</v>
      </c>
      <c r="L32" s="17">
        <f t="shared" si="0"/>
        <v>-0.13603083139314132</v>
      </c>
      <c r="M32" s="17">
        <f t="shared" si="0"/>
        <v>-0.13186580213786492</v>
      </c>
      <c r="N32" s="17">
        <f t="shared" si="0"/>
        <v>-8.5030162067800674E-2</v>
      </c>
      <c r="O32" s="17">
        <f t="shared" si="0"/>
        <v>-0.26467599739384839</v>
      </c>
      <c r="P32" s="17">
        <f t="shared" si="0"/>
        <v>3.5644592977557288E-2</v>
      </c>
      <c r="Q32" s="17">
        <f t="shared" si="0"/>
        <v>-0.52368773039169758</v>
      </c>
      <c r="R32" s="17">
        <f t="shared" si="0"/>
        <v>-0.45943578694093157</v>
      </c>
      <c r="S32" s="73">
        <f t="shared" si="0"/>
        <v>-0.26269732408406021</v>
      </c>
      <c r="T32" s="16">
        <f t="shared" si="0"/>
        <v>-0.28304883625692723</v>
      </c>
      <c r="U32" s="17">
        <f t="shared" si="0"/>
        <v>-0.58970620311260546</v>
      </c>
      <c r="V32" s="73">
        <f t="shared" si="0"/>
        <v>-0.12295209438006882</v>
      </c>
      <c r="W32" s="9">
        <f t="shared" si="0"/>
        <v>-0.25303395983233834</v>
      </c>
      <c r="X32" s="9">
        <f t="shared" si="0"/>
        <v>-0.26727319373834879</v>
      </c>
    </row>
    <row r="33" spans="1:24" s="105" customFormat="1">
      <c r="A33" s="44" t="s">
        <v>25</v>
      </c>
      <c r="B33" s="9">
        <f>((B17/B7)^(1/(2007-1997))-1)*100</f>
        <v>-0.30856585988628948</v>
      </c>
      <c r="C33" s="16">
        <f t="shared" ref="C33:X33" si="1">((C17/C7)^(1/(2007-1997))-1)*100</f>
        <v>-0.25348381415040144</v>
      </c>
      <c r="D33" s="17">
        <f t="shared" si="1"/>
        <v>-0.16042857909401853</v>
      </c>
      <c r="E33" s="17">
        <f t="shared" si="1"/>
        <v>-0.11614535086025279</v>
      </c>
      <c r="F33" s="17">
        <f t="shared" si="1"/>
        <v>-2.6384134350176947E-2</v>
      </c>
      <c r="G33" s="73">
        <f t="shared" si="1"/>
        <v>-0.24322926622498686</v>
      </c>
      <c r="H33" s="9">
        <f t="shared" si="1"/>
        <v>-0.17358884208100722</v>
      </c>
      <c r="I33" s="16">
        <f t="shared" si="1"/>
        <v>-0.23358942241222813</v>
      </c>
      <c r="J33" s="17">
        <f t="shared" si="1"/>
        <v>-0.49947161149601627</v>
      </c>
      <c r="K33" s="17">
        <f t="shared" si="1"/>
        <v>-0.18608304043448154</v>
      </c>
      <c r="L33" s="17">
        <f t="shared" si="1"/>
        <v>-0.34325946127145013</v>
      </c>
      <c r="M33" s="17">
        <f t="shared" si="1"/>
        <v>-0.38714196514747501</v>
      </c>
      <c r="N33" s="17">
        <f t="shared" si="1"/>
        <v>-0.12486722464107869</v>
      </c>
      <c r="O33" s="17">
        <f t="shared" si="1"/>
        <v>-0.41482863870115905</v>
      </c>
      <c r="P33" s="17">
        <f t="shared" si="1"/>
        <v>0.22621045341537638</v>
      </c>
      <c r="Q33" s="17">
        <f t="shared" si="1"/>
        <v>-0.66769906687972336</v>
      </c>
      <c r="R33" s="17">
        <f t="shared" si="1"/>
        <v>-0.47973069795883561</v>
      </c>
      <c r="S33" s="73">
        <f t="shared" si="1"/>
        <v>-0.16734694644056081</v>
      </c>
      <c r="T33" s="16">
        <f t="shared" si="1"/>
        <v>-0.10483543167938425</v>
      </c>
      <c r="U33" s="17">
        <f t="shared" si="1"/>
        <v>-0.75277381804615962</v>
      </c>
      <c r="V33" s="73">
        <f t="shared" si="1"/>
        <v>-5.7616450246933404E-2</v>
      </c>
      <c r="W33" s="9">
        <f t="shared" si="1"/>
        <v>-0.30055067217851228</v>
      </c>
      <c r="X33" s="9">
        <f t="shared" si="1"/>
        <v>-0.32003796122536121</v>
      </c>
    </row>
    <row r="34" spans="1:24" s="105" customFormat="1">
      <c r="A34" s="241" t="s">
        <v>943</v>
      </c>
      <c r="B34" s="9">
        <f>((B28/B17)^(1/(2018-2007))-1)*100</f>
        <v>-0.21433638154130241</v>
      </c>
      <c r="C34" s="16">
        <f t="shared" ref="C34:X34" si="2">((C28/C17)^(1/(2018-2007))-1)*100</f>
        <v>-0.45404340851499247</v>
      </c>
      <c r="D34" s="17">
        <f t="shared" si="2"/>
        <v>1.642106563353174E-2</v>
      </c>
      <c r="E34" s="17">
        <f t="shared" si="2"/>
        <v>0.10681379971808624</v>
      </c>
      <c r="F34" s="17">
        <f t="shared" si="2"/>
        <v>-0.1196149485613307</v>
      </c>
      <c r="G34" s="73">
        <f t="shared" si="2"/>
        <v>-5.678392373309471E-2</v>
      </c>
      <c r="H34" s="9">
        <f t="shared" si="2"/>
        <v>-9.549924182318259E-2</v>
      </c>
      <c r="I34" s="16">
        <f t="shared" si="2"/>
        <v>-8.2618929211542014E-2</v>
      </c>
      <c r="J34" s="17">
        <f t="shared" si="2"/>
        <v>-0.18471732978632138</v>
      </c>
      <c r="K34" s="17">
        <f t="shared" si="2"/>
        <v>-0.21531776994929697</v>
      </c>
      <c r="L34" s="17">
        <f t="shared" si="2"/>
        <v>5.2732744138284104E-2</v>
      </c>
      <c r="M34" s="17">
        <f t="shared" si="2"/>
        <v>0.10077108004602486</v>
      </c>
      <c r="N34" s="17">
        <f t="shared" si="2"/>
        <v>-4.8800862172393433E-2</v>
      </c>
      <c r="O34" s="17">
        <f t="shared" si="2"/>
        <v>-0.12797714469563459</v>
      </c>
      <c r="P34" s="17">
        <f t="shared" si="2"/>
        <v>-0.13728265828151232</v>
      </c>
      <c r="Q34" s="17">
        <f t="shared" si="2"/>
        <v>-0.39258716298462559</v>
      </c>
      <c r="R34" s="17">
        <f t="shared" si="2"/>
        <v>-0.44098227643185606</v>
      </c>
      <c r="S34" s="73">
        <f t="shared" si="2"/>
        <v>-0.34930045617106442</v>
      </c>
      <c r="T34" s="16">
        <f t="shared" si="2"/>
        <v>-0.44478511462272552</v>
      </c>
      <c r="U34" s="17">
        <f t="shared" si="2"/>
        <v>-0.44123042943362556</v>
      </c>
      <c r="V34" s="73">
        <f t="shared" si="2"/>
        <v>-0.18231106957103949</v>
      </c>
      <c r="W34" s="9">
        <f t="shared" si="2"/>
        <v>-0.20981729701982088</v>
      </c>
      <c r="X34" s="9">
        <f t="shared" si="2"/>
        <v>-0.21928098639082405</v>
      </c>
    </row>
    <row r="35" spans="1:24" s="105" customFormat="1">
      <c r="A35" s="60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</row>
    <row r="36" spans="1:24">
      <c r="A36" s="25" t="s">
        <v>594</v>
      </c>
      <c r="B36" s="66" t="s">
        <v>951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50"/>
  <dimension ref="A1:Y38"/>
  <sheetViews>
    <sheetView zoomScale="85" zoomScaleNormal="85" workbookViewId="0">
      <selection activeCell="B1" sqref="B1"/>
    </sheetView>
  </sheetViews>
  <sheetFormatPr defaultRowHeight="15"/>
  <cols>
    <col min="2" max="2" width="10" customWidth="1"/>
    <col min="6" max="6" width="11" customWidth="1"/>
    <col min="7" max="7" width="12.140625" customWidth="1"/>
    <col min="8" max="8" width="10.42578125" customWidth="1"/>
    <col min="19" max="19" width="9.140625" style="133"/>
    <col min="23" max="23" width="10.7109375" customWidth="1"/>
    <col min="24" max="24" width="9.85546875" customWidth="1"/>
  </cols>
  <sheetData>
    <row r="1" spans="1:25" ht="15.75">
      <c r="A1" s="227" t="s">
        <v>89</v>
      </c>
      <c r="B1" s="227" t="s">
        <v>958</v>
      </c>
    </row>
    <row r="3" spans="1:25" s="105" customFormat="1">
      <c r="A3" s="1" t="s">
        <v>2</v>
      </c>
      <c r="S3" s="133"/>
    </row>
    <row r="4" spans="1:25" s="105" customFormat="1">
      <c r="A4" s="1"/>
      <c r="S4" s="133"/>
    </row>
    <row r="5" spans="1:25" s="105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 s="105" customFormat="1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5" s="105" customFormat="1">
      <c r="A7" s="44">
        <v>1997</v>
      </c>
      <c r="B7" s="101">
        <v>3463.8829999999998</v>
      </c>
      <c r="C7" s="161">
        <v>231.69</v>
      </c>
      <c r="D7" s="163">
        <v>225.56899999999999</v>
      </c>
      <c r="E7" s="163">
        <v>129.554</v>
      </c>
      <c r="F7" s="163">
        <v>439.42</v>
      </c>
      <c r="G7" s="144">
        <v>334.61099999999999</v>
      </c>
      <c r="H7" s="101">
        <f>SUM(C7:G7)</f>
        <v>1360.8440000000001</v>
      </c>
      <c r="I7" s="161">
        <v>209.19399999999999</v>
      </c>
      <c r="J7" s="163">
        <v>421.798</v>
      </c>
      <c r="K7" s="163">
        <v>257.113</v>
      </c>
      <c r="L7" s="163">
        <v>120.18600000000001</v>
      </c>
      <c r="M7" s="163">
        <v>385.36200000000002</v>
      </c>
      <c r="N7" s="163">
        <v>48.8</v>
      </c>
      <c r="O7" s="163">
        <v>148.16</v>
      </c>
      <c r="P7" s="163">
        <v>79.034999999999997</v>
      </c>
      <c r="Q7" s="163">
        <v>21.181000000000001</v>
      </c>
      <c r="R7" s="163">
        <v>156.78</v>
      </c>
      <c r="S7" s="144">
        <f>SUM(T7:V7)</f>
        <v>255.43099999999998</v>
      </c>
      <c r="T7" s="163">
        <v>112.571</v>
      </c>
      <c r="U7" s="163">
        <v>12.202</v>
      </c>
      <c r="V7" s="144">
        <v>130.65799999999999</v>
      </c>
      <c r="W7" s="101">
        <f>SUM(I7:S7)</f>
        <v>2103.04</v>
      </c>
      <c r="X7" s="101">
        <f>B7-D7</f>
        <v>3238.3139999999999</v>
      </c>
      <c r="Y7" s="100"/>
    </row>
    <row r="8" spans="1:25" s="105" customFormat="1">
      <c r="A8" s="44">
        <v>1998</v>
      </c>
      <c r="B8" s="101">
        <v>3648.43</v>
      </c>
      <c r="C8" s="161">
        <v>209.43199999999999</v>
      </c>
      <c r="D8" s="163">
        <v>273.38</v>
      </c>
      <c r="E8" s="163">
        <v>136.35400000000001</v>
      </c>
      <c r="F8" s="163">
        <v>401.2</v>
      </c>
      <c r="G8" s="144">
        <v>373.49700000000001</v>
      </c>
      <c r="H8" s="101">
        <f t="shared" ref="H8:H28" si="0">SUM(C8:G8)</f>
        <v>1393.8630000000001</v>
      </c>
      <c r="I8" s="161">
        <v>205.91</v>
      </c>
      <c r="J8" s="163">
        <v>442.12200000000001</v>
      </c>
      <c r="K8" s="163">
        <v>286.58</v>
      </c>
      <c r="L8" s="163">
        <v>124.371</v>
      </c>
      <c r="M8" s="163">
        <v>401.07499999999999</v>
      </c>
      <c r="N8" s="163">
        <v>52.094999999999999</v>
      </c>
      <c r="O8" s="163">
        <v>176.679</v>
      </c>
      <c r="P8" s="163">
        <v>90.522000000000006</v>
      </c>
      <c r="Q8" s="163">
        <v>26.114000000000001</v>
      </c>
      <c r="R8" s="163">
        <v>169.93600000000001</v>
      </c>
      <c r="S8" s="144">
        <f t="shared" ref="S8:S28" si="1">SUM(T8:V8)</f>
        <v>279.16200000000003</v>
      </c>
      <c r="T8" s="163">
        <v>123.98399999999999</v>
      </c>
      <c r="U8" s="163">
        <v>12.694000000000001</v>
      </c>
      <c r="V8" s="144">
        <v>142.48400000000001</v>
      </c>
      <c r="W8" s="101">
        <f t="shared" ref="W8:W27" si="2">SUM(I8:S8)</f>
        <v>2254.5660000000003</v>
      </c>
      <c r="X8" s="101">
        <f t="shared" ref="X8:X27" si="3">B8-D8</f>
        <v>3375.0499999999997</v>
      </c>
      <c r="Y8" s="100"/>
    </row>
    <row r="9" spans="1:25" s="105" customFormat="1">
      <c r="A9" s="44">
        <v>1999</v>
      </c>
      <c r="B9" s="101">
        <v>3852.1750000000002</v>
      </c>
      <c r="C9" s="161">
        <v>201.82900000000001</v>
      </c>
      <c r="D9" s="163">
        <v>295.30099999999999</v>
      </c>
      <c r="E9" s="163">
        <v>143.36000000000001</v>
      </c>
      <c r="F9" s="163">
        <v>415.339</v>
      </c>
      <c r="G9" s="144">
        <v>429.29</v>
      </c>
      <c r="H9" s="101">
        <f t="shared" si="0"/>
        <v>1485.1189999999999</v>
      </c>
      <c r="I9" s="161">
        <v>219.941</v>
      </c>
      <c r="J9" s="163">
        <v>453.45299999999997</v>
      </c>
      <c r="K9" s="163">
        <v>288.27100000000002</v>
      </c>
      <c r="L9" s="163">
        <v>135.69300000000001</v>
      </c>
      <c r="M9" s="163">
        <v>404.24700000000001</v>
      </c>
      <c r="N9" s="163">
        <v>57.372999999999998</v>
      </c>
      <c r="O9" s="163">
        <v>199.18</v>
      </c>
      <c r="P9" s="163">
        <v>108.55800000000001</v>
      </c>
      <c r="Q9" s="163">
        <v>27.131</v>
      </c>
      <c r="R9" s="163">
        <v>177.57599999999999</v>
      </c>
      <c r="S9" s="144">
        <f t="shared" si="1"/>
        <v>295.63300000000004</v>
      </c>
      <c r="T9" s="163">
        <v>133.786</v>
      </c>
      <c r="U9" s="163">
        <v>13.459</v>
      </c>
      <c r="V9" s="144">
        <v>148.38800000000001</v>
      </c>
      <c r="W9" s="101">
        <f t="shared" si="2"/>
        <v>2367.0560000000005</v>
      </c>
      <c r="X9" s="101">
        <f t="shared" si="3"/>
        <v>3556.8740000000003</v>
      </c>
      <c r="Y9" s="100"/>
    </row>
    <row r="10" spans="1:25" s="105" customFormat="1">
      <c r="A10" s="44">
        <v>2000</v>
      </c>
      <c r="B10" s="101">
        <v>4149.09</v>
      </c>
      <c r="C10" s="161">
        <v>222.54599999999999</v>
      </c>
      <c r="D10" s="163">
        <v>334.20600000000002</v>
      </c>
      <c r="E10" s="163">
        <v>142.202</v>
      </c>
      <c r="F10" s="163">
        <v>425.28</v>
      </c>
      <c r="G10" s="144">
        <v>472.971</v>
      </c>
      <c r="H10" s="101">
        <f t="shared" si="0"/>
        <v>1597.2049999999999</v>
      </c>
      <c r="I10" s="161">
        <v>225.81800000000001</v>
      </c>
      <c r="J10" s="163">
        <v>508.37400000000002</v>
      </c>
      <c r="K10" s="163">
        <v>302.86200000000002</v>
      </c>
      <c r="L10" s="163">
        <v>152.42500000000001</v>
      </c>
      <c r="M10" s="163">
        <v>420.59500000000003</v>
      </c>
      <c r="N10" s="163">
        <v>63.276000000000003</v>
      </c>
      <c r="O10" s="163">
        <v>221.80600000000001</v>
      </c>
      <c r="P10" s="163">
        <v>112.727</v>
      </c>
      <c r="Q10" s="163">
        <v>28.698</v>
      </c>
      <c r="R10" s="163">
        <v>188.63800000000001</v>
      </c>
      <c r="S10" s="144">
        <f t="shared" si="1"/>
        <v>326.66600000000005</v>
      </c>
      <c r="T10" s="163">
        <v>134.69200000000001</v>
      </c>
      <c r="U10" s="163">
        <v>13.271000000000001</v>
      </c>
      <c r="V10" s="144">
        <v>178.703</v>
      </c>
      <c r="W10" s="101">
        <f t="shared" si="2"/>
        <v>2551.8850000000007</v>
      </c>
      <c r="X10" s="101">
        <f t="shared" si="3"/>
        <v>3814.884</v>
      </c>
      <c r="Y10" s="100"/>
    </row>
    <row r="11" spans="1:25" s="105" customFormat="1">
      <c r="A11" s="44">
        <v>2001</v>
      </c>
      <c r="B11" s="101">
        <v>4283.3419999999996</v>
      </c>
      <c r="C11" s="161">
        <v>191.148</v>
      </c>
      <c r="D11" s="163">
        <v>288.95</v>
      </c>
      <c r="E11" s="163">
        <v>146.024</v>
      </c>
      <c r="F11" s="163">
        <v>477.029</v>
      </c>
      <c r="G11" s="144">
        <v>522.49</v>
      </c>
      <c r="H11" s="101">
        <f t="shared" si="0"/>
        <v>1625.6409999999998</v>
      </c>
      <c r="I11" s="161">
        <v>232.63200000000001</v>
      </c>
      <c r="J11" s="163">
        <v>537.22799999999995</v>
      </c>
      <c r="K11" s="163">
        <v>312.005</v>
      </c>
      <c r="L11" s="163">
        <v>148.76</v>
      </c>
      <c r="M11" s="163">
        <v>415.92200000000003</v>
      </c>
      <c r="N11" s="163">
        <v>67.09</v>
      </c>
      <c r="O11" s="163">
        <v>254.81200000000001</v>
      </c>
      <c r="P11" s="163">
        <v>127.682</v>
      </c>
      <c r="Q11" s="163">
        <v>30.64</v>
      </c>
      <c r="R11" s="163">
        <v>204.32300000000001</v>
      </c>
      <c r="S11" s="144">
        <f t="shared" si="1"/>
        <v>326.60699999999997</v>
      </c>
      <c r="T11" s="163">
        <v>132.666</v>
      </c>
      <c r="U11" s="163">
        <v>13.823</v>
      </c>
      <c r="V11" s="144">
        <v>180.11799999999999</v>
      </c>
      <c r="W11" s="101">
        <f t="shared" si="2"/>
        <v>2657.7009999999991</v>
      </c>
      <c r="X11" s="101">
        <f t="shared" si="3"/>
        <v>3994.3919999999998</v>
      </c>
      <c r="Y11" s="100"/>
    </row>
    <row r="12" spans="1:25" s="105" customFormat="1">
      <c r="A12" s="44">
        <v>2002</v>
      </c>
      <c r="B12" s="101">
        <v>4337.9480000000003</v>
      </c>
      <c r="C12" s="161">
        <v>186.27600000000001</v>
      </c>
      <c r="D12" s="163">
        <v>294.03100000000001</v>
      </c>
      <c r="E12" s="163">
        <v>141.80500000000001</v>
      </c>
      <c r="F12" s="163">
        <v>479.94600000000003</v>
      </c>
      <c r="G12" s="144">
        <v>463.82400000000001</v>
      </c>
      <c r="H12" s="101">
        <f t="shared" si="0"/>
        <v>1565.8820000000001</v>
      </c>
      <c r="I12" s="161">
        <v>243.63300000000001</v>
      </c>
      <c r="J12" s="163">
        <v>590.84699999999998</v>
      </c>
      <c r="K12" s="163">
        <v>309.06700000000001</v>
      </c>
      <c r="L12" s="163">
        <v>163.85499999999999</v>
      </c>
      <c r="M12" s="163">
        <v>396.50900000000001</v>
      </c>
      <c r="N12" s="163">
        <v>68.097999999999999</v>
      </c>
      <c r="O12" s="163">
        <v>271.61700000000002</v>
      </c>
      <c r="P12" s="163">
        <v>132.536</v>
      </c>
      <c r="Q12" s="163">
        <v>34.125</v>
      </c>
      <c r="R12" s="163">
        <v>216.172</v>
      </c>
      <c r="S12" s="144">
        <f t="shared" si="1"/>
        <v>345.60800000000006</v>
      </c>
      <c r="T12" s="163">
        <v>146.87100000000001</v>
      </c>
      <c r="U12" s="163">
        <v>13.603999999999999</v>
      </c>
      <c r="V12" s="144">
        <v>185.13300000000001</v>
      </c>
      <c r="W12" s="101">
        <f t="shared" si="2"/>
        <v>2772.067</v>
      </c>
      <c r="X12" s="101">
        <f t="shared" si="3"/>
        <v>4043.9170000000004</v>
      </c>
      <c r="Y12" s="100"/>
    </row>
    <row r="13" spans="1:25" s="105" customFormat="1">
      <c r="A13" s="44">
        <v>2003</v>
      </c>
      <c r="B13" s="101">
        <v>4615.9380000000001</v>
      </c>
      <c r="C13" s="161">
        <v>189.92099999999999</v>
      </c>
      <c r="D13" s="163">
        <v>302.66399999999999</v>
      </c>
      <c r="E13" s="163">
        <v>137.15899999999999</v>
      </c>
      <c r="F13" s="163">
        <v>493.42899999999997</v>
      </c>
      <c r="G13" s="144">
        <v>546.63099999999997</v>
      </c>
      <c r="H13" s="101">
        <f t="shared" si="0"/>
        <v>1669.8039999999996</v>
      </c>
      <c r="I13" s="161">
        <v>245.095</v>
      </c>
      <c r="J13" s="163">
        <v>626.29999999999995</v>
      </c>
      <c r="K13" s="163">
        <v>344.99799999999999</v>
      </c>
      <c r="L13" s="163">
        <v>161.518</v>
      </c>
      <c r="M13" s="163">
        <v>401.23599999999999</v>
      </c>
      <c r="N13" s="163">
        <v>74.888000000000005</v>
      </c>
      <c r="O13" s="163">
        <v>298.49099999999999</v>
      </c>
      <c r="P13" s="163">
        <v>147.88300000000001</v>
      </c>
      <c r="Q13" s="163">
        <v>34.951000000000001</v>
      </c>
      <c r="R13" s="163">
        <v>234.50200000000001</v>
      </c>
      <c r="S13" s="144">
        <f t="shared" si="1"/>
        <v>376.27300000000002</v>
      </c>
      <c r="T13" s="163">
        <v>162.10599999999999</v>
      </c>
      <c r="U13" s="163">
        <v>14.792999999999999</v>
      </c>
      <c r="V13" s="144">
        <v>199.374</v>
      </c>
      <c r="W13" s="101">
        <f t="shared" si="2"/>
        <v>2946.1349999999998</v>
      </c>
      <c r="X13" s="101">
        <f t="shared" si="3"/>
        <v>4313.2740000000003</v>
      </c>
      <c r="Y13" s="100"/>
    </row>
    <row r="14" spans="1:25" s="105" customFormat="1">
      <c r="A14" s="44">
        <v>2004</v>
      </c>
      <c r="B14" s="101">
        <v>4897.4459999999999</v>
      </c>
      <c r="C14" s="161">
        <v>187.196</v>
      </c>
      <c r="D14" s="163">
        <v>330.30099999999999</v>
      </c>
      <c r="E14" s="163">
        <v>149.376</v>
      </c>
      <c r="F14" s="163">
        <v>530.94200000000001</v>
      </c>
      <c r="G14" s="144">
        <v>627.63800000000003</v>
      </c>
      <c r="H14" s="101">
        <f t="shared" si="0"/>
        <v>1825.453</v>
      </c>
      <c r="I14" s="161">
        <v>253.499</v>
      </c>
      <c r="J14" s="163">
        <v>651.16600000000005</v>
      </c>
      <c r="K14" s="163">
        <v>352.1</v>
      </c>
      <c r="L14" s="163">
        <v>172.57599999999999</v>
      </c>
      <c r="M14" s="163">
        <v>427.72199999999998</v>
      </c>
      <c r="N14" s="163">
        <v>79.542000000000002</v>
      </c>
      <c r="O14" s="163">
        <v>297.52800000000002</v>
      </c>
      <c r="P14" s="163">
        <v>165.73400000000001</v>
      </c>
      <c r="Q14" s="163">
        <v>40.292999999999999</v>
      </c>
      <c r="R14" s="163">
        <v>239.601</v>
      </c>
      <c r="S14" s="144">
        <f t="shared" si="1"/>
        <v>392.23099999999999</v>
      </c>
      <c r="T14" s="163">
        <v>168.44200000000001</v>
      </c>
      <c r="U14" s="163">
        <v>15.805</v>
      </c>
      <c r="V14" s="144">
        <v>207.98400000000001</v>
      </c>
      <c r="W14" s="101">
        <f t="shared" si="2"/>
        <v>3071.9920000000002</v>
      </c>
      <c r="X14" s="101">
        <f t="shared" si="3"/>
        <v>4567.1449999999995</v>
      </c>
      <c r="Y14" s="100"/>
    </row>
    <row r="15" spans="1:25" s="105" customFormat="1">
      <c r="A15" s="44">
        <v>2005</v>
      </c>
      <c r="B15" s="101">
        <v>5021.1949999999997</v>
      </c>
      <c r="C15" s="161">
        <v>190.85</v>
      </c>
      <c r="D15" s="163">
        <v>355.99799999999999</v>
      </c>
      <c r="E15" s="163">
        <v>151.161</v>
      </c>
      <c r="F15" s="163">
        <v>574.48400000000004</v>
      </c>
      <c r="G15" s="144">
        <v>587.20899999999995</v>
      </c>
      <c r="H15" s="101">
        <f t="shared" si="0"/>
        <v>1859.7019999999998</v>
      </c>
      <c r="I15" s="161">
        <v>257.36799999999999</v>
      </c>
      <c r="J15" s="163">
        <v>660.51700000000005</v>
      </c>
      <c r="K15" s="163">
        <v>349.19200000000001</v>
      </c>
      <c r="L15" s="163">
        <v>191.077</v>
      </c>
      <c r="M15" s="163">
        <v>436.56</v>
      </c>
      <c r="N15" s="163">
        <v>71.83</v>
      </c>
      <c r="O15" s="163">
        <v>319.21300000000002</v>
      </c>
      <c r="P15" s="163">
        <v>181.58</v>
      </c>
      <c r="Q15" s="163">
        <v>37.378999999999998</v>
      </c>
      <c r="R15" s="163">
        <v>241.441</v>
      </c>
      <c r="S15" s="144">
        <f t="shared" si="1"/>
        <v>415.334</v>
      </c>
      <c r="T15" s="163">
        <v>172.328</v>
      </c>
      <c r="U15" s="163">
        <v>15.119</v>
      </c>
      <c r="V15" s="144">
        <v>227.887</v>
      </c>
      <c r="W15" s="101">
        <f t="shared" si="2"/>
        <v>3161.4909999999995</v>
      </c>
      <c r="X15" s="101">
        <f t="shared" si="3"/>
        <v>4665.1970000000001</v>
      </c>
      <c r="Y15" s="100"/>
    </row>
    <row r="16" spans="1:25" s="105" customFormat="1">
      <c r="A16" s="44">
        <v>2006</v>
      </c>
      <c r="B16" s="101">
        <v>5248.7129999999997</v>
      </c>
      <c r="C16" s="161">
        <v>206.40299999999999</v>
      </c>
      <c r="D16" s="163">
        <v>404.012</v>
      </c>
      <c r="E16" s="163">
        <v>165.05099999999999</v>
      </c>
      <c r="F16" s="163">
        <v>557.41499999999996</v>
      </c>
      <c r="G16" s="144">
        <v>589.74099999999999</v>
      </c>
      <c r="H16" s="101">
        <f t="shared" si="0"/>
        <v>1922.6219999999998</v>
      </c>
      <c r="I16" s="161">
        <v>261.75200000000001</v>
      </c>
      <c r="J16" s="163">
        <v>690.73199999999997</v>
      </c>
      <c r="K16" s="163">
        <v>380.99900000000002</v>
      </c>
      <c r="L16" s="163">
        <v>193.88300000000001</v>
      </c>
      <c r="M16" s="163">
        <v>462.12700000000001</v>
      </c>
      <c r="N16" s="163">
        <v>73.923000000000002</v>
      </c>
      <c r="O16" s="163">
        <v>330.608</v>
      </c>
      <c r="P16" s="163">
        <v>200.22399999999999</v>
      </c>
      <c r="Q16" s="163">
        <v>37.713000000000001</v>
      </c>
      <c r="R16" s="163">
        <v>249.61</v>
      </c>
      <c r="S16" s="144">
        <f t="shared" si="1"/>
        <v>444.52100000000002</v>
      </c>
      <c r="T16" s="163">
        <v>179.45500000000001</v>
      </c>
      <c r="U16" s="163">
        <v>15.202</v>
      </c>
      <c r="V16" s="144">
        <v>249.864</v>
      </c>
      <c r="W16" s="101">
        <f t="shared" si="2"/>
        <v>3326.092000000001</v>
      </c>
      <c r="X16" s="101">
        <f t="shared" si="3"/>
        <v>4844.701</v>
      </c>
      <c r="Y16" s="100"/>
    </row>
    <row r="17" spans="1:25" s="105" customFormat="1">
      <c r="A17" s="44">
        <v>2007</v>
      </c>
      <c r="B17" s="101">
        <v>5633.5519999999997</v>
      </c>
      <c r="C17" s="161">
        <v>194.905</v>
      </c>
      <c r="D17" s="163">
        <v>463.30900000000003</v>
      </c>
      <c r="E17" s="163">
        <v>169.673</v>
      </c>
      <c r="F17" s="163">
        <v>612.327</v>
      </c>
      <c r="G17" s="144">
        <v>626.48400000000004</v>
      </c>
      <c r="H17" s="101">
        <f t="shared" si="0"/>
        <v>2066.6979999999999</v>
      </c>
      <c r="I17" s="161">
        <v>287.88</v>
      </c>
      <c r="J17" s="163">
        <v>732.55499999999995</v>
      </c>
      <c r="K17" s="163">
        <v>397.25</v>
      </c>
      <c r="L17" s="163">
        <v>224.38800000000001</v>
      </c>
      <c r="M17" s="163">
        <v>499.05200000000002</v>
      </c>
      <c r="N17" s="163">
        <v>78.433000000000007</v>
      </c>
      <c r="O17" s="163">
        <v>341.87900000000002</v>
      </c>
      <c r="P17" s="163">
        <v>233.1</v>
      </c>
      <c r="Q17" s="163">
        <v>43.143999999999998</v>
      </c>
      <c r="R17" s="163">
        <v>265.50299999999999</v>
      </c>
      <c r="S17" s="144">
        <f t="shared" si="1"/>
        <v>463.66999999999996</v>
      </c>
      <c r="T17" s="163">
        <v>189.87299999999999</v>
      </c>
      <c r="U17" s="163">
        <v>16.004000000000001</v>
      </c>
      <c r="V17" s="144">
        <v>257.79300000000001</v>
      </c>
      <c r="W17" s="101">
        <f t="shared" si="2"/>
        <v>3566.8539999999998</v>
      </c>
      <c r="X17" s="101">
        <f t="shared" si="3"/>
        <v>5170.2429999999995</v>
      </c>
      <c r="Y17" s="100"/>
    </row>
    <row r="18" spans="1:25" s="105" customFormat="1">
      <c r="A18" s="44">
        <v>2008</v>
      </c>
      <c r="B18" s="101">
        <v>6062.491</v>
      </c>
      <c r="C18" s="161">
        <v>183.06800000000001</v>
      </c>
      <c r="D18" s="163">
        <v>525.654</v>
      </c>
      <c r="E18" s="163">
        <v>195.09899999999999</v>
      </c>
      <c r="F18" s="163">
        <v>785.84</v>
      </c>
      <c r="G18" s="144">
        <v>622.02099999999996</v>
      </c>
      <c r="H18" s="101">
        <f t="shared" si="0"/>
        <v>2311.6819999999998</v>
      </c>
      <c r="I18" s="161">
        <v>302.13299999999998</v>
      </c>
      <c r="J18" s="163">
        <v>797.36</v>
      </c>
      <c r="K18" s="163">
        <v>384.23099999999999</v>
      </c>
      <c r="L18" s="163">
        <v>218.40799999999999</v>
      </c>
      <c r="M18" s="163">
        <v>512.63300000000004</v>
      </c>
      <c r="N18" s="163">
        <v>87.933999999999997</v>
      </c>
      <c r="O18" s="163">
        <v>376.791</v>
      </c>
      <c r="P18" s="163">
        <v>235.33199999999999</v>
      </c>
      <c r="Q18" s="163">
        <v>38.311999999999998</v>
      </c>
      <c r="R18" s="163">
        <v>282.916</v>
      </c>
      <c r="S18" s="144">
        <f t="shared" si="1"/>
        <v>514.76</v>
      </c>
      <c r="T18" s="163">
        <v>211.292</v>
      </c>
      <c r="U18" s="163">
        <v>17.132000000000001</v>
      </c>
      <c r="V18" s="144">
        <v>286.33600000000001</v>
      </c>
      <c r="W18" s="101">
        <f t="shared" si="2"/>
        <v>3750.8100000000004</v>
      </c>
      <c r="X18" s="101">
        <f t="shared" si="3"/>
        <v>5536.8369999999995</v>
      </c>
      <c r="Y18" s="100"/>
    </row>
    <row r="19" spans="1:25" s="105" customFormat="1">
      <c r="A19" s="44">
        <v>2009</v>
      </c>
      <c r="B19" s="101">
        <v>6291.3440000000001</v>
      </c>
      <c r="C19" s="161">
        <v>161.554</v>
      </c>
      <c r="D19" s="163">
        <v>457.41</v>
      </c>
      <c r="E19" s="163">
        <v>191.05099999999999</v>
      </c>
      <c r="F19" s="163">
        <v>936.846</v>
      </c>
      <c r="G19" s="144">
        <v>607.96400000000006</v>
      </c>
      <c r="H19" s="101">
        <f t="shared" si="0"/>
        <v>2354.8250000000003</v>
      </c>
      <c r="I19" s="161">
        <v>329.19099999999997</v>
      </c>
      <c r="J19" s="163">
        <v>860.41800000000001</v>
      </c>
      <c r="K19" s="163">
        <v>402.67599999999999</v>
      </c>
      <c r="L19" s="163">
        <v>209.68100000000001</v>
      </c>
      <c r="M19" s="163">
        <v>514.87800000000004</v>
      </c>
      <c r="N19" s="163">
        <v>98.233999999999995</v>
      </c>
      <c r="O19" s="163">
        <v>387.68299999999999</v>
      </c>
      <c r="P19" s="163">
        <v>240.10300000000001</v>
      </c>
      <c r="Q19" s="163">
        <v>39.383000000000003</v>
      </c>
      <c r="R19" s="163">
        <v>296.01499999999999</v>
      </c>
      <c r="S19" s="144">
        <f t="shared" si="1"/>
        <v>558.25800000000004</v>
      </c>
      <c r="T19" s="163">
        <v>213.96799999999999</v>
      </c>
      <c r="U19" s="163">
        <v>17.919</v>
      </c>
      <c r="V19" s="144">
        <v>326.37099999999998</v>
      </c>
      <c r="W19" s="101">
        <f t="shared" si="2"/>
        <v>3936.5199999999995</v>
      </c>
      <c r="X19" s="101">
        <f t="shared" si="3"/>
        <v>5833.9340000000002</v>
      </c>
      <c r="Y19" s="100"/>
    </row>
    <row r="20" spans="1:25" s="105" customFormat="1">
      <c r="A20" s="44">
        <v>2010</v>
      </c>
      <c r="B20" s="101">
        <v>6801.7529999999997</v>
      </c>
      <c r="C20" s="161">
        <v>161.30199999999999</v>
      </c>
      <c r="D20" s="163">
        <v>582.32600000000002</v>
      </c>
      <c r="E20" s="163">
        <v>201.06800000000001</v>
      </c>
      <c r="F20" s="163">
        <v>1054.4449999999999</v>
      </c>
      <c r="G20" s="144">
        <v>579.63099999999997</v>
      </c>
      <c r="H20" s="101">
        <f t="shared" si="0"/>
        <v>2578.7719999999999</v>
      </c>
      <c r="I20" s="161">
        <v>343.93200000000002</v>
      </c>
      <c r="J20" s="163">
        <v>920.06299999999999</v>
      </c>
      <c r="K20" s="163">
        <v>426.68400000000003</v>
      </c>
      <c r="L20" s="163">
        <v>208.53</v>
      </c>
      <c r="M20" s="163">
        <v>554.14700000000005</v>
      </c>
      <c r="N20" s="163">
        <v>105.876</v>
      </c>
      <c r="O20" s="163">
        <v>415.21300000000002</v>
      </c>
      <c r="P20" s="163">
        <v>254.054</v>
      </c>
      <c r="Q20" s="163">
        <v>43.734999999999999</v>
      </c>
      <c r="R20" s="163">
        <v>325.22699999999998</v>
      </c>
      <c r="S20" s="144">
        <f t="shared" si="1"/>
        <v>625.52</v>
      </c>
      <c r="T20" s="163">
        <v>242.92</v>
      </c>
      <c r="U20" s="163">
        <v>18.231999999999999</v>
      </c>
      <c r="V20" s="144">
        <v>364.36799999999999</v>
      </c>
      <c r="W20" s="101">
        <f t="shared" si="2"/>
        <v>4222.9809999999998</v>
      </c>
      <c r="X20" s="101">
        <f t="shared" si="3"/>
        <v>6219.4269999999997</v>
      </c>
      <c r="Y20" s="100"/>
    </row>
    <row r="21" spans="1:25" s="105" customFormat="1">
      <c r="A21" s="44">
        <v>2011</v>
      </c>
      <c r="B21" s="101">
        <v>7609.2640000000001</v>
      </c>
      <c r="C21" s="161">
        <v>176.35</v>
      </c>
      <c r="D21" s="163">
        <v>768.30399999999997</v>
      </c>
      <c r="E21" s="163">
        <v>214.82599999999999</v>
      </c>
      <c r="F21" s="163">
        <v>1270.26</v>
      </c>
      <c r="G21" s="144">
        <v>633.57600000000002</v>
      </c>
      <c r="H21" s="101">
        <f t="shared" si="0"/>
        <v>3063.3159999999998</v>
      </c>
      <c r="I21" s="161">
        <v>369.67700000000002</v>
      </c>
      <c r="J21" s="163">
        <v>970.87400000000002</v>
      </c>
      <c r="K21" s="163">
        <v>474.44099999999997</v>
      </c>
      <c r="L21" s="163">
        <v>204.82499999999999</v>
      </c>
      <c r="M21" s="163">
        <v>594.59100000000001</v>
      </c>
      <c r="N21" s="163">
        <v>110.86499999999999</v>
      </c>
      <c r="O21" s="163">
        <v>458.24200000000002</v>
      </c>
      <c r="P21" s="163">
        <v>275.36900000000003</v>
      </c>
      <c r="Q21" s="163">
        <v>42.081000000000003</v>
      </c>
      <c r="R21" s="163">
        <v>348.3</v>
      </c>
      <c r="S21" s="144">
        <f t="shared" si="1"/>
        <v>696.68299999999999</v>
      </c>
      <c r="T21" s="163">
        <v>253.95500000000001</v>
      </c>
      <c r="U21" s="163">
        <v>19.457000000000001</v>
      </c>
      <c r="V21" s="144">
        <v>423.27100000000002</v>
      </c>
      <c r="W21" s="101">
        <f t="shared" si="2"/>
        <v>4545.9480000000003</v>
      </c>
      <c r="X21" s="101">
        <f t="shared" si="3"/>
        <v>6840.96</v>
      </c>
      <c r="Y21" s="100"/>
    </row>
    <row r="22" spans="1:25" s="105" customFormat="1">
      <c r="A22" s="44">
        <v>2012</v>
      </c>
      <c r="B22" s="101">
        <v>8595.8809999999994</v>
      </c>
      <c r="C22" s="161">
        <v>189.221</v>
      </c>
      <c r="D22" s="163">
        <v>836.91399999999999</v>
      </c>
      <c r="E22" s="163">
        <v>232.536</v>
      </c>
      <c r="F22" s="163">
        <v>1853.8820000000001</v>
      </c>
      <c r="G22" s="144">
        <v>612.92499999999995</v>
      </c>
      <c r="H22" s="101">
        <f t="shared" si="0"/>
        <v>3725.4780000000001</v>
      </c>
      <c r="I22" s="161">
        <v>387.12900000000002</v>
      </c>
      <c r="J22" s="163">
        <v>1017.835</v>
      </c>
      <c r="K22" s="163">
        <v>514.82500000000005</v>
      </c>
      <c r="L22" s="163">
        <v>202.452</v>
      </c>
      <c r="M22" s="163">
        <v>615.41200000000003</v>
      </c>
      <c r="N22" s="163">
        <v>119.26900000000001</v>
      </c>
      <c r="O22" s="163">
        <v>544.76300000000003</v>
      </c>
      <c r="P22" s="163">
        <v>297.96600000000001</v>
      </c>
      <c r="Q22" s="163">
        <v>43.304000000000002</v>
      </c>
      <c r="R22" s="163">
        <v>383.89100000000002</v>
      </c>
      <c r="S22" s="144">
        <f t="shared" si="1"/>
        <v>743.55799999999999</v>
      </c>
      <c r="T22" s="163">
        <v>280.76100000000002</v>
      </c>
      <c r="U22" s="163">
        <v>17.553000000000001</v>
      </c>
      <c r="V22" s="144">
        <v>445.24400000000003</v>
      </c>
      <c r="W22" s="101">
        <f t="shared" si="2"/>
        <v>4870.4040000000005</v>
      </c>
      <c r="X22" s="101">
        <f t="shared" si="3"/>
        <v>7758.9669999999996</v>
      </c>
      <c r="Y22" s="100"/>
    </row>
    <row r="23" spans="1:25" s="105" customFormat="1">
      <c r="A23" s="44">
        <v>2013</v>
      </c>
      <c r="B23" s="101">
        <v>9579.0519999999997</v>
      </c>
      <c r="C23" s="161">
        <v>185.78800000000001</v>
      </c>
      <c r="D23" s="163">
        <v>966.649</v>
      </c>
      <c r="E23" s="163">
        <v>246.87700000000001</v>
      </c>
      <c r="F23" s="163">
        <v>2454.395</v>
      </c>
      <c r="G23" s="144">
        <v>642.26</v>
      </c>
      <c r="H23" s="101">
        <f t="shared" si="0"/>
        <v>4495.9690000000001</v>
      </c>
      <c r="I23" s="161">
        <v>402.61099999999999</v>
      </c>
      <c r="J23" s="163">
        <v>1077.98</v>
      </c>
      <c r="K23" s="163">
        <v>546.26300000000003</v>
      </c>
      <c r="L23" s="163">
        <v>193.30699999999999</v>
      </c>
      <c r="M23" s="163">
        <v>621.85299999999995</v>
      </c>
      <c r="N23" s="163">
        <v>148.69300000000001</v>
      </c>
      <c r="O23" s="163">
        <v>582.40899999999999</v>
      </c>
      <c r="P23" s="163">
        <v>285.37700000000001</v>
      </c>
      <c r="Q23" s="163">
        <v>45.094999999999999</v>
      </c>
      <c r="R23" s="163">
        <v>415.79899999999998</v>
      </c>
      <c r="S23" s="144">
        <f t="shared" si="1"/>
        <v>763.69599999999991</v>
      </c>
      <c r="T23" s="163">
        <v>281.17399999999998</v>
      </c>
      <c r="U23" s="163">
        <v>19.849</v>
      </c>
      <c r="V23" s="144">
        <v>462.673</v>
      </c>
      <c r="W23" s="101">
        <f t="shared" si="2"/>
        <v>5083.0829999999996</v>
      </c>
      <c r="X23" s="101">
        <f t="shared" si="3"/>
        <v>8612.4030000000002</v>
      </c>
      <c r="Y23" s="100"/>
    </row>
    <row r="24" spans="1:25" s="105" customFormat="1">
      <c r="A24" s="44">
        <v>2014</v>
      </c>
      <c r="B24" s="101">
        <v>10044.136</v>
      </c>
      <c r="C24" s="161">
        <v>188.05500000000001</v>
      </c>
      <c r="D24" s="163">
        <v>955.30100000000004</v>
      </c>
      <c r="E24" s="163">
        <v>237.24100000000001</v>
      </c>
      <c r="F24" s="163">
        <v>2706.0050000000001</v>
      </c>
      <c r="G24" s="144">
        <v>674.70699999999999</v>
      </c>
      <c r="H24" s="101">
        <f t="shared" si="0"/>
        <v>4761.3090000000002</v>
      </c>
      <c r="I24" s="161">
        <v>433.99200000000002</v>
      </c>
      <c r="J24" s="163">
        <v>1088.075</v>
      </c>
      <c r="K24" s="163">
        <v>588.66</v>
      </c>
      <c r="L24" s="163">
        <v>189.49700000000001</v>
      </c>
      <c r="M24" s="163">
        <v>629.41600000000005</v>
      </c>
      <c r="N24" s="163">
        <v>142.71899999999999</v>
      </c>
      <c r="O24" s="163">
        <v>604.44899999999996</v>
      </c>
      <c r="P24" s="163">
        <v>309.83100000000002</v>
      </c>
      <c r="Q24" s="163">
        <v>44.295999999999999</v>
      </c>
      <c r="R24" s="163">
        <v>450.512</v>
      </c>
      <c r="S24" s="144">
        <f t="shared" si="1"/>
        <v>801.38</v>
      </c>
      <c r="T24" s="163">
        <v>292.74200000000002</v>
      </c>
      <c r="U24" s="163">
        <v>23.977</v>
      </c>
      <c r="V24" s="144">
        <v>484.661</v>
      </c>
      <c r="W24" s="101">
        <f t="shared" si="2"/>
        <v>5282.8270000000002</v>
      </c>
      <c r="X24" s="101">
        <f t="shared" si="3"/>
        <v>9088.8350000000009</v>
      </c>
      <c r="Y24" s="100"/>
    </row>
    <row r="25" spans="1:25" s="105" customFormat="1">
      <c r="A25" s="44">
        <v>2015</v>
      </c>
      <c r="B25" s="101">
        <v>10513.904</v>
      </c>
      <c r="C25" s="161">
        <v>192.59899999999999</v>
      </c>
      <c r="D25" s="163">
        <v>981.649</v>
      </c>
      <c r="E25" s="163">
        <v>266.80700000000002</v>
      </c>
      <c r="F25" s="163">
        <v>2824.2489999999998</v>
      </c>
      <c r="G25" s="144">
        <v>776.38499999999999</v>
      </c>
      <c r="H25" s="101">
        <f t="shared" si="0"/>
        <v>5041.6890000000003</v>
      </c>
      <c r="I25" s="161">
        <v>437.67500000000001</v>
      </c>
      <c r="J25" s="163">
        <v>1113.8219999999999</v>
      </c>
      <c r="K25" s="163">
        <v>647.16999999999996</v>
      </c>
      <c r="L25" s="163">
        <v>213.52199999999999</v>
      </c>
      <c r="M25" s="163">
        <v>637.37099999999998</v>
      </c>
      <c r="N25" s="163">
        <v>142.291</v>
      </c>
      <c r="O25" s="163">
        <v>645.20699999999999</v>
      </c>
      <c r="P25" s="163">
        <v>308.142</v>
      </c>
      <c r="Q25" s="163">
        <v>46.423999999999999</v>
      </c>
      <c r="R25" s="163">
        <v>448.238</v>
      </c>
      <c r="S25" s="144">
        <f t="shared" si="1"/>
        <v>832.35500000000002</v>
      </c>
      <c r="T25" s="163">
        <v>297.12299999999999</v>
      </c>
      <c r="U25" s="163">
        <v>27.018000000000001</v>
      </c>
      <c r="V25" s="144">
        <v>508.214</v>
      </c>
      <c r="W25" s="101">
        <f t="shared" si="2"/>
        <v>5472.2170000000006</v>
      </c>
      <c r="X25" s="101">
        <f t="shared" si="3"/>
        <v>9532.255000000001</v>
      </c>
      <c r="Y25" s="100"/>
    </row>
    <row r="26" spans="1:25" s="105" customFormat="1">
      <c r="A26" s="44">
        <v>2016</v>
      </c>
      <c r="B26" s="101">
        <v>10149.825000000001</v>
      </c>
      <c r="C26" s="161">
        <v>166.27099999999999</v>
      </c>
      <c r="D26" s="163">
        <v>907.15200000000004</v>
      </c>
      <c r="E26" s="163">
        <v>229.43899999999999</v>
      </c>
      <c r="F26" s="163">
        <v>2705.047</v>
      </c>
      <c r="G26" s="144">
        <v>750.89</v>
      </c>
      <c r="H26" s="101">
        <f t="shared" si="0"/>
        <v>4758.799</v>
      </c>
      <c r="I26" s="161">
        <v>410.803</v>
      </c>
      <c r="J26" s="163">
        <v>1098.201</v>
      </c>
      <c r="K26" s="163">
        <v>642.70399999999995</v>
      </c>
      <c r="L26" s="163">
        <v>192.239</v>
      </c>
      <c r="M26" s="163">
        <v>646.923</v>
      </c>
      <c r="N26" s="163">
        <v>138.958</v>
      </c>
      <c r="O26" s="163">
        <v>599.40800000000002</v>
      </c>
      <c r="P26" s="163">
        <v>301.41199999999998</v>
      </c>
      <c r="Q26" s="163">
        <v>50.87</v>
      </c>
      <c r="R26" s="163">
        <v>451.51799999999997</v>
      </c>
      <c r="S26" s="144">
        <f t="shared" si="1"/>
        <v>857.98900000000003</v>
      </c>
      <c r="T26" s="163">
        <v>301.85300000000001</v>
      </c>
      <c r="U26" s="163">
        <v>24.145</v>
      </c>
      <c r="V26" s="144">
        <v>531.99099999999999</v>
      </c>
      <c r="W26" s="101">
        <f t="shared" si="2"/>
        <v>5391.0249999999996</v>
      </c>
      <c r="X26" s="101">
        <f t="shared" si="3"/>
        <v>9242.6730000000007</v>
      </c>
      <c r="Y26" s="100"/>
    </row>
    <row r="27" spans="1:25" s="105" customFormat="1">
      <c r="A27" s="60">
        <v>2017</v>
      </c>
      <c r="B27" s="101">
        <v>10052.093999999999</v>
      </c>
      <c r="C27" s="161">
        <v>162.33600000000001</v>
      </c>
      <c r="D27" s="163">
        <v>920.96400000000006</v>
      </c>
      <c r="E27" s="163">
        <v>251.274</v>
      </c>
      <c r="F27" s="163">
        <v>2600.547</v>
      </c>
      <c r="G27" s="144">
        <v>739.029</v>
      </c>
      <c r="H27" s="101">
        <f t="shared" si="0"/>
        <v>4674.1499999999996</v>
      </c>
      <c r="I27" s="161">
        <v>412.50700000000001</v>
      </c>
      <c r="J27" s="163">
        <v>1098.4659999999999</v>
      </c>
      <c r="K27" s="163">
        <v>655.88499999999999</v>
      </c>
      <c r="L27" s="163">
        <v>177.20599999999999</v>
      </c>
      <c r="M27" s="163">
        <v>639.67200000000003</v>
      </c>
      <c r="N27" s="163">
        <v>139.32499999999999</v>
      </c>
      <c r="O27" s="163">
        <v>599.67999999999995</v>
      </c>
      <c r="P27" s="163">
        <v>287.54300000000001</v>
      </c>
      <c r="Q27" s="163">
        <v>51.262999999999998</v>
      </c>
      <c r="R27" s="163">
        <v>455.19900000000001</v>
      </c>
      <c r="S27" s="144">
        <f t="shared" si="1"/>
        <v>861.19699999999989</v>
      </c>
      <c r="T27" s="163">
        <v>296.40199999999999</v>
      </c>
      <c r="U27" s="163">
        <v>24.071999999999999</v>
      </c>
      <c r="V27" s="144">
        <v>540.72299999999996</v>
      </c>
      <c r="W27" s="101">
        <f t="shared" si="2"/>
        <v>5377.9430000000002</v>
      </c>
      <c r="X27" s="101">
        <f t="shared" si="3"/>
        <v>9131.1299999999992</v>
      </c>
      <c r="Y27" s="100"/>
    </row>
    <row r="28" spans="1:25" s="239" customFormat="1">
      <c r="A28" s="241">
        <v>2018</v>
      </c>
      <c r="B28" s="101">
        <v>9718.1319999999996</v>
      </c>
      <c r="C28" s="163">
        <v>162.19300000000001</v>
      </c>
      <c r="D28" s="163">
        <v>854.649</v>
      </c>
      <c r="E28" s="163">
        <v>259.17599999999999</v>
      </c>
      <c r="F28" s="163">
        <v>2282.9369999999999</v>
      </c>
      <c r="G28" s="163">
        <v>722.923</v>
      </c>
      <c r="H28" s="101">
        <f t="shared" si="0"/>
        <v>4281.8779999999997</v>
      </c>
      <c r="I28" s="163">
        <v>427.85</v>
      </c>
      <c r="J28" s="163">
        <v>1141.0820000000001</v>
      </c>
      <c r="K28" s="163">
        <v>631.29399999999998</v>
      </c>
      <c r="L28" s="163">
        <v>178.78399999999999</v>
      </c>
      <c r="M28" s="163">
        <v>634.55999999999995</v>
      </c>
      <c r="N28" s="163">
        <v>137.999</v>
      </c>
      <c r="O28" s="163">
        <v>613.52800000000002</v>
      </c>
      <c r="P28" s="163">
        <v>297.185</v>
      </c>
      <c r="Q28" s="163">
        <v>52.734000000000002</v>
      </c>
      <c r="R28" s="163">
        <v>469.09300000000002</v>
      </c>
      <c r="S28" s="144">
        <f t="shared" si="1"/>
        <v>852.14799999999991</v>
      </c>
      <c r="T28" s="163">
        <v>291.60399999999998</v>
      </c>
      <c r="U28" s="163">
        <v>24.36</v>
      </c>
      <c r="V28" s="163">
        <v>536.18399999999997</v>
      </c>
      <c r="W28" s="101">
        <f t="shared" ref="W28" si="4">SUM(I28:S28)</f>
        <v>5436.2569999999996</v>
      </c>
      <c r="X28" s="101">
        <f t="shared" ref="X28" si="5">B28-D28</f>
        <v>8863.4830000000002</v>
      </c>
      <c r="Y28" s="240"/>
    </row>
    <row r="29" spans="1:25" s="105" customFormat="1">
      <c r="S29" s="133"/>
    </row>
    <row r="30" spans="1:25" s="105" customFormat="1">
      <c r="A30" s="1" t="s">
        <v>22</v>
      </c>
      <c r="S30" s="133"/>
    </row>
    <row r="31" spans="1:25" s="105" customFormat="1">
      <c r="A31" s="1"/>
      <c r="S31" s="133"/>
    </row>
    <row r="32" spans="1:25" s="105" customFormat="1">
      <c r="A32" s="241" t="s">
        <v>942</v>
      </c>
      <c r="B32" s="9">
        <f>((B28/B7)^(1/(2018-1997))-1)*100</f>
        <v>5.0350546363922444</v>
      </c>
      <c r="C32" s="16">
        <f t="shared" ref="C32:X32" si="6">((C28/C7)^(1/(2018-1997))-1)*100</f>
        <v>-1.6838210705569345</v>
      </c>
      <c r="D32" s="17">
        <f t="shared" si="6"/>
        <v>6.5486662855174238</v>
      </c>
      <c r="E32" s="17">
        <f t="shared" si="6"/>
        <v>3.3570697854734322</v>
      </c>
      <c r="F32" s="17">
        <f t="shared" si="6"/>
        <v>8.1625362422279135</v>
      </c>
      <c r="G32" s="73">
        <f t="shared" si="6"/>
        <v>3.7363682302590462</v>
      </c>
      <c r="H32" s="9">
        <f t="shared" si="6"/>
        <v>5.6102321900173946</v>
      </c>
      <c r="I32" s="16">
        <f t="shared" si="6"/>
        <v>3.4659031301363052</v>
      </c>
      <c r="J32" s="17">
        <f t="shared" si="6"/>
        <v>4.8531639666716142</v>
      </c>
      <c r="K32" s="17">
        <f t="shared" si="6"/>
        <v>4.3702091151118116</v>
      </c>
      <c r="L32" s="17">
        <f t="shared" si="6"/>
        <v>1.9091276958781211</v>
      </c>
      <c r="M32" s="17">
        <f t="shared" si="6"/>
        <v>2.4034213587059705</v>
      </c>
      <c r="N32" s="17">
        <f t="shared" si="6"/>
        <v>5.0746399082425953</v>
      </c>
      <c r="O32" s="17">
        <f t="shared" si="6"/>
        <v>7.0005172394199677</v>
      </c>
      <c r="P32" s="17">
        <f t="shared" si="6"/>
        <v>6.5101091848296155</v>
      </c>
      <c r="Q32" s="17">
        <f t="shared" si="6"/>
        <v>4.4393143819941194</v>
      </c>
      <c r="R32" s="17">
        <f t="shared" si="6"/>
        <v>5.3574272098783293</v>
      </c>
      <c r="S32" s="73">
        <f t="shared" si="6"/>
        <v>5.9049497162455999</v>
      </c>
      <c r="T32" s="16">
        <f t="shared" si="6"/>
        <v>4.6367255548833475</v>
      </c>
      <c r="U32" s="17">
        <f t="shared" si="6"/>
        <v>3.3468969243434232</v>
      </c>
      <c r="V32" s="73">
        <f t="shared" si="6"/>
        <v>6.9544712299117961</v>
      </c>
      <c r="W32" s="9">
        <f t="shared" si="6"/>
        <v>4.6262338665511438</v>
      </c>
      <c r="X32" s="9">
        <f t="shared" si="6"/>
        <v>4.9115049679049561</v>
      </c>
    </row>
    <row r="33" spans="1:24" s="105" customFormat="1">
      <c r="A33" s="44" t="s">
        <v>25</v>
      </c>
      <c r="B33" s="9">
        <f>((B17/B7)^(1/(2007-1997))-1)*100</f>
        <v>4.9837083429735252</v>
      </c>
      <c r="C33" s="16">
        <f t="shared" ref="C33:X33" si="7">((C17/C7)^(1/(2007-1997))-1)*100</f>
        <v>-1.714020733505961</v>
      </c>
      <c r="D33" s="17">
        <f t="shared" si="7"/>
        <v>7.4630425164794456</v>
      </c>
      <c r="E33" s="17">
        <f t="shared" si="7"/>
        <v>2.7344715257397567</v>
      </c>
      <c r="F33" s="17">
        <f t="shared" si="7"/>
        <v>3.3737709246328906</v>
      </c>
      <c r="G33" s="73">
        <f t="shared" si="7"/>
        <v>6.4723836646025656</v>
      </c>
      <c r="H33" s="9">
        <f t="shared" si="7"/>
        <v>4.2669974939677946</v>
      </c>
      <c r="I33" s="16">
        <f t="shared" si="7"/>
        <v>3.2443339711829111</v>
      </c>
      <c r="J33" s="17">
        <f t="shared" si="7"/>
        <v>5.6753201143579846</v>
      </c>
      <c r="K33" s="17">
        <f t="shared" si="7"/>
        <v>4.4465230040207748</v>
      </c>
      <c r="L33" s="17">
        <f t="shared" si="7"/>
        <v>6.4423795172460219</v>
      </c>
      <c r="M33" s="17">
        <f t="shared" si="7"/>
        <v>2.6189794617045736</v>
      </c>
      <c r="N33" s="17">
        <f t="shared" si="7"/>
        <v>4.8595284743756739</v>
      </c>
      <c r="O33" s="17">
        <f t="shared" si="7"/>
        <v>8.7211770508919919</v>
      </c>
      <c r="P33" s="17">
        <f t="shared" si="7"/>
        <v>11.422341712748473</v>
      </c>
      <c r="Q33" s="17">
        <f t="shared" si="7"/>
        <v>7.3735704344409569</v>
      </c>
      <c r="R33" s="17">
        <f t="shared" si="7"/>
        <v>5.4090446577145235</v>
      </c>
      <c r="S33" s="73">
        <f t="shared" si="7"/>
        <v>6.1435330743529803</v>
      </c>
      <c r="T33" s="16">
        <f t="shared" si="7"/>
        <v>5.3667704346820777</v>
      </c>
      <c r="U33" s="17">
        <f t="shared" si="7"/>
        <v>2.7495082847098562</v>
      </c>
      <c r="V33" s="73">
        <f t="shared" si="7"/>
        <v>7.0319681374397591</v>
      </c>
      <c r="W33" s="9">
        <f t="shared" si="7"/>
        <v>5.425041340871628</v>
      </c>
      <c r="X33" s="9">
        <f t="shared" si="7"/>
        <v>4.7898454387224509</v>
      </c>
    </row>
    <row r="34" spans="1:24" s="105" customFormat="1">
      <c r="A34" s="241" t="s">
        <v>943</v>
      </c>
      <c r="B34" s="9">
        <f>((B28/B17)^(1/(2018-2007))-1)*100</f>
        <v>5.0817548767886356</v>
      </c>
      <c r="C34" s="16">
        <f t="shared" ref="C34:X34" si="8">((C28/C17)^(1/(2018-2007))-1)*100</f>
        <v>-1.6563587793502976</v>
      </c>
      <c r="D34" s="17">
        <f t="shared" si="8"/>
        <v>5.7241683239502628</v>
      </c>
      <c r="E34" s="17">
        <f t="shared" si="8"/>
        <v>3.9263417905896603</v>
      </c>
      <c r="F34" s="17">
        <f t="shared" si="8"/>
        <v>12.708196781599955</v>
      </c>
      <c r="G34" s="73">
        <f t="shared" si="8"/>
        <v>1.3101397401131365</v>
      </c>
      <c r="H34" s="9">
        <f t="shared" si="8"/>
        <v>6.8463650277101218</v>
      </c>
      <c r="I34" s="16">
        <f t="shared" si="8"/>
        <v>3.6677422372011881</v>
      </c>
      <c r="J34" s="17">
        <f t="shared" si="8"/>
        <v>4.1113011861014792</v>
      </c>
      <c r="K34" s="17">
        <f t="shared" si="8"/>
        <v>4.3008812392482332</v>
      </c>
      <c r="L34" s="17">
        <f t="shared" si="8"/>
        <v>-2.0442552014644511</v>
      </c>
      <c r="M34" s="17">
        <f t="shared" si="8"/>
        <v>2.2078523926452487</v>
      </c>
      <c r="N34" s="17">
        <f t="shared" si="8"/>
        <v>5.2705786666189525</v>
      </c>
      <c r="O34" s="17">
        <f t="shared" si="8"/>
        <v>5.4599233050494966</v>
      </c>
      <c r="P34" s="17">
        <f t="shared" si="8"/>
        <v>2.2326245182687554</v>
      </c>
      <c r="Q34" s="17">
        <f t="shared" si="8"/>
        <v>1.841449840703957</v>
      </c>
      <c r="R34" s="17">
        <f t="shared" si="8"/>
        <v>5.3105241916895141</v>
      </c>
      <c r="S34" s="73">
        <f t="shared" si="8"/>
        <v>5.6885211477961439</v>
      </c>
      <c r="T34" s="16">
        <f t="shared" si="8"/>
        <v>3.9774386563283803</v>
      </c>
      <c r="U34" s="17">
        <f t="shared" si="8"/>
        <v>3.8929909399023854</v>
      </c>
      <c r="V34" s="73">
        <f t="shared" si="8"/>
        <v>6.8840681890377065</v>
      </c>
      <c r="W34" s="9">
        <f t="shared" si="8"/>
        <v>3.9052986998718175</v>
      </c>
      <c r="X34" s="9">
        <f t="shared" si="8"/>
        <v>5.0222271035478938</v>
      </c>
    </row>
    <row r="36" spans="1:24" s="105" customFormat="1">
      <c r="A36" s="25" t="s">
        <v>594</v>
      </c>
      <c r="B36" s="66" t="s">
        <v>951</v>
      </c>
      <c r="S36" s="133"/>
    </row>
    <row r="37" spans="1:24" s="105" customFormat="1">
      <c r="A37" s="25" t="s">
        <v>595</v>
      </c>
      <c r="B37" s="3" t="s">
        <v>596</v>
      </c>
      <c r="S37" s="133"/>
    </row>
    <row r="38" spans="1:24">
      <c r="A38" s="1" t="s">
        <v>1</v>
      </c>
      <c r="B38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51"/>
  <dimension ref="A1:X38"/>
  <sheetViews>
    <sheetView workbookViewId="0">
      <selection activeCell="B36" sqref="B36"/>
    </sheetView>
  </sheetViews>
  <sheetFormatPr defaultRowHeight="15"/>
  <cols>
    <col min="2" max="2" width="9.85546875" customWidth="1"/>
    <col min="6" max="7" width="10.85546875" customWidth="1"/>
    <col min="8" max="8" width="11.7109375" customWidth="1"/>
    <col min="19" max="19" width="9.140625" style="133"/>
    <col min="23" max="23" width="10.7109375" customWidth="1"/>
    <col min="24" max="24" width="10.28515625" customWidth="1"/>
  </cols>
  <sheetData>
    <row r="1" spans="1:24" ht="15.75">
      <c r="A1" s="227" t="s">
        <v>90</v>
      </c>
      <c r="B1" s="227" t="s">
        <v>959</v>
      </c>
    </row>
    <row r="2" spans="1:24">
      <c r="A2" s="3"/>
      <c r="B2" s="3"/>
    </row>
    <row r="3" spans="1:24">
      <c r="A3" s="1" t="s">
        <v>2</v>
      </c>
    </row>
    <row r="4" spans="1:24">
      <c r="A4" s="1"/>
    </row>
    <row r="5" spans="1:24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41" customFormat="1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>
      <c r="A7" s="44">
        <v>1997</v>
      </c>
      <c r="B7" s="101">
        <v>370767.59899999999</v>
      </c>
      <c r="C7" s="161">
        <v>9698.8680000000004</v>
      </c>
      <c r="D7" s="163">
        <v>9254.2540000000008</v>
      </c>
      <c r="E7" s="163">
        <v>6125.6220000000003</v>
      </c>
      <c r="F7" s="163">
        <v>35327.559000000001</v>
      </c>
      <c r="G7" s="144">
        <v>85099.081000000006</v>
      </c>
      <c r="H7" s="101">
        <f>SUM(C7:G7)</f>
        <v>145505.38400000002</v>
      </c>
      <c r="I7" s="161">
        <v>30261.823</v>
      </c>
      <c r="J7" s="163">
        <v>31871.837</v>
      </c>
      <c r="K7" s="163">
        <v>24429.768</v>
      </c>
      <c r="L7" s="163">
        <v>10794.344999999999</v>
      </c>
      <c r="M7" s="163">
        <v>36917.864000000001</v>
      </c>
      <c r="N7" s="163">
        <v>7021.183</v>
      </c>
      <c r="O7" s="163">
        <v>27968.296999999999</v>
      </c>
      <c r="P7" s="163">
        <v>12341.437</v>
      </c>
      <c r="Q7" s="163">
        <v>3732.4209999999998</v>
      </c>
      <c r="R7" s="163">
        <v>14525.772000000001</v>
      </c>
      <c r="S7" s="144">
        <f>SUM(T7:V7)</f>
        <v>25397.466999999997</v>
      </c>
      <c r="T7" s="163">
        <v>10006.168</v>
      </c>
      <c r="U7" s="163">
        <v>1011.489</v>
      </c>
      <c r="V7" s="144">
        <v>14379.81</v>
      </c>
      <c r="W7" s="101">
        <f>SUM(I7:S7)</f>
        <v>225262.21399999998</v>
      </c>
      <c r="X7" s="101">
        <f>B7-D7</f>
        <v>361513.34499999997</v>
      </c>
    </row>
    <row r="8" spans="1:24">
      <c r="A8" s="44">
        <v>1998</v>
      </c>
      <c r="B8" s="101">
        <v>394970.86700000003</v>
      </c>
      <c r="C8" s="161">
        <v>9714.1119999999992</v>
      </c>
      <c r="D8" s="163">
        <v>9236.4030000000002</v>
      </c>
      <c r="E8" s="163">
        <v>6505.4440000000004</v>
      </c>
      <c r="F8" s="163">
        <v>36709.752</v>
      </c>
      <c r="G8" s="144">
        <v>89899.990999999995</v>
      </c>
      <c r="H8" s="101">
        <f t="shared" ref="H8:H28" si="0">SUM(C8:G8)</f>
        <v>152065.70199999999</v>
      </c>
      <c r="I8" s="161">
        <v>31771.119999999999</v>
      </c>
      <c r="J8" s="163">
        <v>34673.938999999998</v>
      </c>
      <c r="K8" s="163">
        <v>26075.670999999998</v>
      </c>
      <c r="L8" s="163">
        <v>12195.375</v>
      </c>
      <c r="M8" s="163">
        <v>37989.086000000003</v>
      </c>
      <c r="N8" s="163">
        <v>7440.1670000000004</v>
      </c>
      <c r="O8" s="163">
        <v>32487.723000000002</v>
      </c>
      <c r="P8" s="163">
        <v>13912.352000000001</v>
      </c>
      <c r="Q8" s="163">
        <v>4099.34</v>
      </c>
      <c r="R8" s="163">
        <v>15630.781000000001</v>
      </c>
      <c r="S8" s="144">
        <f t="shared" ref="S8:S28" si="1">SUM(T8:V8)</f>
        <v>26629.61</v>
      </c>
      <c r="T8" s="163">
        <v>10527.084999999999</v>
      </c>
      <c r="U8" s="163">
        <v>1233.4690000000001</v>
      </c>
      <c r="V8" s="144">
        <v>14869.056</v>
      </c>
      <c r="W8" s="101">
        <f t="shared" ref="W8:W27" si="2">SUM(I8:S8)</f>
        <v>242905.16399999999</v>
      </c>
      <c r="X8" s="101">
        <f t="shared" ref="X8:X27" si="3">B8-D8</f>
        <v>385734.46400000004</v>
      </c>
    </row>
    <row r="9" spans="1:24">
      <c r="A9" s="44">
        <v>1999</v>
      </c>
      <c r="B9" s="101">
        <v>416345.717</v>
      </c>
      <c r="C9" s="161">
        <v>9891.9269999999997</v>
      </c>
      <c r="D9" s="163">
        <v>8801.384</v>
      </c>
      <c r="E9" s="163">
        <v>6694.2049999999999</v>
      </c>
      <c r="F9" s="163">
        <v>38383.525000000001</v>
      </c>
      <c r="G9" s="144">
        <v>94595.172000000006</v>
      </c>
      <c r="H9" s="101">
        <f t="shared" si="0"/>
        <v>158366.21300000002</v>
      </c>
      <c r="I9" s="161">
        <v>33379.652999999998</v>
      </c>
      <c r="J9" s="163">
        <v>35564.949000000001</v>
      </c>
      <c r="K9" s="163">
        <v>27586.905999999999</v>
      </c>
      <c r="L9" s="163">
        <v>13607.316000000001</v>
      </c>
      <c r="M9" s="163">
        <v>39535.394</v>
      </c>
      <c r="N9" s="163">
        <v>7936.8149999999996</v>
      </c>
      <c r="O9" s="163">
        <v>34864.247000000003</v>
      </c>
      <c r="P9" s="163">
        <v>15946.915999999999</v>
      </c>
      <c r="Q9" s="163">
        <v>4540.5360000000001</v>
      </c>
      <c r="R9" s="163">
        <v>16412.990000000002</v>
      </c>
      <c r="S9" s="144">
        <f t="shared" si="1"/>
        <v>28603.785</v>
      </c>
      <c r="T9" s="163">
        <v>11408.835999999999</v>
      </c>
      <c r="U9" s="163">
        <v>1385.038</v>
      </c>
      <c r="V9" s="144">
        <v>15809.911</v>
      </c>
      <c r="W9" s="101">
        <f t="shared" si="2"/>
        <v>257979.50699999998</v>
      </c>
      <c r="X9" s="101">
        <f t="shared" si="3"/>
        <v>407544.33299999998</v>
      </c>
    </row>
    <row r="10" spans="1:24">
      <c r="A10" s="44">
        <v>2000</v>
      </c>
      <c r="B10" s="101">
        <v>452017.39600000001</v>
      </c>
      <c r="C10" s="161">
        <v>9753.4320000000007</v>
      </c>
      <c r="D10" s="163">
        <v>10025.879999999999</v>
      </c>
      <c r="E10" s="163">
        <v>7082.4129999999996</v>
      </c>
      <c r="F10" s="163">
        <v>41530.489000000001</v>
      </c>
      <c r="G10" s="144">
        <v>101849.81600000001</v>
      </c>
      <c r="H10" s="101">
        <f t="shared" si="0"/>
        <v>170242.03000000003</v>
      </c>
      <c r="I10" s="161">
        <v>35761.678</v>
      </c>
      <c r="J10" s="163">
        <v>37900.373</v>
      </c>
      <c r="K10" s="163">
        <v>29256.044999999998</v>
      </c>
      <c r="L10" s="163">
        <v>15083.815000000001</v>
      </c>
      <c r="M10" s="163">
        <v>44368.186999999998</v>
      </c>
      <c r="N10" s="163">
        <v>8915.6509999999998</v>
      </c>
      <c r="O10" s="163">
        <v>39418.800999999999</v>
      </c>
      <c r="P10" s="163">
        <v>17386.224999999999</v>
      </c>
      <c r="Q10" s="163">
        <v>4957.71</v>
      </c>
      <c r="R10" s="163">
        <v>17810.748</v>
      </c>
      <c r="S10" s="144">
        <f t="shared" si="1"/>
        <v>30916.133999999998</v>
      </c>
      <c r="T10" s="163">
        <v>12085.302</v>
      </c>
      <c r="U10" s="163">
        <v>1481.748</v>
      </c>
      <c r="V10" s="144">
        <v>17349.083999999999</v>
      </c>
      <c r="W10" s="101">
        <f t="shared" si="2"/>
        <v>281775.36700000003</v>
      </c>
      <c r="X10" s="101">
        <f t="shared" si="3"/>
        <v>441991.516</v>
      </c>
    </row>
    <row r="11" spans="1:24">
      <c r="A11" s="44">
        <v>2001</v>
      </c>
      <c r="B11" s="101">
        <v>467897.61700000003</v>
      </c>
      <c r="C11" s="161">
        <v>9578.3989999999994</v>
      </c>
      <c r="D11" s="163">
        <v>11473.755999999999</v>
      </c>
      <c r="E11" s="163">
        <v>7400.3159999999998</v>
      </c>
      <c r="F11" s="163">
        <v>43864.154000000002</v>
      </c>
      <c r="G11" s="144">
        <v>102363.827</v>
      </c>
      <c r="H11" s="101">
        <f t="shared" si="0"/>
        <v>174680.45199999999</v>
      </c>
      <c r="I11" s="161">
        <v>37334.396999999997</v>
      </c>
      <c r="J11" s="163">
        <v>39542.330999999998</v>
      </c>
      <c r="K11" s="163">
        <v>30276.402999999998</v>
      </c>
      <c r="L11" s="163">
        <v>15714.495000000001</v>
      </c>
      <c r="M11" s="163">
        <v>45604.572999999997</v>
      </c>
      <c r="N11" s="163">
        <v>9531.1759999999995</v>
      </c>
      <c r="O11" s="163">
        <v>41839.440999999999</v>
      </c>
      <c r="P11" s="163">
        <v>18223.953000000001</v>
      </c>
      <c r="Q11" s="163">
        <v>5381.9920000000002</v>
      </c>
      <c r="R11" s="163">
        <v>18234.585999999999</v>
      </c>
      <c r="S11" s="144">
        <f t="shared" si="1"/>
        <v>31533.815999999999</v>
      </c>
      <c r="T11" s="163">
        <v>12661.634</v>
      </c>
      <c r="U11" s="163">
        <v>1555.7159999999999</v>
      </c>
      <c r="V11" s="144">
        <v>17316.466</v>
      </c>
      <c r="W11" s="101">
        <f t="shared" si="2"/>
        <v>293217.163</v>
      </c>
      <c r="X11" s="101">
        <f t="shared" si="3"/>
        <v>456423.86100000003</v>
      </c>
    </row>
    <row r="12" spans="1:24">
      <c r="A12" s="44">
        <v>2002</v>
      </c>
      <c r="B12" s="101">
        <v>481757.38</v>
      </c>
      <c r="C12" s="161">
        <v>9956.4040000000005</v>
      </c>
      <c r="D12" s="163">
        <v>11227.615</v>
      </c>
      <c r="E12" s="163">
        <v>7517.4650000000001</v>
      </c>
      <c r="F12" s="163">
        <v>46025.508999999998</v>
      </c>
      <c r="G12" s="144">
        <v>104334.42600000001</v>
      </c>
      <c r="H12" s="101">
        <f t="shared" si="0"/>
        <v>179061.41899999999</v>
      </c>
      <c r="I12" s="161">
        <v>38149.353000000003</v>
      </c>
      <c r="J12" s="163">
        <v>41464.639000000003</v>
      </c>
      <c r="K12" s="163">
        <v>30897.309000000001</v>
      </c>
      <c r="L12" s="163">
        <v>16222.39</v>
      </c>
      <c r="M12" s="163">
        <v>46198.512000000002</v>
      </c>
      <c r="N12" s="163">
        <v>9857.8469999999998</v>
      </c>
      <c r="O12" s="163">
        <v>42311.178</v>
      </c>
      <c r="P12" s="163">
        <v>19821.740000000002</v>
      </c>
      <c r="Q12" s="163">
        <v>5870.0219999999999</v>
      </c>
      <c r="R12" s="163">
        <v>18864.581999999999</v>
      </c>
      <c r="S12" s="144">
        <f t="shared" si="1"/>
        <v>33038.387999999999</v>
      </c>
      <c r="T12" s="163">
        <v>13157.388000000001</v>
      </c>
      <c r="U12" s="163">
        <v>1649.2159999999999</v>
      </c>
      <c r="V12" s="144">
        <v>18231.784</v>
      </c>
      <c r="W12" s="101">
        <f t="shared" si="2"/>
        <v>302695.95999999996</v>
      </c>
      <c r="X12" s="101">
        <f t="shared" si="3"/>
        <v>470529.76500000001</v>
      </c>
    </row>
    <row r="13" spans="1:24">
      <c r="A13" s="44">
        <v>2003</v>
      </c>
      <c r="B13" s="101">
        <v>498333.71500000003</v>
      </c>
      <c r="C13" s="161">
        <v>10140.120000000001</v>
      </c>
      <c r="D13" s="163">
        <v>11957.620999999999</v>
      </c>
      <c r="E13" s="163">
        <v>7989.1289999999999</v>
      </c>
      <c r="F13" s="163">
        <v>47658.175999999999</v>
      </c>
      <c r="G13" s="144">
        <v>106589.452</v>
      </c>
      <c r="H13" s="101">
        <f t="shared" si="0"/>
        <v>184334.49800000002</v>
      </c>
      <c r="I13" s="161">
        <v>38866.108999999997</v>
      </c>
      <c r="J13" s="163">
        <v>43832.142</v>
      </c>
      <c r="K13" s="163">
        <v>31542.003000000001</v>
      </c>
      <c r="L13" s="163">
        <v>16340.834999999999</v>
      </c>
      <c r="M13" s="163">
        <v>47119.745000000003</v>
      </c>
      <c r="N13" s="163">
        <v>10537.922</v>
      </c>
      <c r="O13" s="163">
        <v>44856.692000000003</v>
      </c>
      <c r="P13" s="163">
        <v>20899.846000000001</v>
      </c>
      <c r="Q13" s="163">
        <v>6044.8509999999997</v>
      </c>
      <c r="R13" s="163">
        <v>18874.690999999999</v>
      </c>
      <c r="S13" s="144">
        <f t="shared" si="1"/>
        <v>35084.381999999998</v>
      </c>
      <c r="T13" s="163">
        <v>13571.919</v>
      </c>
      <c r="U13" s="163">
        <v>1729.002</v>
      </c>
      <c r="V13" s="144">
        <v>19783.460999999999</v>
      </c>
      <c r="W13" s="101">
        <f t="shared" si="2"/>
        <v>313999.21799999994</v>
      </c>
      <c r="X13" s="101">
        <f t="shared" si="3"/>
        <v>486376.09400000004</v>
      </c>
    </row>
    <row r="14" spans="1:24">
      <c r="A14" s="44">
        <v>2004</v>
      </c>
      <c r="B14" s="101">
        <v>528473.93900000001</v>
      </c>
      <c r="C14" s="161">
        <v>10357.236000000001</v>
      </c>
      <c r="D14" s="163">
        <v>13566.315000000001</v>
      </c>
      <c r="E14" s="163">
        <v>8554.9989999999998</v>
      </c>
      <c r="F14" s="163">
        <v>51731.944000000003</v>
      </c>
      <c r="G14" s="144">
        <v>111129.148</v>
      </c>
      <c r="H14" s="101">
        <f t="shared" si="0"/>
        <v>195339.64199999999</v>
      </c>
      <c r="I14" s="161">
        <v>41112.660000000003</v>
      </c>
      <c r="J14" s="163">
        <v>46328.438000000002</v>
      </c>
      <c r="K14" s="163">
        <v>33412.334999999999</v>
      </c>
      <c r="L14" s="163">
        <v>17262.016</v>
      </c>
      <c r="M14" s="163">
        <v>50949.824999999997</v>
      </c>
      <c r="N14" s="163">
        <v>11132.849</v>
      </c>
      <c r="O14" s="163">
        <v>47020.735000000001</v>
      </c>
      <c r="P14" s="163">
        <v>22707.981</v>
      </c>
      <c r="Q14" s="163">
        <v>6471.6450000000004</v>
      </c>
      <c r="R14" s="163">
        <v>19811.585999999999</v>
      </c>
      <c r="S14" s="144">
        <f t="shared" si="1"/>
        <v>36924.226999999999</v>
      </c>
      <c r="T14" s="163">
        <v>14196.762000000001</v>
      </c>
      <c r="U14" s="163">
        <v>1797.461</v>
      </c>
      <c r="V14" s="144">
        <v>20930.004000000001</v>
      </c>
      <c r="W14" s="101">
        <f t="shared" si="2"/>
        <v>333134.29699999996</v>
      </c>
      <c r="X14" s="101">
        <f t="shared" si="3"/>
        <v>514907.62400000001</v>
      </c>
    </row>
    <row r="15" spans="1:24">
      <c r="A15" s="44">
        <v>2005</v>
      </c>
      <c r="B15" s="101">
        <v>558714.53</v>
      </c>
      <c r="C15" s="161">
        <v>10718.137000000001</v>
      </c>
      <c r="D15" s="163">
        <v>16331.35</v>
      </c>
      <c r="E15" s="163">
        <v>8955.3729999999996</v>
      </c>
      <c r="F15" s="163">
        <v>57088.207000000002</v>
      </c>
      <c r="G15" s="144">
        <v>113981.554</v>
      </c>
      <c r="H15" s="101">
        <f t="shared" si="0"/>
        <v>207074.62100000001</v>
      </c>
      <c r="I15" s="161">
        <v>43979.514000000003</v>
      </c>
      <c r="J15" s="163">
        <v>48299.186999999998</v>
      </c>
      <c r="K15" s="163">
        <v>34270.660000000003</v>
      </c>
      <c r="L15" s="163">
        <v>17943.786</v>
      </c>
      <c r="M15" s="163">
        <v>53980.436000000002</v>
      </c>
      <c r="N15" s="163">
        <v>12195.027</v>
      </c>
      <c r="O15" s="163">
        <v>50472.88</v>
      </c>
      <c r="P15" s="163">
        <v>24771.218000000001</v>
      </c>
      <c r="Q15" s="163">
        <v>6349.78</v>
      </c>
      <c r="R15" s="163">
        <v>20808.618999999999</v>
      </c>
      <c r="S15" s="144">
        <f t="shared" si="1"/>
        <v>38568.800000000003</v>
      </c>
      <c r="T15" s="163">
        <v>14966.924000000001</v>
      </c>
      <c r="U15" s="163">
        <v>1886.451</v>
      </c>
      <c r="V15" s="144">
        <v>21715.424999999999</v>
      </c>
      <c r="W15" s="101">
        <f t="shared" si="2"/>
        <v>351639.90700000001</v>
      </c>
      <c r="X15" s="101">
        <f t="shared" si="3"/>
        <v>542383.18000000005</v>
      </c>
    </row>
    <row r="16" spans="1:24">
      <c r="A16" s="44">
        <v>2006</v>
      </c>
      <c r="B16" s="101">
        <v>593325.07900000003</v>
      </c>
      <c r="C16" s="161">
        <v>10675.334000000001</v>
      </c>
      <c r="D16" s="163">
        <v>19738.059000000001</v>
      </c>
      <c r="E16" s="163">
        <v>9341.4879999999994</v>
      </c>
      <c r="F16" s="163">
        <v>63665.607000000004</v>
      </c>
      <c r="G16" s="144">
        <v>114814.535</v>
      </c>
      <c r="H16" s="101">
        <f t="shared" si="0"/>
        <v>218235.02300000002</v>
      </c>
      <c r="I16" s="161">
        <v>46103.794000000002</v>
      </c>
      <c r="J16" s="163">
        <v>51211.938999999998</v>
      </c>
      <c r="K16" s="163">
        <v>36719.006999999998</v>
      </c>
      <c r="L16" s="163">
        <v>18732.518</v>
      </c>
      <c r="M16" s="163">
        <v>58095.826000000001</v>
      </c>
      <c r="N16" s="163">
        <v>13108.414000000001</v>
      </c>
      <c r="O16" s="163">
        <v>54484.23</v>
      </c>
      <c r="P16" s="163">
        <v>27235.013999999999</v>
      </c>
      <c r="Q16" s="163">
        <v>6770.3310000000001</v>
      </c>
      <c r="R16" s="163">
        <v>22030.921999999999</v>
      </c>
      <c r="S16" s="144">
        <f t="shared" si="1"/>
        <v>40598.061000000002</v>
      </c>
      <c r="T16" s="163">
        <v>15775.932000000001</v>
      </c>
      <c r="U16" s="163">
        <v>2018.6880000000001</v>
      </c>
      <c r="V16" s="144">
        <v>22803.440999999999</v>
      </c>
      <c r="W16" s="101">
        <f t="shared" si="2"/>
        <v>375090.05600000004</v>
      </c>
      <c r="X16" s="101">
        <f t="shared" si="3"/>
        <v>573587.02</v>
      </c>
    </row>
    <row r="17" spans="1:24">
      <c r="A17" s="44">
        <v>2007</v>
      </c>
      <c r="B17" s="101">
        <v>629963.92799999996</v>
      </c>
      <c r="C17" s="161">
        <v>10673.379000000001</v>
      </c>
      <c r="D17" s="163">
        <v>21803.367999999999</v>
      </c>
      <c r="E17" s="163">
        <v>10208.866</v>
      </c>
      <c r="F17" s="163">
        <v>70162.524000000005</v>
      </c>
      <c r="G17" s="144">
        <v>116473.758</v>
      </c>
      <c r="H17" s="101">
        <f t="shared" si="0"/>
        <v>229321.89500000002</v>
      </c>
      <c r="I17" s="161">
        <v>48703.942000000003</v>
      </c>
      <c r="J17" s="163">
        <v>54155.588000000003</v>
      </c>
      <c r="K17" s="163">
        <v>38833.063000000002</v>
      </c>
      <c r="L17" s="163">
        <v>20004.707999999999</v>
      </c>
      <c r="M17" s="163">
        <v>62674.03</v>
      </c>
      <c r="N17" s="163">
        <v>13890.846</v>
      </c>
      <c r="O17" s="163">
        <v>59260.578000000001</v>
      </c>
      <c r="P17" s="163">
        <v>29247.474999999999</v>
      </c>
      <c r="Q17" s="163">
        <v>7287.0709999999999</v>
      </c>
      <c r="R17" s="163">
        <v>23421.78</v>
      </c>
      <c r="S17" s="144">
        <f t="shared" si="1"/>
        <v>43162.951000000001</v>
      </c>
      <c r="T17" s="163">
        <v>16541.042000000001</v>
      </c>
      <c r="U17" s="163">
        <v>2171.4630000000002</v>
      </c>
      <c r="V17" s="144">
        <v>24450.446</v>
      </c>
      <c r="W17" s="101">
        <f t="shared" si="2"/>
        <v>400642.03199999989</v>
      </c>
      <c r="X17" s="101">
        <f t="shared" si="3"/>
        <v>608160.55999999994</v>
      </c>
    </row>
    <row r="18" spans="1:24">
      <c r="A18" s="44">
        <v>2008</v>
      </c>
      <c r="B18" s="101">
        <v>654520.03599999996</v>
      </c>
      <c r="C18" s="161">
        <v>10650.148999999999</v>
      </c>
      <c r="D18" s="163">
        <v>24405.333999999999</v>
      </c>
      <c r="E18" s="163">
        <v>10868.353999999999</v>
      </c>
      <c r="F18" s="163">
        <v>78031.876000000004</v>
      </c>
      <c r="G18" s="144">
        <v>111865.952</v>
      </c>
      <c r="H18" s="101">
        <f t="shared" si="0"/>
        <v>235821.66500000001</v>
      </c>
      <c r="I18" s="161">
        <v>49715.02</v>
      </c>
      <c r="J18" s="163">
        <v>56189.688999999998</v>
      </c>
      <c r="K18" s="163">
        <v>39060.837</v>
      </c>
      <c r="L18" s="163">
        <v>20340.776000000002</v>
      </c>
      <c r="M18" s="163">
        <v>65330.747000000003</v>
      </c>
      <c r="N18" s="163">
        <v>14313.807000000001</v>
      </c>
      <c r="O18" s="163">
        <v>64128.063999999998</v>
      </c>
      <c r="P18" s="163">
        <v>31286.394</v>
      </c>
      <c r="Q18" s="163">
        <v>7506.3209999999999</v>
      </c>
      <c r="R18" s="163">
        <v>24703.999</v>
      </c>
      <c r="S18" s="144">
        <f t="shared" si="1"/>
        <v>46122.717000000004</v>
      </c>
      <c r="T18" s="163">
        <v>17542.627</v>
      </c>
      <c r="U18" s="163">
        <v>2265.9589999999998</v>
      </c>
      <c r="V18" s="144">
        <v>26314.131000000001</v>
      </c>
      <c r="W18" s="101">
        <f t="shared" si="2"/>
        <v>418698.37100000004</v>
      </c>
      <c r="X18" s="101">
        <f t="shared" si="3"/>
        <v>630114.70199999993</v>
      </c>
    </row>
    <row r="19" spans="1:24">
      <c r="A19" s="44">
        <v>2009</v>
      </c>
      <c r="B19" s="101">
        <v>633363.88800000004</v>
      </c>
      <c r="C19" s="161">
        <v>10284.550999999999</v>
      </c>
      <c r="D19" s="163">
        <v>23886.891</v>
      </c>
      <c r="E19" s="163">
        <v>10989.945</v>
      </c>
      <c r="F19" s="163">
        <v>73567.263000000006</v>
      </c>
      <c r="G19" s="144">
        <v>102314.39599999999</v>
      </c>
      <c r="H19" s="101">
        <f t="shared" si="0"/>
        <v>221043.04599999997</v>
      </c>
      <c r="I19" s="161">
        <v>47607.603000000003</v>
      </c>
      <c r="J19" s="163">
        <v>56122.718999999997</v>
      </c>
      <c r="K19" s="163">
        <v>38345.900999999998</v>
      </c>
      <c r="L19" s="163">
        <v>20072.513999999999</v>
      </c>
      <c r="M19" s="163">
        <v>63496.146999999997</v>
      </c>
      <c r="N19" s="163">
        <v>13989.441000000001</v>
      </c>
      <c r="O19" s="163">
        <v>62751.502</v>
      </c>
      <c r="P19" s="163">
        <v>29994.061000000002</v>
      </c>
      <c r="Q19" s="163">
        <v>7648.8890000000001</v>
      </c>
      <c r="R19" s="163">
        <v>24695.606</v>
      </c>
      <c r="S19" s="144">
        <f t="shared" si="1"/>
        <v>47596.456000000006</v>
      </c>
      <c r="T19" s="163">
        <v>17717.309000000001</v>
      </c>
      <c r="U19" s="163">
        <v>2314.732</v>
      </c>
      <c r="V19" s="144">
        <v>27564.415000000001</v>
      </c>
      <c r="W19" s="101">
        <f t="shared" si="2"/>
        <v>412320.83900000004</v>
      </c>
      <c r="X19" s="101">
        <f t="shared" si="3"/>
        <v>609476.99700000009</v>
      </c>
    </row>
    <row r="20" spans="1:24">
      <c r="A20" s="44">
        <v>2010</v>
      </c>
      <c r="B20" s="101">
        <v>653714.13199999998</v>
      </c>
      <c r="C20" s="161">
        <v>10292.259</v>
      </c>
      <c r="D20" s="163">
        <v>25269.361000000001</v>
      </c>
      <c r="E20" s="163">
        <v>11648.621999999999</v>
      </c>
      <c r="F20" s="163">
        <v>79435.062000000005</v>
      </c>
      <c r="G20" s="144">
        <v>103247.609</v>
      </c>
      <c r="H20" s="101">
        <f t="shared" si="0"/>
        <v>229892.913</v>
      </c>
      <c r="I20" s="161">
        <v>48319.665000000001</v>
      </c>
      <c r="J20" s="163">
        <v>57223.857000000004</v>
      </c>
      <c r="K20" s="163">
        <v>39905.249000000003</v>
      </c>
      <c r="L20" s="163">
        <v>20507.561000000002</v>
      </c>
      <c r="M20" s="163">
        <v>66077.383000000002</v>
      </c>
      <c r="N20" s="163">
        <v>14158.419</v>
      </c>
      <c r="O20" s="163">
        <v>64218.6</v>
      </c>
      <c r="P20" s="163">
        <v>31431.777999999998</v>
      </c>
      <c r="Q20" s="163">
        <v>7689.835</v>
      </c>
      <c r="R20" s="163">
        <v>25499.377</v>
      </c>
      <c r="S20" s="144">
        <f t="shared" si="1"/>
        <v>48789.493000000002</v>
      </c>
      <c r="T20" s="163">
        <v>18272.084999999999</v>
      </c>
      <c r="U20" s="163">
        <v>2297.7159999999999</v>
      </c>
      <c r="V20" s="144">
        <v>28219.691999999999</v>
      </c>
      <c r="W20" s="101">
        <f t="shared" si="2"/>
        <v>423821.217</v>
      </c>
      <c r="X20" s="101">
        <f t="shared" si="3"/>
        <v>628444.77099999995</v>
      </c>
    </row>
    <row r="21" spans="1:24">
      <c r="A21" s="44">
        <v>2011</v>
      </c>
      <c r="B21" s="101">
        <v>689369.60600000003</v>
      </c>
      <c r="C21" s="161">
        <v>10773.248</v>
      </c>
      <c r="D21" s="163">
        <v>28845.584999999999</v>
      </c>
      <c r="E21" s="163">
        <v>12692.648999999999</v>
      </c>
      <c r="F21" s="163">
        <v>84786.077000000005</v>
      </c>
      <c r="G21" s="144">
        <v>106943.58100000001</v>
      </c>
      <c r="H21" s="101">
        <f t="shared" si="0"/>
        <v>244041.14</v>
      </c>
      <c r="I21" s="161">
        <v>51041.623</v>
      </c>
      <c r="J21" s="163">
        <v>59327.194000000003</v>
      </c>
      <c r="K21" s="163">
        <v>42132.053999999996</v>
      </c>
      <c r="L21" s="163">
        <v>21574.001</v>
      </c>
      <c r="M21" s="163">
        <v>69367.222999999998</v>
      </c>
      <c r="N21" s="163">
        <v>15048.084000000001</v>
      </c>
      <c r="O21" s="163">
        <v>68745.536999999997</v>
      </c>
      <c r="P21" s="163">
        <v>32947.125</v>
      </c>
      <c r="Q21" s="163">
        <v>7882.0349999999999</v>
      </c>
      <c r="R21" s="163">
        <v>26635.815999999999</v>
      </c>
      <c r="S21" s="144">
        <f t="shared" si="1"/>
        <v>50627.774000000005</v>
      </c>
      <c r="T21" s="163">
        <v>19143.375</v>
      </c>
      <c r="U21" s="163">
        <v>2473.2330000000002</v>
      </c>
      <c r="V21" s="144">
        <v>29011.166000000001</v>
      </c>
      <c r="W21" s="101">
        <f t="shared" si="2"/>
        <v>445328.46600000001</v>
      </c>
      <c r="X21" s="101">
        <f t="shared" si="3"/>
        <v>660524.02100000007</v>
      </c>
    </row>
    <row r="22" spans="1:24">
      <c r="A22" s="44">
        <v>2012</v>
      </c>
      <c r="B22" s="101">
        <v>723198.84</v>
      </c>
      <c r="C22" s="161">
        <v>11254.031999999999</v>
      </c>
      <c r="D22" s="163">
        <v>31995.762999999999</v>
      </c>
      <c r="E22" s="163">
        <v>12505.395</v>
      </c>
      <c r="F22" s="163">
        <v>94470.358999999997</v>
      </c>
      <c r="G22" s="144">
        <v>110393.94500000001</v>
      </c>
      <c r="H22" s="101">
        <f t="shared" si="0"/>
        <v>260619.49400000001</v>
      </c>
      <c r="I22" s="161">
        <v>54168.1</v>
      </c>
      <c r="J22" s="163">
        <v>62113.442999999999</v>
      </c>
      <c r="K22" s="163">
        <v>43884.161</v>
      </c>
      <c r="L22" s="163">
        <v>22552.183000000001</v>
      </c>
      <c r="M22" s="163">
        <v>70499.502999999997</v>
      </c>
      <c r="N22" s="163">
        <v>15670.062</v>
      </c>
      <c r="O22" s="163">
        <v>71355.13</v>
      </c>
      <c r="P22" s="163">
        <v>34042.534</v>
      </c>
      <c r="Q22" s="163">
        <v>7978.433</v>
      </c>
      <c r="R22" s="163">
        <v>28041.477999999999</v>
      </c>
      <c r="S22" s="144">
        <f t="shared" si="1"/>
        <v>52274.320999999996</v>
      </c>
      <c r="T22" s="163">
        <v>20045.846000000001</v>
      </c>
      <c r="U22" s="163">
        <v>2531.335</v>
      </c>
      <c r="V22" s="144">
        <v>29697.14</v>
      </c>
      <c r="W22" s="101">
        <f t="shared" si="2"/>
        <v>462579.348</v>
      </c>
      <c r="X22" s="101">
        <f t="shared" si="3"/>
        <v>691203.07699999993</v>
      </c>
    </row>
    <row r="23" spans="1:24">
      <c r="A23" s="44">
        <v>2013</v>
      </c>
      <c r="B23" s="101">
        <v>751880.41</v>
      </c>
      <c r="C23" s="161">
        <v>11549.829</v>
      </c>
      <c r="D23" s="163">
        <v>34962.334999999999</v>
      </c>
      <c r="E23" s="163">
        <v>12397.601000000001</v>
      </c>
      <c r="F23" s="163">
        <v>100341.855</v>
      </c>
      <c r="G23" s="144">
        <v>111578.55</v>
      </c>
      <c r="H23" s="101">
        <f t="shared" si="0"/>
        <v>270830.17</v>
      </c>
      <c r="I23" s="161">
        <v>55570.54</v>
      </c>
      <c r="J23" s="163">
        <v>64894.076000000001</v>
      </c>
      <c r="K23" s="163">
        <v>45530.87</v>
      </c>
      <c r="L23" s="163">
        <v>22493.439999999999</v>
      </c>
      <c r="M23" s="163">
        <v>73992.713000000003</v>
      </c>
      <c r="N23" s="163">
        <v>16256.94</v>
      </c>
      <c r="O23" s="163">
        <v>74815.237999999998</v>
      </c>
      <c r="P23" s="163">
        <v>35643.35</v>
      </c>
      <c r="Q23" s="163">
        <v>8356.5229999999992</v>
      </c>
      <c r="R23" s="163">
        <v>29110.940999999999</v>
      </c>
      <c r="S23" s="144">
        <f t="shared" si="1"/>
        <v>54385.61</v>
      </c>
      <c r="T23" s="163">
        <v>20730.323</v>
      </c>
      <c r="U23" s="163">
        <v>2757.8020000000001</v>
      </c>
      <c r="V23" s="144">
        <v>30897.485000000001</v>
      </c>
      <c r="W23" s="101">
        <f t="shared" si="2"/>
        <v>481050.24099999998</v>
      </c>
      <c r="X23" s="101">
        <f t="shared" si="3"/>
        <v>716918.07500000007</v>
      </c>
    </row>
    <row r="24" spans="1:24">
      <c r="A24" s="44">
        <v>2014</v>
      </c>
      <c r="B24" s="101">
        <v>782333.33200000005</v>
      </c>
      <c r="C24" s="161">
        <v>11661.12</v>
      </c>
      <c r="D24" s="163">
        <v>35694.421000000002</v>
      </c>
      <c r="E24" s="163">
        <v>12589.581</v>
      </c>
      <c r="F24" s="163">
        <v>106044.36199999999</v>
      </c>
      <c r="G24" s="144">
        <v>114707.27499999999</v>
      </c>
      <c r="H24" s="101">
        <f t="shared" si="0"/>
        <v>280696.75899999996</v>
      </c>
      <c r="I24" s="161">
        <v>57776.258000000002</v>
      </c>
      <c r="J24" s="163">
        <v>67185.284</v>
      </c>
      <c r="K24" s="163">
        <v>47729.031999999999</v>
      </c>
      <c r="L24" s="163">
        <v>23118.768</v>
      </c>
      <c r="M24" s="163">
        <v>78088.767999999996</v>
      </c>
      <c r="N24" s="163">
        <v>17043.614000000001</v>
      </c>
      <c r="O24" s="163">
        <v>77648.217000000004</v>
      </c>
      <c r="P24" s="163">
        <v>37477.182000000001</v>
      </c>
      <c r="Q24" s="163">
        <v>8542.9860000000008</v>
      </c>
      <c r="R24" s="163">
        <v>30639.440999999999</v>
      </c>
      <c r="S24" s="144">
        <f t="shared" si="1"/>
        <v>56387.023000000001</v>
      </c>
      <c r="T24" s="163">
        <v>21486.816999999999</v>
      </c>
      <c r="U24" s="163">
        <v>2845.4140000000002</v>
      </c>
      <c r="V24" s="144">
        <v>32054.792000000001</v>
      </c>
      <c r="W24" s="101">
        <f t="shared" si="2"/>
        <v>501636.57299999997</v>
      </c>
      <c r="X24" s="101">
        <f t="shared" si="3"/>
        <v>746638.91100000008</v>
      </c>
    </row>
    <row r="25" spans="1:24">
      <c r="A25" s="44">
        <v>2015</v>
      </c>
      <c r="B25" s="101">
        <v>805744.03</v>
      </c>
      <c r="C25" s="161">
        <v>12253.153</v>
      </c>
      <c r="D25" s="163">
        <v>32537.46</v>
      </c>
      <c r="E25" s="163">
        <v>13192.537</v>
      </c>
      <c r="F25" s="163">
        <v>106695.51700000001</v>
      </c>
      <c r="G25" s="144">
        <v>117903.253</v>
      </c>
      <c r="H25" s="101">
        <f t="shared" si="0"/>
        <v>282581.92000000004</v>
      </c>
      <c r="I25" s="161">
        <v>58854.055</v>
      </c>
      <c r="J25" s="163">
        <v>69382.051999999996</v>
      </c>
      <c r="K25" s="163">
        <v>49690.364999999998</v>
      </c>
      <c r="L25" s="163">
        <v>24546.282999999999</v>
      </c>
      <c r="M25" s="163">
        <v>82059.868000000002</v>
      </c>
      <c r="N25" s="163">
        <v>18238.377</v>
      </c>
      <c r="O25" s="163">
        <v>81297.907999999996</v>
      </c>
      <c r="P25" s="163">
        <v>38481.235000000001</v>
      </c>
      <c r="Q25" s="163">
        <v>9025.7819999999992</v>
      </c>
      <c r="R25" s="163">
        <v>32149.802</v>
      </c>
      <c r="S25" s="144">
        <f t="shared" si="1"/>
        <v>59436.381000000001</v>
      </c>
      <c r="T25" s="163">
        <v>22443.040000000001</v>
      </c>
      <c r="U25" s="163">
        <v>2900.79</v>
      </c>
      <c r="V25" s="144">
        <v>34092.550999999999</v>
      </c>
      <c r="W25" s="101">
        <f t="shared" si="2"/>
        <v>523162.10799999995</v>
      </c>
      <c r="X25" s="101">
        <f t="shared" si="3"/>
        <v>773206.57000000007</v>
      </c>
    </row>
    <row r="26" spans="1:24">
      <c r="A26" s="44">
        <v>2016</v>
      </c>
      <c r="B26" s="101">
        <v>798743.11800000002</v>
      </c>
      <c r="C26" s="161">
        <v>12646.635</v>
      </c>
      <c r="D26" s="163">
        <v>27754.772000000001</v>
      </c>
      <c r="E26" s="163">
        <v>13017.96</v>
      </c>
      <c r="F26" s="163">
        <v>104235.389</v>
      </c>
      <c r="G26" s="144">
        <v>116979.37300000001</v>
      </c>
      <c r="H26" s="101">
        <f t="shared" si="0"/>
        <v>274634.12900000002</v>
      </c>
      <c r="I26" s="161">
        <v>57447.91</v>
      </c>
      <c r="J26" s="163">
        <v>68919.563999999998</v>
      </c>
      <c r="K26" s="163">
        <v>48672.773999999998</v>
      </c>
      <c r="L26" s="163">
        <v>25797.574000000001</v>
      </c>
      <c r="M26" s="163">
        <v>82880.733999999997</v>
      </c>
      <c r="N26" s="163">
        <v>18833.89</v>
      </c>
      <c r="O26" s="163">
        <v>80497.805999999997</v>
      </c>
      <c r="P26" s="163">
        <v>37953.699000000001</v>
      </c>
      <c r="Q26" s="163">
        <v>9431.759</v>
      </c>
      <c r="R26" s="163">
        <v>33161.319000000003</v>
      </c>
      <c r="S26" s="144">
        <f t="shared" si="1"/>
        <v>60511.961000000003</v>
      </c>
      <c r="T26" s="163">
        <v>22359.812999999998</v>
      </c>
      <c r="U26" s="163">
        <v>2949.24</v>
      </c>
      <c r="V26" s="144">
        <v>35202.908000000003</v>
      </c>
      <c r="W26" s="101">
        <f t="shared" si="2"/>
        <v>524108.99000000005</v>
      </c>
      <c r="X26" s="101">
        <f t="shared" si="3"/>
        <v>770988.34600000002</v>
      </c>
    </row>
    <row r="27" spans="1:24">
      <c r="A27" s="60">
        <v>2017</v>
      </c>
      <c r="B27" s="101">
        <v>831265.61699999997</v>
      </c>
      <c r="C27" s="161">
        <v>12924.464</v>
      </c>
      <c r="D27" s="163">
        <v>29831.505000000001</v>
      </c>
      <c r="E27" s="163">
        <v>13684.55</v>
      </c>
      <c r="F27" s="163">
        <v>106838.72199999999</v>
      </c>
      <c r="G27" s="144">
        <v>120162.808</v>
      </c>
      <c r="H27" s="101">
        <f t="shared" si="0"/>
        <v>283442.049</v>
      </c>
      <c r="I27" s="161">
        <v>59116.269</v>
      </c>
      <c r="J27" s="163">
        <v>72204.691000000006</v>
      </c>
      <c r="K27" s="163">
        <v>51254.493000000002</v>
      </c>
      <c r="L27" s="163">
        <v>26465.444</v>
      </c>
      <c r="M27" s="163">
        <v>86698.683999999994</v>
      </c>
      <c r="N27" s="163">
        <v>19942.572</v>
      </c>
      <c r="O27" s="163">
        <v>85663.317999999999</v>
      </c>
      <c r="P27" s="163">
        <v>39179.616999999998</v>
      </c>
      <c r="Q27" s="163">
        <v>10253.772000000001</v>
      </c>
      <c r="R27" s="163">
        <v>34923.142</v>
      </c>
      <c r="S27" s="144">
        <f t="shared" si="1"/>
        <v>62121.565000000002</v>
      </c>
      <c r="T27" s="163">
        <v>23081.718000000001</v>
      </c>
      <c r="U27" s="163">
        <v>3066.4290000000001</v>
      </c>
      <c r="V27" s="144">
        <v>35973.417999999998</v>
      </c>
      <c r="W27" s="101">
        <f t="shared" si="2"/>
        <v>547823.56700000004</v>
      </c>
      <c r="X27" s="101">
        <f t="shared" si="3"/>
        <v>801434.11199999996</v>
      </c>
    </row>
    <row r="28" spans="1:24" s="239" customFormat="1">
      <c r="A28" s="241">
        <v>2018</v>
      </c>
      <c r="B28" s="101">
        <v>871318.69900000002</v>
      </c>
      <c r="C28" s="163">
        <v>13854.870999999999</v>
      </c>
      <c r="D28" s="163">
        <v>30951.618999999999</v>
      </c>
      <c r="E28" s="163">
        <v>14381.136</v>
      </c>
      <c r="F28" s="163">
        <v>111105.147</v>
      </c>
      <c r="G28" s="163">
        <v>125249.942</v>
      </c>
      <c r="H28" s="101">
        <f t="shared" si="0"/>
        <v>295542.71499999997</v>
      </c>
      <c r="I28" s="163">
        <v>62080.472999999998</v>
      </c>
      <c r="J28" s="163">
        <v>75816.198999999993</v>
      </c>
      <c r="K28" s="163">
        <v>53685.612000000001</v>
      </c>
      <c r="L28" s="163">
        <v>27229.724999999999</v>
      </c>
      <c r="M28" s="163">
        <v>91477.834000000003</v>
      </c>
      <c r="N28" s="163">
        <v>21025.141</v>
      </c>
      <c r="O28" s="163">
        <v>90970.627999999997</v>
      </c>
      <c r="P28" s="163">
        <v>41997.821000000004</v>
      </c>
      <c r="Q28" s="163">
        <v>10936.067999999999</v>
      </c>
      <c r="R28" s="163">
        <v>37387.61</v>
      </c>
      <c r="S28" s="144">
        <f t="shared" si="1"/>
        <v>63168.871999999996</v>
      </c>
      <c r="T28" s="163">
        <v>24521.531999999999</v>
      </c>
      <c r="U28" s="163">
        <v>3083.3180000000002</v>
      </c>
      <c r="V28" s="163">
        <v>35564.021999999997</v>
      </c>
      <c r="W28" s="101">
        <f t="shared" ref="W28" si="4">SUM(I28:S28)</f>
        <v>575775.98299999989</v>
      </c>
      <c r="X28" s="101">
        <f t="shared" ref="X28" si="5">B28-D28</f>
        <v>840367.08000000007</v>
      </c>
    </row>
    <row r="29" spans="1:24">
      <c r="A29" s="105"/>
      <c r="B29" s="105"/>
      <c r="C29" s="105"/>
      <c r="D29" s="105"/>
      <c r="E29" s="105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T29" s="105"/>
      <c r="U29" s="105"/>
      <c r="V29" s="105"/>
      <c r="W29" s="105"/>
      <c r="X29" s="105"/>
    </row>
    <row r="30" spans="1:24">
      <c r="A30" s="1" t="s">
        <v>22</v>
      </c>
      <c r="B30" s="105"/>
      <c r="C30" s="105"/>
      <c r="D30" s="105"/>
      <c r="E30" s="105"/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T30" s="105"/>
      <c r="U30" s="105"/>
      <c r="V30" s="105"/>
      <c r="W30" s="105"/>
      <c r="X30" s="105"/>
    </row>
    <row r="31" spans="1:24">
      <c r="A31" s="1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T31" s="105"/>
      <c r="U31" s="105"/>
      <c r="V31" s="105"/>
      <c r="W31" s="105"/>
      <c r="X31" s="105"/>
    </row>
    <row r="32" spans="1:24">
      <c r="A32" s="241" t="s">
        <v>942</v>
      </c>
      <c r="B32" s="9">
        <f>((B28/B7)^(1/(2018-1997))-1)*100</f>
        <v>4.1526322777582614</v>
      </c>
      <c r="C32" s="16">
        <f t="shared" ref="C32:X32" si="6">((C28/C7)^(1/(2018-1997))-1)*100</f>
        <v>1.7127289461675188</v>
      </c>
      <c r="D32" s="17">
        <f t="shared" si="6"/>
        <v>5.9177300075570649</v>
      </c>
      <c r="E32" s="17">
        <f t="shared" si="6"/>
        <v>4.1476959764835231</v>
      </c>
      <c r="F32" s="17">
        <f t="shared" si="6"/>
        <v>5.6078537372814763</v>
      </c>
      <c r="G32" s="73">
        <f t="shared" si="6"/>
        <v>1.857493283379541</v>
      </c>
      <c r="H32" s="9">
        <f t="shared" si="6"/>
        <v>3.4318619104733328</v>
      </c>
      <c r="I32" s="16">
        <f t="shared" si="6"/>
        <v>3.480852215659147</v>
      </c>
      <c r="J32" s="17">
        <f t="shared" si="6"/>
        <v>4.2129434352370154</v>
      </c>
      <c r="K32" s="17">
        <f t="shared" si="6"/>
        <v>3.8204217637669124</v>
      </c>
      <c r="L32" s="17">
        <f t="shared" si="6"/>
        <v>4.5046390462669672</v>
      </c>
      <c r="M32" s="17">
        <f t="shared" si="6"/>
        <v>4.4156704216031573</v>
      </c>
      <c r="N32" s="17">
        <f t="shared" si="6"/>
        <v>5.3615898913569993</v>
      </c>
      <c r="O32" s="17">
        <f t="shared" si="6"/>
        <v>5.7772205100824259</v>
      </c>
      <c r="P32" s="17">
        <f t="shared" si="6"/>
        <v>6.0050891474202617</v>
      </c>
      <c r="Q32" s="17">
        <f t="shared" si="6"/>
        <v>5.2523817571000553</v>
      </c>
      <c r="R32" s="17">
        <f t="shared" si="6"/>
        <v>4.604852738411136</v>
      </c>
      <c r="S32" s="73">
        <f t="shared" si="6"/>
        <v>4.4343727693937129</v>
      </c>
      <c r="T32" s="16">
        <f t="shared" si="6"/>
        <v>4.3607361182026905</v>
      </c>
      <c r="U32" s="17">
        <f t="shared" si="6"/>
        <v>5.4509121342530387</v>
      </c>
      <c r="V32" s="73">
        <f t="shared" si="6"/>
        <v>4.4062646392687421</v>
      </c>
      <c r="W32" s="9">
        <f t="shared" si="6"/>
        <v>4.5701826359493936</v>
      </c>
      <c r="X32" s="9">
        <f t="shared" si="6"/>
        <v>4.0986232000749023</v>
      </c>
    </row>
    <row r="33" spans="1:24">
      <c r="A33" s="44" t="s">
        <v>25</v>
      </c>
      <c r="B33" s="9">
        <f>((B17/B7)^(1/(2007-1997))-1)*100</f>
        <v>5.4438830513994008</v>
      </c>
      <c r="C33" s="16">
        <f t="shared" ref="C33:X33" si="7">((C17/C7)^(1/(2007-1997))-1)*100</f>
        <v>0.96203327158985719</v>
      </c>
      <c r="D33" s="17">
        <f t="shared" si="7"/>
        <v>8.9477378025837986</v>
      </c>
      <c r="E33" s="17">
        <f t="shared" si="7"/>
        <v>5.2404583663678395</v>
      </c>
      <c r="F33" s="17">
        <f t="shared" si="7"/>
        <v>7.1023887862691426</v>
      </c>
      <c r="G33" s="73">
        <f t="shared" si="7"/>
        <v>3.188267728483396</v>
      </c>
      <c r="H33" s="9">
        <f t="shared" si="7"/>
        <v>4.6541960589958409</v>
      </c>
      <c r="I33" s="16">
        <f t="shared" si="7"/>
        <v>4.8737754057449623</v>
      </c>
      <c r="J33" s="17">
        <f t="shared" si="7"/>
        <v>5.444423808056631</v>
      </c>
      <c r="K33" s="17">
        <f t="shared" si="7"/>
        <v>4.7437770511933763</v>
      </c>
      <c r="L33" s="17">
        <f t="shared" si="7"/>
        <v>6.3637381527433812</v>
      </c>
      <c r="M33" s="17">
        <f t="shared" si="7"/>
        <v>5.4350736046275161</v>
      </c>
      <c r="N33" s="17">
        <f t="shared" si="7"/>
        <v>7.0611343057335629</v>
      </c>
      <c r="O33" s="17">
        <f t="shared" si="7"/>
        <v>7.7978219463095799</v>
      </c>
      <c r="P33" s="17">
        <f t="shared" si="7"/>
        <v>9.0114872486069864</v>
      </c>
      <c r="Q33" s="17">
        <f t="shared" si="7"/>
        <v>6.9193322270723501</v>
      </c>
      <c r="R33" s="17">
        <f t="shared" si="7"/>
        <v>4.8933769645796321</v>
      </c>
      <c r="S33" s="73">
        <f t="shared" si="7"/>
        <v>5.4464765265992643</v>
      </c>
      <c r="T33" s="16">
        <f t="shared" si="7"/>
        <v>5.1548982318331715</v>
      </c>
      <c r="U33" s="17">
        <f t="shared" si="7"/>
        <v>7.9391831054211659</v>
      </c>
      <c r="V33" s="73">
        <f t="shared" si="7"/>
        <v>5.4516461747282863</v>
      </c>
      <c r="W33" s="9">
        <f t="shared" si="7"/>
        <v>5.927035007057313</v>
      </c>
      <c r="X33" s="9">
        <f t="shared" si="7"/>
        <v>5.3390486664576908</v>
      </c>
    </row>
    <row r="34" spans="1:24">
      <c r="A34" s="241" t="s">
        <v>943</v>
      </c>
      <c r="B34" s="9">
        <f>((B28/B17)^(1/(2018-2007))-1)*100</f>
        <v>2.9924946146018705</v>
      </c>
      <c r="C34" s="16">
        <f t="shared" ref="C34:X34" si="8">((C28/C17)^(1/(2018-2007))-1)*100</f>
        <v>2.4000221304648406</v>
      </c>
      <c r="D34" s="17">
        <f t="shared" si="8"/>
        <v>3.2363658017894092</v>
      </c>
      <c r="E34" s="17">
        <f t="shared" si="8"/>
        <v>3.1641250202147919</v>
      </c>
      <c r="F34" s="17">
        <f t="shared" si="8"/>
        <v>4.2672906259490162</v>
      </c>
      <c r="G34" s="73">
        <f t="shared" si="8"/>
        <v>0.66259718518986155</v>
      </c>
      <c r="H34" s="9">
        <f t="shared" si="8"/>
        <v>2.3330421879548924</v>
      </c>
      <c r="I34" s="16">
        <f t="shared" si="8"/>
        <v>2.230619191202643</v>
      </c>
      <c r="J34" s="17">
        <f t="shared" si="8"/>
        <v>3.1059008499677354</v>
      </c>
      <c r="K34" s="17">
        <f t="shared" si="8"/>
        <v>2.9880731506601643</v>
      </c>
      <c r="L34" s="17">
        <f t="shared" si="8"/>
        <v>2.8427617690272244</v>
      </c>
      <c r="M34" s="17">
        <f t="shared" si="8"/>
        <v>3.4974956165039428</v>
      </c>
      <c r="N34" s="17">
        <f t="shared" si="8"/>
        <v>3.8399727510192827</v>
      </c>
      <c r="O34" s="17">
        <f t="shared" si="8"/>
        <v>3.973195514497152</v>
      </c>
      <c r="P34" s="17">
        <f t="shared" si="8"/>
        <v>3.3440095311122464</v>
      </c>
      <c r="Q34" s="17">
        <f t="shared" si="8"/>
        <v>3.7595353558138589</v>
      </c>
      <c r="R34" s="17">
        <f t="shared" si="8"/>
        <v>4.34324672949018</v>
      </c>
      <c r="S34" s="73">
        <f t="shared" si="8"/>
        <v>3.5227107934385105</v>
      </c>
      <c r="T34" s="16">
        <f t="shared" si="8"/>
        <v>3.6439764185813406</v>
      </c>
      <c r="U34" s="17">
        <f t="shared" si="8"/>
        <v>3.2386586250121363</v>
      </c>
      <c r="V34" s="73">
        <f t="shared" si="8"/>
        <v>3.4649134070340093</v>
      </c>
      <c r="W34" s="9">
        <f t="shared" si="8"/>
        <v>3.351768472348593</v>
      </c>
      <c r="X34" s="9">
        <f t="shared" si="8"/>
        <v>2.9836434537955814</v>
      </c>
    </row>
    <row r="36" spans="1:24">
      <c r="A36" s="25" t="s">
        <v>594</v>
      </c>
      <c r="B36" s="66" t="s">
        <v>951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81"/>
  <dimension ref="A1:L38"/>
  <sheetViews>
    <sheetView workbookViewId="0">
      <selection activeCell="B36" sqref="B36"/>
    </sheetView>
  </sheetViews>
  <sheetFormatPr defaultRowHeight="15"/>
  <cols>
    <col min="3" max="3" width="11" customWidth="1"/>
    <col min="10" max="10" width="10.28515625" customWidth="1"/>
  </cols>
  <sheetData>
    <row r="1" spans="1:12" ht="15.75">
      <c r="A1" s="227" t="s">
        <v>91</v>
      </c>
      <c r="B1" s="227" t="s">
        <v>960</v>
      </c>
    </row>
    <row r="2" spans="1:12">
      <c r="A2" s="3"/>
      <c r="B2" s="3"/>
    </row>
    <row r="3" spans="1:12">
      <c r="A3" s="1" t="s">
        <v>2</v>
      </c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>
      <c r="A6" s="67"/>
      <c r="B6" s="246" t="s">
        <v>833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44">
        <v>1997</v>
      </c>
      <c r="B7" s="101">
        <v>370768</v>
      </c>
      <c r="C7" s="163">
        <v>3464</v>
      </c>
      <c r="D7" s="163">
        <v>1001</v>
      </c>
      <c r="E7" s="163">
        <v>7607</v>
      </c>
      <c r="F7" s="163">
        <v>6505</v>
      </c>
      <c r="G7" s="163">
        <v>77482</v>
      </c>
      <c r="H7" s="163">
        <v>159556</v>
      </c>
      <c r="I7" s="163">
        <v>11553</v>
      </c>
      <c r="J7" s="163">
        <v>9553</v>
      </c>
      <c r="K7" s="163">
        <v>42043</v>
      </c>
      <c r="L7" s="163">
        <v>50700</v>
      </c>
    </row>
    <row r="8" spans="1:12">
      <c r="A8" s="44">
        <v>1998</v>
      </c>
      <c r="B8" s="101">
        <v>394971</v>
      </c>
      <c r="C8" s="163">
        <v>3648</v>
      </c>
      <c r="D8" s="163">
        <v>1024</v>
      </c>
      <c r="E8" s="163">
        <v>8314</v>
      </c>
      <c r="F8" s="163">
        <v>6792</v>
      </c>
      <c r="G8" s="163">
        <v>82272</v>
      </c>
      <c r="H8" s="163">
        <v>171605</v>
      </c>
      <c r="I8" s="163">
        <v>12117</v>
      </c>
      <c r="J8" s="163">
        <v>9822</v>
      </c>
      <c r="K8" s="163">
        <v>46143</v>
      </c>
      <c r="L8" s="163">
        <v>51969</v>
      </c>
    </row>
    <row r="9" spans="1:12">
      <c r="A9" s="44">
        <v>1999</v>
      </c>
      <c r="B9" s="101">
        <v>416346</v>
      </c>
      <c r="C9" s="163">
        <v>3852</v>
      </c>
      <c r="D9" s="163">
        <v>1092</v>
      </c>
      <c r="E9" s="163">
        <v>8921</v>
      </c>
      <c r="F9" s="163">
        <v>7280</v>
      </c>
      <c r="G9" s="163">
        <v>86645</v>
      </c>
      <c r="H9" s="163">
        <v>184540</v>
      </c>
      <c r="I9" s="163">
        <v>12390</v>
      </c>
      <c r="J9" s="163">
        <v>10023</v>
      </c>
      <c r="K9" s="163">
        <v>46996</v>
      </c>
      <c r="L9" s="163">
        <v>53549</v>
      </c>
    </row>
    <row r="10" spans="1:12">
      <c r="A10" s="44">
        <v>2000</v>
      </c>
      <c r="B10" s="101">
        <v>452017</v>
      </c>
      <c r="C10" s="163">
        <v>4149</v>
      </c>
      <c r="D10" s="163">
        <v>1143</v>
      </c>
      <c r="E10" s="163">
        <v>9389</v>
      </c>
      <c r="F10" s="163">
        <v>7712</v>
      </c>
      <c r="G10" s="163">
        <v>93494</v>
      </c>
      <c r="H10" s="163">
        <v>203335</v>
      </c>
      <c r="I10" s="163">
        <v>12879</v>
      </c>
      <c r="J10" s="163">
        <v>10165</v>
      </c>
      <c r="K10" s="163">
        <v>51911</v>
      </c>
      <c r="L10" s="163">
        <v>56660</v>
      </c>
    </row>
    <row r="11" spans="1:12">
      <c r="A11" s="44">
        <v>2001</v>
      </c>
      <c r="B11" s="101">
        <v>467898</v>
      </c>
      <c r="C11" s="163">
        <v>4283</v>
      </c>
      <c r="D11" s="163">
        <v>1169</v>
      </c>
      <c r="E11" s="163">
        <v>9700</v>
      </c>
      <c r="F11" s="163">
        <v>7659</v>
      </c>
      <c r="G11" s="163">
        <v>96390</v>
      </c>
      <c r="H11" s="163">
        <v>207800</v>
      </c>
      <c r="I11" s="163">
        <v>13205</v>
      </c>
      <c r="J11" s="163">
        <v>10469</v>
      </c>
      <c r="K11" s="163">
        <v>58543</v>
      </c>
      <c r="L11" s="163">
        <v>57313</v>
      </c>
    </row>
    <row r="12" spans="1:12">
      <c r="A12" s="44">
        <v>2002</v>
      </c>
      <c r="B12" s="101">
        <v>481757</v>
      </c>
      <c r="C12" s="163">
        <v>4338</v>
      </c>
      <c r="D12" s="163">
        <v>1218</v>
      </c>
      <c r="E12" s="163">
        <v>10211</v>
      </c>
      <c r="F12" s="163">
        <v>7970</v>
      </c>
      <c r="G12" s="163">
        <v>100195</v>
      </c>
      <c r="H12" s="163">
        <v>212146</v>
      </c>
      <c r="I12" s="163">
        <v>13834</v>
      </c>
      <c r="J12" s="163">
        <v>10799</v>
      </c>
      <c r="K12" s="163">
        <v>60332</v>
      </c>
      <c r="L12" s="163">
        <v>59244</v>
      </c>
    </row>
    <row r="13" spans="1:12">
      <c r="A13" s="44">
        <v>2003</v>
      </c>
      <c r="B13" s="101">
        <v>498334</v>
      </c>
      <c r="C13" s="163">
        <v>4616</v>
      </c>
      <c r="D13" s="163">
        <v>1265</v>
      </c>
      <c r="E13" s="163">
        <v>10483</v>
      </c>
      <c r="F13" s="163">
        <v>8362</v>
      </c>
      <c r="G13" s="163">
        <v>104030</v>
      </c>
      <c r="H13" s="163">
        <v>218426</v>
      </c>
      <c r="I13" s="163">
        <v>14187</v>
      </c>
      <c r="J13" s="163">
        <v>11207</v>
      </c>
      <c r="K13" s="163">
        <v>62886</v>
      </c>
      <c r="L13" s="163">
        <v>61451</v>
      </c>
    </row>
    <row r="14" spans="1:12">
      <c r="A14" s="44">
        <v>2004</v>
      </c>
      <c r="B14" s="101">
        <v>528474</v>
      </c>
      <c r="C14" s="163">
        <v>4897</v>
      </c>
      <c r="D14" s="163">
        <v>1306</v>
      </c>
      <c r="E14" s="163">
        <v>11002</v>
      </c>
      <c r="F14" s="163">
        <v>8824</v>
      </c>
      <c r="G14" s="163">
        <v>109247</v>
      </c>
      <c r="H14" s="163">
        <v>229695</v>
      </c>
      <c r="I14" s="163">
        <v>14838</v>
      </c>
      <c r="J14" s="163">
        <v>11809</v>
      </c>
      <c r="K14" s="163">
        <v>69254</v>
      </c>
      <c r="L14" s="163">
        <v>66070</v>
      </c>
    </row>
    <row r="15" spans="1:12">
      <c r="A15" s="44">
        <v>2005</v>
      </c>
      <c r="B15" s="101">
        <v>558715</v>
      </c>
      <c r="C15" s="163">
        <v>5021</v>
      </c>
      <c r="D15" s="163">
        <v>1339</v>
      </c>
      <c r="E15" s="163">
        <v>11235</v>
      </c>
      <c r="F15" s="163">
        <v>8888</v>
      </c>
      <c r="G15" s="163">
        <v>112788</v>
      </c>
      <c r="H15" s="163">
        <v>239134</v>
      </c>
      <c r="I15" s="163">
        <v>15553</v>
      </c>
      <c r="J15" s="163">
        <v>12566</v>
      </c>
      <c r="K15" s="163">
        <v>79489</v>
      </c>
      <c r="L15" s="163">
        <v>71042</v>
      </c>
    </row>
    <row r="16" spans="1:12">
      <c r="A16" s="44">
        <v>2006</v>
      </c>
      <c r="B16" s="101">
        <v>593325</v>
      </c>
      <c r="C16" s="163">
        <v>5249</v>
      </c>
      <c r="D16" s="163">
        <v>1427</v>
      </c>
      <c r="E16" s="163">
        <v>11421</v>
      </c>
      <c r="F16" s="163">
        <v>9221</v>
      </c>
      <c r="G16" s="163">
        <v>116278</v>
      </c>
      <c r="H16" s="163">
        <v>248524</v>
      </c>
      <c r="I16" s="163">
        <v>16275</v>
      </c>
      <c r="J16" s="163">
        <v>13517</v>
      </c>
      <c r="K16" s="163">
        <v>91986</v>
      </c>
      <c r="L16" s="163">
        <v>77618</v>
      </c>
    </row>
    <row r="17" spans="1:12">
      <c r="A17" s="44">
        <v>2007</v>
      </c>
      <c r="B17" s="101">
        <v>629964</v>
      </c>
      <c r="C17" s="163">
        <v>5634</v>
      </c>
      <c r="D17" s="163">
        <v>1448</v>
      </c>
      <c r="E17" s="163">
        <v>11848</v>
      </c>
      <c r="F17" s="163">
        <v>9700</v>
      </c>
      <c r="G17" s="163">
        <v>121979</v>
      </c>
      <c r="H17" s="163">
        <v>260637</v>
      </c>
      <c r="I17" s="163">
        <v>17615</v>
      </c>
      <c r="J17" s="163">
        <v>14867</v>
      </c>
      <c r="K17" s="163">
        <v>101703</v>
      </c>
      <c r="L17" s="163">
        <v>82457</v>
      </c>
    </row>
    <row r="18" spans="1:12">
      <c r="A18" s="44">
        <v>2008</v>
      </c>
      <c r="B18" s="101">
        <v>654520</v>
      </c>
      <c r="C18" s="163">
        <v>6062</v>
      </c>
      <c r="D18" s="163">
        <v>1523</v>
      </c>
      <c r="E18" s="163">
        <v>12274</v>
      </c>
      <c r="F18" s="163">
        <v>10257</v>
      </c>
      <c r="G18" s="163">
        <v>127466</v>
      </c>
      <c r="H18" s="163">
        <v>265292</v>
      </c>
      <c r="I18" s="163">
        <v>18561</v>
      </c>
      <c r="J18" s="163">
        <v>16517</v>
      </c>
      <c r="K18" s="163">
        <v>109785</v>
      </c>
      <c r="L18" s="163">
        <v>84597</v>
      </c>
    </row>
    <row r="19" spans="1:12">
      <c r="A19" s="44">
        <v>2009</v>
      </c>
      <c r="B19" s="101">
        <v>633364</v>
      </c>
      <c r="C19" s="163">
        <v>6291</v>
      </c>
      <c r="D19" s="163">
        <v>1588</v>
      </c>
      <c r="E19" s="163">
        <v>12362</v>
      </c>
      <c r="F19" s="163">
        <v>10224</v>
      </c>
      <c r="G19" s="163">
        <v>125734</v>
      </c>
      <c r="H19" s="163">
        <v>255110</v>
      </c>
      <c r="I19" s="163">
        <v>18539</v>
      </c>
      <c r="J19" s="163">
        <v>17208</v>
      </c>
      <c r="K19" s="163">
        <v>103068</v>
      </c>
      <c r="L19" s="163">
        <v>81247</v>
      </c>
    </row>
    <row r="20" spans="1:12">
      <c r="A20" s="44">
        <v>2010</v>
      </c>
      <c r="B20" s="101">
        <v>653714</v>
      </c>
      <c r="C20" s="163">
        <v>6802</v>
      </c>
      <c r="D20" s="163">
        <v>1623</v>
      </c>
      <c r="E20" s="163">
        <v>12767</v>
      </c>
      <c r="F20" s="163">
        <v>10542</v>
      </c>
      <c r="G20" s="163">
        <v>130640</v>
      </c>
      <c r="H20" s="163">
        <v>263154</v>
      </c>
      <c r="I20" s="163">
        <v>19021</v>
      </c>
      <c r="J20" s="163">
        <v>18133</v>
      </c>
      <c r="K20" s="163">
        <v>105805</v>
      </c>
      <c r="L20" s="163">
        <v>83014</v>
      </c>
    </row>
    <row r="21" spans="1:12">
      <c r="A21" s="44">
        <v>2011</v>
      </c>
      <c r="B21" s="101">
        <v>689370</v>
      </c>
      <c r="C21" s="163">
        <v>7609</v>
      </c>
      <c r="D21" s="163">
        <v>1673</v>
      </c>
      <c r="E21" s="163">
        <v>13171</v>
      </c>
      <c r="F21" s="163">
        <v>10822</v>
      </c>
      <c r="G21" s="163">
        <v>137442</v>
      </c>
      <c r="H21" s="163">
        <v>275220</v>
      </c>
      <c r="I21" s="163">
        <v>19649</v>
      </c>
      <c r="J21" s="163">
        <v>19761</v>
      </c>
      <c r="K21" s="163">
        <v>115096</v>
      </c>
      <c r="L21" s="163">
        <v>86442</v>
      </c>
    </row>
    <row r="22" spans="1:12">
      <c r="A22" s="44">
        <v>2012</v>
      </c>
      <c r="B22" s="101">
        <v>723199</v>
      </c>
      <c r="C22" s="163">
        <v>8596</v>
      </c>
      <c r="D22" s="163">
        <v>1739</v>
      </c>
      <c r="E22" s="163">
        <v>13356</v>
      </c>
      <c r="F22" s="163">
        <v>10891</v>
      </c>
      <c r="G22" s="163">
        <v>143698</v>
      </c>
      <c r="H22" s="163">
        <v>284540</v>
      </c>
      <c r="I22" s="163">
        <v>20704</v>
      </c>
      <c r="J22" s="163">
        <v>21700</v>
      </c>
      <c r="K22" s="163">
        <v>126442</v>
      </c>
      <c r="L22" s="163">
        <v>88998</v>
      </c>
    </row>
    <row r="23" spans="1:12">
      <c r="A23" s="44">
        <v>2013</v>
      </c>
      <c r="B23" s="101">
        <v>751880</v>
      </c>
      <c r="C23" s="163">
        <v>9579</v>
      </c>
      <c r="D23" s="163">
        <v>1805</v>
      </c>
      <c r="E23" s="163">
        <v>13556</v>
      </c>
      <c r="F23" s="163">
        <v>10829</v>
      </c>
      <c r="G23" s="163">
        <v>147109</v>
      </c>
      <c r="H23" s="163">
        <v>293310</v>
      </c>
      <c r="I23" s="163">
        <v>21428</v>
      </c>
      <c r="J23" s="163">
        <v>23076</v>
      </c>
      <c r="K23" s="163">
        <v>136815</v>
      </c>
      <c r="L23" s="163">
        <v>91843</v>
      </c>
    </row>
    <row r="24" spans="1:12">
      <c r="A24" s="44">
        <v>2014</v>
      </c>
      <c r="B24" s="101">
        <v>782333</v>
      </c>
      <c r="C24" s="163">
        <v>10044</v>
      </c>
      <c r="D24" s="163">
        <v>1892</v>
      </c>
      <c r="E24" s="163">
        <v>13830</v>
      </c>
      <c r="F24" s="163">
        <v>11149</v>
      </c>
      <c r="G24" s="163">
        <v>151049</v>
      </c>
      <c r="H24" s="163">
        <v>303496</v>
      </c>
      <c r="I24" s="163">
        <v>22201</v>
      </c>
      <c r="J24" s="163">
        <v>24159</v>
      </c>
      <c r="K24" s="163">
        <v>146576</v>
      </c>
      <c r="L24" s="163">
        <v>95323</v>
      </c>
    </row>
    <row r="25" spans="1:12">
      <c r="A25" s="44">
        <v>2015</v>
      </c>
      <c r="B25" s="101">
        <v>805744</v>
      </c>
      <c r="C25" s="163">
        <v>10514</v>
      </c>
      <c r="D25" s="163">
        <v>1909</v>
      </c>
      <c r="E25" s="163">
        <v>14244</v>
      </c>
      <c r="F25" s="163">
        <v>11412</v>
      </c>
      <c r="G25" s="163">
        <v>154642</v>
      </c>
      <c r="H25" s="163">
        <v>319245</v>
      </c>
      <c r="I25" s="163">
        <v>23169</v>
      </c>
      <c r="J25" s="163">
        <v>24073</v>
      </c>
      <c r="K25" s="163">
        <v>143813</v>
      </c>
      <c r="L25" s="163">
        <v>99967</v>
      </c>
    </row>
    <row r="26" spans="1:12" s="107" customFormat="1">
      <c r="A26" s="44">
        <v>2016</v>
      </c>
      <c r="B26" s="101">
        <v>798743</v>
      </c>
      <c r="C26" s="163">
        <v>10150</v>
      </c>
      <c r="D26" s="163">
        <v>1983</v>
      </c>
      <c r="E26" s="163">
        <v>14346</v>
      </c>
      <c r="F26" s="163">
        <v>11695</v>
      </c>
      <c r="G26" s="163">
        <v>158365</v>
      </c>
      <c r="H26" s="163">
        <v>324397</v>
      </c>
      <c r="I26" s="163">
        <v>23334</v>
      </c>
      <c r="J26" s="163">
        <v>22840</v>
      </c>
      <c r="K26" s="163">
        <v>125646</v>
      </c>
      <c r="L26" s="163">
        <v>103274</v>
      </c>
    </row>
    <row r="27" spans="1:12" s="107" customFormat="1">
      <c r="A27" s="44">
        <v>2017</v>
      </c>
      <c r="B27" s="101">
        <v>831266</v>
      </c>
      <c r="C27" s="163">
        <v>10052</v>
      </c>
      <c r="D27" s="163">
        <v>2066</v>
      </c>
      <c r="E27" s="163">
        <v>14691</v>
      </c>
      <c r="F27" s="163">
        <v>11989</v>
      </c>
      <c r="G27" s="163">
        <v>166635</v>
      </c>
      <c r="H27" s="163">
        <v>338385</v>
      </c>
      <c r="I27" s="163">
        <v>24393</v>
      </c>
      <c r="J27" s="163">
        <v>22950</v>
      </c>
      <c r="K27" s="163">
        <v>127818</v>
      </c>
      <c r="L27" s="163">
        <v>109521</v>
      </c>
    </row>
    <row r="28" spans="1:12" s="239" customFormat="1">
      <c r="A28" s="241">
        <v>2018</v>
      </c>
      <c r="B28" s="101">
        <v>871318.69900000002</v>
      </c>
      <c r="C28" s="163">
        <v>9718.1319999999996</v>
      </c>
      <c r="D28" s="163">
        <v>2171.8270000000002</v>
      </c>
      <c r="E28" s="163">
        <v>15204.272000000001</v>
      </c>
      <c r="F28" s="163">
        <v>12520.462</v>
      </c>
      <c r="G28" s="163">
        <v>175416.27</v>
      </c>
      <c r="H28" s="163">
        <v>356453.66100000002</v>
      </c>
      <c r="I28" s="163">
        <v>25303.454000000002</v>
      </c>
      <c r="J28" s="163">
        <v>22998.886999999999</v>
      </c>
      <c r="K28" s="163">
        <v>131828.19699999999</v>
      </c>
      <c r="L28" s="163">
        <v>116800.29300000001</v>
      </c>
    </row>
    <row r="29" spans="1:12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</row>
    <row r="30" spans="1:12">
      <c r="A30" s="1" t="s">
        <v>22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</row>
    <row r="31" spans="1:12">
      <c r="A31" s="1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</row>
    <row r="32" spans="1:12">
      <c r="A32" s="21" t="s">
        <v>942</v>
      </c>
      <c r="B32" s="9">
        <f>IFERROR(((B28/B7)^(1/(2018-1997))-1)*100,"N/A")</f>
        <v>4.1526269137022176</v>
      </c>
      <c r="C32" s="16">
        <f t="shared" ref="C32:L32" si="0">IFERROR(((C28/C7)^(1/(2018-1997))-1)*100,"N/A")</f>
        <v>5.0348856973862599</v>
      </c>
      <c r="D32" s="17">
        <f t="shared" si="0"/>
        <v>3.7572914746881958</v>
      </c>
      <c r="E32" s="17">
        <f t="shared" si="0"/>
        <v>3.352630350261987</v>
      </c>
      <c r="F32" s="17">
        <f t="shared" si="0"/>
        <v>3.1671834206943084</v>
      </c>
      <c r="G32" s="17">
        <f t="shared" si="0"/>
        <v>3.9677214664077365</v>
      </c>
      <c r="H32" s="17">
        <f t="shared" si="0"/>
        <v>3.9018619838153246</v>
      </c>
      <c r="I32" s="17">
        <f t="shared" si="0"/>
        <v>3.8038766812820368</v>
      </c>
      <c r="J32" s="17">
        <f t="shared" si="0"/>
        <v>4.2725175207252386</v>
      </c>
      <c r="K32" s="17">
        <f t="shared" si="0"/>
        <v>5.5927326666627808</v>
      </c>
      <c r="L32" s="17">
        <f t="shared" si="0"/>
        <v>4.054018213462296</v>
      </c>
    </row>
    <row r="33" spans="1:12">
      <c r="A33" s="21" t="s">
        <v>25</v>
      </c>
      <c r="B33" s="9">
        <f>IFERROR(((B17/B7)^(1/(2007-1997))-1)*100,"N/A")</f>
        <v>5.4438728523698909</v>
      </c>
      <c r="C33" s="16">
        <f t="shared" ref="C33:L33" si="1">IFERROR(((C17/C7)^(1/(2007-1997))-1)*100,"N/A")</f>
        <v>4.9841885797270891</v>
      </c>
      <c r="D33" s="17">
        <f t="shared" si="1"/>
        <v>3.760832712925577</v>
      </c>
      <c r="E33" s="17">
        <f t="shared" si="1"/>
        <v>4.5305325334668467</v>
      </c>
      <c r="F33" s="17">
        <f t="shared" si="1"/>
        <v>4.0764435574809132</v>
      </c>
      <c r="G33" s="17">
        <f t="shared" si="1"/>
        <v>4.6425765849819056</v>
      </c>
      <c r="H33" s="17">
        <f t="shared" si="1"/>
        <v>5.02974058051886</v>
      </c>
      <c r="I33" s="17">
        <f t="shared" si="1"/>
        <v>4.3082807902501852</v>
      </c>
      <c r="J33" s="17">
        <f t="shared" si="1"/>
        <v>4.5221552632949358</v>
      </c>
      <c r="K33" s="17">
        <f t="shared" si="1"/>
        <v>9.2355517383470698</v>
      </c>
      <c r="L33" s="17">
        <f t="shared" si="1"/>
        <v>4.9837198892572321</v>
      </c>
    </row>
    <row r="34" spans="1:12">
      <c r="A34" s="21" t="s">
        <v>943</v>
      </c>
      <c r="B34" s="9">
        <f>IFERROR(((B28/B17)^(1/(2018-2007))-1)*100,"N/A")</f>
        <v>2.9924935444887835</v>
      </c>
      <c r="C34" s="16">
        <f t="shared" ref="C34:L34" si="2">IFERROR(((C28/C17)^(1/(2018-2007))-1)*100,"N/A")</f>
        <v>5.0809952303592087</v>
      </c>
      <c r="D34" s="17">
        <f t="shared" si="2"/>
        <v>3.7540722720769137</v>
      </c>
      <c r="E34" s="17">
        <f t="shared" si="2"/>
        <v>2.2933321858143785</v>
      </c>
      <c r="F34" s="17">
        <f t="shared" si="2"/>
        <v>2.3474784353121114</v>
      </c>
      <c r="G34" s="17">
        <f t="shared" si="2"/>
        <v>3.3579942882692837</v>
      </c>
      <c r="H34" s="17">
        <f t="shared" si="2"/>
        <v>2.887031565130127</v>
      </c>
      <c r="I34" s="17">
        <f t="shared" si="2"/>
        <v>3.3474444193355435</v>
      </c>
      <c r="J34" s="17">
        <f t="shared" si="2"/>
        <v>4.0460915435187372</v>
      </c>
      <c r="K34" s="17">
        <f t="shared" si="2"/>
        <v>2.3866045641406153</v>
      </c>
      <c r="L34" s="17">
        <f t="shared" si="2"/>
        <v>3.2159812502684071</v>
      </c>
    </row>
    <row r="35" spans="1:12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</row>
    <row r="36" spans="1:12">
      <c r="A36" s="25" t="s">
        <v>594</v>
      </c>
      <c r="B36" s="66" t="s">
        <v>951</v>
      </c>
      <c r="C36" s="107"/>
      <c r="D36" s="107"/>
      <c r="E36" s="107"/>
      <c r="F36" s="107"/>
      <c r="G36" s="107"/>
      <c r="H36" s="107"/>
      <c r="I36" s="107"/>
      <c r="J36" s="107"/>
      <c r="K36" s="107"/>
      <c r="L36" s="107"/>
    </row>
    <row r="37" spans="1:12">
      <c r="A37" s="25" t="s">
        <v>595</v>
      </c>
      <c r="B37" s="3" t="s">
        <v>596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</row>
    <row r="38" spans="1:12">
      <c r="A38" s="1" t="s">
        <v>1</v>
      </c>
      <c r="B38" s="3" t="s">
        <v>654</v>
      </c>
      <c r="C38" s="107"/>
      <c r="D38" s="107"/>
      <c r="E38" s="107"/>
      <c r="F38" s="107"/>
      <c r="G38" s="107"/>
      <c r="H38" s="107"/>
      <c r="I38" s="107"/>
      <c r="J38" s="107"/>
      <c r="K38" s="107"/>
      <c r="L38" s="107"/>
    </row>
  </sheetData>
  <mergeCells count="1">
    <mergeCell ref="B6:L6"/>
  </mergeCells>
  <pageMargins left="0.7" right="0.7" top="0.75" bottom="0.75" header="0.3" footer="0.3"/>
  <pageSetup orientation="portrait" horizontalDpi="0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61"/>
  <dimension ref="A1:X38"/>
  <sheetViews>
    <sheetView workbookViewId="0">
      <selection activeCell="A30" sqref="A30:XFD34"/>
    </sheetView>
  </sheetViews>
  <sheetFormatPr defaultRowHeight="15"/>
  <cols>
    <col min="6" max="6" width="9.85546875" customWidth="1"/>
    <col min="19" max="19" width="9.140625" style="133"/>
  </cols>
  <sheetData>
    <row r="1" spans="1:24" ht="15.75">
      <c r="A1" s="227" t="s">
        <v>92</v>
      </c>
      <c r="B1" s="227" t="s">
        <v>961</v>
      </c>
    </row>
    <row r="3" spans="1:24">
      <c r="A3" s="1" t="s">
        <v>2</v>
      </c>
    </row>
    <row r="4" spans="1:24">
      <c r="A4" s="1"/>
    </row>
    <row r="5" spans="1:24" s="105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105" customFormat="1" ht="15" customHeight="1">
      <c r="A6" s="67"/>
      <c r="B6" s="246" t="s">
        <v>665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 s="105" customFormat="1">
      <c r="A7" s="44">
        <v>1997</v>
      </c>
      <c r="B7" s="210">
        <f>'Table 35'!B7/'Table 28'!C7</f>
        <v>14.783712612674131</v>
      </c>
      <c r="C7" s="211">
        <f>'Table 35'!C7/'Table 28'!D7</f>
        <v>13.902790279027903</v>
      </c>
      <c r="D7" s="212">
        <f>'Table 35'!D7/'Table 28'!E7</f>
        <v>30.412430901981931</v>
      </c>
      <c r="E7" s="212">
        <f>'Table 35'!E7/'Table 28'!F7</f>
        <v>27.103347280334727</v>
      </c>
      <c r="F7" s="212">
        <f>'Table 35'!F7/'Table 28'!G7</f>
        <v>14.998293398866819</v>
      </c>
      <c r="G7" s="213">
        <f>'Table 35'!G7/'Table 28'!H7</f>
        <v>16.85952536907341</v>
      </c>
      <c r="H7" s="210">
        <f>'Table 35'!H7/'Table 28'!I7</f>
        <v>17.445152358121707</v>
      </c>
      <c r="I7" s="211">
        <f>'Table 35'!I7/'Table 28'!J7</f>
        <v>16.282222914072229</v>
      </c>
      <c r="J7" s="212">
        <f>'Table 35'!J7/'Table 28'!K7</f>
        <v>10.743982271581039</v>
      </c>
      <c r="K7" s="212">
        <f>'Table 35'!K7/'Table 28'!L7</f>
        <v>15.677621951219514</v>
      </c>
      <c r="L7" s="212">
        <f>'Table 35'!L7/'Table 28'!M7</f>
        <v>19.947883817427385</v>
      </c>
      <c r="M7" s="212">
        <f>'Table 35'!M7/'Table 28'!N7</f>
        <v>21.105317925406649</v>
      </c>
      <c r="N7" s="212">
        <f>'Table 35'!N7/'Table 28'!O7</f>
        <v>12.392077196546468</v>
      </c>
      <c r="O7" s="212">
        <f>'Table 35'!O7/'Table 28'!P7</f>
        <v>18.816357632715267</v>
      </c>
      <c r="P7" s="212">
        <f>'Table 35'!P7/'Table 28'!Q7</f>
        <v>11.686381783232292</v>
      </c>
      <c r="Q7" s="212">
        <f>'Table 35'!Q7/'Table 28'!R7</f>
        <v>9.8608007448789579</v>
      </c>
      <c r="R7" s="212">
        <f>'Table 35'!R7/'Table 28'!S7</f>
        <v>8.0428871902734329</v>
      </c>
      <c r="S7" s="213">
        <f>'Table 35'!S7/'Table 28'!T7</f>
        <v>10.967881832624842</v>
      </c>
      <c r="T7" s="212">
        <f>'Table 35'!T7/'Table 28'!U7</f>
        <v>8.4335480970931975</v>
      </c>
      <c r="U7" s="212">
        <f>'Table 35'!U7/'Table 28'!V7</f>
        <v>16.226063829787233</v>
      </c>
      <c r="V7" s="213">
        <f>'Table 35'!V7/'Table 28'!W7</f>
        <v>14.218957449123952</v>
      </c>
      <c r="W7" s="210">
        <f>'Table 35'!W7/'Table 28'!X7</f>
        <v>13.455494702359626</v>
      </c>
      <c r="X7" s="210">
        <f>'Table 35'!X7/'Table 28'!Y7</f>
        <v>14.272805405333932</v>
      </c>
    </row>
    <row r="8" spans="1:24" s="105" customFormat="1">
      <c r="A8" s="44">
        <v>1998</v>
      </c>
      <c r="B8" s="210">
        <f>'Table 35'!B8/'Table 28'!C8</f>
        <v>15.026111381102607</v>
      </c>
      <c r="C8" s="211">
        <f>'Table 35'!C8/'Table 28'!D8</f>
        <v>12.483280681885914</v>
      </c>
      <c r="D8" s="212">
        <f>'Table 35'!D8/'Table 28'!E8</f>
        <v>34.959079283887469</v>
      </c>
      <c r="E8" s="212">
        <f>'Table 35'!E8/'Table 28'!F8</f>
        <v>27.557396928051737</v>
      </c>
      <c r="F8" s="212">
        <f>'Table 35'!F8/'Table 28'!G8</f>
        <v>15.096327513546056</v>
      </c>
      <c r="G8" s="213">
        <f>'Table 35'!G8/'Table 28'!H8</f>
        <v>17.391367107468803</v>
      </c>
      <c r="H8" s="210">
        <f>'Table 35'!H8/'Table 28'!I8</f>
        <v>17.962846501797749</v>
      </c>
      <c r="I8" s="211">
        <f>'Table 35'!I8/'Table 28'!J8</f>
        <v>16.900032829940908</v>
      </c>
      <c r="J8" s="212">
        <f>'Table 35'!J8/'Table 28'!K8</f>
        <v>10.878986220472441</v>
      </c>
      <c r="K8" s="212">
        <f>'Table 35'!K8/'Table 28'!L8</f>
        <v>16.682966585167073</v>
      </c>
      <c r="L8" s="212">
        <f>'Table 35'!L8/'Table 28'!M8</f>
        <v>21.026373626373626</v>
      </c>
      <c r="M8" s="212">
        <f>'Table 35'!M8/'Table 28'!N8</f>
        <v>21.866481299749211</v>
      </c>
      <c r="N8" s="212">
        <f>'Table 35'!N8/'Table 28'!O8</f>
        <v>12.840769041163419</v>
      </c>
      <c r="O8" s="212">
        <f>'Table 35'!O8/'Table 28'!P8</f>
        <v>18.595832017682351</v>
      </c>
      <c r="P8" s="212">
        <f>'Table 35'!P8/'Table 28'!Q8</f>
        <v>11.176935424126436</v>
      </c>
      <c r="Q8" s="212">
        <f>'Table 35'!Q8/'Table 28'!R8</f>
        <v>9.3531518624641841</v>
      </c>
      <c r="R8" s="212">
        <f>'Table 35'!R8/'Table 28'!S8</f>
        <v>8.236925015752993</v>
      </c>
      <c r="S8" s="213">
        <f>'Table 35'!S8/'Table 28'!T8</f>
        <v>10.791371912327497</v>
      </c>
      <c r="T8" s="212">
        <f>'Table 35'!T8/'Table 28'!U8</f>
        <v>8.350215517241379</v>
      </c>
      <c r="U8" s="212">
        <f>'Table 35'!U8/'Table 28'!V8</f>
        <v>15.184210526315791</v>
      </c>
      <c r="V8" s="213">
        <f>'Table 35'!V8/'Table 28'!W8</f>
        <v>13.989592538046146</v>
      </c>
      <c r="W8" s="210">
        <f>'Table 35'!W8/'Table 28'!X8</f>
        <v>13.646833083143676</v>
      </c>
      <c r="X8" s="210">
        <f>'Table 35'!X8/'Table 28'!Y8</f>
        <v>14.362770548032646</v>
      </c>
    </row>
    <row r="9" spans="1:24" s="105" customFormat="1">
      <c r="A9" s="44">
        <v>1999</v>
      </c>
      <c r="B9" s="210">
        <f>'Table 35'!B9/'Table 28'!C9</f>
        <v>14.652067247347</v>
      </c>
      <c r="C9" s="211">
        <f>'Table 35'!C9/'Table 28'!D9</f>
        <v>12.359399877526027</v>
      </c>
      <c r="D9" s="212">
        <f>'Table 35'!D9/'Table 28'!E9</f>
        <v>34.676021606387977</v>
      </c>
      <c r="E9" s="212">
        <f>'Table 35'!E9/'Table 28'!F9</f>
        <v>25.032303125545663</v>
      </c>
      <c r="F9" s="212">
        <f>'Table 35'!F9/'Table 28'!G9</f>
        <v>14.454115190534193</v>
      </c>
      <c r="G9" s="213">
        <f>'Table 35'!G9/'Table 28'!H9</f>
        <v>16.548068768791921</v>
      </c>
      <c r="H9" s="210">
        <f>'Table 35'!H9/'Table 28'!I9</f>
        <v>17.42075073313783</v>
      </c>
      <c r="I9" s="211">
        <f>'Table 35'!I9/'Table 28'!J9</f>
        <v>16.002692083818395</v>
      </c>
      <c r="J9" s="212">
        <f>'Table 35'!J9/'Table 28'!K9</f>
        <v>10.305047383132967</v>
      </c>
      <c r="K9" s="212">
        <f>'Table 35'!K9/'Table 28'!L9</f>
        <v>15.283161912840635</v>
      </c>
      <c r="L9" s="212">
        <f>'Table 35'!L9/'Table 28'!M9</f>
        <v>20.792675452038004</v>
      </c>
      <c r="M9" s="212">
        <f>'Table 35'!M9/'Table 28'!N9</f>
        <v>22.046629581151834</v>
      </c>
      <c r="N9" s="212">
        <f>'Table 35'!N9/'Table 28'!O9</f>
        <v>12.277551893858334</v>
      </c>
      <c r="O9" s="212">
        <f>'Table 35'!O9/'Table 28'!P9</f>
        <v>17.798230721115182</v>
      </c>
      <c r="P9" s="212">
        <f>'Table 35'!P9/'Table 28'!Q9</f>
        <v>11.354251647317227</v>
      </c>
      <c r="Q9" s="212">
        <f>'Table 35'!Q9/'Table 28'!R9</f>
        <v>9.0799866131191429</v>
      </c>
      <c r="R9" s="212">
        <f>'Table 35'!R9/'Table 28'!S9</f>
        <v>9.2032132676859284</v>
      </c>
      <c r="S9" s="213">
        <f>'Table 35'!S9/'Table 28'!T9</f>
        <v>10.380736683170056</v>
      </c>
      <c r="T9" s="212">
        <f>'Table 35'!T9/'Table 28'!U9</f>
        <v>8.1781282474478871</v>
      </c>
      <c r="U9" s="212">
        <f>'Table 35'!U9/'Table 28'!V9</f>
        <v>13.976116303219108</v>
      </c>
      <c r="V9" s="213">
        <f>'Table 35'!V9/'Table 28'!W9</f>
        <v>13.29999103701712</v>
      </c>
      <c r="W9" s="210">
        <f>'Table 35'!W9/'Table 28'!X9</f>
        <v>13.32366682052033</v>
      </c>
      <c r="X9" s="210">
        <f>'Table 35'!X9/'Table 28'!Y9</f>
        <v>13.981752714293576</v>
      </c>
    </row>
    <row r="10" spans="1:24" s="105" customFormat="1">
      <c r="A10" s="44">
        <v>2000</v>
      </c>
      <c r="B10" s="210">
        <f>'Table 35'!B10/'Table 28'!C10</f>
        <v>16.416695682451255</v>
      </c>
      <c r="C10" s="211">
        <f>'Table 35'!C10/'Table 28'!D10</f>
        <v>15.39684516396845</v>
      </c>
      <c r="D10" s="212">
        <f>'Table 35'!D10/'Table 28'!E10</f>
        <v>34.557543170302971</v>
      </c>
      <c r="E10" s="212">
        <f>'Table 35'!E10/'Table 28'!F10</f>
        <v>28.327091633466136</v>
      </c>
      <c r="F10" s="212">
        <f>'Table 35'!F10/'Table 28'!G10</f>
        <v>16.517652542043731</v>
      </c>
      <c r="G10" s="213">
        <f>'Table 35'!G10/'Table 28'!H10</f>
        <v>19.199147554292672</v>
      </c>
      <c r="H10" s="210">
        <f>'Table 35'!H10/'Table 28'!I10</f>
        <v>20.083808014888024</v>
      </c>
      <c r="I10" s="211">
        <f>'Table 35'!I10/'Table 28'!J10</f>
        <v>17.794956658786447</v>
      </c>
      <c r="J10" s="212">
        <f>'Table 35'!J10/'Table 28'!K10</f>
        <v>11.65380647823396</v>
      </c>
      <c r="K10" s="212">
        <f>'Table 35'!K10/'Table 28'!L10</f>
        <v>17.427897341466224</v>
      </c>
      <c r="L10" s="212">
        <f>'Table 35'!L10/'Table 28'!M10</f>
        <v>23.609820322180916</v>
      </c>
      <c r="M10" s="212">
        <f>'Table 35'!M10/'Table 28'!N10</f>
        <v>25.321794099939797</v>
      </c>
      <c r="N10" s="212">
        <f>'Table 35'!N10/'Table 28'!O10</f>
        <v>13.035846724351051</v>
      </c>
      <c r="O10" s="212">
        <f>'Table 35'!O10/'Table 28'!P10</f>
        <v>19.000000000000004</v>
      </c>
      <c r="P10" s="212">
        <f>'Table 35'!P10/'Table 28'!Q10</f>
        <v>12.364483931117691</v>
      </c>
      <c r="Q10" s="212">
        <f>'Table 35'!Q10/'Table 28'!R10</f>
        <v>9.6237424547283705</v>
      </c>
      <c r="R10" s="212">
        <f>'Table 35'!R10/'Table 28'!S10</f>
        <v>9.4802492712835473</v>
      </c>
      <c r="S10" s="213">
        <f>'Table 35'!S10/'Table 28'!T10</f>
        <v>11.697138969456084</v>
      </c>
      <c r="T10" s="212">
        <f>'Table 35'!T10/'Table 28'!U10</f>
        <v>8.7303603837179153</v>
      </c>
      <c r="U10" s="212">
        <f>'Table 35'!U10/'Table 28'!V10</f>
        <v>14.961668545659528</v>
      </c>
      <c r="V10" s="213">
        <f>'Table 35'!V10/'Table 28'!W10</f>
        <v>15.389510850843955</v>
      </c>
      <c r="W10" s="210">
        <f>'Table 35'!W10/'Table 28'!X10</f>
        <v>14.732981542529549</v>
      </c>
      <c r="X10" s="210">
        <f>'Table 35'!X10/'Table 28'!Y10</f>
        <v>15.694912883385102</v>
      </c>
    </row>
    <row r="11" spans="1:24" s="105" customFormat="1">
      <c r="A11" s="44">
        <v>2001</v>
      </c>
      <c r="B11" s="210">
        <f>'Table 35'!B11/'Table 28'!C11</f>
        <v>16.716263786011442</v>
      </c>
      <c r="C11" s="211">
        <f>'Table 35'!C11/'Table 28'!D11</f>
        <v>14.20752192656459</v>
      </c>
      <c r="D11" s="212">
        <f>'Table 35'!D11/'Table 28'!E11</f>
        <v>36.869975756029092</v>
      </c>
      <c r="E11" s="212">
        <f>'Table 35'!E11/'Table 28'!F11</f>
        <v>27.427498121712997</v>
      </c>
      <c r="F11" s="212">
        <f>'Table 35'!F11/'Table 28'!G11</f>
        <v>17.462076286697414</v>
      </c>
      <c r="G11" s="213">
        <f>'Table 35'!G11/'Table 28'!H11</f>
        <v>19.852198031840118</v>
      </c>
      <c r="H11" s="210">
        <f>'Table 35'!H11/'Table 28'!I11</f>
        <v>20.256703882769273</v>
      </c>
      <c r="I11" s="211">
        <f>'Table 35'!I11/'Table 28'!J11</f>
        <v>17.428228948157027</v>
      </c>
      <c r="J11" s="212">
        <f>'Table 35'!J11/'Table 28'!K11</f>
        <v>12.124579656503194</v>
      </c>
      <c r="K11" s="212">
        <f>'Table 35'!K11/'Table 28'!L11</f>
        <v>17.914848415250344</v>
      </c>
      <c r="L11" s="212">
        <f>'Table 35'!L11/'Table 28'!M11</f>
        <v>24.608767576509511</v>
      </c>
      <c r="M11" s="212">
        <f>'Table 35'!M11/'Table 28'!N11</f>
        <v>23.729005020538569</v>
      </c>
      <c r="N11" s="212">
        <f>'Table 35'!N11/'Table 28'!O11</f>
        <v>15.419443806021604</v>
      </c>
      <c r="O11" s="212">
        <f>'Table 35'!O11/'Table 28'!P11</f>
        <v>21.181379883624274</v>
      </c>
      <c r="P11" s="212">
        <f>'Table 35'!P11/'Table 28'!Q11</f>
        <v>12.408357628765794</v>
      </c>
      <c r="Q11" s="212">
        <f>'Table 35'!Q11/'Table 28'!R11</f>
        <v>9.8110790906179943</v>
      </c>
      <c r="R11" s="212">
        <f>'Table 35'!R11/'Table 28'!S11</f>
        <v>9.6565527671440066</v>
      </c>
      <c r="S11" s="213">
        <f>'Table 35'!S11/'Table 28'!T11</f>
        <v>12.379918125994996</v>
      </c>
      <c r="T11" s="212">
        <f>'Table 35'!T11/'Table 28'!U11</f>
        <v>9.2617983803406876</v>
      </c>
      <c r="U11" s="212">
        <f>'Table 35'!U11/'Table 28'!V11</f>
        <v>15.190109890109889</v>
      </c>
      <c r="V11" s="213">
        <f>'Table 35'!V11/'Table 28'!W11</f>
        <v>16.15697883028346</v>
      </c>
      <c r="W11" s="210">
        <f>'Table 35'!W11/'Table 28'!X11</f>
        <v>15.102204215227777</v>
      </c>
      <c r="X11" s="210">
        <f>'Table 35'!X11/'Table 28'!Y11</f>
        <v>16.080418355803719</v>
      </c>
    </row>
    <row r="12" spans="1:24" s="105" customFormat="1">
      <c r="A12" s="44">
        <v>2002</v>
      </c>
      <c r="B12" s="210">
        <f>'Table 35'!B12/'Table 28'!C12</f>
        <v>17.167074280739246</v>
      </c>
      <c r="C12" s="211">
        <f>'Table 35'!C12/'Table 28'!D12</f>
        <v>14.254361799816346</v>
      </c>
      <c r="D12" s="212">
        <f>'Table 35'!D12/'Table 28'!E12</f>
        <v>37.910134089736978</v>
      </c>
      <c r="E12" s="212">
        <f>'Table 35'!E12/'Table 28'!F12</f>
        <v>30.914541094397212</v>
      </c>
      <c r="F12" s="212">
        <f>'Table 35'!F12/'Table 28'!G12</f>
        <v>16.807774470320435</v>
      </c>
      <c r="G12" s="213">
        <f>'Table 35'!G12/'Table 28'!H12</f>
        <v>20.747181964573269</v>
      </c>
      <c r="H12" s="210">
        <f>'Table 35'!H12/'Table 28'!I12</f>
        <v>20.516784151358717</v>
      </c>
      <c r="I12" s="211">
        <f>'Table 35'!I12/'Table 28'!J12</f>
        <v>18.062944839857654</v>
      </c>
      <c r="J12" s="212">
        <f>'Table 35'!J12/'Table 28'!K12</f>
        <v>12.570410399336213</v>
      </c>
      <c r="K12" s="212">
        <f>'Table 35'!K12/'Table 28'!L12</f>
        <v>19.049987672583828</v>
      </c>
      <c r="L12" s="212">
        <f>'Table 35'!L12/'Table 28'!M12</f>
        <v>27.650185622679714</v>
      </c>
      <c r="M12" s="212">
        <f>'Table 35'!M12/'Table 28'!N12</f>
        <v>24.054173744236834</v>
      </c>
      <c r="N12" s="212">
        <f>'Table 35'!N12/'Table 28'!O12</f>
        <v>16.330455635491607</v>
      </c>
      <c r="O12" s="212">
        <f>'Table 35'!O12/'Table 28'!P12</f>
        <v>22.303908687797669</v>
      </c>
      <c r="P12" s="212">
        <f>'Table 35'!P12/'Table 28'!Q12</f>
        <v>13.016696130426242</v>
      </c>
      <c r="Q12" s="212">
        <f>'Table 35'!Q12/'Table 28'!R12</f>
        <v>10.328389830508476</v>
      </c>
      <c r="R12" s="212">
        <f>'Table 35'!R12/'Table 28'!S12</f>
        <v>10.35852220997652</v>
      </c>
      <c r="S12" s="213">
        <f>'Table 35'!S12/'Table 28'!T12</f>
        <v>13.021173988395752</v>
      </c>
      <c r="T12" s="212">
        <f>'Table 35'!T12/'Table 28'!U12</f>
        <v>9.9620837007393348</v>
      </c>
      <c r="U12" s="212">
        <f>'Table 35'!U12/'Table 28'!V12</f>
        <v>14.245026178010471</v>
      </c>
      <c r="V12" s="213">
        <f>'Table 35'!V12/'Table 28'!W12</f>
        <v>17.072390261895983</v>
      </c>
      <c r="W12" s="210">
        <f>'Table 35'!W12/'Table 28'!X12</f>
        <v>15.717338549639962</v>
      </c>
      <c r="X12" s="210">
        <f>'Table 35'!X12/'Table 28'!Y12</f>
        <v>16.510231327622954</v>
      </c>
    </row>
    <row r="13" spans="1:24" s="105" customFormat="1">
      <c r="A13" s="44">
        <v>2003</v>
      </c>
      <c r="B13" s="210">
        <f>'Table 35'!B13/'Table 28'!C13</f>
        <v>17.985762379015291</v>
      </c>
      <c r="C13" s="211">
        <f>'Table 35'!C13/'Table 28'!D13</f>
        <v>14.684991881234051</v>
      </c>
      <c r="D13" s="212">
        <f>'Table 35'!D13/'Table 28'!E13</f>
        <v>41.833310297166548</v>
      </c>
      <c r="E13" s="212">
        <f>'Table 35'!E13/'Table 28'!F13</f>
        <v>30.012910284463892</v>
      </c>
      <c r="F13" s="212">
        <f>'Table 35'!F13/'Table 28'!G13</f>
        <v>18.901704654280788</v>
      </c>
      <c r="G13" s="213">
        <f>'Table 35'!G13/'Table 28'!H13</f>
        <v>21.779862937285838</v>
      </c>
      <c r="H13" s="210">
        <f>'Table 35'!H13/'Table 28'!I13</f>
        <v>21.988175030615867</v>
      </c>
      <c r="I13" s="211">
        <f>'Table 35'!I13/'Table 28'!J13</f>
        <v>18.065526645536963</v>
      </c>
      <c r="J13" s="212">
        <f>'Table 35'!J13/'Table 28'!K13</f>
        <v>13.031627132750726</v>
      </c>
      <c r="K13" s="212">
        <f>'Table 35'!K13/'Table 28'!L13</f>
        <v>20.313118228921336</v>
      </c>
      <c r="L13" s="212">
        <f>'Table 35'!L13/'Table 28'!M13</f>
        <v>27.348120555367423</v>
      </c>
      <c r="M13" s="212">
        <f>'Table 35'!M13/'Table 28'!N13</f>
        <v>25.086657496561209</v>
      </c>
      <c r="N13" s="212">
        <f>'Table 35'!N13/'Table 28'!O13</f>
        <v>17.415813953488374</v>
      </c>
      <c r="O13" s="212">
        <f>'Table 35'!O13/'Table 28'!P13</f>
        <v>23.339666901243255</v>
      </c>
      <c r="P13" s="212">
        <f>'Table 35'!P13/'Table 28'!Q13</f>
        <v>13.53496247483068</v>
      </c>
      <c r="Q13" s="212">
        <f>'Table 35'!Q13/'Table 28'!R13</f>
        <v>10.392804044008326</v>
      </c>
      <c r="R13" s="212">
        <f>'Table 35'!R13/'Table 28'!S13</f>
        <v>10.810529227364928</v>
      </c>
      <c r="S13" s="213">
        <f>'Table 35'!S13/'Table 28'!T13</f>
        <v>13.873861583274953</v>
      </c>
      <c r="T13" s="212">
        <f>'Table 35'!T13/'Table 28'!U13</f>
        <v>10.726262158406669</v>
      </c>
      <c r="U13" s="212">
        <f>'Table 35'!U13/'Table 28'!V13</f>
        <v>13.11436170212766</v>
      </c>
      <c r="V13" s="213">
        <f>'Table 35'!V13/'Table 28'!W13</f>
        <v>18.324816176470588</v>
      </c>
      <c r="W13" s="210">
        <f>'Table 35'!W13/'Table 28'!X13</f>
        <v>16.303831722947169</v>
      </c>
      <c r="X13" s="210">
        <f>'Table 35'!X13/'Table 28'!Y13</f>
        <v>17.293978966276278</v>
      </c>
    </row>
    <row r="14" spans="1:24" s="105" customFormat="1">
      <c r="A14" s="44">
        <v>2004</v>
      </c>
      <c r="B14" s="210">
        <f>'Table 35'!B14/'Table 28'!C14</f>
        <v>18.601592974806383</v>
      </c>
      <c r="C14" s="211">
        <f>'Table 35'!C14/'Table 28'!D14</f>
        <v>14.249524244500266</v>
      </c>
      <c r="D14" s="212">
        <f>'Table 35'!D14/'Table 28'!E14</f>
        <v>42.460599048720916</v>
      </c>
      <c r="E14" s="212">
        <f>'Table 35'!E14/'Table 28'!F14</f>
        <v>31.533882203926535</v>
      </c>
      <c r="F14" s="212">
        <f>'Table 35'!F14/'Table 28'!G14</f>
        <v>19.595571138586457</v>
      </c>
      <c r="G14" s="213">
        <f>'Table 35'!G14/'Table 28'!H14</f>
        <v>22.830671856243864</v>
      </c>
      <c r="H14" s="210">
        <f>'Table 35'!H14/'Table 28'!I14</f>
        <v>22.750196288587841</v>
      </c>
      <c r="I14" s="211">
        <f>'Table 35'!I14/'Table 28'!J14</f>
        <v>18.729146656815661</v>
      </c>
      <c r="J14" s="212">
        <f>'Table 35'!J14/'Table 28'!K14</f>
        <v>13.414762777857895</v>
      </c>
      <c r="K14" s="212">
        <f>'Table 35'!K14/'Table 28'!L14</f>
        <v>21.186593657861486</v>
      </c>
      <c r="L14" s="212">
        <f>'Table 35'!L14/'Table 28'!M14</f>
        <v>25.998192226574268</v>
      </c>
      <c r="M14" s="212">
        <f>'Table 35'!M14/'Table 28'!N14</f>
        <v>25.265638844586213</v>
      </c>
      <c r="N14" s="212">
        <f>'Table 35'!N14/'Table 28'!O14</f>
        <v>18.323427781617138</v>
      </c>
      <c r="O14" s="212">
        <f>'Table 35'!O14/'Table 28'!P14</f>
        <v>24.238533604887984</v>
      </c>
      <c r="P14" s="212">
        <f>'Table 35'!P14/'Table 28'!Q14</f>
        <v>14.647282368537342</v>
      </c>
      <c r="Q14" s="212">
        <f>'Table 35'!Q14/'Table 28'!R14</f>
        <v>10.805309734513274</v>
      </c>
      <c r="R14" s="212">
        <f>'Table 35'!R14/'Table 28'!S14</f>
        <v>10.895907230559345</v>
      </c>
      <c r="S14" s="213">
        <f>'Table 35'!S14/'Table 28'!T14</f>
        <v>14.4585299321734</v>
      </c>
      <c r="T14" s="212">
        <f>'Table 35'!T14/'Table 28'!U14</f>
        <v>11.272301412032391</v>
      </c>
      <c r="U14" s="212">
        <f>'Table 35'!U14/'Table 28'!V14</f>
        <v>13.315080033698399</v>
      </c>
      <c r="V14" s="213">
        <f>'Table 35'!V14/'Table 28'!W14</f>
        <v>18.911074740861977</v>
      </c>
      <c r="W14" s="210">
        <f>'Table 35'!W14/'Table 28'!X14</f>
        <v>16.783173076923077</v>
      </c>
      <c r="X14" s="210">
        <f>'Table 35'!X14/'Table 28'!Y14</f>
        <v>17.875182973127409</v>
      </c>
    </row>
    <row r="15" spans="1:24" s="105" customFormat="1">
      <c r="A15" s="44">
        <v>2005</v>
      </c>
      <c r="B15" s="210">
        <f>'Table 35'!B15/'Table 28'!C15</f>
        <v>18.984728870337182</v>
      </c>
      <c r="C15" s="211">
        <f>'Table 35'!C15/'Table 28'!D15</f>
        <v>15.693610722802401</v>
      </c>
      <c r="D15" s="212">
        <f>'Table 35'!D15/'Table 28'!E15</f>
        <v>39.232752920432006</v>
      </c>
      <c r="E15" s="212">
        <f>'Table 35'!E15/'Table 28'!F15</f>
        <v>31.603805143215553</v>
      </c>
      <c r="F15" s="212">
        <f>'Table 35'!F15/'Table 28'!G15</f>
        <v>19.180154914529915</v>
      </c>
      <c r="G15" s="213">
        <f>'Table 35'!G15/'Table 28'!H15</f>
        <v>23.463019938466452</v>
      </c>
      <c r="H15" s="210">
        <f>'Table 35'!H15/'Table 28'!I15</f>
        <v>22.960134325962688</v>
      </c>
      <c r="I15" s="211">
        <f>'Table 35'!I15/'Table 28'!J15</f>
        <v>19.185091315691391</v>
      </c>
      <c r="J15" s="212">
        <f>'Table 35'!J15/'Table 28'!K15</f>
        <v>13.73758865248227</v>
      </c>
      <c r="K15" s="212">
        <f>'Table 35'!K15/'Table 28'!L15</f>
        <v>21.187549299193009</v>
      </c>
      <c r="L15" s="212">
        <f>'Table 35'!L15/'Table 28'!M15</f>
        <v>30.024670018856067</v>
      </c>
      <c r="M15" s="212">
        <f>'Table 35'!M15/'Table 28'!N15</f>
        <v>26.613021214337966</v>
      </c>
      <c r="N15" s="212">
        <f>'Table 35'!N15/'Table 28'!O15</f>
        <v>18.408508457201435</v>
      </c>
      <c r="O15" s="212">
        <f>'Table 35'!O15/'Table 28'!P15</f>
        <v>24.232369240112352</v>
      </c>
      <c r="P15" s="212">
        <f>'Table 35'!P15/'Table 28'!Q15</f>
        <v>14.632927713756144</v>
      </c>
      <c r="Q15" s="212">
        <f>'Table 35'!Q15/'Table 28'!R15</f>
        <v>10.4703081232493</v>
      </c>
      <c r="R15" s="212">
        <f>'Table 35'!R15/'Table 28'!S15</f>
        <v>11.213124651681218</v>
      </c>
      <c r="S15" s="213">
        <f>'Table 35'!S15/'Table 28'!T15</f>
        <v>14.749600482971697</v>
      </c>
      <c r="T15" s="212">
        <f>'Table 35'!T15/'Table 28'!U15</f>
        <v>11.188676795221401</v>
      </c>
      <c r="U15" s="212">
        <f>'Table 35'!U15/'Table 28'!V15</f>
        <v>11.839467501957714</v>
      </c>
      <c r="V15" s="213">
        <f>'Table 35'!V15/'Table 28'!W15</f>
        <v>19.850783972125434</v>
      </c>
      <c r="W15" s="210">
        <f>'Table 35'!W15/'Table 28'!X15</f>
        <v>17.229772739658834</v>
      </c>
      <c r="X15" s="210">
        <f>'Table 35'!X15/'Table 28'!Y15</f>
        <v>18.265379073810159</v>
      </c>
    </row>
    <row r="16" spans="1:24" s="105" customFormat="1">
      <c r="A16" s="44">
        <v>2006</v>
      </c>
      <c r="B16" s="210">
        <f>'Table 35'!B16/'Table 28'!C16</f>
        <v>19.385183872004252</v>
      </c>
      <c r="C16" s="211">
        <f>'Table 35'!C16/'Table 28'!D16</f>
        <v>15.18450673140587</v>
      </c>
      <c r="D16" s="212">
        <f>'Table 35'!D16/'Table 28'!E16</f>
        <v>39.358207501217727</v>
      </c>
      <c r="E16" s="212">
        <f>'Table 35'!E16/'Table 28'!F16</f>
        <v>31.118212669683253</v>
      </c>
      <c r="F16" s="212">
        <f>'Table 35'!F16/'Table 28'!G16</f>
        <v>19.670230785517678</v>
      </c>
      <c r="G16" s="213">
        <f>'Table 35'!G16/'Table 28'!H16</f>
        <v>25.549822372411402</v>
      </c>
      <c r="H16" s="210">
        <f>'Table 35'!H16/'Table 28'!I16</f>
        <v>23.85919932491127</v>
      </c>
      <c r="I16" s="211">
        <f>'Table 35'!I16/'Table 28'!J16</f>
        <v>20.612016694227894</v>
      </c>
      <c r="J16" s="212">
        <f>'Table 35'!J16/'Table 28'!K16</f>
        <v>13.587724992623192</v>
      </c>
      <c r="K16" s="212">
        <f>'Table 35'!K16/'Table 28'!L16</f>
        <v>21.19605006954103</v>
      </c>
      <c r="L16" s="212">
        <f>'Table 35'!L16/'Table 28'!M16</f>
        <v>30.166951921580836</v>
      </c>
      <c r="M16" s="212">
        <f>'Table 35'!M16/'Table 28'!N16</f>
        <v>26.402730960406789</v>
      </c>
      <c r="N16" s="212">
        <f>'Table 35'!N16/'Table 28'!O16</f>
        <v>18.829088130412632</v>
      </c>
      <c r="O16" s="212">
        <f>'Table 35'!O16/'Table 28'!P16</f>
        <v>24.390114348948728</v>
      </c>
      <c r="P16" s="212">
        <f>'Table 35'!P16/'Table 28'!Q16</f>
        <v>15.9021523310301</v>
      </c>
      <c r="Q16" s="212">
        <f>'Table 35'!Q16/'Table 28'!R16</f>
        <v>11.650602409638553</v>
      </c>
      <c r="R16" s="212">
        <f>'Table 35'!R16/'Table 28'!S16</f>
        <v>11.426413366903184</v>
      </c>
      <c r="S16" s="213">
        <f>'Table 35'!S16/'Table 28'!T16</f>
        <v>15.027247219499001</v>
      </c>
      <c r="T16" s="212">
        <f>'Table 35'!T16/'Table 28'!U16</f>
        <v>11.430254777070065</v>
      </c>
      <c r="U16" s="212">
        <f>'Table 35'!U16/'Table 28'!V16</f>
        <v>11.235772357723578</v>
      </c>
      <c r="V16" s="213">
        <f>'Table 35'!V16/'Table 28'!W16</f>
        <v>19.944444444444443</v>
      </c>
      <c r="W16" s="210">
        <f>'Table 35'!W16/'Table 28'!X16</f>
        <v>17.489730457370619</v>
      </c>
      <c r="X16" s="210">
        <f>'Table 35'!X16/'Table 28'!Y16</f>
        <v>18.598128939630087</v>
      </c>
    </row>
    <row r="17" spans="1:24" s="105" customFormat="1">
      <c r="A17" s="44">
        <v>2007</v>
      </c>
      <c r="B17" s="210">
        <f>'Table 35'!B17/'Table 28'!C17</f>
        <v>20.519295280623862</v>
      </c>
      <c r="C17" s="211">
        <f>'Table 35'!C17/'Table 28'!D17</f>
        <v>16.911496746203905</v>
      </c>
      <c r="D17" s="212">
        <f>'Table 35'!D17/'Table 28'!E17</f>
        <v>42.517114802239149</v>
      </c>
      <c r="E17" s="212">
        <f>'Table 35'!E17/'Table 28'!F17</f>
        <v>32.780718701700152</v>
      </c>
      <c r="F17" s="212">
        <f>'Table 35'!F17/'Table 28'!G17</f>
        <v>21.043611244759092</v>
      </c>
      <c r="G17" s="213">
        <f>'Table 35'!G17/'Table 28'!H17</f>
        <v>26.290822107516053</v>
      </c>
      <c r="H17" s="210">
        <f>'Table 35'!H17/'Table 28'!I17</f>
        <v>25.66529649177274</v>
      </c>
      <c r="I17" s="211">
        <f>'Table 35'!I17/'Table 28'!J17</f>
        <v>22.223251505326537</v>
      </c>
      <c r="J17" s="212">
        <f>'Table 35'!J17/'Table 28'!K17</f>
        <v>14.179764623901512</v>
      </c>
      <c r="K17" s="212">
        <f>'Table 35'!K17/'Table 28'!L17</f>
        <v>22.844901949508312</v>
      </c>
      <c r="L17" s="212">
        <f>'Table 35'!L17/'Table 28'!M17</f>
        <v>28.03448275862069</v>
      </c>
      <c r="M17" s="212">
        <f>'Table 35'!M17/'Table 28'!N17</f>
        <v>26.057435254803675</v>
      </c>
      <c r="N17" s="212">
        <f>'Table 35'!N17/'Table 28'!O17</f>
        <v>19.004846135207174</v>
      </c>
      <c r="O17" s="212">
        <f>'Table 35'!O17/'Table 28'!P17</f>
        <v>25.835335902667573</v>
      </c>
      <c r="P17" s="212">
        <f>'Table 35'!P17/'Table 28'!Q17</f>
        <v>18.114703139571027</v>
      </c>
      <c r="Q17" s="212">
        <f>'Table 35'!Q17/'Table 28'!R17</f>
        <v>12.65962441314554</v>
      </c>
      <c r="R17" s="212">
        <f>'Table 35'!R17/'Table 28'!S17</f>
        <v>12.265684191074563</v>
      </c>
      <c r="S17" s="213">
        <f>'Table 35'!S17/'Table 28'!T17</f>
        <v>15.673528715816515</v>
      </c>
      <c r="T17" s="212">
        <f>'Table 35'!T17/'Table 28'!U17</f>
        <v>12.55026769779893</v>
      </c>
      <c r="U17" s="212">
        <f>'Table 35'!U17/'Table 28'!V17</f>
        <v>12.235474006116208</v>
      </c>
      <c r="V17" s="213">
        <f>'Table 35'!V17/'Table 28'!W17</f>
        <v>19.60999543587403</v>
      </c>
      <c r="W17" s="210">
        <f>'Table 35'!W17/'Table 28'!X17</f>
        <v>18.383381608650389</v>
      </c>
      <c r="X17" s="210">
        <f>'Table 35'!X17/'Table 28'!Y17</f>
        <v>19.610103469725242</v>
      </c>
    </row>
    <row r="18" spans="1:24" s="105" customFormat="1">
      <c r="A18" s="44">
        <v>2008</v>
      </c>
      <c r="B18" s="210">
        <f>'Table 35'!B18/'Table 28'!C18</f>
        <v>21.897869988766601</v>
      </c>
      <c r="C18" s="211">
        <f>'Table 35'!C18/'Table 28'!D18</f>
        <v>18.079004542761211</v>
      </c>
      <c r="D18" s="212">
        <f>'Table 35'!D18/'Table 28'!E18</f>
        <v>41.609593920683928</v>
      </c>
      <c r="E18" s="212">
        <f>'Table 35'!E18/'Table 28'!F18</f>
        <v>34.653463587921848</v>
      </c>
      <c r="F18" s="212">
        <f>'Table 35'!F18/'Table 28'!G18</f>
        <v>24.602091290463967</v>
      </c>
      <c r="G18" s="213">
        <f>'Table 35'!G18/'Table 28'!H18</f>
        <v>27.445331803741613</v>
      </c>
      <c r="H18" s="210">
        <f>'Table 35'!H18/'Table 28'!I18</f>
        <v>27.853268269172837</v>
      </c>
      <c r="I18" s="211">
        <f>'Table 35'!I18/'Table 28'!J18</f>
        <v>23.659592795614721</v>
      </c>
      <c r="J18" s="212">
        <f>'Table 35'!J18/'Table 28'!K18</f>
        <v>15.25931029203506</v>
      </c>
      <c r="K18" s="212">
        <f>'Table 35'!K18/'Table 28'!L18</f>
        <v>23.480261549743339</v>
      </c>
      <c r="L18" s="212">
        <f>'Table 35'!L18/'Table 28'!M18</f>
        <v>29.91890410958904</v>
      </c>
      <c r="M18" s="212">
        <f>'Table 35'!M18/'Table 28'!N18</f>
        <v>27.400342081351223</v>
      </c>
      <c r="N18" s="212">
        <f>'Table 35'!N18/'Table 28'!O18</f>
        <v>19.980458986593955</v>
      </c>
      <c r="O18" s="212">
        <f>'Table 35'!O18/'Table 28'!P18</f>
        <v>26.84652654079088</v>
      </c>
      <c r="P18" s="212">
        <f>'Table 35'!P18/'Table 28'!Q18</f>
        <v>18.955457108336692</v>
      </c>
      <c r="Q18" s="212">
        <f>'Table 35'!Q18/'Table 28'!R18</f>
        <v>12.528449967298888</v>
      </c>
      <c r="R18" s="212">
        <f>'Table 35'!R18/'Table 28'!S18</f>
        <v>12.620037469890267</v>
      </c>
      <c r="S18" s="213">
        <f>'Table 35'!S18/'Table 28'!T18</f>
        <v>17.082365434393044</v>
      </c>
      <c r="T18" s="212">
        <f>'Table 35'!T18/'Table 28'!U18</f>
        <v>13.609790660225443</v>
      </c>
      <c r="U18" s="212">
        <f>'Table 35'!U18/'Table 28'!V18</f>
        <v>13.067887109077041</v>
      </c>
      <c r="V18" s="213">
        <f>'Table 35'!V18/'Table 28'!W18</f>
        <v>21.532260490299294</v>
      </c>
      <c r="W18" s="210">
        <f>'Table 35'!W18/'Table 28'!X18</f>
        <v>19.348234274572111</v>
      </c>
      <c r="X18" s="210">
        <f>'Table 35'!X18/'Table 28'!Y18</f>
        <v>20.955404587086516</v>
      </c>
    </row>
    <row r="19" spans="1:24" s="105" customFormat="1">
      <c r="A19" s="44">
        <v>2009</v>
      </c>
      <c r="B19" s="210">
        <f>'Table 35'!B19/'Table 28'!C19</f>
        <v>24.611903513782067</v>
      </c>
      <c r="C19" s="211">
        <f>'Table 35'!C19/'Table 28'!D19</f>
        <v>19.296942188246536</v>
      </c>
      <c r="D19" s="212">
        <f>'Table 35'!D19/'Table 28'!E19</f>
        <v>49.567620286085827</v>
      </c>
      <c r="E19" s="212">
        <f>'Table 35'!E19/'Table 28'!F19</f>
        <v>40.718456947996586</v>
      </c>
      <c r="F19" s="212">
        <f>'Table 35'!F19/'Table 28'!G19</f>
        <v>25.813407544154522</v>
      </c>
      <c r="G19" s="213">
        <f>'Table 35'!G19/'Table 28'!H19</f>
        <v>32.62484572041857</v>
      </c>
      <c r="H19" s="210">
        <f>'Table 35'!H19/'Table 28'!I19</f>
        <v>30.49501424501425</v>
      </c>
      <c r="I19" s="211">
        <f>'Table 35'!I19/'Table 28'!J19</f>
        <v>26.385941006732924</v>
      </c>
      <c r="J19" s="212">
        <f>'Table 35'!J19/'Table 28'!K19</f>
        <v>17.567797129264758</v>
      </c>
      <c r="K19" s="212">
        <f>'Table 35'!K19/'Table 28'!L19</f>
        <v>27.116228956228955</v>
      </c>
      <c r="L19" s="212">
        <f>'Table 35'!L19/'Table 28'!M19</f>
        <v>38.558477381390219</v>
      </c>
      <c r="M19" s="212">
        <f>'Table 35'!M19/'Table 28'!N19</f>
        <v>30.283378426067525</v>
      </c>
      <c r="N19" s="212">
        <f>'Table 35'!N19/'Table 28'!O19</f>
        <v>22.084982014388487</v>
      </c>
      <c r="O19" s="212">
        <f>'Table 35'!O19/'Table 28'!P19</f>
        <v>30.74896890862944</v>
      </c>
      <c r="P19" s="212">
        <f>'Table 35'!P19/'Table 28'!Q19</f>
        <v>22.429051844932275</v>
      </c>
      <c r="Q19" s="212">
        <f>'Table 35'!Q19/'Table 28'!R19</f>
        <v>15.312208398133748</v>
      </c>
      <c r="R19" s="212">
        <f>'Table 35'!R19/'Table 28'!S19</f>
        <v>14.979758109407419</v>
      </c>
      <c r="S19" s="213">
        <f>'Table 35'!S19/'Table 28'!T19</f>
        <v>18.883033419023139</v>
      </c>
      <c r="T19" s="212">
        <f>'Table 35'!T19/'Table 28'!U19</f>
        <v>14.927305706711316</v>
      </c>
      <c r="U19" s="212">
        <f>'Table 35'!U19/'Table 28'!V19</f>
        <v>14.02112676056338</v>
      </c>
      <c r="V19" s="213">
        <f>'Table 35'!V19/'Table 28'!W19</f>
        <v>23.392416857798164</v>
      </c>
      <c r="W19" s="210">
        <f>'Table 35'!W19/'Table 28'!X19</f>
        <v>22.065571381326336</v>
      </c>
      <c r="X19" s="210">
        <f>'Table 35'!X19/'Table 28'!Y19</f>
        <v>23.677256751381933</v>
      </c>
    </row>
    <row r="20" spans="1:24" s="105" customFormat="1">
      <c r="A20" s="44">
        <v>2010</v>
      </c>
      <c r="B20" s="210">
        <f>'Table 35'!B20/'Table 28'!C20</f>
        <v>25.07041126993137</v>
      </c>
      <c r="C20" s="211">
        <f>'Table 35'!C20/'Table 28'!D20</f>
        <v>17.447485127095728</v>
      </c>
      <c r="D20" s="212">
        <f>'Table 35'!D20/'Table 28'!E20</f>
        <v>52.301598706664272</v>
      </c>
      <c r="E20" s="212">
        <f>'Table 35'!E20/'Table 28'!F20</f>
        <v>47.332391713747647</v>
      </c>
      <c r="F20" s="212">
        <f>'Table 35'!F20/'Table 28'!G20</f>
        <v>26.321642536195704</v>
      </c>
      <c r="G20" s="213">
        <f>'Table 35'!G20/'Table 28'!H20</f>
        <v>31.599574769666901</v>
      </c>
      <c r="H20" s="210">
        <f>'Table 35'!H20/'Table 28'!I20</f>
        <v>31.058316271227266</v>
      </c>
      <c r="I20" s="211">
        <f>'Table 35'!I20/'Table 28'!J20</f>
        <v>27.239980991604629</v>
      </c>
      <c r="J20" s="212">
        <f>'Table 35'!J20/'Table 28'!K20</f>
        <v>18.053548652944293</v>
      </c>
      <c r="K20" s="212">
        <f>'Table 35'!K20/'Table 28'!L20</f>
        <v>26.714500375657401</v>
      </c>
      <c r="L20" s="212">
        <f>'Table 35'!L20/'Table 28'!M20</f>
        <v>40.888235294117649</v>
      </c>
      <c r="M20" s="212">
        <f>'Table 35'!M20/'Table 28'!N20</f>
        <v>30.568567961165051</v>
      </c>
      <c r="N20" s="212">
        <f>'Table 35'!N20/'Table 28'!O20</f>
        <v>22.832866077205093</v>
      </c>
      <c r="O20" s="212">
        <f>'Table 35'!O20/'Table 28'!P20</f>
        <v>29.768640665328363</v>
      </c>
      <c r="P20" s="212">
        <f>'Table 35'!P20/'Table 28'!Q20</f>
        <v>22.754500671742054</v>
      </c>
      <c r="Q20" s="212">
        <f>'Table 35'!Q20/'Table 28'!R20</f>
        <v>16.043653705062361</v>
      </c>
      <c r="R20" s="212">
        <f>'Table 35'!R20/'Table 28'!S20</f>
        <v>15.165633014688737</v>
      </c>
      <c r="S20" s="213">
        <f>'Table 35'!S20/'Table 28'!T20</f>
        <v>19.8181414947882</v>
      </c>
      <c r="T20" s="212">
        <f>'Table 35'!T20/'Table 28'!U20</f>
        <v>16.008962699354157</v>
      </c>
      <c r="U20" s="212">
        <f>'Table 35'!U20/'Table 28'!V20</f>
        <v>14.177293934681181</v>
      </c>
      <c r="V20" s="213">
        <f>'Table 35'!V20/'Table 28'!W20</f>
        <v>24.125537972588226</v>
      </c>
      <c r="W20" s="210">
        <f>'Table 35'!W20/'Table 28'!X20</f>
        <v>22.430093534388895</v>
      </c>
      <c r="X20" s="210">
        <f>'Table 35'!X20/'Table 28'!Y20</f>
        <v>23.905058960995035</v>
      </c>
    </row>
    <row r="21" spans="1:24" s="105" customFormat="1">
      <c r="A21" s="44">
        <v>2011</v>
      </c>
      <c r="B21" s="210">
        <f>'Table 35'!B21/'Table 28'!C21</f>
        <v>26.255681230030294</v>
      </c>
      <c r="C21" s="211">
        <f>'Table 35'!C21/'Table 28'!D21</f>
        <v>19.708314707197136</v>
      </c>
      <c r="D21" s="212">
        <f>'Table 35'!D21/'Table 28'!E21</f>
        <v>54.656327808209433</v>
      </c>
      <c r="E21" s="212">
        <f>'Table 35'!E21/'Table 28'!F21</f>
        <v>48.691296464188575</v>
      </c>
      <c r="F21" s="212">
        <f>'Table 35'!F21/'Table 28'!G21</f>
        <v>27.699252055212717</v>
      </c>
      <c r="G21" s="213">
        <f>'Table 35'!G21/'Table 28'!H21</f>
        <v>31.094228504122498</v>
      </c>
      <c r="H21" s="210">
        <f>'Table 35'!H21/'Table 28'!I21</f>
        <v>32.709563063255452</v>
      </c>
      <c r="I21" s="211">
        <f>'Table 35'!I21/'Table 28'!J21</f>
        <v>27.579603103551179</v>
      </c>
      <c r="J21" s="212">
        <f>'Table 35'!J21/'Table 28'!K21</f>
        <v>18.825238012138133</v>
      </c>
      <c r="K21" s="212">
        <f>'Table 35'!K21/'Table 28'!L21</f>
        <v>27.350031705770448</v>
      </c>
      <c r="L21" s="212">
        <f>'Table 35'!L21/'Table 28'!M21</f>
        <v>41.538227540052723</v>
      </c>
      <c r="M21" s="212">
        <f>'Table 35'!M21/'Table 28'!N21</f>
        <v>29.536088619541999</v>
      </c>
      <c r="N21" s="212">
        <f>'Table 35'!N21/'Table 28'!O21</f>
        <v>23.404053198226723</v>
      </c>
      <c r="O21" s="212">
        <f>'Table 35'!O21/'Table 28'!P21</f>
        <v>32.538663637009158</v>
      </c>
      <c r="P21" s="212">
        <f>'Table 35'!P21/'Table 28'!Q21</f>
        <v>23.001085867023058</v>
      </c>
      <c r="Q21" s="212">
        <f>'Table 35'!Q21/'Table 28'!R21</f>
        <v>15.790243902439025</v>
      </c>
      <c r="R21" s="212">
        <f>'Table 35'!R21/'Table 28'!S21</f>
        <v>15.58737972700828</v>
      </c>
      <c r="S21" s="213">
        <f>'Table 35'!S21/'Table 28'!T21</f>
        <v>21.128252562625097</v>
      </c>
      <c r="T21" s="212">
        <f>'Table 35'!T21/'Table 28'!U21</f>
        <v>16.270822655048693</v>
      </c>
      <c r="U21" s="212">
        <f>'Table 35'!U21/'Table 28'!V21</f>
        <v>16.120132560066281</v>
      </c>
      <c r="V21" s="213">
        <f>'Table 35'!V21/'Table 28'!W21</f>
        <v>26.194133300327994</v>
      </c>
      <c r="W21" s="210">
        <f>'Table 35'!W21/'Table 28'!X21</f>
        <v>23.174457846066012</v>
      </c>
      <c r="X21" s="210">
        <f>'Table 35'!X21/'Table 28'!Y21</f>
        <v>24.807928719851173</v>
      </c>
    </row>
    <row r="22" spans="1:24" s="105" customFormat="1">
      <c r="A22" s="44">
        <v>2012</v>
      </c>
      <c r="B22" s="210">
        <f>'Table 35'!B22/'Table 28'!C22</f>
        <v>27.858143823385475</v>
      </c>
      <c r="C22" s="211">
        <f>'Table 35'!C22/'Table 28'!D22</f>
        <v>20.16851417608186</v>
      </c>
      <c r="D22" s="212">
        <f>'Table 35'!D22/'Table 28'!E22</f>
        <v>52.975946322319281</v>
      </c>
      <c r="E22" s="212">
        <f>'Table 35'!E22/'Table 28'!F22</f>
        <v>48.475297060662918</v>
      </c>
      <c r="F22" s="212">
        <f>'Table 35'!F22/'Table 28'!G22</f>
        <v>29.618513548057262</v>
      </c>
      <c r="G22" s="213">
        <f>'Table 35'!G22/'Table 28'!H22</f>
        <v>35.523646690622456</v>
      </c>
      <c r="H22" s="210">
        <f>'Table 35'!H22/'Table 28'!I22</f>
        <v>33.922566311246278</v>
      </c>
      <c r="I22" s="211">
        <f>'Table 35'!I22/'Table 28'!J22</f>
        <v>29.776863318206296</v>
      </c>
      <c r="J22" s="212">
        <f>'Table 35'!J22/'Table 28'!K22</f>
        <v>19.935658884362269</v>
      </c>
      <c r="K22" s="212">
        <f>'Table 35'!K22/'Table 28'!L22</f>
        <v>28.454374620018793</v>
      </c>
      <c r="L22" s="212">
        <f>'Table 35'!L22/'Table 28'!M22</f>
        <v>43.231262011531072</v>
      </c>
      <c r="M22" s="212">
        <f>'Table 35'!M22/'Table 28'!N22</f>
        <v>30.617512437810944</v>
      </c>
      <c r="N22" s="212">
        <f>'Table 35'!N22/'Table 28'!O22</f>
        <v>24.375434293889231</v>
      </c>
      <c r="O22" s="212">
        <f>'Table 35'!O22/'Table 28'!P22</f>
        <v>35.551980682633953</v>
      </c>
      <c r="P22" s="212">
        <f>'Table 35'!P22/'Table 28'!Q22</f>
        <v>25.572090628218334</v>
      </c>
      <c r="Q22" s="212">
        <f>'Table 35'!Q22/'Table 28'!R22</f>
        <v>17.711247443762783</v>
      </c>
      <c r="R22" s="212">
        <f>'Table 35'!R22/'Table 28'!S22</f>
        <v>16.476715738872915</v>
      </c>
      <c r="S22" s="213">
        <f>'Table 35'!S22/'Table 28'!T22</f>
        <v>21.747184931707174</v>
      </c>
      <c r="T22" s="212">
        <f>'Table 35'!T22/'Table 28'!U22</f>
        <v>17.312758216686195</v>
      </c>
      <c r="U22" s="212">
        <f>'Table 35'!U22/'Table 28'!V22</f>
        <v>15.028253424657535</v>
      </c>
      <c r="V22" s="213">
        <f>'Table 35'!V22/'Table 28'!W22</f>
        <v>26.493157205759847</v>
      </c>
      <c r="W22" s="210">
        <f>'Table 35'!W22/'Table 28'!X22</f>
        <v>24.50690363094759</v>
      </c>
      <c r="X22" s="210">
        <f>'Table 35'!X22/'Table 28'!Y22</f>
        <v>26.502734312288862</v>
      </c>
    </row>
    <row r="23" spans="1:24" s="105" customFormat="1">
      <c r="A23" s="44">
        <v>2013</v>
      </c>
      <c r="B23" s="210">
        <f>'Table 35'!B23/'Table 28'!C23</f>
        <v>30.602337892191159</v>
      </c>
      <c r="C23" s="211">
        <f>'Table 35'!C23/'Table 28'!D23</f>
        <v>20.104750568120334</v>
      </c>
      <c r="D23" s="212">
        <f>'Table 35'!D23/'Table 28'!E23</f>
        <v>58.97077842850171</v>
      </c>
      <c r="E23" s="212">
        <f>'Table 35'!E23/'Table 28'!F23</f>
        <v>58.102377029889389</v>
      </c>
      <c r="F23" s="212">
        <f>'Table 35'!F23/'Table 28'!G23</f>
        <v>32.894564022837535</v>
      </c>
      <c r="G23" s="213">
        <f>'Table 35'!G23/'Table 28'!H23</f>
        <v>37.545890330878052</v>
      </c>
      <c r="H23" s="210">
        <f>'Table 35'!H23/'Table 28'!I23</f>
        <v>36.972821170704428</v>
      </c>
      <c r="I23" s="211">
        <f>'Table 35'!I23/'Table 28'!J23</f>
        <v>32.732601626016255</v>
      </c>
      <c r="J23" s="212">
        <f>'Table 35'!J23/'Table 28'!K23</f>
        <v>21.919518493665993</v>
      </c>
      <c r="K23" s="212">
        <f>'Table 35'!K23/'Table 28'!L23</f>
        <v>29.930579146348144</v>
      </c>
      <c r="L23" s="212">
        <f>'Table 35'!L23/'Table 28'!M23</f>
        <v>52.301677489177486</v>
      </c>
      <c r="M23" s="212">
        <f>'Table 35'!M23/'Table 28'!N23</f>
        <v>33.112513312034075</v>
      </c>
      <c r="N23" s="212">
        <f>'Table 35'!N23/'Table 28'!O23</f>
        <v>26.557063761385962</v>
      </c>
      <c r="O23" s="212">
        <f>'Table 35'!O23/'Table 28'!P23</f>
        <v>37.650074342232855</v>
      </c>
      <c r="P23" s="212">
        <f>'Table 35'!P23/'Table 28'!Q23</f>
        <v>26.502321693907874</v>
      </c>
      <c r="Q23" s="212">
        <f>'Table 35'!Q23/'Table 28'!R23</f>
        <v>18.67287784679089</v>
      </c>
      <c r="R23" s="212">
        <f>'Table 35'!R23/'Table 28'!S23</f>
        <v>18.225607083369859</v>
      </c>
      <c r="S23" s="213">
        <f>'Table 35'!S23/'Table 28'!T23</f>
        <v>23.758586361373816</v>
      </c>
      <c r="T23" s="212">
        <f>'Table 35'!T23/'Table 28'!U23</f>
        <v>18.604777344008468</v>
      </c>
      <c r="U23" s="212">
        <f>'Table 35'!U23/'Table 28'!V23</f>
        <v>16.764358108108109</v>
      </c>
      <c r="V23" s="213">
        <f>'Table 35'!V23/'Table 28'!W23</f>
        <v>29.196251656464948</v>
      </c>
      <c r="W23" s="210">
        <f>'Table 35'!W23/'Table 28'!X23</f>
        <v>26.555301308674867</v>
      </c>
      <c r="X23" s="210">
        <f>'Table 35'!X23/'Table 28'!Y23</f>
        <v>29.034649810366627</v>
      </c>
    </row>
    <row r="24" spans="1:24" s="105" customFormat="1">
      <c r="A24" s="44">
        <v>2014</v>
      </c>
      <c r="B24" s="210">
        <f>'Table 35'!B24/'Table 28'!C24</f>
        <v>32.389154746088458</v>
      </c>
      <c r="C24" s="211">
        <f>'Table 35'!C24/'Table 28'!D24</f>
        <v>22.722933784436929</v>
      </c>
      <c r="D24" s="212">
        <f>'Table 35'!D24/'Table 28'!E24</f>
        <v>61.355234425176626</v>
      </c>
      <c r="E24" s="212">
        <f>'Table 35'!E24/'Table 28'!F24</f>
        <v>62.580058032181491</v>
      </c>
      <c r="F24" s="212">
        <f>'Table 35'!F24/'Table 28'!G24</f>
        <v>35.731328896635503</v>
      </c>
      <c r="G24" s="213">
        <f>'Table 35'!G24/'Table 28'!H24</f>
        <v>42.198198761648634</v>
      </c>
      <c r="H24" s="210">
        <f>'Table 35'!H24/'Table 28'!I24</f>
        <v>39.890991806162972</v>
      </c>
      <c r="I24" s="211">
        <f>'Table 35'!I24/'Table 28'!J24</f>
        <v>33.653225806451616</v>
      </c>
      <c r="J24" s="212">
        <f>'Table 35'!J24/'Table 28'!K24</f>
        <v>23.094025257349038</v>
      </c>
      <c r="K24" s="212">
        <f>'Table 35'!K24/'Table 28'!L24</f>
        <v>32.381319104461191</v>
      </c>
      <c r="L24" s="212">
        <f>'Table 35'!L24/'Table 28'!M24</f>
        <v>49.880758094235333</v>
      </c>
      <c r="M24" s="212">
        <f>'Table 35'!M24/'Table 28'!N24</f>
        <v>35.462054200236636</v>
      </c>
      <c r="N24" s="212">
        <f>'Table 35'!N24/'Table 28'!O24</f>
        <v>28.492513475743657</v>
      </c>
      <c r="O24" s="212">
        <f>'Table 35'!O24/'Table 28'!P24</f>
        <v>40.353094332064892</v>
      </c>
      <c r="P24" s="212">
        <f>'Table 35'!P24/'Table 28'!Q24</f>
        <v>27.927798810167662</v>
      </c>
      <c r="Q24" s="212">
        <f>'Table 35'!Q24/'Table 28'!R24</f>
        <v>18.425956738768718</v>
      </c>
      <c r="R24" s="212">
        <f>'Table 35'!R24/'Table 28'!S24</f>
        <v>18.154825710255892</v>
      </c>
      <c r="S24" s="213">
        <f>'Table 35'!S24/'Table 28'!T24</f>
        <v>24.499541424640782</v>
      </c>
      <c r="T24" s="212">
        <f>'Table 35'!T24/'Table 28'!U24</f>
        <v>19.234034165571618</v>
      </c>
      <c r="U24" s="212">
        <f>'Table 35'!U24/'Table 28'!V24</f>
        <v>18.014274981217131</v>
      </c>
      <c r="V24" s="213">
        <f>'Table 35'!V24/'Table 28'!W24</f>
        <v>29.993254533077543</v>
      </c>
      <c r="W24" s="210">
        <f>'Table 35'!W24/'Table 28'!X24</f>
        <v>27.695175335126269</v>
      </c>
      <c r="X24" s="210">
        <f>'Table 35'!X24/'Table 28'!Y24</f>
        <v>30.85793683667303</v>
      </c>
    </row>
    <row r="25" spans="1:24" s="105" customFormat="1">
      <c r="A25" s="44">
        <v>2015</v>
      </c>
      <c r="B25" s="210">
        <f>'Table 35'!B25/'Table 28'!C25</f>
        <v>34.630321076138657</v>
      </c>
      <c r="C25" s="211">
        <f>'Table 35'!C25/'Table 28'!D25</f>
        <v>24.296581304402675</v>
      </c>
      <c r="D25" s="212">
        <f>'Table 35'!D25/'Table 28'!E25</f>
        <v>62.681118702509423</v>
      </c>
      <c r="E25" s="212">
        <f>'Table 35'!E25/'Table 28'!F25</f>
        <v>59.106557377049178</v>
      </c>
      <c r="F25" s="212">
        <f>'Table 35'!F25/'Table 28'!G25</f>
        <v>37.266104557569996</v>
      </c>
      <c r="G25" s="213">
        <f>'Table 35'!G25/'Table 28'!H25</f>
        <v>44.443585780525495</v>
      </c>
      <c r="H25" s="210">
        <f>'Table 35'!H25/'Table 28'!I25</f>
        <v>41.544278451181228</v>
      </c>
      <c r="I25" s="211">
        <f>'Table 35'!I25/'Table 28'!J25</f>
        <v>37.459346114344406</v>
      </c>
      <c r="J25" s="212">
        <f>'Table 35'!J25/'Table 28'!K25</f>
        <v>25.20073306484456</v>
      </c>
      <c r="K25" s="212">
        <f>'Table 35'!K25/'Table 28'!L25</f>
        <v>34.23093197926584</v>
      </c>
      <c r="L25" s="212">
        <f>'Table 35'!L25/'Table 28'!M25</f>
        <v>52.851980198019803</v>
      </c>
      <c r="M25" s="212">
        <f>'Table 35'!M25/'Table 28'!N25</f>
        <v>40.003200903784595</v>
      </c>
      <c r="N25" s="212">
        <f>'Table 35'!N25/'Table 28'!O25</f>
        <v>29.736886102403343</v>
      </c>
      <c r="O25" s="212">
        <f>'Table 35'!O25/'Table 28'!P25</f>
        <v>42.186936053354252</v>
      </c>
      <c r="P25" s="212">
        <f>'Table 35'!P25/'Table 28'!Q25</f>
        <v>29.660410049090384</v>
      </c>
      <c r="Q25" s="212">
        <f>'Table 35'!Q25/'Table 28'!R25</f>
        <v>18.226933647428346</v>
      </c>
      <c r="R25" s="212">
        <f>'Table 35'!R25/'Table 28'!S25</f>
        <v>19.717503189196322</v>
      </c>
      <c r="S25" s="213">
        <f>'Table 35'!S25/'Table 28'!T25</f>
        <v>26.225817631860863</v>
      </c>
      <c r="T25" s="212">
        <f>'Table 35'!T25/'Table 28'!U25</f>
        <v>21.670410619210852</v>
      </c>
      <c r="U25" s="212">
        <f>'Table 35'!U25/'Table 28'!V25</f>
        <v>19.535791757049893</v>
      </c>
      <c r="V25" s="213">
        <f>'Table 35'!V25/'Table 28'!W25</f>
        <v>30.534366738764724</v>
      </c>
      <c r="W25" s="210">
        <f>'Table 35'!W25/'Table 28'!X25</f>
        <v>30.026376291516463</v>
      </c>
      <c r="X25" s="210">
        <f>'Table 35'!X25/'Table 28'!Y25</f>
        <v>33.104659602768606</v>
      </c>
    </row>
    <row r="26" spans="1:24" s="105" customFormat="1">
      <c r="A26" s="44">
        <v>2016</v>
      </c>
      <c r="B26" s="210">
        <f>'Table 35'!B26/'Table 28'!C26</f>
        <v>34.368788538573284</v>
      </c>
      <c r="C26" s="211">
        <f>'Table 35'!C26/'Table 28'!D26</f>
        <v>22.908652521355744</v>
      </c>
      <c r="D26" s="212">
        <f>'Table 35'!D26/'Table 28'!E26</f>
        <v>64.875348637631404</v>
      </c>
      <c r="E26" s="212">
        <f>'Table 35'!E26/'Table 28'!F26</f>
        <v>57.561214249874553</v>
      </c>
      <c r="F26" s="212">
        <f>'Table 35'!F26/'Table 28'!G26</f>
        <v>38.252262571412416</v>
      </c>
      <c r="G26" s="213">
        <f>'Table 35'!G26/'Table 28'!H26</f>
        <v>44.426103419713641</v>
      </c>
      <c r="H26" s="210">
        <f>'Table 35'!H26/'Table 28'!I26</f>
        <v>42.171110815720681</v>
      </c>
      <c r="I26" s="211">
        <f>'Table 35'!I26/'Table 28'!J26</f>
        <v>36.972639726397261</v>
      </c>
      <c r="J26" s="212">
        <f>'Table 35'!J26/'Table 28'!K26</f>
        <v>24.533129300330621</v>
      </c>
      <c r="K26" s="212">
        <f>'Table 35'!K26/'Table 28'!L26</f>
        <v>34.188201500079792</v>
      </c>
      <c r="L26" s="212">
        <f>'Table 35'!L26/'Table 28'!M26</f>
        <v>50.736078120876222</v>
      </c>
      <c r="M26" s="212">
        <f>'Table 35'!M26/'Table 28'!N26</f>
        <v>41.163336726902521</v>
      </c>
      <c r="N26" s="212">
        <f>'Table 35'!N26/'Table 28'!O26</f>
        <v>30.526801405975398</v>
      </c>
      <c r="O26" s="212">
        <f>'Table 35'!O26/'Table 28'!P26</f>
        <v>40.129075450224278</v>
      </c>
      <c r="P26" s="212">
        <f>'Table 35'!P26/'Table 28'!Q26</f>
        <v>28.427048948410825</v>
      </c>
      <c r="Q26" s="212">
        <f>'Table 35'!Q26/'Table 28'!R26</f>
        <v>17.805390269513474</v>
      </c>
      <c r="R26" s="212">
        <f>'Table 35'!R26/'Table 28'!S26</f>
        <v>19.586084240662817</v>
      </c>
      <c r="S26" s="213">
        <f>'Table 35'!S26/'Table 28'!T26</f>
        <v>26.565594327646533</v>
      </c>
      <c r="T26" s="212">
        <f>'Table 35'!T26/'Table 28'!U26</f>
        <v>23.043972822352853</v>
      </c>
      <c r="U26" s="212">
        <f>'Table 35'!U26/'Table 28'!V26</f>
        <v>17.649853801169588</v>
      </c>
      <c r="V26" s="213">
        <f>'Table 35'!V26/'Table 28'!W26</f>
        <v>29.836848008973643</v>
      </c>
      <c r="W26" s="210">
        <f>'Table 35'!W26/'Table 28'!X26</f>
        <v>29.54342441280593</v>
      </c>
      <c r="X26" s="210">
        <f>'Table 35'!X26/'Table 28'!Y26</f>
        <v>32.852558132921963</v>
      </c>
    </row>
    <row r="27" spans="1:24" s="105" customFormat="1">
      <c r="A27" s="60">
        <v>2017</v>
      </c>
      <c r="B27" s="210">
        <f>'Table 35'!B27/'Table 28'!C27</f>
        <v>36.240217179692394</v>
      </c>
      <c r="C27" s="211">
        <f>'Table 35'!C27/'Table 28'!D27</f>
        <v>27.407732567955431</v>
      </c>
      <c r="D27" s="212">
        <f>'Table 35'!D27/'Table 28'!E27</f>
        <v>64.779067313779279</v>
      </c>
      <c r="E27" s="212">
        <f>'Table 35'!E27/'Table 28'!F27</f>
        <v>62.505970149253741</v>
      </c>
      <c r="F27" s="212">
        <f>'Table 35'!F27/'Table 28'!G27</f>
        <v>39.290309421647429</v>
      </c>
      <c r="G27" s="213">
        <f>'Table 35'!G27/'Table 28'!H27</f>
        <v>48.626727200947492</v>
      </c>
      <c r="H27" s="210">
        <f>'Table 35'!H27/'Table 28'!I27</f>
        <v>44.285430049457112</v>
      </c>
      <c r="I27" s="211">
        <f>'Table 35'!I27/'Table 28'!J27</f>
        <v>39.952251815980631</v>
      </c>
      <c r="J27" s="212">
        <f>'Table 35'!J27/'Table 28'!K27</f>
        <v>25.897444360618636</v>
      </c>
      <c r="K27" s="212">
        <f>'Table 35'!K27/'Table 28'!L27</f>
        <v>34.282092828768555</v>
      </c>
      <c r="L27" s="212">
        <f>'Table 35'!L27/'Table 28'!M27</f>
        <v>54.274425727411938</v>
      </c>
      <c r="M27" s="212">
        <f>'Table 35'!M27/'Table 28'!N27</f>
        <v>46.457404314038783</v>
      </c>
      <c r="N27" s="212">
        <f>'Table 35'!N27/'Table 28'!O27</f>
        <v>31.679172351068669</v>
      </c>
      <c r="O27" s="212">
        <f>'Table 35'!O27/'Table 28'!P27</f>
        <v>43.207723899416379</v>
      </c>
      <c r="P27" s="212">
        <f>'Table 35'!P27/'Table 28'!Q27</f>
        <v>28.986189516129034</v>
      </c>
      <c r="Q27" s="212">
        <f>'Table 35'!Q27/'Table 28'!R27</f>
        <v>19.506468797564686</v>
      </c>
      <c r="R27" s="212">
        <f>'Table 35'!R27/'Table 28'!S27</f>
        <v>21.686469747498812</v>
      </c>
      <c r="S27" s="213">
        <f>'Table 35'!S27/'Table 28'!T27</f>
        <v>27.686770615656641</v>
      </c>
      <c r="T27" s="212">
        <f>'Table 35'!T27/'Table 28'!U27</f>
        <v>23.818868531018964</v>
      </c>
      <c r="U27" s="212">
        <f>'Table 35'!U27/'Table 28'!V27</f>
        <v>17.481481481481481</v>
      </c>
      <c r="V27" s="213">
        <f>'Table 35'!V27/'Table 28'!W27</f>
        <v>31.284598472575791</v>
      </c>
      <c r="W27" s="210">
        <f>'Table 35'!W27/'Table 28'!X27</f>
        <v>31.298591024693444</v>
      </c>
      <c r="X27" s="210">
        <f>'Table 35'!X27/'Table 28'!Y27</f>
        <v>34.698411974600702</v>
      </c>
    </row>
    <row r="28" spans="1:24" s="239" customFormat="1">
      <c r="A28" s="241">
        <v>2018</v>
      </c>
      <c r="B28" s="210">
        <f>'Table 35'!B28/'Table 28'!C28</f>
        <v>35.112156488687518</v>
      </c>
      <c r="C28" s="211">
        <f>'Table 35'!C28/'Table 28'!D28</f>
        <v>26.355703607409819</v>
      </c>
      <c r="D28" s="212">
        <f>'Table 35'!D28/'Table 28'!E28</f>
        <v>63.751230792182604</v>
      </c>
      <c r="E28" s="212">
        <f>'Table 35'!E28/'Table 28'!F28</f>
        <v>62.078083832335331</v>
      </c>
      <c r="F28" s="212">
        <f>'Table 35'!F28/'Table 28'!G28</f>
        <v>37.319356578882839</v>
      </c>
      <c r="G28" s="213">
        <f>'Table 35'!G28/'Table 28'!H28</f>
        <v>45.780697865872966</v>
      </c>
      <c r="H28" s="210">
        <f>'Table 35'!H28/'Table 28'!I28</f>
        <v>42.521554335196974</v>
      </c>
      <c r="I28" s="211">
        <f>'Table 35'!I28/'Table 28'!J28</f>
        <v>40.147321009665013</v>
      </c>
      <c r="J28" s="212">
        <f>'Table 35'!J28/'Table 28'!K28</f>
        <v>25.303958310233952</v>
      </c>
      <c r="K28" s="212">
        <f>'Table 35'!K28/'Table 28'!L28</f>
        <v>33.398264733890592</v>
      </c>
      <c r="L28" s="212">
        <f>'Table 35'!L28/'Table 28'!M28</f>
        <v>51.956989247311832</v>
      </c>
      <c r="M28" s="212">
        <f>'Table 35'!M28/'Table 28'!N28</f>
        <v>46.072751034632972</v>
      </c>
      <c r="N28" s="212">
        <f>'Table 35'!N28/'Table 28'!O28</f>
        <v>31.271017448447765</v>
      </c>
      <c r="O28" s="212">
        <f>'Table 35'!O28/'Table 28'!P28</f>
        <v>41.779230507320392</v>
      </c>
      <c r="P28" s="212">
        <f>'Table 35'!P28/'Table 28'!Q28</f>
        <v>28.187897182965003</v>
      </c>
      <c r="Q28" s="212">
        <f>'Table 35'!Q28/'Table 28'!R28</f>
        <v>18.713271823988645</v>
      </c>
      <c r="R28" s="212">
        <f>'Table 35'!R28/'Table 28'!S28</f>
        <v>21.402180855917511</v>
      </c>
      <c r="S28" s="213">
        <f>'Table 35'!S28/'Table 28'!T28</f>
        <v>28.566811934294329</v>
      </c>
      <c r="T28" s="212">
        <f>'Table 35'!T28/'Table 28'!U28</f>
        <v>24.34090150250417</v>
      </c>
      <c r="U28" s="212">
        <f>'Table 35'!U28/'Table 28'!V28</f>
        <v>17.977859778597786</v>
      </c>
      <c r="V28" s="213">
        <f>'Table 35'!V28/'Table 28'!W28</f>
        <v>32.505850257653833</v>
      </c>
      <c r="W28" s="210">
        <f>'Table 35'!W28/'Table 28'!X28</f>
        <v>30.874667045293197</v>
      </c>
      <c r="X28" s="210">
        <f>'Table 35'!X28/'Table 28'!Y28</f>
        <v>33.654365754381701</v>
      </c>
    </row>
    <row r="29" spans="1:24" s="105" customFormat="1">
      <c r="S29" s="133"/>
    </row>
    <row r="30" spans="1:24" s="105" customFormat="1">
      <c r="A30" s="1" t="s">
        <v>22</v>
      </c>
      <c r="S30" s="133"/>
    </row>
    <row r="31" spans="1:24" s="105" customFormat="1">
      <c r="A31" s="1"/>
      <c r="S31" s="133"/>
    </row>
    <row r="32" spans="1:24" s="105" customFormat="1">
      <c r="A32" s="241" t="s">
        <v>942</v>
      </c>
      <c r="B32" s="9">
        <f>((B28/B7)^(1/(2018-1997))-1)*100</f>
        <v>4.2051631070770368</v>
      </c>
      <c r="C32" s="16">
        <f t="shared" ref="C32:X32" si="0">((C28/C7)^(1/(2018-1997))-1)*100</f>
        <v>3.092546836722021</v>
      </c>
      <c r="D32" s="17">
        <f t="shared" si="0"/>
        <v>3.5873074773229208</v>
      </c>
      <c r="E32" s="17">
        <f t="shared" si="0"/>
        <v>4.0252641577490866</v>
      </c>
      <c r="F32" s="17">
        <f t="shared" si="0"/>
        <v>4.4364292040240505</v>
      </c>
      <c r="G32" s="73">
        <f t="shared" si="0"/>
        <v>4.8718448214079224</v>
      </c>
      <c r="H32" s="9">
        <f t="shared" si="0"/>
        <v>4.3339010394000566</v>
      </c>
      <c r="I32" s="16">
        <f t="shared" si="0"/>
        <v>4.3912135739309521</v>
      </c>
      <c r="J32" s="17">
        <f t="shared" si="0"/>
        <v>4.1634581068415555</v>
      </c>
      <c r="K32" s="17">
        <f t="shared" si="0"/>
        <v>3.6669155381888752</v>
      </c>
      <c r="L32" s="17">
        <f t="shared" si="0"/>
        <v>4.664037307419977</v>
      </c>
      <c r="M32" s="17">
        <f t="shared" si="0"/>
        <v>3.7875702922772092</v>
      </c>
      <c r="N32" s="17">
        <f t="shared" si="0"/>
        <v>4.5063686334164466</v>
      </c>
      <c r="O32" s="17">
        <f t="shared" si="0"/>
        <v>3.8715046596998537</v>
      </c>
      <c r="P32" s="17">
        <f t="shared" si="0"/>
        <v>4.2818424430322466</v>
      </c>
      <c r="Q32" s="17">
        <f t="shared" si="0"/>
        <v>3.097802092644808</v>
      </c>
      <c r="R32" s="17">
        <f t="shared" si="0"/>
        <v>4.7708067873922122</v>
      </c>
      <c r="S32" s="73">
        <f t="shared" si="0"/>
        <v>4.6639439605956845</v>
      </c>
      <c r="T32" s="16">
        <f t="shared" si="0"/>
        <v>5.1768843457841385</v>
      </c>
      <c r="U32" s="17">
        <f t="shared" si="0"/>
        <v>0.48939440706932125</v>
      </c>
      <c r="V32" s="73">
        <f t="shared" si="0"/>
        <v>4.015893399684356</v>
      </c>
      <c r="W32" s="9">
        <f t="shared" si="0"/>
        <v>4.0342438431010263</v>
      </c>
      <c r="X32" s="9">
        <f t="shared" si="0"/>
        <v>4.1692703502792305</v>
      </c>
    </row>
    <row r="33" spans="1:24" s="105" customFormat="1">
      <c r="A33" s="44" t="s">
        <v>25</v>
      </c>
      <c r="B33" s="9">
        <f>((B17/B7)^(1/(2007-1997))-1)*100</f>
        <v>3.3327275207174045</v>
      </c>
      <c r="C33" s="16">
        <f t="shared" ref="C33:X33" si="1">((C17/C7)^(1/(2007-1997))-1)*100</f>
        <v>1.9783562547831535</v>
      </c>
      <c r="D33" s="17">
        <f t="shared" si="1"/>
        <v>3.40731580005178</v>
      </c>
      <c r="E33" s="17">
        <f t="shared" si="1"/>
        <v>1.9200326509549059</v>
      </c>
      <c r="F33" s="17">
        <f t="shared" si="1"/>
        <v>3.4446042610795091</v>
      </c>
      <c r="G33" s="73">
        <f t="shared" si="1"/>
        <v>4.5432223398153004</v>
      </c>
      <c r="H33" s="9">
        <f t="shared" si="1"/>
        <v>3.9362759398968938</v>
      </c>
      <c r="I33" s="16">
        <f t="shared" si="1"/>
        <v>3.1595384811589744</v>
      </c>
      <c r="J33" s="17">
        <f t="shared" si="1"/>
        <v>2.8135544806979773</v>
      </c>
      <c r="K33" s="17">
        <f t="shared" si="1"/>
        <v>3.8367080250586882</v>
      </c>
      <c r="L33" s="17">
        <f t="shared" si="1"/>
        <v>3.4616908636322163</v>
      </c>
      <c r="M33" s="17">
        <f t="shared" si="1"/>
        <v>2.1301516713136071</v>
      </c>
      <c r="N33" s="17">
        <f t="shared" si="1"/>
        <v>4.3691207418858236</v>
      </c>
      <c r="O33" s="17">
        <f t="shared" si="1"/>
        <v>3.2209508442954116</v>
      </c>
      <c r="P33" s="17">
        <f t="shared" si="1"/>
        <v>4.4804694038678372</v>
      </c>
      <c r="Q33" s="17">
        <f t="shared" si="1"/>
        <v>2.5299779085146357</v>
      </c>
      <c r="R33" s="17">
        <f t="shared" si="1"/>
        <v>4.3104887058636576</v>
      </c>
      <c r="S33" s="73">
        <f t="shared" si="1"/>
        <v>3.6345109030754497</v>
      </c>
      <c r="T33" s="16">
        <f t="shared" si="1"/>
        <v>4.0553145366785115</v>
      </c>
      <c r="U33" s="17">
        <f t="shared" si="1"/>
        <v>-2.7833253152565129</v>
      </c>
      <c r="V33" s="73">
        <f t="shared" si="1"/>
        <v>3.2668604810789592</v>
      </c>
      <c r="W33" s="9">
        <f t="shared" si="1"/>
        <v>3.1697963544211172</v>
      </c>
      <c r="X33" s="9">
        <f t="shared" si="1"/>
        <v>3.2278908765814851</v>
      </c>
    </row>
    <row r="34" spans="1:24" s="105" customFormat="1">
      <c r="A34" s="241" t="s">
        <v>943</v>
      </c>
      <c r="B34" s="9">
        <f>((B28/B17)^(1/(2018-2007))-1)*100</f>
        <v>5.0046766771188578</v>
      </c>
      <c r="C34" s="16">
        <f t="shared" ref="C34:X34" si="2">((C28/C17)^(1/(2018-2007))-1)*100</f>
        <v>4.1160075501764037</v>
      </c>
      <c r="D34" s="17">
        <f t="shared" si="2"/>
        <v>3.7512081281456</v>
      </c>
      <c r="E34" s="17">
        <f t="shared" si="2"/>
        <v>5.9768224721541419</v>
      </c>
      <c r="F34" s="17">
        <f t="shared" si="2"/>
        <v>5.3463379831604874</v>
      </c>
      <c r="G34" s="73">
        <f t="shared" si="2"/>
        <v>5.1714888481614096</v>
      </c>
      <c r="H34" s="9">
        <f t="shared" si="2"/>
        <v>4.6966982814070635</v>
      </c>
      <c r="I34" s="16">
        <f t="shared" si="2"/>
        <v>5.5236746647943091</v>
      </c>
      <c r="J34" s="17">
        <f t="shared" si="2"/>
        <v>5.4060172213623359</v>
      </c>
      <c r="K34" s="17">
        <f t="shared" si="2"/>
        <v>3.5127996733744338</v>
      </c>
      <c r="L34" s="17">
        <f t="shared" si="2"/>
        <v>5.7692003244137924</v>
      </c>
      <c r="M34" s="17">
        <f t="shared" si="2"/>
        <v>5.3176437923099673</v>
      </c>
      <c r="N34" s="17">
        <f t="shared" si="2"/>
        <v>4.6312960562343797</v>
      </c>
      <c r="O34" s="17">
        <f t="shared" si="2"/>
        <v>4.4664745128330852</v>
      </c>
      <c r="P34" s="17">
        <f t="shared" si="2"/>
        <v>4.1016001739571539</v>
      </c>
      <c r="Q34" s="17">
        <f t="shared" si="2"/>
        <v>3.6167342964922078</v>
      </c>
      <c r="R34" s="17">
        <f t="shared" si="2"/>
        <v>5.1910402904104869</v>
      </c>
      <c r="S34" s="73">
        <f t="shared" si="2"/>
        <v>5.6086630471181564</v>
      </c>
      <c r="T34" s="16">
        <f t="shared" si="2"/>
        <v>6.2069802524316264</v>
      </c>
      <c r="U34" s="17">
        <f t="shared" si="2"/>
        <v>3.5601025498921635</v>
      </c>
      <c r="V34" s="73">
        <f t="shared" si="2"/>
        <v>4.7015459814241156</v>
      </c>
      <c r="W34" s="9">
        <f t="shared" si="2"/>
        <v>4.8263889415061545</v>
      </c>
      <c r="X34" s="9">
        <f t="shared" si="2"/>
        <v>5.0325174760345925</v>
      </c>
    </row>
    <row r="36" spans="1:24">
      <c r="A36" s="25" t="s">
        <v>594</v>
      </c>
      <c r="B36" s="66" t="s">
        <v>951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114"/>
  <dimension ref="A1:U38"/>
  <sheetViews>
    <sheetView zoomScale="85" zoomScaleNormal="85" workbookViewId="0">
      <selection activeCell="T34" sqref="T34"/>
    </sheetView>
  </sheetViews>
  <sheetFormatPr defaultRowHeight="15"/>
  <sheetData>
    <row r="1" spans="1:21" s="169" customFormat="1" ht="15.75">
      <c r="A1" s="227" t="s">
        <v>40</v>
      </c>
      <c r="B1" s="227" t="s">
        <v>990</v>
      </c>
    </row>
    <row r="2" spans="1:21" s="169" customFormat="1"/>
    <row r="3" spans="1:21" s="169" customFormat="1">
      <c r="A3" s="1" t="s">
        <v>2</v>
      </c>
    </row>
    <row r="4" spans="1:21" s="169" customFormat="1">
      <c r="A4" s="1"/>
    </row>
    <row r="5" spans="1:21" s="169" customFormat="1" ht="67.5">
      <c r="A5" s="4" t="s">
        <v>3</v>
      </c>
      <c r="B5" s="165" t="s">
        <v>4</v>
      </c>
      <c r="C5" s="182" t="s">
        <v>5</v>
      </c>
      <c r="D5" s="182" t="s">
        <v>6</v>
      </c>
      <c r="E5" s="182" t="s">
        <v>7</v>
      </c>
      <c r="F5" s="182" t="s">
        <v>8</v>
      </c>
      <c r="G5" s="182" t="s">
        <v>9</v>
      </c>
      <c r="H5" s="7" t="s">
        <v>10</v>
      </c>
      <c r="I5" s="182" t="s">
        <v>11</v>
      </c>
      <c r="J5" s="182" t="s">
        <v>12</v>
      </c>
      <c r="K5" s="182" t="s">
        <v>13</v>
      </c>
      <c r="L5" s="182" t="s">
        <v>14</v>
      </c>
      <c r="M5" s="182" t="s">
        <v>653</v>
      </c>
      <c r="N5" s="182" t="s">
        <v>652</v>
      </c>
      <c r="O5" s="182" t="s">
        <v>16</v>
      </c>
      <c r="P5" s="182" t="s">
        <v>17</v>
      </c>
      <c r="Q5" s="182" t="s">
        <v>18</v>
      </c>
      <c r="R5" s="182" t="s">
        <v>19</v>
      </c>
      <c r="S5" s="182" t="s">
        <v>20</v>
      </c>
      <c r="T5" s="7" t="s">
        <v>21</v>
      </c>
      <c r="U5" s="7" t="s">
        <v>41</v>
      </c>
    </row>
    <row r="6" spans="1:21" s="169" customFormat="1" ht="15" customHeight="1">
      <c r="A6" s="67"/>
      <c r="B6" s="246" t="s">
        <v>885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</row>
    <row r="7" spans="1:21" s="169" customFormat="1">
      <c r="A7" s="142">
        <v>1997</v>
      </c>
      <c r="B7" s="81" t="str">
        <f>"N/A"</f>
        <v>N/A</v>
      </c>
      <c r="C7" s="96" t="str">
        <f t="shared" ref="C7:U7" si="0">"N/A"</f>
        <v>N/A</v>
      </c>
      <c r="D7" s="82" t="str">
        <f t="shared" si="0"/>
        <v>N/A</v>
      </c>
      <c r="E7" s="82" t="str">
        <f t="shared" si="0"/>
        <v>N/A</v>
      </c>
      <c r="F7" s="82" t="str">
        <f t="shared" si="0"/>
        <v>N/A</v>
      </c>
      <c r="G7" s="83" t="str">
        <f t="shared" si="0"/>
        <v>N/A</v>
      </c>
      <c r="H7" s="81" t="str">
        <f t="shared" si="0"/>
        <v>N/A</v>
      </c>
      <c r="I7" s="96" t="str">
        <f t="shared" si="0"/>
        <v>N/A</v>
      </c>
      <c r="J7" s="82" t="str">
        <f t="shared" si="0"/>
        <v>N/A</v>
      </c>
      <c r="K7" s="82" t="str">
        <f t="shared" si="0"/>
        <v>N/A</v>
      </c>
      <c r="L7" s="82" t="str">
        <f t="shared" si="0"/>
        <v>N/A</v>
      </c>
      <c r="M7" s="82" t="str">
        <f t="shared" si="0"/>
        <v>N/A</v>
      </c>
      <c r="N7" s="82" t="str">
        <f t="shared" si="0"/>
        <v>N/A</v>
      </c>
      <c r="O7" s="82" t="str">
        <f t="shared" si="0"/>
        <v>N/A</v>
      </c>
      <c r="P7" s="82" t="str">
        <f t="shared" si="0"/>
        <v>N/A</v>
      </c>
      <c r="Q7" s="82" t="str">
        <f t="shared" si="0"/>
        <v>N/A</v>
      </c>
      <c r="R7" s="82" t="str">
        <f t="shared" si="0"/>
        <v>N/A</v>
      </c>
      <c r="S7" s="83" t="str">
        <f t="shared" si="0"/>
        <v>N/A</v>
      </c>
      <c r="T7" s="81" t="str">
        <f t="shared" si="0"/>
        <v>N/A</v>
      </c>
      <c r="U7" s="81" t="str">
        <f t="shared" si="0"/>
        <v>N/A</v>
      </c>
    </row>
    <row r="8" spans="1:21" s="169" customFormat="1">
      <c r="A8" s="142">
        <v>1998</v>
      </c>
      <c r="B8" s="9">
        <v>7.1445694036268446</v>
      </c>
      <c r="C8" s="10">
        <v>0.2897347427459207</v>
      </c>
      <c r="D8" s="10">
        <v>4.3040224864118741</v>
      </c>
      <c r="E8" s="10">
        <v>0.37672455968633778</v>
      </c>
      <c r="F8" s="10">
        <v>-0.63187138319539582</v>
      </c>
      <c r="G8" s="10">
        <v>0.90112795360105502</v>
      </c>
      <c r="H8" s="11">
        <v>5.2397383592497917</v>
      </c>
      <c r="I8" s="10">
        <v>0.22326835587758059</v>
      </c>
      <c r="J8" s="10">
        <v>0.30450674657975457</v>
      </c>
      <c r="K8" s="10">
        <v>-0.82161097191143184</v>
      </c>
      <c r="L8" s="10">
        <v>0.706582809290902</v>
      </c>
      <c r="M8" s="10">
        <v>0.25705794871519871</v>
      </c>
      <c r="N8" s="10">
        <v>-8.3289983361023931E-2</v>
      </c>
      <c r="O8" s="10">
        <v>0.47392947979227329</v>
      </c>
      <c r="P8" s="10">
        <v>0.30535485226297149</v>
      </c>
      <c r="Q8" s="10">
        <v>-9.4793215696391875E-2</v>
      </c>
      <c r="R8" s="10">
        <v>0.32519163048675798</v>
      </c>
      <c r="S8" s="73">
        <v>0.30863339234046161</v>
      </c>
      <c r="T8" s="11">
        <v>1.9048310443770531</v>
      </c>
      <c r="U8" s="11">
        <v>2.84054691721497</v>
      </c>
    </row>
    <row r="9" spans="1:21" s="169" customFormat="1">
      <c r="A9" s="142">
        <v>1999</v>
      </c>
      <c r="B9" s="9">
        <v>9.2995560309593106</v>
      </c>
      <c r="C9" s="10">
        <v>0.97537520864394078</v>
      </c>
      <c r="D9" s="10">
        <v>3.7739030635731678</v>
      </c>
      <c r="E9" s="10">
        <v>-4.7090213459423561E-2</v>
      </c>
      <c r="F9" s="10">
        <v>1.095850323625001</v>
      </c>
      <c r="G9" s="10">
        <v>0.98817158407711991</v>
      </c>
      <c r="H9" s="11">
        <v>6.7862099664598059</v>
      </c>
      <c r="I9" s="10">
        <v>0.41921865919073698</v>
      </c>
      <c r="J9" s="10">
        <v>0.65302319049517277</v>
      </c>
      <c r="K9" s="10">
        <v>2.181914207558068E-2</v>
      </c>
      <c r="L9" s="10">
        <v>0.56072947058960365</v>
      </c>
      <c r="M9" s="10">
        <v>-0.20350919287527319</v>
      </c>
      <c r="N9" s="10">
        <v>0.27280935495140468</v>
      </c>
      <c r="O9" s="10">
        <v>0.50436294322003861</v>
      </c>
      <c r="P9" s="10">
        <v>0.24318651379857761</v>
      </c>
      <c r="Q9" s="10">
        <v>-5.2465252836034433E-2</v>
      </c>
      <c r="R9" s="10">
        <v>4.8334977752924703E-2</v>
      </c>
      <c r="S9" s="73">
        <v>4.5836258136771758E-2</v>
      </c>
      <c r="T9" s="11">
        <v>2.5133460644995038</v>
      </c>
      <c r="U9" s="11">
        <v>5.5256529673861419</v>
      </c>
    </row>
    <row r="10" spans="1:21" s="169" customFormat="1">
      <c r="A10" s="142">
        <v>2000</v>
      </c>
      <c r="B10" s="9">
        <v>7.8459390396511184</v>
      </c>
      <c r="C10" s="10">
        <v>-0.22182599925809129</v>
      </c>
      <c r="D10" s="10">
        <v>7.7006690774812672</v>
      </c>
      <c r="E10" s="10">
        <v>-0.39669144322394018</v>
      </c>
      <c r="F10" s="10">
        <v>-1.1785960619167559</v>
      </c>
      <c r="G10" s="10">
        <v>3.3934229132853037E-2</v>
      </c>
      <c r="H10" s="11">
        <v>5.9374898022153344</v>
      </c>
      <c r="I10" s="10">
        <v>9.1242949977125204E-2</v>
      </c>
      <c r="J10" s="10">
        <v>0.58396204852722355</v>
      </c>
      <c r="K10" s="10">
        <v>-7.5813974346987112E-3</v>
      </c>
      <c r="L10" s="10">
        <v>0.75089801342296869</v>
      </c>
      <c r="M10" s="10">
        <v>-0.19345891716088109</v>
      </c>
      <c r="N10" s="10">
        <v>0.14269149841887979</v>
      </c>
      <c r="O10" s="10">
        <v>0.33364214409968718</v>
      </c>
      <c r="P10" s="10">
        <v>-5.791331923681689E-2</v>
      </c>
      <c r="Q10" s="10">
        <v>3.4830668909522057E-2</v>
      </c>
      <c r="R10" s="10">
        <v>-2.9644008456938709E-2</v>
      </c>
      <c r="S10" s="73">
        <v>0.25977955636971478</v>
      </c>
      <c r="T10" s="11">
        <v>1.908449237435786</v>
      </c>
      <c r="U10" s="11">
        <v>0.14526996216985119</v>
      </c>
    </row>
    <row r="11" spans="1:21" s="169" customFormat="1">
      <c r="A11" s="142">
        <v>2001</v>
      </c>
      <c r="B11" s="9">
        <v>2.439971956686259</v>
      </c>
      <c r="C11" s="10">
        <v>-0.22771320480934451</v>
      </c>
      <c r="D11" s="10">
        <v>1.8097868338244221</v>
      </c>
      <c r="E11" s="10">
        <v>-0.10723983751942449</v>
      </c>
      <c r="F11" s="10">
        <v>1.3046773166279411</v>
      </c>
      <c r="G11" s="10">
        <v>-1.178563812602101</v>
      </c>
      <c r="H11" s="11">
        <v>1.600947295521493</v>
      </c>
      <c r="I11" s="10">
        <v>1.0287946914203471E-2</v>
      </c>
      <c r="J11" s="10">
        <v>0.35439800469780031</v>
      </c>
      <c r="K11" s="10">
        <v>-4.0886560229454064E-3</v>
      </c>
      <c r="L11" s="10">
        <v>-0.14066024494048501</v>
      </c>
      <c r="M11" s="10">
        <v>-2.650114180873429E-2</v>
      </c>
      <c r="N11" s="10">
        <v>-1.062357934575126E-2</v>
      </c>
      <c r="O11" s="10">
        <v>0.30565237917513383</v>
      </c>
      <c r="P11" s="10">
        <v>0.19071828526745779</v>
      </c>
      <c r="Q11" s="10">
        <v>-9.3747164406754978E-3</v>
      </c>
      <c r="R11" s="10">
        <v>0.1227091087577093</v>
      </c>
      <c r="S11" s="73">
        <v>4.6507274911052721E-2</v>
      </c>
      <c r="T11" s="11">
        <v>0.83902466116476604</v>
      </c>
      <c r="U11" s="11">
        <v>0.63018512286183737</v>
      </c>
    </row>
    <row r="12" spans="1:21" s="169" customFormat="1">
      <c r="A12" s="142">
        <v>2002</v>
      </c>
      <c r="B12" s="9">
        <v>22.371312140034622</v>
      </c>
      <c r="C12" s="10">
        <v>8.2654668007932336E-2</v>
      </c>
      <c r="D12" s="10">
        <v>19.779367960369662</v>
      </c>
      <c r="E12" s="10">
        <v>0.33439787728094622</v>
      </c>
      <c r="F12" s="10">
        <v>-0.73116280797759936</v>
      </c>
      <c r="G12" s="10">
        <v>0.6721939492502631</v>
      </c>
      <c r="H12" s="11">
        <v>20.137451646931201</v>
      </c>
      <c r="I12" s="10">
        <v>0.12783803611419159</v>
      </c>
      <c r="J12" s="10">
        <v>0.5706415338920684</v>
      </c>
      <c r="K12" s="10">
        <v>-8.1363683217536493E-4</v>
      </c>
      <c r="L12" s="10">
        <v>0.89120617105731448</v>
      </c>
      <c r="M12" s="10">
        <v>0.29396587664543411</v>
      </c>
      <c r="N12" s="10">
        <v>-7.9569792862635422E-2</v>
      </c>
      <c r="O12" s="10">
        <v>-0.1179407320352526</v>
      </c>
      <c r="P12" s="10">
        <v>7.1274723071129434E-2</v>
      </c>
      <c r="Q12" s="10">
        <v>3.1555715013488098E-2</v>
      </c>
      <c r="R12" s="10">
        <v>0.16150597318858009</v>
      </c>
      <c r="S12" s="73">
        <v>0.28419662585127742</v>
      </c>
      <c r="T12" s="11">
        <v>2.2338604931034198</v>
      </c>
      <c r="U12" s="11">
        <v>2.59194417966496</v>
      </c>
    </row>
    <row r="13" spans="1:21" s="169" customFormat="1">
      <c r="A13" s="142">
        <v>2003</v>
      </c>
      <c r="B13" s="9">
        <v>8.6759657675099966</v>
      </c>
      <c r="C13" s="10">
        <v>0.1296700898877203</v>
      </c>
      <c r="D13" s="10">
        <v>6.5850651635613016</v>
      </c>
      <c r="E13" s="10">
        <v>4.8259721803204307E-2</v>
      </c>
      <c r="F13" s="10">
        <v>-0.21147986546605271</v>
      </c>
      <c r="G13" s="10">
        <v>1.009701869940671</v>
      </c>
      <c r="H13" s="11">
        <v>7.5612169797268454</v>
      </c>
      <c r="I13" s="10">
        <v>8.8250254912456069E-2</v>
      </c>
      <c r="J13" s="10">
        <v>0.19127490950712131</v>
      </c>
      <c r="K13" s="10">
        <v>0.42776836814832248</v>
      </c>
      <c r="L13" s="10">
        <v>-8.3636508733400228E-2</v>
      </c>
      <c r="M13" s="10">
        <v>-9.9737115732102588E-2</v>
      </c>
      <c r="N13" s="10">
        <v>0.14617151827310829</v>
      </c>
      <c r="O13" s="10">
        <v>0.10747369294479479</v>
      </c>
      <c r="P13" s="10">
        <v>2.9690975540457579E-2</v>
      </c>
      <c r="Q13" s="10">
        <v>-4.4558530827923798E-2</v>
      </c>
      <c r="R13" s="10">
        <v>0.1235392190281876</v>
      </c>
      <c r="S13" s="73">
        <v>0.22851200472212979</v>
      </c>
      <c r="T13" s="11">
        <v>1.114748787783151</v>
      </c>
      <c r="U13" s="11">
        <v>2.0909006039486941</v>
      </c>
    </row>
    <row r="14" spans="1:21" s="169" customFormat="1">
      <c r="A14" s="142">
        <v>2004</v>
      </c>
      <c r="B14" s="9">
        <v>-1.508222993726626</v>
      </c>
      <c r="C14" s="10">
        <v>0.3016815482045882</v>
      </c>
      <c r="D14" s="10">
        <v>-2.8415384703795619</v>
      </c>
      <c r="E14" s="10">
        <v>9.0447435746424165E-2</v>
      </c>
      <c r="F14" s="10">
        <v>0.53112829181511001</v>
      </c>
      <c r="G14" s="10">
        <v>-3.4217157679637809E-2</v>
      </c>
      <c r="H14" s="11">
        <v>-1.952498352293077</v>
      </c>
      <c r="I14" s="10">
        <v>0.11569587686671549</v>
      </c>
      <c r="J14" s="10">
        <v>0.23670160944106061</v>
      </c>
      <c r="K14" s="10">
        <v>-0.1837920798280149</v>
      </c>
      <c r="L14" s="10">
        <v>2.57574382053814E-2</v>
      </c>
      <c r="M14" s="10">
        <v>0.13646260688528231</v>
      </c>
      <c r="N14" s="10">
        <v>-7.2502481458950399E-3</v>
      </c>
      <c r="O14" s="10">
        <v>-0.11095262227485179</v>
      </c>
      <c r="P14" s="10">
        <v>0.14322811503964061</v>
      </c>
      <c r="Q14" s="10">
        <v>3.3654393436037433E-2</v>
      </c>
      <c r="R14" s="10">
        <v>1.8950635002265369E-2</v>
      </c>
      <c r="S14" s="73">
        <v>3.5819633938829407E-2</v>
      </c>
      <c r="T14" s="11">
        <v>0.44427535856645101</v>
      </c>
      <c r="U14" s="11">
        <v>1.333315476652936</v>
      </c>
    </row>
    <row r="15" spans="1:21" s="169" customFormat="1">
      <c r="A15" s="142">
        <v>2005</v>
      </c>
      <c r="B15" s="9">
        <v>2.6762857114723588</v>
      </c>
      <c r="C15" s="10">
        <v>-0.48789414152695959</v>
      </c>
      <c r="D15" s="10">
        <v>1.594730802422897</v>
      </c>
      <c r="E15" s="10">
        <v>0.30609161430907439</v>
      </c>
      <c r="F15" s="10">
        <v>0.33867280149057682</v>
      </c>
      <c r="G15" s="10">
        <v>-0.2776841873013085</v>
      </c>
      <c r="H15" s="11">
        <v>1.47391688939428</v>
      </c>
      <c r="I15" s="10">
        <v>9.5949555783280738E-2</v>
      </c>
      <c r="J15" s="10">
        <v>0.26504668795265629</v>
      </c>
      <c r="K15" s="10">
        <v>0.29949250859404769</v>
      </c>
      <c r="L15" s="10">
        <v>-5.13607260772041E-2</v>
      </c>
      <c r="M15" s="10">
        <v>-3.7325257028285118E-2</v>
      </c>
      <c r="N15" s="10">
        <v>0.21822841342832411</v>
      </c>
      <c r="O15" s="10">
        <v>0.21582030593574439</v>
      </c>
      <c r="P15" s="10">
        <v>0.16611135474488251</v>
      </c>
      <c r="Q15" s="10">
        <v>-1.811540238510791E-2</v>
      </c>
      <c r="R15" s="10">
        <v>2.7557253612490961E-2</v>
      </c>
      <c r="S15" s="73">
        <v>2.0964127517248968E-2</v>
      </c>
      <c r="T15" s="11">
        <v>1.202368822078079</v>
      </c>
      <c r="U15" s="11">
        <v>1.0815549090494609</v>
      </c>
    </row>
    <row r="16" spans="1:21" s="169" customFormat="1">
      <c r="A16" s="142">
        <v>2006</v>
      </c>
      <c r="B16" s="9">
        <v>4.3364439130562094</v>
      </c>
      <c r="C16" s="10">
        <v>7.2171867582040694E-2</v>
      </c>
      <c r="D16" s="10">
        <v>4.0134529338782272</v>
      </c>
      <c r="E16" s="10">
        <v>0.12398944425475961</v>
      </c>
      <c r="F16" s="10">
        <v>-0.84653287830743362</v>
      </c>
      <c r="G16" s="10">
        <v>-5.1541770682384198E-2</v>
      </c>
      <c r="H16" s="11">
        <v>3.3115395967252099</v>
      </c>
      <c r="I16" s="10">
        <v>9.421518677944557E-2</v>
      </c>
      <c r="J16" s="10">
        <v>0.23128010204404281</v>
      </c>
      <c r="K16" s="10">
        <v>0.11020795001457701</v>
      </c>
      <c r="L16" s="10">
        <v>0.27632894069728592</v>
      </c>
      <c r="M16" s="10">
        <v>0.2292935845542452</v>
      </c>
      <c r="N16" s="10">
        <v>-1.566094361519722E-2</v>
      </c>
      <c r="O16" s="10">
        <v>-5.9473302045948634E-3</v>
      </c>
      <c r="P16" s="10">
        <v>9.1062304856710005E-2</v>
      </c>
      <c r="Q16" s="10">
        <v>-1.493366405644136E-2</v>
      </c>
      <c r="R16" s="10">
        <v>-4.8258006916857818E-2</v>
      </c>
      <c r="S16" s="73">
        <v>7.7316192177784682E-2</v>
      </c>
      <c r="T16" s="11">
        <v>1.0249043163310001</v>
      </c>
      <c r="U16" s="11">
        <v>0.32299097917798208</v>
      </c>
    </row>
    <row r="17" spans="1:21" s="169" customFormat="1">
      <c r="A17" s="142">
        <v>2007</v>
      </c>
      <c r="B17" s="9">
        <v>15.13810197744589</v>
      </c>
      <c r="C17" s="10">
        <v>3.3069920388123258E-2</v>
      </c>
      <c r="D17" s="10">
        <v>14.42021049375141</v>
      </c>
      <c r="E17" s="10">
        <v>-4.0677270843703039E-2</v>
      </c>
      <c r="F17" s="10">
        <v>-0.1675583924232758</v>
      </c>
      <c r="G17" s="10">
        <v>0.13702832232144199</v>
      </c>
      <c r="H17" s="11">
        <v>14.38207307319399</v>
      </c>
      <c r="I17" s="10">
        <v>0.17643101314173201</v>
      </c>
      <c r="J17" s="10">
        <v>0.35639717417514122</v>
      </c>
      <c r="K17" s="10">
        <v>-5.6279895773925587E-2</v>
      </c>
      <c r="L17" s="10">
        <v>-0.24615861715379081</v>
      </c>
      <c r="M17" s="10">
        <v>7.4174783565264218E-2</v>
      </c>
      <c r="N17" s="10">
        <v>2.1259259091259211E-2</v>
      </c>
      <c r="O17" s="10">
        <v>1.048623986700289E-3</v>
      </c>
      <c r="P17" s="10">
        <v>0.15015803019536961</v>
      </c>
      <c r="Q17" s="10">
        <v>5.6909833797897783E-2</v>
      </c>
      <c r="R17" s="10">
        <v>2.1579462242410329E-2</v>
      </c>
      <c r="S17" s="73">
        <v>0.2005092369838401</v>
      </c>
      <c r="T17" s="11">
        <v>0.75602890425189839</v>
      </c>
      <c r="U17" s="11">
        <v>0.71789148369448341</v>
      </c>
    </row>
    <row r="18" spans="1:21" s="169" customFormat="1">
      <c r="A18" s="142">
        <v>2008</v>
      </c>
      <c r="B18" s="9">
        <v>-3.1123513194698531</v>
      </c>
      <c r="C18" s="10">
        <v>7.5623417804008788E-2</v>
      </c>
      <c r="D18" s="10">
        <v>-4.9783176126634663</v>
      </c>
      <c r="E18" s="10">
        <v>7.3699795028088641E-2</v>
      </c>
      <c r="F18" s="10">
        <v>0.89217810332379732</v>
      </c>
      <c r="G18" s="10">
        <v>0.2149334592484648</v>
      </c>
      <c r="H18" s="11">
        <v>-3.7218828372591068</v>
      </c>
      <c r="I18" s="10">
        <v>0.1014647066496097</v>
      </c>
      <c r="J18" s="10">
        <v>0.25173537439842569</v>
      </c>
      <c r="K18" s="10">
        <v>2.2606627757215079E-2</v>
      </c>
      <c r="L18" s="10">
        <v>1.235504976776342E-2</v>
      </c>
      <c r="M18" s="10">
        <v>9.7102992314737416E-2</v>
      </c>
      <c r="N18" s="10">
        <v>5.6326980415726208E-4</v>
      </c>
      <c r="O18" s="10">
        <v>0.11539871687519999</v>
      </c>
      <c r="P18" s="10">
        <v>-9.7322135398570361E-2</v>
      </c>
      <c r="Q18" s="10">
        <v>-6.0224311536678039E-4</v>
      </c>
      <c r="R18" s="10">
        <v>2.025706850741809E-3</v>
      </c>
      <c r="S18" s="73">
        <v>0.1042034518853408</v>
      </c>
      <c r="T18" s="11">
        <v>0.60953151778925396</v>
      </c>
      <c r="U18" s="11">
        <v>1.8659662931936141</v>
      </c>
    </row>
    <row r="19" spans="1:21" s="169" customFormat="1">
      <c r="A19" s="142">
        <v>2009</v>
      </c>
      <c r="B19" s="9">
        <v>-13.09440659078393</v>
      </c>
      <c r="C19" s="10">
        <v>-6.0188105585106733E-2</v>
      </c>
      <c r="D19" s="10">
        <v>-12.269843639307791</v>
      </c>
      <c r="E19" s="10">
        <v>-0.242618890819467</v>
      </c>
      <c r="F19" s="10">
        <v>0.4679887529530809</v>
      </c>
      <c r="G19" s="10">
        <v>-0.66911534910177251</v>
      </c>
      <c r="H19" s="11">
        <v>-12.773777231861059</v>
      </c>
      <c r="I19" s="10">
        <v>-0.14178907295394841</v>
      </c>
      <c r="J19" s="10">
        <v>6.5850719437871949E-2</v>
      </c>
      <c r="K19" s="10">
        <v>-0.21380534636186049</v>
      </c>
      <c r="L19" s="10">
        <v>0.1158933647423412</v>
      </c>
      <c r="M19" s="10">
        <v>-0.1074915943428765</v>
      </c>
      <c r="N19" s="10">
        <v>-2.5806549904439612E-2</v>
      </c>
      <c r="O19" s="10">
        <v>-0.1166563287560968</v>
      </c>
      <c r="P19" s="10">
        <v>-2.0988870100608559E-2</v>
      </c>
      <c r="Q19" s="10">
        <v>1.159393180461969E-2</v>
      </c>
      <c r="R19" s="10">
        <v>7.5444063183439602E-2</v>
      </c>
      <c r="S19" s="73">
        <v>3.7126324328693568E-2</v>
      </c>
      <c r="T19" s="11">
        <v>-0.32062935892286448</v>
      </c>
      <c r="U19" s="11">
        <v>-0.8245629514761319</v>
      </c>
    </row>
    <row r="20" spans="1:21" s="169" customFormat="1">
      <c r="A20" s="142">
        <v>2010</v>
      </c>
      <c r="B20" s="9">
        <v>6.5070703568911981</v>
      </c>
      <c r="C20" s="10">
        <v>0.13290770248570519</v>
      </c>
      <c r="D20" s="10">
        <v>3.5987315693839839</v>
      </c>
      <c r="E20" s="10">
        <v>0.33211507758517789</v>
      </c>
      <c r="F20" s="10">
        <v>1.0452430092415841</v>
      </c>
      <c r="G20" s="10">
        <v>-1.10334728275144E-2</v>
      </c>
      <c r="H20" s="11">
        <v>5.0979638858689356</v>
      </c>
      <c r="I20" s="10">
        <v>0.30159880802186367</v>
      </c>
      <c r="J20" s="10">
        <v>0.28538508585471389</v>
      </c>
      <c r="K20" s="10">
        <v>0.1656725983082436</v>
      </c>
      <c r="L20" s="10">
        <v>0.18289943883291529</v>
      </c>
      <c r="M20" s="10">
        <v>5.0580766789955489E-2</v>
      </c>
      <c r="N20" s="10">
        <v>-5.8548104886248217E-2</v>
      </c>
      <c r="O20" s="10">
        <v>4.5244481487763333E-2</v>
      </c>
      <c r="P20" s="10">
        <v>6.7005221802019649E-2</v>
      </c>
      <c r="Q20" s="10">
        <v>1.5374385412721949E-2</v>
      </c>
      <c r="R20" s="10">
        <v>5.7213159670056357E-2</v>
      </c>
      <c r="S20" s="73">
        <v>0.29668062972825687</v>
      </c>
      <c r="T20" s="11">
        <v>1.4091064710222621</v>
      </c>
      <c r="U20" s="11">
        <v>2.9083387875072142</v>
      </c>
    </row>
    <row r="21" spans="1:21" s="169" customFormat="1">
      <c r="A21" s="142">
        <v>2011</v>
      </c>
      <c r="B21" s="9">
        <v>3.5112160244751731</v>
      </c>
      <c r="C21" s="10">
        <v>-4.9361045822593819E-2</v>
      </c>
      <c r="D21" s="10">
        <v>0.55146226031880363</v>
      </c>
      <c r="E21" s="10">
        <v>4.0114681078944517E-2</v>
      </c>
      <c r="F21" s="10">
        <v>1.280962260765633</v>
      </c>
      <c r="G21" s="10">
        <v>0.23751330218748321</v>
      </c>
      <c r="H21" s="11">
        <v>2.0606914585282712</v>
      </c>
      <c r="I21" s="10">
        <v>0.46995940774092693</v>
      </c>
      <c r="J21" s="10">
        <v>0.16150226131840351</v>
      </c>
      <c r="K21" s="10">
        <v>0.1108661833484441</v>
      </c>
      <c r="L21" s="10">
        <v>3.5110680943596477E-2</v>
      </c>
      <c r="M21" s="10">
        <v>0.1786269680824415</v>
      </c>
      <c r="N21" s="10">
        <v>5.9796945399373989E-2</v>
      </c>
      <c r="O21" s="10">
        <v>0.15271957080232409</v>
      </c>
      <c r="P21" s="10">
        <v>4.4999462171905549E-2</v>
      </c>
      <c r="Q21" s="10">
        <v>-9.5563728709678305E-4</v>
      </c>
      <c r="R21" s="10">
        <v>9.9729856920265578E-2</v>
      </c>
      <c r="S21" s="73">
        <v>0.13816886650631671</v>
      </c>
      <c r="T21" s="11">
        <v>1.4505245659469019</v>
      </c>
      <c r="U21" s="11">
        <v>2.9597537641563689</v>
      </c>
    </row>
    <row r="22" spans="1:21" s="169" customFormat="1">
      <c r="A22" s="142">
        <v>2012</v>
      </c>
      <c r="B22" s="9">
        <v>-6.3254051318016309</v>
      </c>
      <c r="C22" s="10">
        <v>-1.748372035466747E-2</v>
      </c>
      <c r="D22" s="10">
        <v>-9.4611536308995632</v>
      </c>
      <c r="E22" s="10">
        <v>-1.9542246789067779E-2</v>
      </c>
      <c r="F22" s="10">
        <v>1.926219004115395</v>
      </c>
      <c r="G22" s="10">
        <v>0.37776901411669123</v>
      </c>
      <c r="H22" s="11">
        <v>-7.1941915798112106</v>
      </c>
      <c r="I22" s="10">
        <v>0.16111761155866719</v>
      </c>
      <c r="J22" s="10">
        <v>0.1506026263295645</v>
      </c>
      <c r="K22" s="10">
        <v>0.14855366230404901</v>
      </c>
      <c r="L22" s="10">
        <v>-1.395323350101824E-2</v>
      </c>
      <c r="M22" s="10">
        <v>8.388699434693192E-2</v>
      </c>
      <c r="N22" s="10">
        <v>6.4986086321857803E-2</v>
      </c>
      <c r="O22" s="10">
        <v>0.1153932701939779</v>
      </c>
      <c r="P22" s="10">
        <v>6.4144684063390883E-2</v>
      </c>
      <c r="Q22" s="10">
        <v>1.98384672004939E-3</v>
      </c>
      <c r="R22" s="10">
        <v>4.9040172143452389E-2</v>
      </c>
      <c r="S22" s="73">
        <v>4.303072752865824E-2</v>
      </c>
      <c r="T22" s="11">
        <v>0.86878644800958083</v>
      </c>
      <c r="U22" s="11">
        <v>3.1357484990979319</v>
      </c>
    </row>
    <row r="23" spans="1:21" s="169" customFormat="1">
      <c r="A23" s="142">
        <v>2013</v>
      </c>
      <c r="B23" s="9">
        <v>6.9477952976009876</v>
      </c>
      <c r="C23" s="10">
        <v>1.1323074499743971E-2</v>
      </c>
      <c r="D23" s="10">
        <v>4.3680923916937164</v>
      </c>
      <c r="E23" s="10">
        <v>-8.8348247429682752E-2</v>
      </c>
      <c r="F23" s="10">
        <v>1.766231835297263</v>
      </c>
      <c r="G23" s="10">
        <v>-7.3627102109860218E-2</v>
      </c>
      <c r="H23" s="11">
        <v>5.9836719519511794</v>
      </c>
      <c r="I23" s="10">
        <v>0.184965250677012</v>
      </c>
      <c r="J23" s="10">
        <v>0.45428977551765792</v>
      </c>
      <c r="K23" s="10">
        <v>6.27554598616238E-2</v>
      </c>
      <c r="L23" s="10">
        <v>-9.9662867823767098E-2</v>
      </c>
      <c r="M23" s="10">
        <v>4.3611258435704847E-2</v>
      </c>
      <c r="N23" s="10">
        <v>0.2013543342984194</v>
      </c>
      <c r="O23" s="10">
        <v>-5.0221447749760471E-2</v>
      </c>
      <c r="P23" s="10">
        <v>-3.094188984058498E-2</v>
      </c>
      <c r="Q23" s="10">
        <v>4.6714033026885237E-3</v>
      </c>
      <c r="R23" s="10">
        <v>0.10346605536800491</v>
      </c>
      <c r="S23" s="73">
        <v>8.9836013602809892E-2</v>
      </c>
      <c r="T23" s="11">
        <v>0.96412334564980873</v>
      </c>
      <c r="U23" s="11">
        <v>2.5797029059072729</v>
      </c>
    </row>
    <row r="24" spans="1:21" s="169" customFormat="1">
      <c r="A24" s="142">
        <v>2014</v>
      </c>
      <c r="B24" s="9">
        <v>-1.634598305154445</v>
      </c>
      <c r="C24" s="10">
        <v>-0.35965032025598492</v>
      </c>
      <c r="D24" s="10">
        <v>-3.978249667318873</v>
      </c>
      <c r="E24" s="10">
        <v>-3.074732156150314E-2</v>
      </c>
      <c r="F24" s="10">
        <v>1.81228624646249</v>
      </c>
      <c r="G24" s="10">
        <v>-0.20224640786385889</v>
      </c>
      <c r="H24" s="11">
        <v>-2.758607470537731</v>
      </c>
      <c r="I24" s="10">
        <v>2.3757861595664009E-2</v>
      </c>
      <c r="J24" s="10">
        <v>0.1427933045384169</v>
      </c>
      <c r="K24" s="10">
        <v>0.35954023881133479</v>
      </c>
      <c r="L24" s="10">
        <v>7.6708295940654994E-2</v>
      </c>
      <c r="M24" s="10">
        <v>-8.5946080717917553E-2</v>
      </c>
      <c r="N24" s="10">
        <v>0.26024216249889331</v>
      </c>
      <c r="O24" s="10">
        <v>0.25155019116541621</v>
      </c>
      <c r="P24" s="10">
        <v>5.2059633300130567E-2</v>
      </c>
      <c r="Q24" s="10">
        <v>-1.532648695186407E-2</v>
      </c>
      <c r="R24" s="10">
        <v>8.8565846502936987E-2</v>
      </c>
      <c r="S24" s="73">
        <v>-2.9935801300380038E-2</v>
      </c>
      <c r="T24" s="11">
        <v>1.124009165383286</v>
      </c>
      <c r="U24" s="11">
        <v>2.343651362164429</v>
      </c>
    </row>
    <row r="25" spans="1:21" s="169" customFormat="1">
      <c r="A25" s="142">
        <v>2015</v>
      </c>
      <c r="B25" s="9">
        <v>-1.9285504906557009</v>
      </c>
      <c r="C25" s="10">
        <v>-3.625176391826631E-2</v>
      </c>
      <c r="D25" s="10">
        <v>-3.1288488054221171</v>
      </c>
      <c r="E25" s="10">
        <v>0.2168655496287136</v>
      </c>
      <c r="F25" s="10">
        <v>0.61568250069396591</v>
      </c>
      <c r="G25" s="10">
        <v>0.38199195257799762</v>
      </c>
      <c r="H25" s="11">
        <v>-1.9505605664397061</v>
      </c>
      <c r="I25" s="10">
        <v>-9.7024875767551588E-2</v>
      </c>
      <c r="J25" s="10">
        <v>-0.15403839827705909</v>
      </c>
      <c r="K25" s="10">
        <v>0.1471014897316919</v>
      </c>
      <c r="L25" s="10">
        <v>0.15030175966647311</v>
      </c>
      <c r="M25" s="10">
        <v>9.4661494627339832E-2</v>
      </c>
      <c r="N25" s="10">
        <v>5.4985792203643323E-2</v>
      </c>
      <c r="O25" s="10">
        <v>-0.14578496876187469</v>
      </c>
      <c r="P25" s="10">
        <v>-0.1021991314612372</v>
      </c>
      <c r="Q25" s="10">
        <v>-1.2550865610192179E-2</v>
      </c>
      <c r="R25" s="10">
        <v>2.2738467962538769E-2</v>
      </c>
      <c r="S25" s="73">
        <v>6.3819311470233273E-2</v>
      </c>
      <c r="T25" s="11">
        <v>2.201007578400541E-2</v>
      </c>
      <c r="U25" s="11">
        <v>1.2002983147664159</v>
      </c>
    </row>
    <row r="26" spans="1:21" s="169" customFormat="1">
      <c r="A26" s="142">
        <v>2016</v>
      </c>
      <c r="B26" s="9">
        <v>2.105422572913529</v>
      </c>
      <c r="C26" s="10">
        <v>-0.20841960486777</v>
      </c>
      <c r="D26" s="10">
        <v>3.8103975736460152</v>
      </c>
      <c r="E26" s="10">
        <v>2.877969076368184E-2</v>
      </c>
      <c r="F26" s="10">
        <v>-0.92855715559981189</v>
      </c>
      <c r="G26" s="10">
        <v>-0.37747586809500461</v>
      </c>
      <c r="H26" s="11">
        <v>2.3247246358471112</v>
      </c>
      <c r="I26" s="10">
        <v>-0.52180969198686811</v>
      </c>
      <c r="J26" s="10">
        <v>-5.20540742486253E-2</v>
      </c>
      <c r="K26" s="10">
        <v>0.31987061002318778</v>
      </c>
      <c r="L26" s="10">
        <v>-5.7928944626393128E-2</v>
      </c>
      <c r="M26" s="10">
        <v>0.17994708372197041</v>
      </c>
      <c r="N26" s="10">
        <v>2.083554806546521E-3</v>
      </c>
      <c r="O26" s="10">
        <v>-0.16047134562161239</v>
      </c>
      <c r="P26" s="10">
        <v>-1.4927804988975351E-2</v>
      </c>
      <c r="Q26" s="10">
        <v>3.0091403746669659E-2</v>
      </c>
      <c r="R26" s="10">
        <v>3.4906363520818107E-2</v>
      </c>
      <c r="S26" s="73">
        <v>2.0990782719700039E-2</v>
      </c>
      <c r="T26" s="11">
        <v>-0.2193020629335819</v>
      </c>
      <c r="U26" s="11">
        <v>-1.704975000732486</v>
      </c>
    </row>
    <row r="27" spans="1:21" s="169" customFormat="1">
      <c r="A27" s="142">
        <v>2017</v>
      </c>
      <c r="B27" s="9">
        <v>0.88334811517585299</v>
      </c>
      <c r="C27" s="10">
        <v>-0.55667850818916198</v>
      </c>
      <c r="D27" s="10">
        <v>1.624475251065773</v>
      </c>
      <c r="E27" s="10">
        <v>0.1068994596902661</v>
      </c>
      <c r="F27" s="10">
        <v>-0.63533389060874546</v>
      </c>
      <c r="G27" s="10">
        <v>0.58586738997943155</v>
      </c>
      <c r="H27" s="11">
        <v>1.1252297019375641</v>
      </c>
      <c r="I27" s="10">
        <v>7.2299488396928846E-2</v>
      </c>
      <c r="J27" s="10">
        <v>7.076489338514648E-2</v>
      </c>
      <c r="K27" s="10">
        <v>-0.14427846328314239</v>
      </c>
      <c r="L27" s="10">
        <v>-7.8137755385743093E-2</v>
      </c>
      <c r="M27" s="10">
        <v>8.5033002166658468E-3</v>
      </c>
      <c r="N27" s="10">
        <v>3.0674130877756368E-2</v>
      </c>
      <c r="O27" s="10">
        <v>-0.1181591147364741</v>
      </c>
      <c r="P27" s="10">
        <v>-0.1118099659335271</v>
      </c>
      <c r="Q27" s="10">
        <v>-1.6290277448498831E-2</v>
      </c>
      <c r="R27" s="10">
        <v>2.068921021355255E-2</v>
      </c>
      <c r="S27" s="73">
        <v>2.3862966935624709E-2</v>
      </c>
      <c r="T27" s="11">
        <v>-0.2418815867617107</v>
      </c>
      <c r="U27" s="11">
        <v>-0.74112713588992041</v>
      </c>
    </row>
    <row r="28" spans="1:21" s="169" customFormat="1">
      <c r="A28" s="142">
        <v>2018</v>
      </c>
      <c r="B28" s="9">
        <v>-4.285255994674654</v>
      </c>
      <c r="C28" s="10">
        <v>-0.11860026360180451</v>
      </c>
      <c r="D28" s="10">
        <v>-6.6558151726641951E-2</v>
      </c>
      <c r="E28" s="10">
        <v>3.8432644507182812E-2</v>
      </c>
      <c r="F28" s="10">
        <v>-1.7350387324167229</v>
      </c>
      <c r="G28" s="10">
        <v>9.3386657405043386E-2</v>
      </c>
      <c r="H28" s="11">
        <v>-1.7883778458329429</v>
      </c>
      <c r="I28" s="10">
        <v>-7.5401029612251844E-3</v>
      </c>
      <c r="J28" s="10">
        <v>-0.1123415769560954</v>
      </c>
      <c r="K28" s="10">
        <v>-5.5087809918505641E-2</v>
      </c>
      <c r="L28" s="10">
        <v>-1.725334128590646E-2</v>
      </c>
      <c r="M28" s="10">
        <v>-3.4615618469071477E-2</v>
      </c>
      <c r="N28" s="10">
        <v>-1.787009144572179E-2</v>
      </c>
      <c r="O28" s="10">
        <v>5.3756306430496489E-2</v>
      </c>
      <c r="P28" s="10">
        <v>-1.8827214057083191E-2</v>
      </c>
      <c r="Q28" s="10">
        <v>2.472455847347802E-5</v>
      </c>
      <c r="R28" s="10">
        <v>-6.9091780574376789E-3</v>
      </c>
      <c r="S28" s="17">
        <v>-2.280214246679634</v>
      </c>
      <c r="T28" s="11">
        <v>-2.4968781488417111</v>
      </c>
      <c r="U28" s="11">
        <v>-4.2186978429480124</v>
      </c>
    </row>
    <row r="29" spans="1:21" s="169" customFormat="1"/>
    <row r="30" spans="1:21" s="169" customFormat="1">
      <c r="A30" s="1" t="s">
        <v>925</v>
      </c>
    </row>
    <row r="31" spans="1:21" s="169" customFormat="1">
      <c r="A31" s="1"/>
      <c r="C31" s="54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54"/>
    </row>
    <row r="32" spans="1:21" s="169" customFormat="1">
      <c r="A32" s="142" t="s">
        <v>942</v>
      </c>
      <c r="B32" s="9">
        <f>AVERAGE(B8:B28)</f>
        <v>3.2378194038682144</v>
      </c>
      <c r="C32" s="16">
        <f t="shared" ref="C32:U32" si="1">AVERAGE(C8:C28)</f>
        <v>-1.1421639901906047E-2</v>
      </c>
      <c r="D32" s="17">
        <f t="shared" si="1"/>
        <v>1.9623741849364056</v>
      </c>
      <c r="E32" s="17">
        <f t="shared" si="1"/>
        <v>5.4469622843647141E-2</v>
      </c>
      <c r="F32" s="17">
        <f t="shared" si="1"/>
        <v>0.28623758469047839</v>
      </c>
      <c r="G32" s="73">
        <f t="shared" si="1"/>
        <v>0.13133878836071777</v>
      </c>
      <c r="H32" s="9">
        <f t="shared" si="1"/>
        <v>2.4229985409293415</v>
      </c>
      <c r="I32" s="16">
        <f t="shared" si="1"/>
        <v>9.4733201263264122E-2</v>
      </c>
      <c r="J32" s="17">
        <f t="shared" si="1"/>
        <v>0.2386534285052602</v>
      </c>
      <c r="K32" s="17">
        <f t="shared" si="1"/>
        <v>3.375793245769608E-2</v>
      </c>
      <c r="L32" s="17">
        <f t="shared" si="1"/>
        <v>0.14266758064902346</v>
      </c>
      <c r="M32" s="17">
        <f t="shared" si="1"/>
        <v>4.4728130512668093E-2</v>
      </c>
      <c r="N32" s="17">
        <f t="shared" si="1"/>
        <v>5.6058429847938643E-2</v>
      </c>
      <c r="O32" s="17">
        <f t="shared" si="1"/>
        <v>8.8088486474715844E-2</v>
      </c>
      <c r="P32" s="17">
        <f t="shared" si="1"/>
        <v>5.5431610718916211E-2</v>
      </c>
      <c r="Q32" s="17">
        <f t="shared" si="1"/>
        <v>-2.8226659977821644E-3</v>
      </c>
      <c r="R32" s="17">
        <f t="shared" si="1"/>
        <v>6.2779808046471389E-2</v>
      </c>
      <c r="S32" s="73">
        <f t="shared" si="1"/>
        <v>7.4492046070151474E-4</v>
      </c>
      <c r="T32" s="9">
        <f t="shared" si="1"/>
        <v>0.81482086293887335</v>
      </c>
      <c r="U32" s="9">
        <f t="shared" si="1"/>
        <v>1.27544521893181</v>
      </c>
    </row>
    <row r="33" spans="1:21" s="169" customFormat="1">
      <c r="A33" s="142" t="s">
        <v>25</v>
      </c>
      <c r="B33" s="9">
        <f>AVERAGE(B8:B17)</f>
        <v>7.8419922946715968</v>
      </c>
      <c r="C33" s="16">
        <f t="shared" ref="C33:U33" si="2">AVERAGE(C8:C17)</f>
        <v>9.4692469986587063E-2</v>
      </c>
      <c r="D33" s="17">
        <f t="shared" si="2"/>
        <v>6.113967034489467</v>
      </c>
      <c r="E33" s="17">
        <f t="shared" si="2"/>
        <v>6.8821188803425512E-2</v>
      </c>
      <c r="F33" s="17">
        <f t="shared" si="2"/>
        <v>-4.9687265572788436E-2</v>
      </c>
      <c r="G33" s="73">
        <f t="shared" si="2"/>
        <v>0.22001509800579724</v>
      </c>
      <c r="H33" s="9">
        <f t="shared" si="2"/>
        <v>6.4478085257124871</v>
      </c>
      <c r="I33" s="16">
        <f t="shared" si="2"/>
        <v>0.14423978355574676</v>
      </c>
      <c r="J33" s="17">
        <f t="shared" si="2"/>
        <v>0.37472320073120413</v>
      </c>
      <c r="K33" s="17">
        <f t="shared" si="2"/>
        <v>-2.1487866897066391E-2</v>
      </c>
      <c r="L33" s="17">
        <f t="shared" si="2"/>
        <v>0.26896867463585761</v>
      </c>
      <c r="M33" s="17">
        <f t="shared" si="2"/>
        <v>4.3042317576014823E-2</v>
      </c>
      <c r="N33" s="17">
        <f t="shared" si="2"/>
        <v>6.0476549683247324E-2</v>
      </c>
      <c r="O33" s="17">
        <f t="shared" si="2"/>
        <v>0.17070888846396731</v>
      </c>
      <c r="P33" s="17">
        <f t="shared" si="2"/>
        <v>0.13328718355403799</v>
      </c>
      <c r="Q33" s="17">
        <f t="shared" si="2"/>
        <v>-7.7290171085629506E-3</v>
      </c>
      <c r="R33" s="17">
        <f t="shared" si="2"/>
        <v>7.7146624469752983E-2</v>
      </c>
      <c r="S33" s="73">
        <f t="shared" si="2"/>
        <v>0.15080743029491114</v>
      </c>
      <c r="T33" s="9">
        <f t="shared" si="2"/>
        <v>1.3941837689591108</v>
      </c>
      <c r="U33" s="9">
        <f t="shared" si="2"/>
        <v>1.7280252601821313</v>
      </c>
    </row>
    <row r="34" spans="1:21" s="169" customFormat="1">
      <c r="A34" s="241" t="s">
        <v>1002</v>
      </c>
      <c r="B34" s="9">
        <f>AVERAGE(B18:B28)</f>
        <v>-0.94779231504395189</v>
      </c>
      <c r="C34" s="16">
        <f>AVERAGE(C18:C28)</f>
        <v>-0.10788901252780887</v>
      </c>
      <c r="D34" s="17">
        <f t="shared" ref="C34:U34" si="3">AVERAGE(D18:D28)</f>
        <v>-1.8118011328391062</v>
      </c>
      <c r="E34" s="17">
        <f t="shared" si="3"/>
        <v>4.1422744698394069E-2</v>
      </c>
      <c r="F34" s="17">
        <f t="shared" si="3"/>
        <v>0.59162381220253912</v>
      </c>
      <c r="G34" s="73">
        <f t="shared" si="3"/>
        <v>5.0723961410645564E-2</v>
      </c>
      <c r="H34" s="9">
        <f t="shared" si="3"/>
        <v>-1.2359196270553361</v>
      </c>
      <c r="I34" s="16">
        <f t="shared" si="3"/>
        <v>4.9727217361007187E-2</v>
      </c>
      <c r="J34" s="17">
        <f t="shared" si="3"/>
        <v>0.11495363557258376</v>
      </c>
      <c r="K34" s="17">
        <f t="shared" si="3"/>
        <v>8.3981386416571061E-2</v>
      </c>
      <c r="L34" s="17">
        <f t="shared" si="3"/>
        <v>2.7848404297356043E-2</v>
      </c>
      <c r="M34" s="17">
        <f t="shared" si="3"/>
        <v>4.6260687727807441E-2</v>
      </c>
      <c r="N34" s="17">
        <f t="shared" si="3"/>
        <v>5.2041957270385304E-2</v>
      </c>
      <c r="O34" s="17">
        <f t="shared" si="3"/>
        <v>1.2979030120850875E-2</v>
      </c>
      <c r="P34" s="17">
        <f t="shared" si="3"/>
        <v>-1.5346182767558187E-2</v>
      </c>
      <c r="Q34" s="17">
        <f t="shared" si="3"/>
        <v>1.6376531938367314E-3</v>
      </c>
      <c r="R34" s="17">
        <f t="shared" si="3"/>
        <v>4.9719065843488133E-2</v>
      </c>
      <c r="S34" s="73">
        <f t="shared" si="3"/>
        <v>-0.13567554302494364</v>
      </c>
      <c r="T34" s="73">
        <f t="shared" si="3"/>
        <v>0.28812731201138464</v>
      </c>
      <c r="U34" s="73">
        <f>AVERAGE(U18:U28)</f>
        <v>0.86400881779515448</v>
      </c>
    </row>
    <row r="35" spans="1:21" s="169" customFormat="1"/>
    <row r="36" spans="1:21" s="169" customFormat="1">
      <c r="A36" s="25" t="s">
        <v>594</v>
      </c>
      <c r="B36" s="66" t="s">
        <v>951</v>
      </c>
    </row>
    <row r="37" spans="1:21" s="169" customFormat="1">
      <c r="A37" s="25" t="s">
        <v>595</v>
      </c>
      <c r="B37" s="3" t="s">
        <v>596</v>
      </c>
    </row>
    <row r="38" spans="1:21" s="169" customFormat="1">
      <c r="A38" s="1" t="s">
        <v>1</v>
      </c>
      <c r="B38" s="3" t="s">
        <v>654</v>
      </c>
    </row>
  </sheetData>
  <mergeCells count="1">
    <mergeCell ref="B6:U6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62"/>
  <dimension ref="A1:X38"/>
  <sheetViews>
    <sheetView workbookViewId="0">
      <selection activeCell="A5" sqref="A5:XFD5"/>
    </sheetView>
  </sheetViews>
  <sheetFormatPr defaultRowHeight="15"/>
  <cols>
    <col min="19" max="19" width="9.140625" style="133"/>
  </cols>
  <sheetData>
    <row r="1" spans="1:24" ht="15.75">
      <c r="A1" s="227" t="s">
        <v>93</v>
      </c>
      <c r="B1" s="227" t="s">
        <v>962</v>
      </c>
    </row>
    <row r="2" spans="1:24">
      <c r="A2" s="3"/>
      <c r="B2" s="3"/>
    </row>
    <row r="3" spans="1:24">
      <c r="A3" s="1" t="s">
        <v>2</v>
      </c>
    </row>
    <row r="4" spans="1:24">
      <c r="A4" s="1"/>
    </row>
    <row r="5" spans="1:24" s="105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105" customFormat="1" ht="15" customHeight="1">
      <c r="A6" s="67"/>
      <c r="B6" s="246" t="s">
        <v>665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 s="105" customFormat="1">
      <c r="A7" s="44">
        <v>1997</v>
      </c>
      <c r="B7" s="210">
        <f>'Table 36'!B7/'Table 29'!C7</f>
        <v>18.352160576628947</v>
      </c>
      <c r="C7" s="211">
        <f>'Table 36'!C7/'Table 29'!D7</f>
        <v>8.437319924838194</v>
      </c>
      <c r="D7" s="212">
        <f>'Table 36'!D7/'Table 29'!E7</f>
        <v>30.710340479192944</v>
      </c>
      <c r="E7" s="212">
        <f>'Table 36'!E7/'Table 29'!F7</f>
        <v>37.319495552577074</v>
      </c>
      <c r="F7" s="212">
        <f>'Table 36'!F7/'Table 29'!G7</f>
        <v>20.440995330590706</v>
      </c>
      <c r="G7" s="213">
        <f>'Table 36'!G7/'Table 29'!H7</f>
        <v>22.35214357007775</v>
      </c>
      <c r="H7" s="210">
        <f>'Table 36'!H7/'Table 29'!I7</f>
        <v>20.349065725749501</v>
      </c>
      <c r="I7" s="211">
        <f>'Table 36'!I7/'Table 29'!J7</f>
        <v>20.976552178283018</v>
      </c>
      <c r="J7" s="212">
        <f>'Table 36'!J7/'Table 29'!K7</f>
        <v>12.85149535687356</v>
      </c>
      <c r="K7" s="212">
        <f>'Table 36'!K7/'Table 29'!L7</f>
        <v>19.025706364287718</v>
      </c>
      <c r="L7" s="212">
        <f>'Table 36'!L7/'Table 29'!M7</f>
        <v>25.227505375338879</v>
      </c>
      <c r="M7" s="212">
        <f>'Table 36'!M7/'Table 29'!N7</f>
        <v>24.714226229925224</v>
      </c>
      <c r="N7" s="212">
        <f>'Table 36'!N7/'Table 29'!O7</f>
        <v>18.537776897689771</v>
      </c>
      <c r="O7" s="212">
        <f>'Table 36'!O7/'Table 29'!P7</f>
        <v>23.510673335574985</v>
      </c>
      <c r="P7" s="212">
        <f>'Table 36'!P7/'Table 29'!Q7</f>
        <v>14.259479601150792</v>
      </c>
      <c r="Q7" s="212">
        <f>'Table 36'!Q7/'Table 29'!R7</f>
        <v>12.720837735591832</v>
      </c>
      <c r="R7" s="212">
        <f>'Table 36'!R7/'Table 29'!S7</f>
        <v>9.8477807231039378</v>
      </c>
      <c r="S7" s="213">
        <f>'Table 36'!S7/'Table 29'!T7</f>
        <v>14.750275578889902</v>
      </c>
      <c r="T7" s="212">
        <f>'Table 36'!T7/'Table 29'!U7</f>
        <v>11.133675297364057</v>
      </c>
      <c r="U7" s="212">
        <f>'Table 36'!U7/'Table 29'!V7</f>
        <v>12.281313744536183</v>
      </c>
      <c r="V7" s="213">
        <f>'Table 36'!V7/'Table 29'!W7</f>
        <v>19.412762912762911</v>
      </c>
      <c r="W7" s="210">
        <f>'Table 36'!W7/'Table 29'!X7</f>
        <v>17.258192619333641</v>
      </c>
      <c r="X7" s="210">
        <f>'Table 36'!X7/'Table 29'!Y7</f>
        <v>18.165039243075935</v>
      </c>
    </row>
    <row r="8" spans="1:24" s="105" customFormat="1">
      <c r="A8" s="44">
        <v>1998</v>
      </c>
      <c r="B8" s="210">
        <f>'Table 36'!B8/'Table 29'!C8</f>
        <v>19.111610700194614</v>
      </c>
      <c r="C8" s="211">
        <f>'Table 36'!C8/'Table 29'!D8</f>
        <v>8.5944296988356861</v>
      </c>
      <c r="D8" s="212">
        <f>'Table 36'!D8/'Table 29'!E8</f>
        <v>32.676724686902993</v>
      </c>
      <c r="E8" s="212">
        <f>'Table 36'!E8/'Table 29'!F8</f>
        <v>38.244820693709585</v>
      </c>
      <c r="F8" s="212">
        <f>'Table 36'!F8/'Table 29'!G8</f>
        <v>21.115883324034076</v>
      </c>
      <c r="G8" s="213">
        <f>'Table 36'!G8/'Table 29'!H8</f>
        <v>23.42036060585535</v>
      </c>
      <c r="H8" s="210">
        <f>'Table 36'!H8/'Table 29'!I8</f>
        <v>21.238018902049841</v>
      </c>
      <c r="I8" s="211">
        <f>'Table 36'!I8/'Table 29'!J8</f>
        <v>22.249618331302432</v>
      </c>
      <c r="J8" s="212">
        <f>'Table 36'!J8/'Table 29'!K8</f>
        <v>13.698346271604938</v>
      </c>
      <c r="K8" s="212">
        <f>'Table 36'!K8/'Table 29'!L8</f>
        <v>19.623473058398556</v>
      </c>
      <c r="L8" s="212">
        <f>'Table 36'!L8/'Table 29'!M8</f>
        <v>26.322278819796679</v>
      </c>
      <c r="M8" s="212">
        <f>'Table 36'!M8/'Table 29'!N8</f>
        <v>25.891528311659989</v>
      </c>
      <c r="N8" s="212">
        <f>'Table 36'!N8/'Table 29'!O8</f>
        <v>18.556808998852699</v>
      </c>
      <c r="O8" s="212">
        <f>'Table 36'!O8/'Table 29'!P8</f>
        <v>24.445423216126532</v>
      </c>
      <c r="P8" s="212">
        <f>'Table 36'!P8/'Table 29'!Q8</f>
        <v>14.64889862275197</v>
      </c>
      <c r="Q8" s="212">
        <f>'Table 36'!Q8/'Table 29'!R8</f>
        <v>12.930856097407105</v>
      </c>
      <c r="R8" s="212">
        <f>'Table 36'!R8/'Table 29'!S8</f>
        <v>10.235396462645616</v>
      </c>
      <c r="S8" s="213">
        <f>'Table 36'!S8/'Table 29'!T8</f>
        <v>15.095038347514071</v>
      </c>
      <c r="T8" s="212">
        <f>'Table 36'!T8/'Table 29'!U8</f>
        <v>11.603418059168465</v>
      </c>
      <c r="U8" s="212">
        <f>'Table 36'!U8/'Table 29'!V8</f>
        <v>12.451736321421361</v>
      </c>
      <c r="V8" s="213">
        <f>'Table 36'!V8/'Table 29'!W8</f>
        <v>19.620569256957364</v>
      </c>
      <c r="W8" s="210">
        <f>'Table 36'!W8/'Table 29'!X8</f>
        <v>17.98435594200409</v>
      </c>
      <c r="X8" s="210">
        <f>'Table 36'!X8/'Table 29'!Y8</f>
        <v>18.923505436648959</v>
      </c>
    </row>
    <row r="9" spans="1:24" s="105" customFormat="1">
      <c r="A9" s="44">
        <v>1999</v>
      </c>
      <c r="B9" s="210">
        <f>'Table 36'!B9/'Table 29'!C9</f>
        <v>19.613765580231419</v>
      </c>
      <c r="C9" s="211">
        <f>'Table 36'!C9/'Table 29'!D9</f>
        <v>9.1191686487084453</v>
      </c>
      <c r="D9" s="212">
        <f>'Table 36'!D9/'Table 29'!E9</f>
        <v>33.920622808031752</v>
      </c>
      <c r="E9" s="212">
        <f>'Table 36'!E9/'Table 29'!F9</f>
        <v>41.205250523205713</v>
      </c>
      <c r="F9" s="212">
        <f>'Table 36'!F9/'Table 29'!G9</f>
        <v>21.519650716227961</v>
      </c>
      <c r="G9" s="213">
        <f>'Table 36'!G9/'Table 29'!H9</f>
        <v>24.044260982509833</v>
      </c>
      <c r="H9" s="210">
        <f>'Table 36'!H9/'Table 29'!I9</f>
        <v>21.92062500951619</v>
      </c>
      <c r="I9" s="211">
        <f>'Table 36'!I9/'Table 29'!J9</f>
        <v>22.560679260585989</v>
      </c>
      <c r="J9" s="212">
        <f>'Table 36'!J9/'Table 29'!K9</f>
        <v>14.205410166079517</v>
      </c>
      <c r="K9" s="212">
        <f>'Table 36'!K9/'Table 29'!L9</f>
        <v>19.736934887281521</v>
      </c>
      <c r="L9" s="212">
        <f>'Table 36'!L9/'Table 29'!M9</f>
        <v>26.227937009695268</v>
      </c>
      <c r="M9" s="212">
        <f>'Table 36'!M9/'Table 29'!N9</f>
        <v>26.548966860289426</v>
      </c>
      <c r="N9" s="212">
        <f>'Table 36'!N9/'Table 29'!O9</f>
        <v>18.796037986074928</v>
      </c>
      <c r="O9" s="212">
        <f>'Table 36'!O9/'Table 29'!P9</f>
        <v>24.744843323041984</v>
      </c>
      <c r="P9" s="212">
        <f>'Table 36'!P9/'Table 29'!Q9</f>
        <v>15.022152304156148</v>
      </c>
      <c r="Q9" s="212">
        <f>'Table 36'!Q9/'Table 29'!R9</f>
        <v>13.429168022241281</v>
      </c>
      <c r="R9" s="212">
        <f>'Table 36'!R9/'Table 29'!S9</f>
        <v>10.841528502543101</v>
      </c>
      <c r="S9" s="213">
        <f>'Table 36'!S9/'Table 29'!T9</f>
        <v>15.303998309292471</v>
      </c>
      <c r="T9" s="212">
        <f>'Table 36'!T9/'Table 29'!U9</f>
        <v>11.774310601056802</v>
      </c>
      <c r="U9" s="212">
        <f>'Table 36'!U9/'Table 29'!V9</f>
        <v>13.278094142459976</v>
      </c>
      <c r="V9" s="213">
        <f>'Table 36'!V9/'Table 29'!W9</f>
        <v>19.867437827512976</v>
      </c>
      <c r="W9" s="210">
        <f>'Table 36'!W9/'Table 29'!X9</f>
        <v>18.423580843095749</v>
      </c>
      <c r="X9" s="210">
        <f>'Table 36'!X9/'Table 29'!Y9</f>
        <v>19.436722252029902</v>
      </c>
    </row>
    <row r="10" spans="1:24" s="105" customFormat="1">
      <c r="A10" s="44">
        <v>2000</v>
      </c>
      <c r="B10" s="210">
        <f>'Table 36'!B10/'Table 29'!C10</f>
        <v>20.889285318170391</v>
      </c>
      <c r="C10" s="211">
        <f>'Table 36'!C10/'Table 29'!D10</f>
        <v>9.7291092269326693</v>
      </c>
      <c r="D10" s="212">
        <f>'Table 36'!D10/'Table 29'!E10</f>
        <v>34.243732495389033</v>
      </c>
      <c r="E10" s="212">
        <f>'Table 36'!E10/'Table 29'!F10</f>
        <v>41.885463362706247</v>
      </c>
      <c r="F10" s="212">
        <f>'Table 36'!F10/'Table 29'!G10</f>
        <v>22.918304628306231</v>
      </c>
      <c r="G10" s="213">
        <f>'Table 36'!G10/'Table 29'!H10</f>
        <v>25.246032387359364</v>
      </c>
      <c r="H10" s="210">
        <f>'Table 36'!H10/'Table 29'!I10</f>
        <v>23.286470508578446</v>
      </c>
      <c r="I10" s="211">
        <f>'Table 36'!I10/'Table 29'!J10</f>
        <v>23.234240309775334</v>
      </c>
      <c r="J10" s="212">
        <f>'Table 36'!J10/'Table 29'!K10</f>
        <v>15.052613330367851</v>
      </c>
      <c r="K10" s="212">
        <f>'Table 36'!K10/'Table 29'!L10</f>
        <v>20.774162281916364</v>
      </c>
      <c r="L10" s="212">
        <f>'Table 36'!L10/'Table 29'!M10</f>
        <v>27.87363023191352</v>
      </c>
      <c r="M10" s="212">
        <f>'Table 36'!M10/'Table 29'!N10</f>
        <v>27.811814078856642</v>
      </c>
      <c r="N10" s="212">
        <f>'Table 36'!N10/'Table 29'!O10</f>
        <v>19.886801837972875</v>
      </c>
      <c r="O10" s="212">
        <f>'Table 36'!O10/'Table 29'!P10</f>
        <v>26.476539138378044</v>
      </c>
      <c r="P10" s="212">
        <f>'Table 36'!P10/'Table 29'!Q10</f>
        <v>16.157150557119891</v>
      </c>
      <c r="Q10" s="212">
        <f>'Table 36'!Q10/'Table 29'!R10</f>
        <v>14.227486655570225</v>
      </c>
      <c r="R10" s="212">
        <f>'Table 36'!R10/'Table 29'!S10</f>
        <v>11.85431189973843</v>
      </c>
      <c r="S10" s="213">
        <f>'Table 36'!S10/'Table 29'!T10</f>
        <v>16.603456442699631</v>
      </c>
      <c r="T10" s="212">
        <f>'Table 36'!T10/'Table 29'!U10</f>
        <v>12.711870076048426</v>
      </c>
      <c r="U10" s="212">
        <f>'Table 36'!U10/'Table 29'!V10</f>
        <v>14.787904191616766</v>
      </c>
      <c r="V10" s="213">
        <f>'Table 36'!V10/'Table 29'!W10</f>
        <v>21.389047243317879</v>
      </c>
      <c r="W10" s="210">
        <f>'Table 36'!W10/'Table 29'!X10</f>
        <v>19.666132768470021</v>
      </c>
      <c r="X10" s="210">
        <f>'Table 36'!X10/'Table 29'!Y10</f>
        <v>20.706116291903751</v>
      </c>
    </row>
    <row r="11" spans="1:24" s="105" customFormat="1">
      <c r="A11" s="44">
        <v>2001</v>
      </c>
      <c r="B11" s="210">
        <f>'Table 36'!B11/'Table 29'!C11</f>
        <v>21.681912216306792</v>
      </c>
      <c r="C11" s="211">
        <f>'Table 36'!C11/'Table 29'!D11</f>
        <v>10.46716607109683</v>
      </c>
      <c r="D11" s="212">
        <f>'Table 36'!D11/'Table 29'!E11</f>
        <v>36.023220621016605</v>
      </c>
      <c r="E11" s="212">
        <f>'Table 36'!E11/'Table 29'!F11</f>
        <v>42.749211484027491</v>
      </c>
      <c r="F11" s="212">
        <f>'Table 36'!F11/'Table 29'!G11</f>
        <v>24.114035502438114</v>
      </c>
      <c r="G11" s="213">
        <f>'Table 36'!G11/'Table 29'!H11</f>
        <v>25.981326175791263</v>
      </c>
      <c r="H11" s="210">
        <f>'Table 36'!H11/'Table 29'!I11</f>
        <v>24.377508778001687</v>
      </c>
      <c r="I11" s="211">
        <f>'Table 36'!I11/'Table 29'!J11</f>
        <v>24.107237776687242</v>
      </c>
      <c r="J11" s="212">
        <f>'Table 36'!J11/'Table 29'!K11</f>
        <v>15.549848207193248</v>
      </c>
      <c r="K11" s="212">
        <f>'Table 36'!K11/'Table 29'!L11</f>
        <v>21.496256878128438</v>
      </c>
      <c r="L11" s="212">
        <f>'Table 36'!L11/'Table 29'!M11</f>
        <v>28.54326582508401</v>
      </c>
      <c r="M11" s="212">
        <f>'Table 36'!M11/'Table 29'!N11</f>
        <v>28.715894164835369</v>
      </c>
      <c r="N11" s="212">
        <f>'Table 36'!N11/'Table 29'!O11</f>
        <v>20.793175967537849</v>
      </c>
      <c r="O11" s="212">
        <f>'Table 36'!O11/'Table 29'!P11</f>
        <v>27.299826437599098</v>
      </c>
      <c r="P11" s="212">
        <f>'Table 36'!P11/'Table 29'!Q11</f>
        <v>16.892643746350146</v>
      </c>
      <c r="Q11" s="212">
        <f>'Table 36'!Q11/'Table 29'!R11</f>
        <v>14.816628124655875</v>
      </c>
      <c r="R11" s="212">
        <f>'Table 36'!R11/'Table 29'!S11</f>
        <v>12.353720766374895</v>
      </c>
      <c r="S11" s="213">
        <f>'Table 36'!S11/'Table 29'!T11</f>
        <v>16.893447549862586</v>
      </c>
      <c r="T11" s="212">
        <f>'Table 36'!T11/'Table 29'!U11</f>
        <v>13.05013656555662</v>
      </c>
      <c r="U11" s="212">
        <f>'Table 36'!U11/'Table 29'!V11</f>
        <v>15.291094947906428</v>
      </c>
      <c r="V11" s="213">
        <f>'Table 36'!V11/'Table 29'!W11</f>
        <v>21.791037676490575</v>
      </c>
      <c r="W11" s="210">
        <f>'Table 36'!W11/'Table 29'!X11</f>
        <v>20.341904576244378</v>
      </c>
      <c r="X11" s="210">
        <f>'Table 36'!X11/'Table 29'!Y11</f>
        <v>21.467071638137899</v>
      </c>
    </row>
    <row r="12" spans="1:24" s="105" customFormat="1">
      <c r="A12" s="44">
        <v>2002</v>
      </c>
      <c r="B12" s="210">
        <f>'Table 36'!B12/'Table 29'!C12</f>
        <v>22.055367624269277</v>
      </c>
      <c r="C12" s="211">
        <f>'Table 36'!C12/'Table 29'!D12</f>
        <v>10.724145582231989</v>
      </c>
      <c r="D12" s="212">
        <f>'Table 36'!D12/'Table 29'!E12</f>
        <v>35.743075894562587</v>
      </c>
      <c r="E12" s="212">
        <f>'Table 36'!E12/'Table 29'!F12</f>
        <v>44.81350223546945</v>
      </c>
      <c r="F12" s="212">
        <f>'Table 36'!F12/'Table 29'!G12</f>
        <v>24.86386959105397</v>
      </c>
      <c r="G12" s="213">
        <f>'Table 36'!G12/'Table 29'!H12</f>
        <v>26.81140200749341</v>
      </c>
      <c r="H12" s="210">
        <f>'Table 36'!H12/'Table 29'!I12</f>
        <v>25.033751677664689</v>
      </c>
      <c r="I12" s="211">
        <f>'Table 36'!I12/'Table 29'!J12</f>
        <v>24.289822932783224</v>
      </c>
      <c r="J12" s="212">
        <f>'Table 36'!J12/'Table 29'!K12</f>
        <v>15.69982052864537</v>
      </c>
      <c r="K12" s="212">
        <f>'Table 36'!K12/'Table 29'!L12</f>
        <v>22.022629688235043</v>
      </c>
      <c r="L12" s="212">
        <f>'Table 36'!L12/'Table 29'!M12</f>
        <v>30.093290296250945</v>
      </c>
      <c r="M12" s="212">
        <f>'Table 36'!M12/'Table 29'!N12</f>
        <v>29.390796948857098</v>
      </c>
      <c r="N12" s="212">
        <f>'Table 36'!N12/'Table 29'!O12</f>
        <v>21.023346129238643</v>
      </c>
      <c r="O12" s="212">
        <f>'Table 36'!O12/'Table 29'!P12</f>
        <v>27.892637102569005</v>
      </c>
      <c r="P12" s="212">
        <f>'Table 36'!P12/'Table 29'!Q12</f>
        <v>16.890265516888785</v>
      </c>
      <c r="Q12" s="212">
        <f>'Table 36'!Q12/'Table 29'!R12</f>
        <v>15.008237880957251</v>
      </c>
      <c r="R12" s="212">
        <f>'Table 36'!R12/'Table 29'!S12</f>
        <v>12.459106279555121</v>
      </c>
      <c r="S12" s="213">
        <f>'Table 36'!S12/'Table 29'!T12</f>
        <v>17.388167679797899</v>
      </c>
      <c r="T12" s="212">
        <f>'Table 36'!T12/'Table 29'!U12</f>
        <v>13.450611326927008</v>
      </c>
      <c r="U12" s="212">
        <f>'Table 36'!U12/'Table 29'!V12</f>
        <v>15.620534192081832</v>
      </c>
      <c r="V12" s="213">
        <f>'Table 36'!V12/'Table 29'!W12</f>
        <v>22.335482132137649</v>
      </c>
      <c r="W12" s="210">
        <f>'Table 36'!W12/'Table 29'!X12</f>
        <v>20.605186558731351</v>
      </c>
      <c r="X12" s="210">
        <f>'Table 36'!X12/'Table 29'!Y12</f>
        <v>21.855656122889297</v>
      </c>
    </row>
    <row r="13" spans="1:24" s="105" customFormat="1">
      <c r="A13" s="44">
        <v>2003</v>
      </c>
      <c r="B13" s="210">
        <f>'Table 36'!B13/'Table 29'!C13</f>
        <v>22.479310329272778</v>
      </c>
      <c r="C13" s="211">
        <f>'Table 36'!C13/'Table 29'!D13</f>
        <v>11.031222123104371</v>
      </c>
      <c r="D13" s="212">
        <f>'Table 36'!D13/'Table 29'!E13</f>
        <v>35.932510968207225</v>
      </c>
      <c r="E13" s="212">
        <f>'Table 36'!E13/'Table 29'!F13</f>
        <v>44.867623273054022</v>
      </c>
      <c r="F13" s="212">
        <f>'Table 36'!F13/'Table 29'!G13</f>
        <v>24.948920287085848</v>
      </c>
      <c r="G13" s="213">
        <f>'Table 36'!G13/'Table 29'!H13</f>
        <v>27.537370825066141</v>
      </c>
      <c r="H13" s="210">
        <f>'Table 36'!H13/'Table 29'!I13</f>
        <v>25.562923640377701</v>
      </c>
      <c r="I13" s="211">
        <f>'Table 36'!I13/'Table 29'!J13</f>
        <v>24.645754887475505</v>
      </c>
      <c r="J13" s="212">
        <f>'Table 36'!J13/'Table 29'!K13</f>
        <v>15.906280550868216</v>
      </c>
      <c r="K13" s="212">
        <f>'Table 36'!K13/'Table 29'!L13</f>
        <v>22.486314446218774</v>
      </c>
      <c r="L13" s="212">
        <f>'Table 36'!L13/'Table 29'!M13</f>
        <v>30.427593847758082</v>
      </c>
      <c r="M13" s="212">
        <f>'Table 36'!M13/'Table 29'!N13</f>
        <v>30.088468366069833</v>
      </c>
      <c r="N13" s="212">
        <f>'Table 36'!N13/'Table 29'!O13</f>
        <v>21.53452947787882</v>
      </c>
      <c r="O13" s="212">
        <f>'Table 36'!O13/'Table 29'!P13</f>
        <v>28.793049618075614</v>
      </c>
      <c r="P13" s="212">
        <f>'Table 36'!P13/'Table 29'!Q13</f>
        <v>16.871313711877818</v>
      </c>
      <c r="Q13" s="212">
        <f>'Table 36'!Q13/'Table 29'!R13</f>
        <v>15.110994175436842</v>
      </c>
      <c r="R13" s="212">
        <f>'Table 36'!R13/'Table 29'!S13</f>
        <v>12.50791308266292</v>
      </c>
      <c r="S13" s="213">
        <f>'Table 36'!S13/'Table 29'!T13</f>
        <v>18.234746678863225</v>
      </c>
      <c r="T13" s="212">
        <f>'Table 36'!T13/'Table 29'!U13</f>
        <v>13.855541943585189</v>
      </c>
      <c r="U13" s="212">
        <f>'Table 36'!U13/'Table 29'!V13</f>
        <v>15.961983013293944</v>
      </c>
      <c r="V13" s="213">
        <f>'Table 36'!V13/'Table 29'!W13</f>
        <v>23.659049976679938</v>
      </c>
      <c r="W13" s="210">
        <f>'Table 36'!W13/'Table 29'!X13</f>
        <v>20.992676479318813</v>
      </c>
      <c r="X13" s="210">
        <f>'Table 36'!X13/'Table 29'!Y13</f>
        <v>22.274281786261717</v>
      </c>
    </row>
    <row r="14" spans="1:24" s="105" customFormat="1">
      <c r="A14" s="44">
        <v>2004</v>
      </c>
      <c r="B14" s="210">
        <f>'Table 36'!B14/'Table 29'!C14</f>
        <v>23.224407133167013</v>
      </c>
      <c r="C14" s="211">
        <f>'Table 36'!C14/'Table 29'!D14</f>
        <v>11.293587325126214</v>
      </c>
      <c r="D14" s="212">
        <f>'Table 36'!D14/'Table 29'!E14</f>
        <v>36.72427654909179</v>
      </c>
      <c r="E14" s="212">
        <f>'Table 36'!E14/'Table 29'!F14</f>
        <v>47.231264837409597</v>
      </c>
      <c r="F14" s="212">
        <f>'Table 36'!F14/'Table 29'!G14</f>
        <v>25.431850315120887</v>
      </c>
      <c r="G14" s="213">
        <f>'Table 36'!G14/'Table 29'!H14</f>
        <v>28.489978054883302</v>
      </c>
      <c r="H14" s="210">
        <f>'Table 36'!H14/'Table 29'!I14</f>
        <v>26.388654775944591</v>
      </c>
      <c r="I14" s="211">
        <f>'Table 36'!I14/'Table 29'!J14</f>
        <v>25.377245287211586</v>
      </c>
      <c r="J14" s="212">
        <f>'Table 36'!J14/'Table 29'!K14</f>
        <v>16.365672965172759</v>
      </c>
      <c r="K14" s="212">
        <f>'Table 36'!K14/'Table 29'!L14</f>
        <v>22.978175353657615</v>
      </c>
      <c r="L14" s="212">
        <f>'Table 36'!L14/'Table 29'!M14</f>
        <v>31.065229362751275</v>
      </c>
      <c r="M14" s="212">
        <f>'Table 36'!M14/'Table 29'!N14</f>
        <v>30.990812211455992</v>
      </c>
      <c r="N14" s="212">
        <f>'Table 36'!N14/'Table 29'!O14</f>
        <v>22.016036150058337</v>
      </c>
      <c r="O14" s="212">
        <f>'Table 36'!O14/'Table 29'!P14</f>
        <v>29.144601948728123</v>
      </c>
      <c r="P14" s="212">
        <f>'Table 36'!P14/'Table 29'!Q14</f>
        <v>18.001205736164948</v>
      </c>
      <c r="Q14" s="212">
        <f>'Table 36'!Q14/'Table 29'!R14</f>
        <v>15.357486948267681</v>
      </c>
      <c r="R14" s="212">
        <f>'Table 36'!R14/'Table 29'!S14</f>
        <v>13.159035568396931</v>
      </c>
      <c r="S14" s="213">
        <f>'Table 36'!S14/'Table 29'!T14</f>
        <v>19.027418091498419</v>
      </c>
      <c r="T14" s="212">
        <f>'Table 36'!T14/'Table 29'!U14</f>
        <v>14.506623477478952</v>
      </c>
      <c r="U14" s="212">
        <f>'Table 36'!U14/'Table 29'!V14</f>
        <v>16.312378618749435</v>
      </c>
      <c r="V14" s="213">
        <f>'Table 36'!V14/'Table 29'!W14</f>
        <v>24.572942764895803</v>
      </c>
      <c r="W14" s="210">
        <f>'Table 36'!W14/'Table 29'!X14</f>
        <v>21.698729214581661</v>
      </c>
      <c r="X14" s="210">
        <f>'Table 36'!X14/'Table 29'!Y14</f>
        <v>23.00163157730158</v>
      </c>
    </row>
    <row r="15" spans="1:24" s="105" customFormat="1">
      <c r="A15" s="44">
        <v>2005</v>
      </c>
      <c r="B15" s="210">
        <f>'Table 36'!B15/'Table 29'!C15</f>
        <v>24.344445998521159</v>
      </c>
      <c r="C15" s="211">
        <f>'Table 36'!C15/'Table 29'!D15</f>
        <v>11.676548065190868</v>
      </c>
      <c r="D15" s="212">
        <f>'Table 36'!D15/'Table 29'!E15</f>
        <v>39.827703938544083</v>
      </c>
      <c r="E15" s="212">
        <f>'Table 36'!E15/'Table 29'!F15</f>
        <v>48.100617681813297</v>
      </c>
      <c r="F15" s="212">
        <f>'Table 36'!F15/'Table 29'!G15</f>
        <v>25.972796633303005</v>
      </c>
      <c r="G15" s="213">
        <f>'Table 36'!G15/'Table 29'!H15</f>
        <v>29.707762278589225</v>
      </c>
      <c r="H15" s="210">
        <f>'Table 36'!H15/'Table 29'!I15</f>
        <v>27.431062365295123</v>
      </c>
      <c r="I15" s="211">
        <f>'Table 36'!I15/'Table 29'!J15</f>
        <v>26.901253325993213</v>
      </c>
      <c r="J15" s="212">
        <f>'Table 36'!J15/'Table 29'!K15</f>
        <v>17.028641387698979</v>
      </c>
      <c r="K15" s="212">
        <f>'Table 36'!K15/'Table 29'!L15</f>
        <v>24.048573393400982</v>
      </c>
      <c r="L15" s="212">
        <f>'Table 36'!L15/'Table 29'!M15</f>
        <v>32.765659922576873</v>
      </c>
      <c r="M15" s="212">
        <f>'Table 36'!M15/'Table 29'!N15</f>
        <v>32.079845960931607</v>
      </c>
      <c r="N15" s="212">
        <f>'Table 36'!N15/'Table 29'!O15</f>
        <v>22.73113571548398</v>
      </c>
      <c r="O15" s="212">
        <f>'Table 36'!O15/'Table 29'!P15</f>
        <v>30.446433741916803</v>
      </c>
      <c r="P15" s="212">
        <f>'Table 36'!P15/'Table 29'!Q15</f>
        <v>19.039405095884096</v>
      </c>
      <c r="Q15" s="212">
        <f>'Table 36'!Q15/'Table 29'!R15</f>
        <v>16.240261899281311</v>
      </c>
      <c r="R15" s="212">
        <f>'Table 36'!R15/'Table 29'!S15</f>
        <v>14.061017785225827</v>
      </c>
      <c r="S15" s="213">
        <f>'Table 36'!S15/'Table 29'!T15</f>
        <v>20.206418894139592</v>
      </c>
      <c r="T15" s="212">
        <f>'Table 36'!T15/'Table 29'!U15</f>
        <v>15.545367110169405</v>
      </c>
      <c r="U15" s="212">
        <f>'Table 36'!U15/'Table 29'!V15</f>
        <v>16.926433378196499</v>
      </c>
      <c r="V15" s="213">
        <f>'Table 36'!V15/'Table 29'!W15</f>
        <v>26.022079089275014</v>
      </c>
      <c r="W15" s="210">
        <f>'Table 36'!W15/'Table 29'!X15</f>
        <v>22.831536343862613</v>
      </c>
      <c r="X15" s="210">
        <f>'Table 36'!X15/'Table 29'!Y15</f>
        <v>24.062777225188263</v>
      </c>
    </row>
    <row r="16" spans="1:24" s="105" customFormat="1">
      <c r="A16" s="44">
        <v>2006</v>
      </c>
      <c r="B16" s="210">
        <f>'Table 36'!B16/'Table 29'!C16</f>
        <v>25.509110705634814</v>
      </c>
      <c r="C16" s="211">
        <f>'Table 36'!C16/'Table 29'!D16</f>
        <v>12.112617151156194</v>
      </c>
      <c r="D16" s="212">
        <f>'Table 36'!D16/'Table 29'!E16</f>
        <v>42.000338333865308</v>
      </c>
      <c r="E16" s="212">
        <f>'Table 36'!E16/'Table 29'!F16</f>
        <v>50.013320483991862</v>
      </c>
      <c r="F16" s="212">
        <f>'Table 36'!F16/'Table 29'!G16</f>
        <v>27.7111809947464</v>
      </c>
      <c r="G16" s="213">
        <f>'Table 36'!G16/'Table 29'!H16</f>
        <v>30.788145115011883</v>
      </c>
      <c r="H16" s="210">
        <f>'Table 36'!H16/'Table 29'!I16</f>
        <v>28.849054955107398</v>
      </c>
      <c r="I16" s="211">
        <f>'Table 36'!I16/'Table 29'!J16</f>
        <v>28.700428292184913</v>
      </c>
      <c r="J16" s="212">
        <f>'Table 36'!J16/'Table 29'!K16</f>
        <v>17.91754915681198</v>
      </c>
      <c r="K16" s="212">
        <f>'Table 36'!K16/'Table 29'!L16</f>
        <v>24.755276818941805</v>
      </c>
      <c r="L16" s="212">
        <f>'Table 36'!L16/'Table 29'!M16</f>
        <v>34.449974253347065</v>
      </c>
      <c r="M16" s="212">
        <f>'Table 36'!M16/'Table 29'!N16</f>
        <v>33.186236718839254</v>
      </c>
      <c r="N16" s="212">
        <f>'Table 36'!N16/'Table 29'!O16</f>
        <v>23.941434102863823</v>
      </c>
      <c r="O16" s="212">
        <f>'Table 36'!O16/'Table 29'!P16</f>
        <v>31.649092947470535</v>
      </c>
      <c r="P16" s="212">
        <f>'Table 36'!P16/'Table 29'!Q16</f>
        <v>20.075491475199573</v>
      </c>
      <c r="Q16" s="212">
        <f>'Table 36'!Q16/'Table 29'!R16</f>
        <v>17.414746508218229</v>
      </c>
      <c r="R16" s="212">
        <f>'Table 36'!R16/'Table 29'!S16</f>
        <v>14.915387323466886</v>
      </c>
      <c r="S16" s="213">
        <f>'Table 36'!S16/'Table 29'!T16</f>
        <v>20.703789586414405</v>
      </c>
      <c r="T16" s="212">
        <f>'Table 36'!T16/'Table 29'!U16</f>
        <v>15.952849096479964</v>
      </c>
      <c r="U16" s="212">
        <f>'Table 36'!U16/'Table 29'!V16</f>
        <v>17.374025303382393</v>
      </c>
      <c r="V16" s="213">
        <f>'Table 36'!V16/'Table 29'!W16</f>
        <v>26.645759523253098</v>
      </c>
      <c r="W16" s="210">
        <f>'Table 36'!W16/'Table 29'!X16</f>
        <v>23.899291285352106</v>
      </c>
      <c r="X16" s="210">
        <f>'Table 36'!X16/'Table 29'!Y16</f>
        <v>25.169037872448541</v>
      </c>
    </row>
    <row r="17" spans="1:24" s="105" customFormat="1">
      <c r="A17" s="44">
        <v>2007</v>
      </c>
      <c r="B17" s="210">
        <f>'Table 36'!B17/'Table 29'!C17</f>
        <v>26.60601533101045</v>
      </c>
      <c r="C17" s="211">
        <f>'Table 36'!C17/'Table 29'!D17</f>
        <v>12.348017075823135</v>
      </c>
      <c r="D17" s="212">
        <f>'Table 36'!D17/'Table 29'!E17</f>
        <v>46.45834949180712</v>
      </c>
      <c r="E17" s="212">
        <f>'Table 36'!E17/'Table 29'!F17</f>
        <v>54.660095304385067</v>
      </c>
      <c r="F17" s="212">
        <f>'Table 36'!F17/'Table 29'!G17</f>
        <v>28.706073636449183</v>
      </c>
      <c r="G17" s="213">
        <f>'Table 36'!G17/'Table 29'!H17</f>
        <v>31.99679080922045</v>
      </c>
      <c r="H17" s="210">
        <f>'Table 36'!H17/'Table 29'!I17</f>
        <v>30.154888359983172</v>
      </c>
      <c r="I17" s="211">
        <f>'Table 36'!I17/'Table 29'!J17</f>
        <v>29.70658249466301</v>
      </c>
      <c r="J17" s="212">
        <f>'Table 36'!J17/'Table 29'!K17</f>
        <v>18.817875658470818</v>
      </c>
      <c r="K17" s="212">
        <f>'Table 36'!K17/'Table 29'!L17</f>
        <v>25.870599247193635</v>
      </c>
      <c r="L17" s="212">
        <f>'Table 36'!L17/'Table 29'!M17</f>
        <v>35.307202739194125</v>
      </c>
      <c r="M17" s="212">
        <f>'Table 36'!M17/'Table 29'!N17</f>
        <v>35.289033907275815</v>
      </c>
      <c r="N17" s="212">
        <f>'Table 36'!N17/'Table 29'!O17</f>
        <v>24.134488150670652</v>
      </c>
      <c r="O17" s="212">
        <f>'Table 36'!O17/'Table 29'!P17</f>
        <v>32.558431540604239</v>
      </c>
      <c r="P17" s="212">
        <f>'Table 36'!P17/'Table 29'!Q17</f>
        <v>21.163457503002938</v>
      </c>
      <c r="Q17" s="212">
        <f>'Table 36'!Q17/'Table 29'!R17</f>
        <v>18.408202394786034</v>
      </c>
      <c r="R17" s="212">
        <f>'Table 36'!R17/'Table 29'!S17</f>
        <v>15.516969982046202</v>
      </c>
      <c r="S17" s="213">
        <f>'Table 36'!S17/'Table 29'!T17</f>
        <v>21.275952817540126</v>
      </c>
      <c r="T17" s="212">
        <f>'Table 36'!T17/'Table 29'!U17</f>
        <v>16.423450097303309</v>
      </c>
      <c r="U17" s="212">
        <f>'Table 36'!U17/'Table 29'!V17</f>
        <v>18.364876522327471</v>
      </c>
      <c r="V17" s="213">
        <f>'Table 36'!V17/'Table 29'!W17</f>
        <v>27.067313908692377</v>
      </c>
      <c r="W17" s="210">
        <f>'Table 36'!W17/'Table 29'!X17</f>
        <v>24.926834537029197</v>
      </c>
      <c r="X17" s="210">
        <f>'Table 36'!X17/'Table 29'!Y17</f>
        <v>26.204566577574553</v>
      </c>
    </row>
    <row r="18" spans="1:24" s="105" customFormat="1">
      <c r="A18" s="44">
        <v>2008</v>
      </c>
      <c r="B18" s="210">
        <f>'Table 36'!B18/'Table 29'!C18</f>
        <v>27.395174746147212</v>
      </c>
      <c r="C18" s="211">
        <f>'Table 36'!C18/'Table 29'!D18</f>
        <v>12.903953522184795</v>
      </c>
      <c r="D18" s="212">
        <f>'Table 36'!D18/'Table 29'!E18</f>
        <v>48.430008136050638</v>
      </c>
      <c r="E18" s="212">
        <f>'Table 36'!E18/'Table 29'!F18</f>
        <v>55.473427929767254</v>
      </c>
      <c r="F18" s="212">
        <f>'Table 36'!F18/'Table 29'!G18</f>
        <v>29.465449258944588</v>
      </c>
      <c r="G18" s="213">
        <f>'Table 36'!G18/'Table 29'!H18</f>
        <v>33.015557155843084</v>
      </c>
      <c r="H18" s="210">
        <f>'Table 36'!H18/'Table 29'!I18</f>
        <v>31.18624664758811</v>
      </c>
      <c r="I18" s="211">
        <f>'Table 36'!I18/'Table 29'!J18</f>
        <v>30.297594598053493</v>
      </c>
      <c r="J18" s="212">
        <f>'Table 36'!J18/'Table 29'!K18</f>
        <v>19.40111007143819</v>
      </c>
      <c r="K18" s="212">
        <f>'Table 36'!K18/'Table 29'!L18</f>
        <v>26.452511783508502</v>
      </c>
      <c r="L18" s="212">
        <f>'Table 36'!L18/'Table 29'!M18</f>
        <v>35.892742319704965</v>
      </c>
      <c r="M18" s="212">
        <f>'Table 36'!M18/'Table 29'!N18</f>
        <v>35.341235116874124</v>
      </c>
      <c r="N18" s="212">
        <f>'Table 36'!N18/'Table 29'!O18</f>
        <v>25.000972874783855</v>
      </c>
      <c r="O18" s="212">
        <f>'Table 36'!O18/'Table 29'!P18</f>
        <v>34.300419341035514</v>
      </c>
      <c r="P18" s="212">
        <f>'Table 36'!P18/'Table 29'!Q18</f>
        <v>21.94812517976527</v>
      </c>
      <c r="Q18" s="212">
        <f>'Table 36'!Q18/'Table 29'!R18</f>
        <v>18.416804063006037</v>
      </c>
      <c r="R18" s="212">
        <f>'Table 36'!R18/'Table 29'!S18</f>
        <v>16.073077723848066</v>
      </c>
      <c r="S18" s="213">
        <f>'Table 36'!S18/'Table 29'!T18</f>
        <v>22.079695249219693</v>
      </c>
      <c r="T18" s="212">
        <f>'Table 36'!T18/'Table 29'!U18</f>
        <v>16.795078074886788</v>
      </c>
      <c r="U18" s="212">
        <f>'Table 36'!U18/'Table 29'!V18</f>
        <v>18.59324690243702</v>
      </c>
      <c r="V18" s="213">
        <f>'Table 36'!V18/'Table 29'!W18</f>
        <v>28.52356645782297</v>
      </c>
      <c r="W18" s="210">
        <f>'Table 36'!W18/'Table 29'!X18</f>
        <v>25.639669750950702</v>
      </c>
      <c r="X18" s="210">
        <f>'Table 36'!X18/'Table 29'!Y18</f>
        <v>26.941944777356806</v>
      </c>
    </row>
    <row r="19" spans="1:24" s="105" customFormat="1">
      <c r="A19" s="44">
        <v>2009</v>
      </c>
      <c r="B19" s="210">
        <f>'Table 36'!B19/'Table 29'!C19</f>
        <v>27.873116311983704</v>
      </c>
      <c r="C19" s="211">
        <f>'Table 36'!C19/'Table 29'!D19</f>
        <v>12.902460168109396</v>
      </c>
      <c r="D19" s="212">
        <f>'Table 36'!D19/'Table 29'!E19</f>
        <v>52.166173837082333</v>
      </c>
      <c r="E19" s="212">
        <f>'Table 36'!E19/'Table 29'!F19</f>
        <v>58.898895975132639</v>
      </c>
      <c r="F19" s="212">
        <f>'Table 36'!F19/'Table 29'!G19</f>
        <v>30.299906094391616</v>
      </c>
      <c r="G19" s="213">
        <f>'Table 36'!G19/'Table 29'!H19</f>
        <v>33.903974126590164</v>
      </c>
      <c r="H19" s="210">
        <f>'Table 36'!H19/'Table 29'!I19</f>
        <v>32.094156371191737</v>
      </c>
      <c r="I19" s="211">
        <f>'Table 36'!I19/'Table 29'!J19</f>
        <v>31.443046978713291</v>
      </c>
      <c r="J19" s="212">
        <f>'Table 36'!J19/'Table 29'!K19</f>
        <v>19.532971255346769</v>
      </c>
      <c r="K19" s="212">
        <f>'Table 36'!K19/'Table 29'!L19</f>
        <v>27.343445428485857</v>
      </c>
      <c r="L19" s="212">
        <f>'Table 36'!L19/'Table 29'!M19</f>
        <v>36.782382584156416</v>
      </c>
      <c r="M19" s="212">
        <f>'Table 36'!M19/'Table 29'!N19</f>
        <v>36.070797923104891</v>
      </c>
      <c r="N19" s="212">
        <f>'Table 36'!N19/'Table 29'!O19</f>
        <v>25.021357538901807</v>
      </c>
      <c r="O19" s="212">
        <f>'Table 36'!O19/'Table 29'!P19</f>
        <v>35.108877997471104</v>
      </c>
      <c r="P19" s="212">
        <f>'Table 36'!P19/'Table 29'!Q19</f>
        <v>22.23989812109798</v>
      </c>
      <c r="Q19" s="212">
        <f>'Table 36'!Q19/'Table 29'!R19</f>
        <v>19.095012107746463</v>
      </c>
      <c r="R19" s="212">
        <f>'Table 36'!R19/'Table 29'!S19</f>
        <v>16.162045811518325</v>
      </c>
      <c r="S19" s="213">
        <f>'Table 36'!S19/'Table 29'!T19</f>
        <v>22.489347949347952</v>
      </c>
      <c r="T19" s="212">
        <f>'Table 36'!T19/'Table 29'!U19</f>
        <v>17.096863812253329</v>
      </c>
      <c r="U19" s="212">
        <f>'Table 36'!U19/'Table 29'!V19</f>
        <v>19.668043164245052</v>
      </c>
      <c r="V19" s="213">
        <f>'Table 36'!V19/'Table 29'!W19</f>
        <v>28.640733775274832</v>
      </c>
      <c r="W19" s="210">
        <f>'Table 36'!W19/'Table 29'!X19</f>
        <v>26.037259816365452</v>
      </c>
      <c r="X19" s="210">
        <f>'Table 36'!X19/'Table 29'!Y19</f>
        <v>27.373512174374287</v>
      </c>
    </row>
    <row r="20" spans="1:24" s="105" customFormat="1">
      <c r="A20" s="44">
        <v>2010</v>
      </c>
      <c r="B20" s="210">
        <f>'Table 36'!B20/'Table 29'!C20</f>
        <v>28.055160308364052</v>
      </c>
      <c r="C20" s="211">
        <f>'Table 36'!C20/'Table 29'!D20</f>
        <v>13.279648792320398</v>
      </c>
      <c r="D20" s="212">
        <f>'Table 36'!D20/'Table 29'!E20</f>
        <v>50.170470744733656</v>
      </c>
      <c r="E20" s="212">
        <f>'Table 36'!E20/'Table 29'!F20</f>
        <v>59.764106510697246</v>
      </c>
      <c r="F20" s="212">
        <f>'Table 36'!F20/'Table 29'!G20</f>
        <v>30.178316154988813</v>
      </c>
      <c r="G20" s="213">
        <f>'Table 36'!G20/'Table 29'!H20</f>
        <v>33.717248282258275</v>
      </c>
      <c r="H20" s="210">
        <f>'Table 36'!H20/'Table 29'!I20</f>
        <v>32.072248209744181</v>
      </c>
      <c r="I20" s="211">
        <f>'Table 36'!I20/'Table 29'!J20</f>
        <v>32.253534429818707</v>
      </c>
      <c r="J20" s="212">
        <f>'Table 36'!J20/'Table 29'!K20</f>
        <v>19.549475766365006</v>
      </c>
      <c r="K20" s="212">
        <f>'Table 36'!K20/'Table 29'!L20</f>
        <v>27.126682618774094</v>
      </c>
      <c r="L20" s="212">
        <f>'Table 36'!L20/'Table 29'!M20</f>
        <v>36.515662114278591</v>
      </c>
      <c r="M20" s="212">
        <f>'Table 36'!M20/'Table 29'!N20</f>
        <v>36.881360444737169</v>
      </c>
      <c r="N20" s="212">
        <f>'Table 36'!N20/'Table 29'!O20</f>
        <v>24.83628150928833</v>
      </c>
      <c r="O20" s="212">
        <f>'Table 36'!O20/'Table 29'!P20</f>
        <v>35.601051091005857</v>
      </c>
      <c r="P20" s="212">
        <f>'Table 36'!P20/'Table 29'!Q20</f>
        <v>22.849836432632053</v>
      </c>
      <c r="Q20" s="212">
        <f>'Table 36'!Q20/'Table 29'!R20</f>
        <v>19.490140666582182</v>
      </c>
      <c r="R20" s="212">
        <f>'Table 36'!R20/'Table 29'!S20</f>
        <v>16.087833515245961</v>
      </c>
      <c r="S20" s="213">
        <f>'Table 36'!S20/'Table 29'!T20</f>
        <v>22.645600330474174</v>
      </c>
      <c r="T20" s="212">
        <f>'Table 36'!T20/'Table 29'!U20</f>
        <v>17.337753465731716</v>
      </c>
      <c r="U20" s="212">
        <f>'Table 36'!U20/'Table 29'!V20</f>
        <v>18.844550151726398</v>
      </c>
      <c r="V20" s="213">
        <f>'Table 36'!V20/'Table 29'!W20</f>
        <v>28.835031573784562</v>
      </c>
      <c r="W20" s="210">
        <f>'Table 36'!W20/'Table 29'!X20</f>
        <v>26.270322653826799</v>
      </c>
      <c r="X20" s="210">
        <f>'Table 36'!X20/'Table 29'!Y20</f>
        <v>27.566559066488399</v>
      </c>
    </row>
    <row r="21" spans="1:24" s="105" customFormat="1">
      <c r="A21" s="44">
        <v>2011</v>
      </c>
      <c r="B21" s="210">
        <f>'Table 36'!B21/'Table 29'!C21</f>
        <v>29.08642923656782</v>
      </c>
      <c r="C21" s="211">
        <f>'Table 36'!C21/'Table 29'!D21</f>
        <v>13.649808681549805</v>
      </c>
      <c r="D21" s="212">
        <f>'Table 36'!D21/'Table 29'!E21</f>
        <v>52.49519554495987</v>
      </c>
      <c r="E21" s="212">
        <f>'Table 36'!E21/'Table 29'!F21</f>
        <v>62.018220463207271</v>
      </c>
      <c r="F21" s="212">
        <f>'Table 36'!F21/'Table 29'!G21</f>
        <v>31.650413426757208</v>
      </c>
      <c r="G21" s="213">
        <f>'Table 36'!G21/'Table 29'!H21</f>
        <v>34.60822913026032</v>
      </c>
      <c r="H21" s="210">
        <f>'Table 36'!H21/'Table 29'!I21</f>
        <v>33.373786301549707</v>
      </c>
      <c r="I21" s="211">
        <f>'Table 36'!I21/'Table 29'!J21</f>
        <v>33.122402985074629</v>
      </c>
      <c r="J21" s="212">
        <f>'Table 36'!J21/'Table 29'!K21</f>
        <v>20.126605149777795</v>
      </c>
      <c r="K21" s="212">
        <f>'Table 36'!K21/'Table 29'!L21</f>
        <v>28.162761193032178</v>
      </c>
      <c r="L21" s="212">
        <f>'Table 36'!L21/'Table 29'!M21</f>
        <v>37.654904527524693</v>
      </c>
      <c r="M21" s="212">
        <f>'Table 36'!M21/'Table 29'!N21</f>
        <v>37.953287191552221</v>
      </c>
      <c r="N21" s="212">
        <f>'Table 36'!N21/'Table 29'!O21</f>
        <v>26.559035634232867</v>
      </c>
      <c r="O21" s="212">
        <f>'Table 36'!O21/'Table 29'!P21</f>
        <v>36.615855828024799</v>
      </c>
      <c r="P21" s="212">
        <f>'Table 36'!P21/'Table 29'!Q21</f>
        <v>23.896200208883343</v>
      </c>
      <c r="Q21" s="212">
        <f>'Table 36'!Q21/'Table 29'!R21</f>
        <v>20.118009648025726</v>
      </c>
      <c r="R21" s="212">
        <f>'Table 36'!R21/'Table 29'!S21</f>
        <v>16.599143738509955</v>
      </c>
      <c r="S21" s="213">
        <f>'Table 36'!S21/'Table 29'!T21</f>
        <v>23.1837628677144</v>
      </c>
      <c r="T21" s="212">
        <f>'Table 36'!T21/'Table 29'!U21</f>
        <v>17.786116453438137</v>
      </c>
      <c r="U21" s="212">
        <f>'Table 36'!U21/'Table 29'!V21</f>
        <v>19.757413324812269</v>
      </c>
      <c r="V21" s="213">
        <f>'Table 36'!V21/'Table 29'!W21</f>
        <v>29.534818328972687</v>
      </c>
      <c r="W21" s="210">
        <f>'Table 36'!W21/'Table 29'!X21</f>
        <v>27.173411543171724</v>
      </c>
      <c r="X21" s="210">
        <f>'Table 36'!X21/'Table 29'!Y21</f>
        <v>28.530826901712398</v>
      </c>
    </row>
    <row r="22" spans="1:24" s="105" customFormat="1">
      <c r="A22" s="44">
        <v>2012</v>
      </c>
      <c r="B22" s="210">
        <f>'Table 36'!B22/'Table 29'!C22</f>
        <v>29.968408804228734</v>
      </c>
      <c r="C22" s="211">
        <f>'Table 36'!C22/'Table 29'!D22</f>
        <v>14.643581903113736</v>
      </c>
      <c r="D22" s="212">
        <f>'Table 36'!D22/'Table 29'!E22</f>
        <v>53.567324627490379</v>
      </c>
      <c r="E22" s="212">
        <f>'Table 36'!E22/'Table 29'!F22</f>
        <v>67.480007554500332</v>
      </c>
      <c r="F22" s="212">
        <f>'Table 36'!F22/'Table 29'!G22</f>
        <v>32.717460674779907</v>
      </c>
      <c r="G22" s="213">
        <f>'Table 36'!G22/'Table 29'!H22</f>
        <v>35.660644834091386</v>
      </c>
      <c r="H22" s="210">
        <f>'Table 36'!H22/'Table 29'!I22</f>
        <v>34.591115287571895</v>
      </c>
      <c r="I22" s="211">
        <f>'Table 36'!I22/'Table 29'!J22</f>
        <v>34.6263647753714</v>
      </c>
      <c r="J22" s="212">
        <f>'Table 36'!J22/'Table 29'!K22</f>
        <v>20.984554858849442</v>
      </c>
      <c r="K22" s="212">
        <f>'Table 36'!K22/'Table 29'!L22</f>
        <v>29.132585172203193</v>
      </c>
      <c r="L22" s="212">
        <f>'Table 36'!L22/'Table 29'!M22</f>
        <v>39.360146255475854</v>
      </c>
      <c r="M22" s="212">
        <f>'Table 36'!M22/'Table 29'!N22</f>
        <v>38.655493779437322</v>
      </c>
      <c r="N22" s="212">
        <f>'Table 36'!N22/'Table 29'!O22</f>
        <v>26.122429859802956</v>
      </c>
      <c r="O22" s="212">
        <f>'Table 36'!O22/'Table 29'!P22</f>
        <v>37.470726622520729</v>
      </c>
      <c r="P22" s="212">
        <f>'Table 36'!P22/'Table 29'!Q22</f>
        <v>24.185494046434965</v>
      </c>
      <c r="Q22" s="212">
        <f>'Table 36'!Q22/'Table 29'!R22</f>
        <v>20.865194309325801</v>
      </c>
      <c r="R22" s="212">
        <f>'Table 36'!R22/'Table 29'!S22</f>
        <v>16.843448280004566</v>
      </c>
      <c r="S22" s="213">
        <f>'Table 36'!S22/'Table 29'!T22</f>
        <v>23.638671152533021</v>
      </c>
      <c r="T22" s="212">
        <f>'Table 36'!T22/'Table 29'!U22</f>
        <v>18.52169566382393</v>
      </c>
      <c r="U22" s="212">
        <f>'Table 36'!U22/'Table 29'!V22</f>
        <v>19.666964493823322</v>
      </c>
      <c r="V22" s="213">
        <f>'Table 36'!V22/'Table 29'!W22</f>
        <v>29.685562630574076</v>
      </c>
      <c r="W22" s="210">
        <f>'Table 36'!W22/'Table 29'!X22</f>
        <v>27.869986552402253</v>
      </c>
      <c r="X22" s="210">
        <f>'Table 36'!X22/'Table 29'!Y22</f>
        <v>29.369480053741825</v>
      </c>
    </row>
    <row r="23" spans="1:24" s="105" customFormat="1">
      <c r="A23" s="44">
        <v>2013</v>
      </c>
      <c r="B23" s="210">
        <f>'Table 36'!B23/'Table 29'!C23</f>
        <v>30.792534653254496</v>
      </c>
      <c r="C23" s="211">
        <f>'Table 36'!C23/'Table 29'!D23</f>
        <v>14.155937002083588</v>
      </c>
      <c r="D23" s="212">
        <f>'Table 36'!D23/'Table 29'!E23</f>
        <v>55.982730737206175</v>
      </c>
      <c r="E23" s="212">
        <f>'Table 36'!E23/'Table 29'!F23</f>
        <v>66.021945894131434</v>
      </c>
      <c r="F23" s="212">
        <f>'Table 36'!F23/'Table 29'!G23</f>
        <v>33.56509849571998</v>
      </c>
      <c r="G23" s="213">
        <f>'Table 36'!G23/'Table 29'!H23</f>
        <v>36.980581462405794</v>
      </c>
      <c r="H23" s="210">
        <f>'Table 36'!H23/'Table 29'!I23</f>
        <v>35.472700981939489</v>
      </c>
      <c r="I23" s="211">
        <f>'Table 36'!I23/'Table 29'!J23</f>
        <v>35.836008486544699</v>
      </c>
      <c r="J23" s="212">
        <f>'Table 36'!J23/'Table 29'!K23</f>
        <v>21.602267612947898</v>
      </c>
      <c r="K23" s="212">
        <f>'Table 36'!K23/'Table 29'!L23</f>
        <v>30.510534074917913</v>
      </c>
      <c r="L23" s="212">
        <f>'Table 36'!L23/'Table 29'!M23</f>
        <v>39.645099317905419</v>
      </c>
      <c r="M23" s="212">
        <f>'Table 36'!M23/'Table 29'!N23</f>
        <v>39.680972708600358</v>
      </c>
      <c r="N23" s="212">
        <f>'Table 36'!N23/'Table 29'!O23</f>
        <v>27.478685642811264</v>
      </c>
      <c r="O23" s="212">
        <f>'Table 36'!O23/'Table 29'!P23</f>
        <v>38.569525969841472</v>
      </c>
      <c r="P23" s="212">
        <f>'Table 36'!P23/'Table 29'!Q23</f>
        <v>24.863174709468602</v>
      </c>
      <c r="Q23" s="212">
        <f>'Table 36'!Q23/'Table 29'!R23</f>
        <v>20.903326912974961</v>
      </c>
      <c r="R23" s="212">
        <f>'Table 36'!R23/'Table 29'!S23</f>
        <v>17.163963916158131</v>
      </c>
      <c r="S23" s="213">
        <f>'Table 36'!S23/'Table 29'!T23</f>
        <v>24.248114031958909</v>
      </c>
      <c r="T23" s="212">
        <f>'Table 36'!T23/'Table 29'!U23</f>
        <v>19.068152174912846</v>
      </c>
      <c r="U23" s="212">
        <f>'Table 36'!U23/'Table 29'!V23</f>
        <v>19.615918628636461</v>
      </c>
      <c r="V23" s="213">
        <f>'Table 36'!V23/'Table 29'!W23</f>
        <v>30.437273425801877</v>
      </c>
      <c r="W23" s="210">
        <f>'Table 36'!W23/'Table 29'!X23</f>
        <v>28.663391138753262</v>
      </c>
      <c r="X23" s="210">
        <f>'Table 36'!X23/'Table 29'!Y23</f>
        <v>30.131343750919388</v>
      </c>
    </row>
    <row r="24" spans="1:24" s="105" customFormat="1">
      <c r="A24" s="44">
        <v>2014</v>
      </c>
      <c r="B24" s="210">
        <f>'Table 36'!B24/'Table 29'!C24</f>
        <v>31.999472029161925</v>
      </c>
      <c r="C24" s="211">
        <f>'Table 36'!C24/'Table 29'!D24</f>
        <v>15.338735136272756</v>
      </c>
      <c r="D24" s="212">
        <f>'Table 36'!D24/'Table 29'!E24</f>
        <v>57.884409308359693</v>
      </c>
      <c r="E24" s="212">
        <f>'Table 36'!E24/'Table 29'!F24</f>
        <v>72.483050261960969</v>
      </c>
      <c r="F24" s="212">
        <f>'Table 36'!F24/'Table 29'!G24</f>
        <v>35.029816401630512</v>
      </c>
      <c r="G24" s="213">
        <f>'Table 36'!G24/'Table 29'!H24</f>
        <v>38.005193492810285</v>
      </c>
      <c r="H24" s="210">
        <f>'Table 36'!H24/'Table 29'!I24</f>
        <v>36.953038556932292</v>
      </c>
      <c r="I24" s="211">
        <f>'Table 36'!I24/'Table 29'!J24</f>
        <v>36.984616270956423</v>
      </c>
      <c r="J24" s="212">
        <f>'Table 36'!J24/'Table 29'!K24</f>
        <v>22.311352722780494</v>
      </c>
      <c r="K24" s="212">
        <f>'Table 36'!K24/'Table 29'!L24</f>
        <v>30.955490122319798</v>
      </c>
      <c r="L24" s="212">
        <f>'Table 36'!L24/'Table 29'!M24</f>
        <v>41.457487671478525</v>
      </c>
      <c r="M24" s="212">
        <f>'Table 36'!M24/'Table 29'!N24</f>
        <v>41.597426022106802</v>
      </c>
      <c r="N24" s="212">
        <f>'Table 36'!N24/'Table 29'!O24</f>
        <v>29.471414985042628</v>
      </c>
      <c r="O24" s="212">
        <f>'Table 36'!O24/'Table 29'!P24</f>
        <v>39.793885489376095</v>
      </c>
      <c r="P24" s="212">
        <f>'Table 36'!P24/'Table 29'!Q24</f>
        <v>25.612814204289169</v>
      </c>
      <c r="Q24" s="212">
        <f>'Table 36'!Q24/'Table 29'!R24</f>
        <v>21.818935485518722</v>
      </c>
      <c r="R24" s="212">
        <f>'Table 36'!R24/'Table 29'!S24</f>
        <v>18.009534529680419</v>
      </c>
      <c r="S24" s="213">
        <f>'Table 36'!S24/'Table 29'!T24</f>
        <v>25.439897043961597</v>
      </c>
      <c r="T24" s="212">
        <f>'Table 36'!T24/'Table 29'!U24</f>
        <v>20.075133604903208</v>
      </c>
      <c r="U24" s="212">
        <f>'Table 36'!U24/'Table 29'!V24</f>
        <v>20.551924882629113</v>
      </c>
      <c r="V24" s="213">
        <f>'Table 36'!V24/'Table 29'!W24</f>
        <v>31.80954044318306</v>
      </c>
      <c r="W24" s="210">
        <f>'Table 36'!W24/'Table 29'!X24</f>
        <v>29.766671057761293</v>
      </c>
      <c r="X24" s="210">
        <f>'Table 36'!X24/'Table 29'!Y24</f>
        <v>31.329693261110116</v>
      </c>
    </row>
    <row r="25" spans="1:24" s="105" customFormat="1">
      <c r="A25" s="44">
        <v>2015</v>
      </c>
      <c r="B25" s="210">
        <f>'Table 36'!B25/'Table 29'!C25</f>
        <v>32.626737237313847</v>
      </c>
      <c r="C25" s="211">
        <f>'Table 36'!C25/'Table 29'!D25</f>
        <v>16.251943762848995</v>
      </c>
      <c r="D25" s="212">
        <f>'Table 36'!D25/'Table 29'!E25</f>
        <v>62.719187324106557</v>
      </c>
      <c r="E25" s="212">
        <f>'Table 36'!E25/'Table 29'!F25</f>
        <v>71.554683516841138</v>
      </c>
      <c r="F25" s="212">
        <f>'Table 36'!F25/'Table 29'!G25</f>
        <v>35.859338439666736</v>
      </c>
      <c r="G25" s="213">
        <f>'Table 36'!G25/'Table 29'!H25</f>
        <v>38.713287583523496</v>
      </c>
      <c r="H25" s="210">
        <f>'Table 36'!H25/'Table 29'!I25</f>
        <v>37.788233280378286</v>
      </c>
      <c r="I25" s="211">
        <f>'Table 36'!I25/'Table 29'!J25</f>
        <v>37.780965739486575</v>
      </c>
      <c r="J25" s="212">
        <f>'Table 36'!J25/'Table 29'!K25</f>
        <v>22.871494877305871</v>
      </c>
      <c r="K25" s="212">
        <f>'Table 36'!K25/'Table 29'!L25</f>
        <v>31.296877263480106</v>
      </c>
      <c r="L25" s="212">
        <f>'Table 36'!L25/'Table 29'!M25</f>
        <v>43.068187879425899</v>
      </c>
      <c r="M25" s="212">
        <f>'Table 36'!M25/'Table 29'!N25</f>
        <v>43.946204104365712</v>
      </c>
      <c r="N25" s="212">
        <f>'Table 36'!N25/'Table 29'!O25</f>
        <v>30.118697052266537</v>
      </c>
      <c r="O25" s="212">
        <f>'Table 36'!O25/'Table 29'!P25</f>
        <v>40.001332427990825</v>
      </c>
      <c r="P25" s="212">
        <f>'Table 36'!P25/'Table 29'!Q25</f>
        <v>25.637065289806795</v>
      </c>
      <c r="Q25" s="212">
        <f>'Table 36'!Q25/'Table 29'!R25</f>
        <v>21.9120244713651</v>
      </c>
      <c r="R25" s="212">
        <f>'Table 36'!R25/'Table 29'!S25</f>
        <v>18.371525388861588</v>
      </c>
      <c r="S25" s="213">
        <f>'Table 36'!S25/'Table 29'!T25</f>
        <v>25.834042248011478</v>
      </c>
      <c r="T25" s="212">
        <f>'Table 36'!T25/'Table 29'!U25</f>
        <v>20.534370282263598</v>
      </c>
      <c r="U25" s="212">
        <f>'Table 36'!U25/'Table 29'!V25</f>
        <v>19.95590258668134</v>
      </c>
      <c r="V25" s="213">
        <f>'Table 36'!V25/'Table 29'!W25</f>
        <v>32.09042912678018</v>
      </c>
      <c r="W25" s="210">
        <f>'Table 36'!W25/'Table 29'!X25</f>
        <v>30.384992025685076</v>
      </c>
      <c r="X25" s="210">
        <f>'Table 36'!X25/'Table 29'!Y25</f>
        <v>31.981027040531018</v>
      </c>
    </row>
    <row r="26" spans="1:24" s="105" customFormat="1">
      <c r="A26" s="44">
        <v>2016</v>
      </c>
      <c r="B26" s="210">
        <f>'Table 36'!B26/'Table 29'!C26</f>
        <v>32.247498117618086</v>
      </c>
      <c r="C26" s="211">
        <f>'Table 36'!C26/'Table 29'!D26</f>
        <v>16.658940920766646</v>
      </c>
      <c r="D26" s="212">
        <f>'Table 36'!D26/'Table 29'!E26</f>
        <v>59.874386797540716</v>
      </c>
      <c r="E26" s="212">
        <f>'Table 36'!E26/'Table 29'!F26</f>
        <v>69.596150761828383</v>
      </c>
      <c r="F26" s="212">
        <f>'Table 36'!F26/'Table 29'!G26</f>
        <v>35.774726289271911</v>
      </c>
      <c r="G26" s="213">
        <f>'Table 36'!G26/'Table 29'!H26</f>
        <v>38.768910799211234</v>
      </c>
      <c r="H26" s="210">
        <f>'Table 36'!H26/'Table 29'!I26</f>
        <v>37.412220124346796</v>
      </c>
      <c r="I26" s="211">
        <f>'Table 36'!I26/'Table 29'!J26</f>
        <v>37.030437613206395</v>
      </c>
      <c r="J26" s="212">
        <f>'Table 36'!J26/'Table 29'!K26</f>
        <v>22.372922489603926</v>
      </c>
      <c r="K26" s="212">
        <f>'Table 36'!K26/'Table 29'!L26</f>
        <v>30.991304846134742</v>
      </c>
      <c r="L26" s="212">
        <f>'Table 36'!L26/'Table 29'!M26</f>
        <v>43.004557578182308</v>
      </c>
      <c r="M26" s="212">
        <f>'Table 36'!M26/'Table 29'!N26</f>
        <v>44.244116673606442</v>
      </c>
      <c r="N26" s="212">
        <f>'Table 36'!N26/'Table 29'!O26</f>
        <v>29.831612126587888</v>
      </c>
      <c r="O26" s="212">
        <f>'Table 36'!O26/'Table 29'!P26</f>
        <v>39.416814055292768</v>
      </c>
      <c r="P26" s="212">
        <f>'Table 36'!P26/'Table 29'!Q26</f>
        <v>25.323400010675492</v>
      </c>
      <c r="Q26" s="212">
        <f>'Table 36'!Q26/'Table 29'!R26</f>
        <v>21.965483593004031</v>
      </c>
      <c r="R26" s="212">
        <f>'Table 36'!R26/'Table 29'!S26</f>
        <v>18.26697532734374</v>
      </c>
      <c r="S26" s="213">
        <f>'Table 36'!S26/'Table 29'!T26</f>
        <v>25.906421810179854</v>
      </c>
      <c r="T26" s="212">
        <f>'Table 36'!T26/'Table 29'!U26</f>
        <v>20.658197289281855</v>
      </c>
      <c r="U26" s="212">
        <f>'Table 36'!U26/'Table 29'!V26</f>
        <v>20.533593260460904</v>
      </c>
      <c r="V26" s="213">
        <f>'Table 36'!V26/'Table 29'!W26</f>
        <v>31.720332675551234</v>
      </c>
      <c r="W26" s="210">
        <f>'Table 36'!W26/'Table 29'!X26</f>
        <v>30.072123086456596</v>
      </c>
      <c r="X26" s="210">
        <f>'Table 36'!X26/'Table 29'!Y26</f>
        <v>31.720605374893026</v>
      </c>
    </row>
    <row r="27" spans="1:24" s="105" customFormat="1">
      <c r="A27" s="60">
        <v>2017</v>
      </c>
      <c r="B27" s="210">
        <f>'Table 36'!B27/'Table 29'!C27</f>
        <v>33.088596440947967</v>
      </c>
      <c r="C27" s="211">
        <f>'Table 36'!C27/'Table 29'!D27</f>
        <v>16.933904589704284</v>
      </c>
      <c r="D27" s="212">
        <f>'Table 36'!D27/'Table 29'!E27</f>
        <v>59.119114149821641</v>
      </c>
      <c r="E27" s="212">
        <f>'Table 36'!E27/'Table 29'!F27</f>
        <v>71.665619272060752</v>
      </c>
      <c r="F27" s="212">
        <f>'Table 36'!F27/'Table 29'!G27</f>
        <v>36.306358786148778</v>
      </c>
      <c r="G27" s="213">
        <f>'Table 36'!G27/'Table 29'!H27</f>
        <v>39.48346996914605</v>
      </c>
      <c r="H27" s="210">
        <f>'Table 36'!H27/'Table 29'!I27</f>
        <v>38.072231005325833</v>
      </c>
      <c r="I27" s="211">
        <f>'Table 36'!I27/'Table 29'!J27</f>
        <v>38.175733760405031</v>
      </c>
      <c r="J27" s="212">
        <f>'Table 36'!J27/'Table 29'!K27</f>
        <v>23.139785025493776</v>
      </c>
      <c r="K27" s="212">
        <f>'Table 36'!K27/'Table 29'!L27</f>
        <v>31.900474886413146</v>
      </c>
      <c r="L27" s="212">
        <f>'Table 36'!L27/'Table 29'!M27</f>
        <v>44.107603079897338</v>
      </c>
      <c r="M27" s="212">
        <f>'Table 36'!M27/'Table 29'!N27</f>
        <v>46.692778397126219</v>
      </c>
      <c r="N27" s="212">
        <f>'Table 36'!N27/'Table 29'!O27</f>
        <v>30.696464358828329</v>
      </c>
      <c r="O27" s="212">
        <f>'Table 36'!O27/'Table 29'!P27</f>
        <v>40.565276975385231</v>
      </c>
      <c r="P27" s="212">
        <f>'Table 36'!P27/'Table 29'!Q27</f>
        <v>25.953297518580836</v>
      </c>
      <c r="Q27" s="212">
        <f>'Table 36'!Q27/'Table 29'!R27</f>
        <v>23.374682563202409</v>
      </c>
      <c r="R27" s="212">
        <f>'Table 36'!R27/'Table 29'!S27</f>
        <v>18.72333665733801</v>
      </c>
      <c r="S27" s="213">
        <f>'Table 36'!S27/'Table 29'!T27</f>
        <v>26.208976728095049</v>
      </c>
      <c r="T27" s="212">
        <f>'Table 36'!T27/'Table 29'!U27</f>
        <v>21.353375765537404</v>
      </c>
      <c r="U27" s="212">
        <f>'Table 36'!U27/'Table 29'!V27</f>
        <v>19.789796708615686</v>
      </c>
      <c r="V27" s="213">
        <f>'Table 36'!V27/'Table 29'!W27</f>
        <v>31.712802926786267</v>
      </c>
      <c r="W27" s="210">
        <f>'Table 36'!W27/'Table 29'!X27</f>
        <v>30.989755209567832</v>
      </c>
      <c r="X27" s="210">
        <f>'Table 36'!X27/'Table 29'!Y27</f>
        <v>32.555039885741301</v>
      </c>
    </row>
    <row r="28" spans="1:24" s="239" customFormat="1">
      <c r="A28" s="241">
        <v>2018</v>
      </c>
      <c r="B28" s="210">
        <f>'Table 36'!B28/'Table 29'!C28</f>
        <v>34.031240617735982</v>
      </c>
      <c r="C28" s="211">
        <f>'Table 36'!C28/'Table 29'!D28</f>
        <v>18.325627812358636</v>
      </c>
      <c r="D28" s="212">
        <f>'Table 36'!D28/'Table 29'!E28</f>
        <v>59.134445015484964</v>
      </c>
      <c r="E28" s="212">
        <f>'Table 36'!E28/'Table 29'!F28</f>
        <v>73.394861744802029</v>
      </c>
      <c r="F28" s="212">
        <f>'Table 36'!F28/'Table 29'!G28</f>
        <v>36.701602705552489</v>
      </c>
      <c r="G28" s="213">
        <f>'Table 36'!G28/'Table 29'!H28</f>
        <v>40.884683594837654</v>
      </c>
      <c r="H28" s="210">
        <f>'Table 36'!H28/'Table 29'!I28</f>
        <v>39.061227389395384</v>
      </c>
      <c r="I28" s="211">
        <f>'Table 36'!I28/'Table 29'!J28</f>
        <v>38.541657017874421</v>
      </c>
      <c r="J28" s="212">
        <f>'Table 36'!J28/'Table 29'!K28</f>
        <v>24.127475004121159</v>
      </c>
      <c r="K28" s="212">
        <f>'Table 36'!K28/'Table 29'!L28</f>
        <v>32.266051704428662</v>
      </c>
      <c r="L28" s="212">
        <f>'Table 36'!L28/'Table 29'!M28</f>
        <v>45.88601515618759</v>
      </c>
      <c r="M28" s="212">
        <f>'Table 36'!M28/'Table 29'!N28</f>
        <v>48.14207300001474</v>
      </c>
      <c r="N28" s="212">
        <f>'Table 36'!N28/'Table 29'!O28</f>
        <v>32.404998890299993</v>
      </c>
      <c r="O28" s="212">
        <f>'Table 36'!O28/'Table 29'!P28</f>
        <v>41.488290595717942</v>
      </c>
      <c r="P28" s="212">
        <f>'Table 36'!P28/'Table 29'!Q28</f>
        <v>26.325393099255017</v>
      </c>
      <c r="Q28" s="212">
        <f>'Table 36'!Q28/'Table 29'!R28</f>
        <v>23.902563127421988</v>
      </c>
      <c r="R28" s="212">
        <f>'Table 36'!R28/'Table 29'!S28</f>
        <v>19.975770016584317</v>
      </c>
      <c r="S28" s="213">
        <f>'Table 36'!S28/'Table 29'!T28</f>
        <v>26.756743522905651</v>
      </c>
      <c r="T28" s="212">
        <f>'Table 36'!T28/'Table 29'!U28</f>
        <v>22.067653109526834</v>
      </c>
      <c r="U28" s="212">
        <f>'Table 36'!U28/'Table 29'!V28</f>
        <v>20.453458752354926</v>
      </c>
      <c r="V28" s="213">
        <f>'Table 36'!V28/'Table 29'!W28</f>
        <v>32.362938979645321</v>
      </c>
      <c r="W28" s="210">
        <f>'Table 36'!W28/'Table 29'!X28</f>
        <v>31.921307258114766</v>
      </c>
      <c r="X28" s="210">
        <f>'Table 36'!X28/'Table 29'!Y28</f>
        <v>33.507347104579082</v>
      </c>
    </row>
    <row r="29" spans="1:24" s="105" customFormat="1">
      <c r="S29" s="133"/>
    </row>
    <row r="30" spans="1:24" s="105" customFormat="1">
      <c r="A30" s="1" t="s">
        <v>22</v>
      </c>
      <c r="S30" s="133"/>
    </row>
    <row r="31" spans="1:24" s="105" customFormat="1">
      <c r="A31" s="1"/>
      <c r="S31" s="133"/>
    </row>
    <row r="32" spans="1:24" s="105" customFormat="1">
      <c r="A32" s="241" t="s">
        <v>942</v>
      </c>
      <c r="B32" s="9">
        <f>((B28/B7)^(1/(2018-1997))-1)*100</f>
        <v>2.9842902020557283</v>
      </c>
      <c r="C32" s="16">
        <f t="shared" ref="C32:X32" si="0">((C28/C7)^(1/(2018-1997))-1)*100</f>
        <v>3.7625612183375567</v>
      </c>
      <c r="D32" s="17">
        <f t="shared" si="0"/>
        <v>3.1692517239716</v>
      </c>
      <c r="E32" s="17">
        <f t="shared" si="0"/>
        <v>3.2730819425200952</v>
      </c>
      <c r="F32" s="17">
        <f t="shared" si="0"/>
        <v>2.8262391685684785</v>
      </c>
      <c r="G32" s="73">
        <f t="shared" si="0"/>
        <v>2.917135203386767</v>
      </c>
      <c r="H32" s="9">
        <f t="shared" si="0"/>
        <v>3.1539306963625835</v>
      </c>
      <c r="I32" s="16">
        <f t="shared" si="0"/>
        <v>2.9391967421516174</v>
      </c>
      <c r="J32" s="17">
        <f t="shared" si="0"/>
        <v>3.0449188266223448</v>
      </c>
      <c r="K32" s="17">
        <f t="shared" si="0"/>
        <v>2.5472572943259442</v>
      </c>
      <c r="L32" s="17">
        <f t="shared" si="0"/>
        <v>2.8896561967042933</v>
      </c>
      <c r="M32" s="17">
        <f t="shared" si="0"/>
        <v>3.2260757738284962</v>
      </c>
      <c r="N32" s="17">
        <f t="shared" si="0"/>
        <v>2.695214796391654</v>
      </c>
      <c r="O32" s="17">
        <f t="shared" si="0"/>
        <v>2.7414609267084167</v>
      </c>
      <c r="P32" s="17">
        <f t="shared" si="0"/>
        <v>2.9626188770250694</v>
      </c>
      <c r="Q32" s="17">
        <f t="shared" si="0"/>
        <v>3.0491055948366874</v>
      </c>
      <c r="R32" s="17">
        <f t="shared" si="0"/>
        <v>3.4253293051252021</v>
      </c>
      <c r="S32" s="73">
        <f t="shared" si="0"/>
        <v>2.8764247637947493</v>
      </c>
      <c r="T32" s="16">
        <f t="shared" si="0"/>
        <v>3.3114499985480661</v>
      </c>
      <c r="U32" s="17">
        <f t="shared" si="0"/>
        <v>2.458658065279562</v>
      </c>
      <c r="V32" s="73">
        <f t="shared" si="0"/>
        <v>2.4635863315617623</v>
      </c>
      <c r="W32" s="9">
        <f t="shared" si="0"/>
        <v>2.9718108633421281</v>
      </c>
      <c r="X32" s="9">
        <f t="shared" si="0"/>
        <v>2.9584702317118072</v>
      </c>
    </row>
    <row r="33" spans="1:24" s="105" customFormat="1">
      <c r="A33" s="44" t="s">
        <v>25</v>
      </c>
      <c r="B33" s="9">
        <f>((B17/B7)^(1/(2007-1997))-1)*100</f>
        <v>3.7837272302068126</v>
      </c>
      <c r="C33" s="16">
        <f t="shared" ref="C33:X33" si="1">((C17/C7)^(1/(2007-1997))-1)*100</f>
        <v>3.8817531739376854</v>
      </c>
      <c r="D33" s="17">
        <f t="shared" si="1"/>
        <v>4.226442507504613</v>
      </c>
      <c r="E33" s="17">
        <f t="shared" si="1"/>
        <v>3.889931994299678</v>
      </c>
      <c r="F33" s="17">
        <f t="shared" si="1"/>
        <v>3.4539734244649845</v>
      </c>
      <c r="G33" s="73">
        <f t="shared" si="1"/>
        <v>3.6522477366610628</v>
      </c>
      <c r="H33" s="9">
        <f t="shared" si="1"/>
        <v>4.0114917259514771</v>
      </c>
      <c r="I33" s="16">
        <f t="shared" si="1"/>
        <v>3.5408816287164191</v>
      </c>
      <c r="J33" s="17">
        <f t="shared" si="1"/>
        <v>3.8871167317949151</v>
      </c>
      <c r="K33" s="17">
        <f t="shared" si="1"/>
        <v>3.1208703572599861</v>
      </c>
      <c r="L33" s="17">
        <f t="shared" si="1"/>
        <v>3.4186585943923209</v>
      </c>
      <c r="M33" s="17">
        <f t="shared" si="1"/>
        <v>3.6261289824923715</v>
      </c>
      <c r="N33" s="17">
        <f t="shared" si="1"/>
        <v>2.6734237256154536</v>
      </c>
      <c r="O33" s="17">
        <f t="shared" si="1"/>
        <v>3.3094003631433555</v>
      </c>
      <c r="P33" s="17">
        <f t="shared" si="1"/>
        <v>4.0275318139702199</v>
      </c>
      <c r="Q33" s="17">
        <f t="shared" si="1"/>
        <v>3.7646837485642237</v>
      </c>
      <c r="R33" s="17">
        <f t="shared" si="1"/>
        <v>4.6518367391566784</v>
      </c>
      <c r="S33" s="73">
        <f t="shared" si="1"/>
        <v>3.7310773324869206</v>
      </c>
      <c r="T33" s="16">
        <f t="shared" si="1"/>
        <v>3.9639051589458019</v>
      </c>
      <c r="U33" s="17">
        <f t="shared" si="1"/>
        <v>4.1056544485108537</v>
      </c>
      <c r="V33" s="73">
        <f t="shared" si="1"/>
        <v>3.3798222014129298</v>
      </c>
      <c r="W33" s="9">
        <f t="shared" si="1"/>
        <v>3.7450016426813892</v>
      </c>
      <c r="X33" s="9">
        <f t="shared" si="1"/>
        <v>3.7323135350582737</v>
      </c>
    </row>
    <row r="34" spans="1:24" s="105" customFormat="1">
      <c r="A34" s="241" t="s">
        <v>943</v>
      </c>
      <c r="B34" s="9">
        <f>((B28/B17)^(1/(2018-2007))-1)*100</f>
        <v>2.262874231078138</v>
      </c>
      <c r="C34" s="16">
        <f t="shared" ref="C34:X34" si="2">((C28/C17)^(1/(2018-2007))-1)*100</f>
        <v>3.6543235740033042</v>
      </c>
      <c r="D34" s="17">
        <f t="shared" si="2"/>
        <v>2.2174774124357644</v>
      </c>
      <c r="E34" s="17">
        <f t="shared" si="2"/>
        <v>2.7154880028243067</v>
      </c>
      <c r="F34" s="17">
        <f t="shared" si="2"/>
        <v>2.258877553147598</v>
      </c>
      <c r="G34" s="73">
        <f t="shared" si="2"/>
        <v>2.2533761633076299</v>
      </c>
      <c r="H34" s="9">
        <f t="shared" si="2"/>
        <v>2.3804668351508518</v>
      </c>
      <c r="I34" s="16">
        <f t="shared" si="2"/>
        <v>2.3952451194644064</v>
      </c>
      <c r="J34" s="17">
        <f t="shared" si="2"/>
        <v>2.2852105831833391</v>
      </c>
      <c r="K34" s="17">
        <f t="shared" si="2"/>
        <v>2.0285601653764029</v>
      </c>
      <c r="L34" s="17">
        <f t="shared" si="2"/>
        <v>2.4110934106743143</v>
      </c>
      <c r="M34" s="17">
        <f t="shared" si="2"/>
        <v>2.863731397346192</v>
      </c>
      <c r="N34" s="17">
        <f t="shared" si="2"/>
        <v>2.7150288740207751</v>
      </c>
      <c r="O34" s="17">
        <f t="shared" si="2"/>
        <v>2.2278621690558165</v>
      </c>
      <c r="P34" s="17">
        <f t="shared" si="2"/>
        <v>2.0039789908902428</v>
      </c>
      <c r="Q34" s="17">
        <f t="shared" si="2"/>
        <v>2.4028631124969335</v>
      </c>
      <c r="R34" s="17">
        <f t="shared" si="2"/>
        <v>2.3228007528899752</v>
      </c>
      <c r="S34" s="73">
        <f t="shared" si="2"/>
        <v>2.1055798769812339</v>
      </c>
      <c r="T34" s="16">
        <f t="shared" si="2"/>
        <v>2.721862845340639</v>
      </c>
      <c r="U34" s="17">
        <f t="shared" si="2"/>
        <v>0.98401025931658115</v>
      </c>
      <c r="V34" s="73">
        <f t="shared" si="2"/>
        <v>1.6376931792433158</v>
      </c>
      <c r="W34" s="9">
        <f t="shared" si="2"/>
        <v>2.2739117478722148</v>
      </c>
      <c r="X34" s="9">
        <f t="shared" si="2"/>
        <v>2.2599869721211752</v>
      </c>
    </row>
    <row r="36" spans="1:24">
      <c r="A36" s="25" t="s">
        <v>594</v>
      </c>
      <c r="B36" s="66" t="s">
        <v>951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654</v>
      </c>
    </row>
  </sheetData>
  <mergeCells count="1">
    <mergeCell ref="B6:X6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9"/>
  <dimension ref="A1:E38"/>
  <sheetViews>
    <sheetView workbookViewId="0">
      <selection activeCell="B36" sqref="B36"/>
    </sheetView>
  </sheetViews>
  <sheetFormatPr defaultRowHeight="15"/>
  <cols>
    <col min="3" max="3" width="11.28515625" customWidth="1"/>
  </cols>
  <sheetData>
    <row r="1" spans="1:5" ht="15.75">
      <c r="A1" s="227" t="s">
        <v>94</v>
      </c>
      <c r="B1" s="227" t="s">
        <v>963</v>
      </c>
      <c r="C1" s="41"/>
    </row>
    <row r="2" spans="1:5">
      <c r="A2" s="3"/>
      <c r="B2" s="3"/>
      <c r="C2" s="41"/>
    </row>
    <row r="3" spans="1:5">
      <c r="A3" s="1" t="s">
        <v>2</v>
      </c>
      <c r="B3" s="41"/>
      <c r="C3" s="41"/>
    </row>
    <row r="4" spans="1:5">
      <c r="A4" s="1"/>
      <c r="B4" s="41"/>
      <c r="C4" s="41"/>
    </row>
    <row r="5" spans="1:5" ht="33.75">
      <c r="A5" s="4" t="s">
        <v>3</v>
      </c>
      <c r="B5" s="5" t="s">
        <v>29</v>
      </c>
      <c r="C5" s="6" t="s">
        <v>0</v>
      </c>
      <c r="D5" s="5" t="s">
        <v>29</v>
      </c>
      <c r="E5" s="7" t="s">
        <v>0</v>
      </c>
    </row>
    <row r="6" spans="1:5">
      <c r="A6" s="67"/>
      <c r="B6" s="246" t="s">
        <v>605</v>
      </c>
      <c r="C6" s="247"/>
      <c r="D6" s="246" t="s">
        <v>658</v>
      </c>
      <c r="E6" s="247"/>
    </row>
    <row r="7" spans="1:5">
      <c r="A7" s="44">
        <v>1997</v>
      </c>
      <c r="B7" s="9">
        <v>90.4</v>
      </c>
      <c r="C7" s="16">
        <v>92.3</v>
      </c>
      <c r="D7" s="9">
        <f>B7/B$22*100</f>
        <v>74.281018898931805</v>
      </c>
      <c r="E7" s="9">
        <f>C7/C$22*100</f>
        <v>74.495560936238888</v>
      </c>
    </row>
    <row r="8" spans="1:5">
      <c r="A8" s="44">
        <v>1998</v>
      </c>
      <c r="B8" s="9">
        <v>91.3</v>
      </c>
      <c r="C8" s="16">
        <v>92.5</v>
      </c>
      <c r="D8" s="9">
        <f t="shared" ref="D8:E28" si="0">B8/B$22*100</f>
        <v>75.02054231717338</v>
      </c>
      <c r="E8" s="9">
        <f t="shared" si="0"/>
        <v>74.656981436642454</v>
      </c>
    </row>
    <row r="9" spans="1:5">
      <c r="A9" s="44">
        <v>1999</v>
      </c>
      <c r="B9" s="9">
        <v>92.9</v>
      </c>
      <c r="C9" s="16">
        <v>93.8</v>
      </c>
      <c r="D9" s="9">
        <f t="shared" si="0"/>
        <v>76.335250616269519</v>
      </c>
      <c r="E9" s="9">
        <f t="shared" si="0"/>
        <v>75.706214689265522</v>
      </c>
    </row>
    <row r="10" spans="1:5">
      <c r="A10" s="44">
        <v>2000</v>
      </c>
      <c r="B10" s="9">
        <v>95.4</v>
      </c>
      <c r="C10" s="16">
        <v>96.6</v>
      </c>
      <c r="D10" s="9">
        <f t="shared" si="0"/>
        <v>78.389482333607233</v>
      </c>
      <c r="E10" s="9">
        <f t="shared" si="0"/>
        <v>77.966101694915253</v>
      </c>
    </row>
    <row r="11" spans="1:5">
      <c r="A11" s="44">
        <v>2001</v>
      </c>
      <c r="B11" s="9">
        <v>97.8</v>
      </c>
      <c r="C11" s="16">
        <v>97.7</v>
      </c>
      <c r="D11" s="9">
        <f t="shared" si="0"/>
        <v>80.361544782251443</v>
      </c>
      <c r="E11" s="9">
        <f t="shared" si="0"/>
        <v>78.853914447134784</v>
      </c>
    </row>
    <row r="12" spans="1:5">
      <c r="A12" s="44">
        <v>2002</v>
      </c>
      <c r="B12" s="9">
        <v>100</v>
      </c>
      <c r="C12" s="16">
        <v>100</v>
      </c>
      <c r="D12" s="9">
        <f t="shared" si="0"/>
        <v>82.169268693508627</v>
      </c>
      <c r="E12" s="9">
        <f t="shared" si="0"/>
        <v>80.710250201775622</v>
      </c>
    </row>
    <row r="13" spans="1:5">
      <c r="A13" s="44">
        <v>2003</v>
      </c>
      <c r="B13" s="9">
        <v>102.8</v>
      </c>
      <c r="C13" s="16">
        <v>102.9</v>
      </c>
      <c r="D13" s="9">
        <f t="shared" si="0"/>
        <v>84.470008216926857</v>
      </c>
      <c r="E13" s="9">
        <f t="shared" si="0"/>
        <v>83.050847457627114</v>
      </c>
    </row>
    <row r="14" spans="1:5">
      <c r="A14" s="44">
        <v>2004</v>
      </c>
      <c r="B14" s="9">
        <v>104.7</v>
      </c>
      <c r="C14" s="16">
        <v>104.8</v>
      </c>
      <c r="D14" s="9">
        <f t="shared" si="0"/>
        <v>86.03122432210354</v>
      </c>
      <c r="E14" s="9">
        <f t="shared" si="0"/>
        <v>84.58434221146085</v>
      </c>
    </row>
    <row r="15" spans="1:5">
      <c r="A15" s="44">
        <v>2005</v>
      </c>
      <c r="B15" s="9">
        <v>107</v>
      </c>
      <c r="C15" s="16">
        <v>107.6</v>
      </c>
      <c r="D15" s="9">
        <f t="shared" si="0"/>
        <v>87.92111750205423</v>
      </c>
      <c r="E15" s="9">
        <f t="shared" si="0"/>
        <v>86.844229217110566</v>
      </c>
    </row>
    <row r="16" spans="1:5">
      <c r="A16" s="44">
        <v>2006</v>
      </c>
      <c r="B16" s="9">
        <v>109.1</v>
      </c>
      <c r="C16" s="16">
        <v>109.5</v>
      </c>
      <c r="D16" s="9">
        <f t="shared" si="0"/>
        <v>89.646672144617909</v>
      </c>
      <c r="E16" s="9">
        <f t="shared" si="0"/>
        <v>88.377723970944317</v>
      </c>
    </row>
    <row r="17" spans="1:5">
      <c r="A17" s="44">
        <v>2007</v>
      </c>
      <c r="B17" s="9">
        <v>111.5</v>
      </c>
      <c r="C17" s="16">
        <v>111.1</v>
      </c>
      <c r="D17" s="9">
        <f t="shared" si="0"/>
        <v>91.618734593262118</v>
      </c>
      <c r="E17" s="9">
        <f t="shared" si="0"/>
        <v>89.669087974172712</v>
      </c>
    </row>
    <row r="18" spans="1:5">
      <c r="A18" s="44">
        <v>2008</v>
      </c>
      <c r="B18" s="9">
        <v>114.1</v>
      </c>
      <c r="C18" s="16">
        <v>114.3</v>
      </c>
      <c r="D18" s="9">
        <f t="shared" si="0"/>
        <v>93.755135579293338</v>
      </c>
      <c r="E18" s="9">
        <f t="shared" si="0"/>
        <v>92.25181598062953</v>
      </c>
    </row>
    <row r="19" spans="1:5">
      <c r="A19" s="44">
        <v>2009</v>
      </c>
      <c r="B19" s="9">
        <v>114.4</v>
      </c>
      <c r="C19" s="16">
        <v>114.6</v>
      </c>
      <c r="D19" s="9">
        <f t="shared" si="0"/>
        <v>94.001643385373868</v>
      </c>
      <c r="E19" s="9">
        <f t="shared" si="0"/>
        <v>92.493946731234857</v>
      </c>
    </row>
    <row r="20" spans="1:5">
      <c r="A20" s="44">
        <v>2010</v>
      </c>
      <c r="B20" s="9">
        <v>116.5</v>
      </c>
      <c r="C20" s="16">
        <v>117.4</v>
      </c>
      <c r="D20" s="9">
        <f t="shared" si="0"/>
        <v>95.727198027937561</v>
      </c>
      <c r="E20" s="9">
        <f t="shared" si="0"/>
        <v>94.753833736884587</v>
      </c>
    </row>
    <row r="21" spans="1:5">
      <c r="A21" s="44">
        <v>2011</v>
      </c>
      <c r="B21" s="9">
        <v>119.9</v>
      </c>
      <c r="C21" s="16">
        <v>121.4</v>
      </c>
      <c r="D21" s="9">
        <f t="shared" si="0"/>
        <v>98.52095316351685</v>
      </c>
      <c r="E21" s="9">
        <f t="shared" si="0"/>
        <v>97.982243744955611</v>
      </c>
    </row>
    <row r="22" spans="1:5">
      <c r="A22" s="44">
        <v>2012</v>
      </c>
      <c r="B22" s="9">
        <v>121.7</v>
      </c>
      <c r="C22" s="16">
        <v>123.9</v>
      </c>
      <c r="D22" s="9">
        <f t="shared" si="0"/>
        <v>100</v>
      </c>
      <c r="E22" s="9">
        <f t="shared" si="0"/>
        <v>100</v>
      </c>
    </row>
    <row r="23" spans="1:5">
      <c r="A23" s="44">
        <v>2013</v>
      </c>
      <c r="B23" s="9">
        <v>122.8</v>
      </c>
      <c r="C23" s="16">
        <v>126</v>
      </c>
      <c r="D23" s="9">
        <f t="shared" si="0"/>
        <v>100.9038619556286</v>
      </c>
      <c r="E23" s="9">
        <f t="shared" si="0"/>
        <v>101.69491525423729</v>
      </c>
    </row>
    <row r="24" spans="1:5">
      <c r="A24" s="44">
        <v>2014</v>
      </c>
      <c r="B24" s="9">
        <v>125.2</v>
      </c>
      <c r="C24" s="16">
        <v>128.4</v>
      </c>
      <c r="D24" s="9">
        <f t="shared" si="0"/>
        <v>102.87592440427279</v>
      </c>
      <c r="E24" s="9">
        <f t="shared" si="0"/>
        <v>103.6319612590799</v>
      </c>
    </row>
    <row r="25" spans="1:5">
      <c r="A25" s="44">
        <v>2015</v>
      </c>
      <c r="B25" s="9">
        <v>126.6</v>
      </c>
      <c r="C25" s="16">
        <v>129</v>
      </c>
      <c r="D25" s="9">
        <f t="shared" si="0"/>
        <v>104.02629416598192</v>
      </c>
      <c r="E25" s="9">
        <f t="shared" si="0"/>
        <v>104.11622276029055</v>
      </c>
    </row>
    <row r="26" spans="1:5">
      <c r="A26" s="44">
        <v>2016</v>
      </c>
      <c r="B26" s="9">
        <v>128.4</v>
      </c>
      <c r="C26" s="16">
        <v>132.5</v>
      </c>
      <c r="D26" s="9">
        <f t="shared" si="0"/>
        <v>105.50534100246507</v>
      </c>
      <c r="E26" s="9">
        <f t="shared" si="0"/>
        <v>106.94108151735271</v>
      </c>
    </row>
    <row r="27" spans="1:5" s="105" customFormat="1" ht="15.75" customHeight="1">
      <c r="A27" s="142">
        <v>2017</v>
      </c>
      <c r="B27" s="9">
        <v>130.4</v>
      </c>
      <c r="C27" s="17">
        <v>135.69999999999999</v>
      </c>
      <c r="D27" s="9">
        <f t="shared" si="0"/>
        <v>107.14872637633526</v>
      </c>
      <c r="E27" s="9">
        <f t="shared" si="0"/>
        <v>109.52380952380952</v>
      </c>
    </row>
    <row r="28" spans="1:5" s="239" customFormat="1" ht="15.75" customHeight="1">
      <c r="A28" s="241">
        <v>2018</v>
      </c>
      <c r="B28" s="9">
        <v>133.4</v>
      </c>
      <c r="C28" s="17">
        <v>137.9</v>
      </c>
      <c r="D28" s="9">
        <f t="shared" si="0"/>
        <v>109.6138044371405</v>
      </c>
      <c r="E28" s="9">
        <f t="shared" si="0"/>
        <v>111.2994350282486</v>
      </c>
    </row>
    <row r="29" spans="1:5">
      <c r="A29" s="54"/>
      <c r="B29" s="17"/>
      <c r="C29" s="17"/>
    </row>
    <row r="30" spans="1:5">
      <c r="A30" s="1" t="s">
        <v>22</v>
      </c>
      <c r="B30" s="41"/>
      <c r="C30" s="41"/>
    </row>
    <row r="31" spans="1:5">
      <c r="A31" s="1"/>
      <c r="B31" s="41"/>
      <c r="C31" s="41"/>
    </row>
    <row r="32" spans="1:5">
      <c r="A32" s="241" t="s">
        <v>942</v>
      </c>
      <c r="B32" s="9">
        <f>((B28/B7)^(1/(2018-1997))-1)*100</f>
        <v>1.8701672085454257</v>
      </c>
      <c r="C32" s="222">
        <f t="shared" ref="C32:E32" si="1">((C28/C7)^(1/(2018-1997))-1)*100</f>
        <v>1.9302241601089287</v>
      </c>
      <c r="D32" s="73">
        <f t="shared" si="1"/>
        <v>1.8701672085454257</v>
      </c>
      <c r="E32" s="9">
        <f t="shared" si="1"/>
        <v>1.9302241601089287</v>
      </c>
    </row>
    <row r="33" spans="1:5">
      <c r="A33" s="44" t="s">
        <v>25</v>
      </c>
      <c r="B33" s="9">
        <f>((B17/B7)^(1/(2007-1997))-1)*100</f>
        <v>2.1199618035542267</v>
      </c>
      <c r="C33" s="222">
        <f>((C17/C7)^(1/(2007-1997))-1)*100</f>
        <v>1.8711563227246764</v>
      </c>
      <c r="D33" s="73">
        <f>((D17/D7)^(1/(2007-1997))-1)*100</f>
        <v>2.1199618035542267</v>
      </c>
      <c r="E33" s="11">
        <f>((E17/E7)^(1/(2007-1997))-1)*100</f>
        <v>1.8711563227246764</v>
      </c>
    </row>
    <row r="34" spans="1:5">
      <c r="A34" s="241" t="s">
        <v>943</v>
      </c>
      <c r="B34" s="9">
        <f>((B28/B17)^(1/(2018-2007))-1)*100</f>
        <v>1.6436114763837661</v>
      </c>
      <c r="C34" s="222">
        <f t="shared" ref="C34:E34" si="2">((C28/C17)^(1/(2018-2007))-1)*100</f>
        <v>1.9839519139850825</v>
      </c>
      <c r="D34" s="73">
        <f t="shared" si="2"/>
        <v>1.6436114763837661</v>
      </c>
      <c r="E34" s="9">
        <f t="shared" si="2"/>
        <v>1.9839519139850825</v>
      </c>
    </row>
    <row r="36" spans="1:5">
      <c r="A36" s="25" t="s">
        <v>594</v>
      </c>
      <c r="B36" s="66" t="s">
        <v>951</v>
      </c>
    </row>
    <row r="37" spans="1:5">
      <c r="A37" s="25" t="s">
        <v>595</v>
      </c>
      <c r="B37" s="3" t="s">
        <v>606</v>
      </c>
    </row>
    <row r="38" spans="1:5">
      <c r="A38" s="1" t="s">
        <v>1</v>
      </c>
      <c r="B38" s="3" t="s">
        <v>607</v>
      </c>
    </row>
  </sheetData>
  <mergeCells count="2">
    <mergeCell ref="B6:C6"/>
    <mergeCell ref="D6:E6"/>
  </mergeCells>
  <pageMargins left="0.7" right="0.7" top="0.75" bottom="0.75" header="0.3" footer="0.3"/>
  <pageSetup orientation="portrait" horizontalDpi="0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53"/>
  <dimension ref="A1:X39"/>
  <sheetViews>
    <sheetView zoomScaleNormal="100" workbookViewId="0">
      <selection sqref="A1:XFD34"/>
    </sheetView>
  </sheetViews>
  <sheetFormatPr defaultRowHeight="15"/>
  <cols>
    <col min="19" max="19" width="9.140625" style="133"/>
  </cols>
  <sheetData>
    <row r="1" spans="1:24" ht="15.75">
      <c r="A1" s="227" t="s">
        <v>95</v>
      </c>
      <c r="B1" s="227" t="s">
        <v>964</v>
      </c>
    </row>
    <row r="2" spans="1:24">
      <c r="A2" s="3"/>
      <c r="B2" s="3"/>
    </row>
    <row r="3" spans="1:24">
      <c r="A3" s="1" t="s">
        <v>2</v>
      </c>
    </row>
    <row r="4" spans="1:24">
      <c r="A4" s="1"/>
    </row>
    <row r="5" spans="1:24" s="105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105" customFormat="1">
      <c r="A6" s="67"/>
      <c r="B6" s="246" t="s">
        <v>660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 s="105" customFormat="1">
      <c r="A7" s="44">
        <v>1997</v>
      </c>
      <c r="B7" s="210">
        <f>'Table 38'!B7/'Table 40'!$E7*100</f>
        <v>19.845092012029525</v>
      </c>
      <c r="C7" s="211">
        <f>'Table 38'!C7/'Table 40'!$E7*100</f>
        <v>18.662575466647429</v>
      </c>
      <c r="D7" s="212">
        <f>'Table 38'!D7/'Table 40'!$E7*100</f>
        <v>40.824487418803493</v>
      </c>
      <c r="E7" s="212">
        <f>'Table 38'!E7/'Table 40'!$E7*100</f>
        <v>36.382499762009459</v>
      </c>
      <c r="F7" s="212">
        <f>'Table 38'!F7/'Table 40'!$E7*100</f>
        <v>20.133137076051995</v>
      </c>
      <c r="G7" s="213">
        <f>'Table 38'!G7/'Table 40'!$E7*100</f>
        <v>22.631583891963121</v>
      </c>
      <c r="H7" s="210">
        <f>'Table 38'!H7/'Table 40'!$E7*100</f>
        <v>23.417707228291224</v>
      </c>
      <c r="I7" s="211">
        <f>'Table 38'!I7/'Table 40'!$E7*100</f>
        <v>21.856635092671176</v>
      </c>
      <c r="J7" s="212">
        <f>'Table 38'!J7/'Table 40'!$E7*100</f>
        <v>14.422312063368267</v>
      </c>
      <c r="K7" s="212">
        <f>'Table 38'!K7/'Table 40'!$E7*100</f>
        <v>21.045041817509187</v>
      </c>
      <c r="L7" s="212">
        <f>'Table 38'!L7/'Table 40'!$E7*100</f>
        <v>26.777278493816397</v>
      </c>
      <c r="M7" s="212">
        <f>'Table 38'!M7/'Table 40'!$E7*100</f>
        <v>28.330973899868734</v>
      </c>
      <c r="N7" s="212">
        <f>'Table 38'!N7/'Table 40'!$E7*100</f>
        <v>16.634651838051003</v>
      </c>
      <c r="O7" s="212">
        <f>'Table 38'!O7/'Table 40'!$E7*100</f>
        <v>25.258360895920063</v>
      </c>
      <c r="P7" s="212">
        <f>'Table 38'!P7/'Table 40'!$E7*100</f>
        <v>15.687353227979212</v>
      </c>
      <c r="Q7" s="212">
        <f>'Table 38'!Q7/'Table 40'!$E7*100</f>
        <v>13.236762863385731</v>
      </c>
      <c r="R7" s="212">
        <f>'Table 38'!R7/'Table 40'!$E7*100</f>
        <v>10.79646503656423</v>
      </c>
      <c r="S7" s="213">
        <f>'Table 38'!S7/'Table 40'!$E7*100</f>
        <v>14.722866295365311</v>
      </c>
      <c r="T7" s="212">
        <f>'Table 38'!T7/'Table 40'!$E7*100</f>
        <v>11.320873339434966</v>
      </c>
      <c r="U7" s="212">
        <f>'Table 38'!U7/'Table 40'!$E7*100</f>
        <v>21.781249279638555</v>
      </c>
      <c r="V7" s="213">
        <f>'Table 38'!V7/'Table 40'!$E7*100</f>
        <v>19.086986218271484</v>
      </c>
      <c r="W7" s="210">
        <f>'Table 38'!W7/'Table 40'!$E7*100</f>
        <v>18.062142942820781</v>
      </c>
      <c r="X7" s="210">
        <f>'Table 38'!X7/'Table 40'!$E7*100</f>
        <v>19.159269661114568</v>
      </c>
    </row>
    <row r="8" spans="1:24" s="105" customFormat="1">
      <c r="A8" s="44">
        <v>1998</v>
      </c>
      <c r="B8" s="210">
        <f>'Table 38'!B8/'Table 40'!$E8*100</f>
        <v>20.126867028309331</v>
      </c>
      <c r="C8" s="211">
        <f>'Table 38'!C8/'Table 40'!$E8*100</f>
        <v>16.720848394439621</v>
      </c>
      <c r="D8" s="212">
        <f>'Table 38'!D8/'Table 40'!$E8*100</f>
        <v>46.826269440796295</v>
      </c>
      <c r="E8" s="212">
        <f>'Table 38'!E8/'Table 40'!$E8*100</f>
        <v>36.912015993357947</v>
      </c>
      <c r="F8" s="212">
        <f>'Table 38'!F8/'Table 40'!$E8*100</f>
        <v>20.220918691117365</v>
      </c>
      <c r="G8" s="213">
        <f>'Table 38'!G8/'Table 40'!$E8*100</f>
        <v>23.295031185031185</v>
      </c>
      <c r="H8" s="210">
        <f>'Table 38'!H8/'Table 40'!$E8*100</f>
        <v>24.060504665651255</v>
      </c>
      <c r="I8" s="211">
        <f>'Table 38'!I8/'Table 40'!$E8*100</f>
        <v>22.636908839239769</v>
      </c>
      <c r="J8" s="212">
        <f>'Table 38'!J8/'Table 40'!$E8*100</f>
        <v>14.571961002340924</v>
      </c>
      <c r="K8" s="212">
        <f>'Table 38'!K8/'Table 40'!$E8*100</f>
        <v>22.346157404348112</v>
      </c>
      <c r="L8" s="212">
        <f>'Table 38'!L8/'Table 40'!$E8*100</f>
        <v>28.163975051975054</v>
      </c>
      <c r="M8" s="212">
        <f>'Table 38'!M8/'Table 40'!$E8*100</f>
        <v>29.289265222042456</v>
      </c>
      <c r="N8" s="212">
        <f>'Table 38'!N8/'Table 40'!$E8*100</f>
        <v>17.199689558920515</v>
      </c>
      <c r="O8" s="212">
        <f>'Table 38'!O8/'Table 40'!$E8*100</f>
        <v>24.908363102603712</v>
      </c>
      <c r="P8" s="212">
        <f>'Table 38'!P8/'Table 40'!$E8*100</f>
        <v>14.971051881613679</v>
      </c>
      <c r="Q8" s="212">
        <f>'Table 38'!Q8/'Table 40'!$E8*100</f>
        <v>12.528167737938512</v>
      </c>
      <c r="R8" s="212">
        <f>'Table 38'!R8/'Table 40'!$E8*100</f>
        <v>11.033027129208604</v>
      </c>
      <c r="S8" s="213">
        <f>'Table 38'!S8/'Table 40'!$E8*100</f>
        <v>14.454605188512183</v>
      </c>
      <c r="T8" s="212">
        <f>'Table 38'!T8/'Table 40'!$E8*100</f>
        <v>11.184775163094129</v>
      </c>
      <c r="U8" s="212">
        <f>'Table 38'!U8/'Table 40'!$E8*100</f>
        <v>20.338634423897584</v>
      </c>
      <c r="V8" s="213">
        <f>'Table 38'!V8/'Table 40'!$E8*100</f>
        <v>18.73849205906938</v>
      </c>
      <c r="W8" s="210">
        <f>'Table 38'!W8/'Table 40'!$E8*100</f>
        <v>18.279379664881095</v>
      </c>
      <c r="X8" s="210">
        <f>'Table 38'!X8/'Table 40'!$E8*100</f>
        <v>19.238348874608054</v>
      </c>
    </row>
    <row r="9" spans="1:24" s="105" customFormat="1">
      <c r="A9" s="44">
        <v>1999</v>
      </c>
      <c r="B9" s="210">
        <f>'Table 38'!B9/'Table 40'!$E9*100</f>
        <v>19.353850020749398</v>
      </c>
      <c r="C9" s="211">
        <f>'Table 38'!C9/'Table 40'!$E9*100</f>
        <v>16.325475957627667</v>
      </c>
      <c r="D9" s="212">
        <f>'Table 38'!D9/'Table 40'!$E9*100</f>
        <v>45.803401674109502</v>
      </c>
      <c r="E9" s="212">
        <f>'Table 38'!E9/'Table 40'!$E9*100</f>
        <v>33.065057113593902</v>
      </c>
      <c r="F9" s="212">
        <f>'Table 38'!F9/'Table 40'!$E9*100</f>
        <v>19.092376035257853</v>
      </c>
      <c r="G9" s="213">
        <f>'Table 38'!G9/'Table 40'!$E9*100</f>
        <v>21.858269940866943</v>
      </c>
      <c r="H9" s="210">
        <f>'Table 38'!H9/'Table 40'!$E9*100</f>
        <v>23.01099164004027</v>
      </c>
      <c r="I9" s="211">
        <f>'Table 38'!I9/'Table 40'!$E9*100</f>
        <v>21.137884319670572</v>
      </c>
      <c r="J9" s="212">
        <f>'Table 38'!J9/'Table 40'!$E9*100</f>
        <v>13.61189094637713</v>
      </c>
      <c r="K9" s="212">
        <f>'Table 38'!K9/'Table 40'!$E9*100</f>
        <v>20.18746013860293</v>
      </c>
      <c r="L9" s="212">
        <f>'Table 38'!L9/'Table 40'!$E9*100</f>
        <v>27.464951903065131</v>
      </c>
      <c r="M9" s="212">
        <f>'Table 38'!M9/'Table 40'!$E9*100</f>
        <v>29.121294297491605</v>
      </c>
      <c r="N9" s="212">
        <f>'Table 38'!N9/'Table 40'!$E9*100</f>
        <v>16.21736332248452</v>
      </c>
      <c r="O9" s="212">
        <f>'Table 38'!O9/'Table 40'!$E9*100</f>
        <v>23.509603265950656</v>
      </c>
      <c r="P9" s="212">
        <f>'Table 38'!P9/'Table 40'!$E9*100</f>
        <v>14.997780161008578</v>
      </c>
      <c r="Q9" s="212">
        <f>'Table 38'!Q9/'Table 40'!$E9*100</f>
        <v>11.993713660612601</v>
      </c>
      <c r="R9" s="212">
        <f>'Table 38'!R9/'Table 40'!$E9*100</f>
        <v>12.156483196868727</v>
      </c>
      <c r="S9" s="213">
        <f>'Table 38'!S9/'Table 40'!$E9*100</f>
        <v>13.711868603888808</v>
      </c>
      <c r="T9" s="212">
        <f>'Table 38'!T9/'Table 40'!$E9*100</f>
        <v>10.802452983569227</v>
      </c>
      <c r="U9" s="212">
        <f>'Table 38'!U9/'Table 40'!$E9*100</f>
        <v>18.460989445296885</v>
      </c>
      <c r="V9" s="213">
        <f>'Table 38'!V9/'Table 40'!$E9*100</f>
        <v>17.567898608597243</v>
      </c>
      <c r="W9" s="210">
        <f>'Table 38'!W9/'Table 40'!$E9*100</f>
        <v>17.599171845015661</v>
      </c>
      <c r="X9" s="210">
        <f>'Table 38'!X9/'Table 40'!$E9*100</f>
        <v>18.468434555447487</v>
      </c>
    </row>
    <row r="10" spans="1:24" s="105" customFormat="1">
      <c r="A10" s="44">
        <v>2000</v>
      </c>
      <c r="B10" s="210">
        <f>'Table 38'!B10/'Table 40'!$E10*100</f>
        <v>21.056196636187479</v>
      </c>
      <c r="C10" s="211">
        <f>'Table 38'!C10/'Table 40'!$E10*100</f>
        <v>19.748127492916055</v>
      </c>
      <c r="D10" s="212">
        <f>'Table 38'!D10/'Table 40'!$E10*100</f>
        <v>44.323805370605982</v>
      </c>
      <c r="E10" s="212">
        <f>'Table 38'!E10/'Table 40'!$E10*100</f>
        <v>36.332574051619609</v>
      </c>
      <c r="F10" s="212">
        <f>'Table 38'!F10/'Table 40'!$E10*100</f>
        <v>21.185684782186527</v>
      </c>
      <c r="G10" s="213">
        <f>'Table 38'!G10/'Table 40'!$E10*100</f>
        <v>24.624993602244949</v>
      </c>
      <c r="H10" s="210">
        <f>'Table 38'!H10/'Table 40'!$E10*100</f>
        <v>25.759666801704206</v>
      </c>
      <c r="I10" s="211">
        <f>'Table 38'!I10/'Table 40'!$E10*100</f>
        <v>22.823966149313051</v>
      </c>
      <c r="J10" s="212">
        <f>'Table 38'!J10/'Table 40'!$E10*100</f>
        <v>14.947273526430516</v>
      </c>
      <c r="K10" s="212">
        <f>'Table 38'!K10/'Table 40'!$E10*100</f>
        <v>22.353172677097984</v>
      </c>
      <c r="L10" s="212">
        <f>'Table 38'!L10/'Table 40'!$E10*100</f>
        <v>30.282160848014655</v>
      </c>
      <c r="M10" s="212">
        <f>'Table 38'!M10/'Table 40'!$E10*100</f>
        <v>32.477953302096694</v>
      </c>
      <c r="N10" s="212">
        <f>'Table 38'!N10/'Table 40'!$E10*100</f>
        <v>16.719890363841568</v>
      </c>
      <c r="O10" s="212">
        <f>'Table 38'!O10/'Table 40'!$E10*100</f>
        <v>24.369565217391308</v>
      </c>
      <c r="P10" s="212">
        <f>'Table 38'!P10/'Table 40'!$E10*100</f>
        <v>15.858794607303125</v>
      </c>
      <c r="Q10" s="212">
        <f>'Table 38'!Q10/'Table 40'!$E10*100</f>
        <v>12.343495757151606</v>
      </c>
      <c r="R10" s="212">
        <f>'Table 38'!R10/'Table 40'!$E10*100</f>
        <v>12.159450152298463</v>
      </c>
      <c r="S10" s="213">
        <f>'Table 38'!S10/'Table 40'!$E10*100</f>
        <v>15.002852156476282</v>
      </c>
      <c r="T10" s="212">
        <f>'Table 38'!T10/'Table 40'!$E10*100</f>
        <v>11.197636144333849</v>
      </c>
      <c r="U10" s="212">
        <f>'Table 38'!U10/'Table 40'!$E10*100</f>
        <v>19.189966178128525</v>
      </c>
      <c r="V10" s="213">
        <f>'Table 38'!V10/'Table 40'!$E10*100</f>
        <v>19.738720439125942</v>
      </c>
      <c r="W10" s="210">
        <f>'Table 38'!W10/'Table 40'!$E10*100</f>
        <v>18.896650239331379</v>
      </c>
      <c r="X10" s="210">
        <f>'Table 38'!X10/'Table 40'!$E10*100</f>
        <v>20.130431741733066</v>
      </c>
    </row>
    <row r="11" spans="1:24" s="105" customFormat="1">
      <c r="A11" s="44">
        <v>2001</v>
      </c>
      <c r="B11" s="210">
        <f>'Table 38'!B11/'Table 40'!$E11*100</f>
        <v>21.199028486047265</v>
      </c>
      <c r="C11" s="211">
        <f>'Table 38'!C11/'Table 40'!$E11*100</f>
        <v>18.017522688857245</v>
      </c>
      <c r="D11" s="212">
        <f>'Table 38'!D11/'Table 40'!$E11*100</f>
        <v>46.757318282210896</v>
      </c>
      <c r="E11" s="212">
        <f>'Table 38'!E11/'Table 40'!$E11*100</f>
        <v>34.782671620063873</v>
      </c>
      <c r="F11" s="212">
        <f>'Table 38'!F11/'Table 40'!$E11*100</f>
        <v>22.144843929598871</v>
      </c>
      <c r="G11" s="213">
        <f>'Table 38'!G11/'Table 40'!$E11*100</f>
        <v>25.175919510184141</v>
      </c>
      <c r="H11" s="210">
        <f>'Table 38'!H11/'Table 40'!$E11*100</f>
        <v>25.68890082983739</v>
      </c>
      <c r="I11" s="211">
        <f>'Table 38'!I11/'Table 40'!$E11*100</f>
        <v>22.101919822688391</v>
      </c>
      <c r="J11" s="212">
        <f>'Table 38'!J11/'Table 40'!$E11*100</f>
        <v>15.376002246066999</v>
      </c>
      <c r="K11" s="212">
        <f>'Table 38'!K11/'Table 40'!$E11*100</f>
        <v>22.719034991294958</v>
      </c>
      <c r="L11" s="212">
        <f>'Table 38'!L11/'Table 40'!$E11*100</f>
        <v>31.208048134386168</v>
      </c>
      <c r="M11" s="212">
        <f>'Table 38'!M11/'Table 40'!$E11*100</f>
        <v>30.092361535769996</v>
      </c>
      <c r="N11" s="212">
        <f>'Table 38'!N11/'Table 40'!$E11*100</f>
        <v>19.554443066182976</v>
      </c>
      <c r="O11" s="212">
        <f>'Table 38'!O11/'Table 40'!$E11*100</f>
        <v>26.861545215773262</v>
      </c>
      <c r="P11" s="212">
        <f>'Table 38'!P11/'Table 40'!$E11*100</f>
        <v>15.735880350092957</v>
      </c>
      <c r="Q11" s="212">
        <f>'Table 38'!Q11/'Table 40'!$E11*100</f>
        <v>12.442095182472563</v>
      </c>
      <c r="R11" s="212">
        <f>'Table 38'!R11/'Table 40'!$E11*100</f>
        <v>12.246129865395522</v>
      </c>
      <c r="S11" s="213">
        <f>'Table 38'!S11/'Table 40'!$E11*100</f>
        <v>15.699814286701944</v>
      </c>
      <c r="T11" s="212">
        <f>'Table 38'!T11/'Table 40'!$E11*100</f>
        <v>11.745515039142388</v>
      </c>
      <c r="U11" s="212">
        <f>'Table 38'!U11/'Table 40'!$E11*100</f>
        <v>19.263609164632705</v>
      </c>
      <c r="V11" s="213">
        <f>'Table 38'!V11/'Table 40'!$E11*100</f>
        <v>20.489761280165002</v>
      </c>
      <c r="W11" s="210">
        <f>'Table 38'!W11/'Table 40'!$E11*100</f>
        <v>19.152130012965422</v>
      </c>
      <c r="X11" s="210">
        <f>'Table 38'!X11/'Table 40'!$E11*100</f>
        <v>20.392669747022321</v>
      </c>
    </row>
    <row r="12" spans="1:24" s="105" customFormat="1">
      <c r="A12" s="44">
        <v>2002</v>
      </c>
      <c r="B12" s="210">
        <f>'Table 38'!B12/'Table 40'!$E12*100</f>
        <v>21.270005033835925</v>
      </c>
      <c r="C12" s="211">
        <f>'Table 38'!C12/'Table 40'!$E12*100</f>
        <v>17.661154269972453</v>
      </c>
      <c r="D12" s="212">
        <f>'Table 38'!D12/'Table 40'!$E12*100</f>
        <v>46.970656137184122</v>
      </c>
      <c r="E12" s="212">
        <f>'Table 38'!E12/'Table 40'!$E12*100</f>
        <v>38.303116415958151</v>
      </c>
      <c r="F12" s="212">
        <f>'Table 38'!F12/'Table 40'!$E12*100</f>
        <v>20.824832568727018</v>
      </c>
      <c r="G12" s="213">
        <f>'Table 38'!G12/'Table 40'!$E12*100</f>
        <v>25.705758454106281</v>
      </c>
      <c r="H12" s="210">
        <f>'Table 38'!H12/'Table 40'!$E12*100</f>
        <v>25.42029556353345</v>
      </c>
      <c r="I12" s="211">
        <f>'Table 38'!I12/'Table 40'!$E12*100</f>
        <v>22.379988656583631</v>
      </c>
      <c r="J12" s="212">
        <f>'Table 38'!J12/'Table 40'!$E12*100</f>
        <v>15.574738484777567</v>
      </c>
      <c r="K12" s="212">
        <f>'Table 38'!K12/'Table 40'!$E12*100</f>
        <v>23.602934726331366</v>
      </c>
      <c r="L12" s="212">
        <f>'Table 38'!L12/'Table 40'!$E12*100</f>
        <v>34.258579986500166</v>
      </c>
      <c r="M12" s="212">
        <f>'Table 38'!M12/'Table 40'!$E12*100</f>
        <v>29.80312126910944</v>
      </c>
      <c r="N12" s="212">
        <f>'Table 38'!N12/'Table 40'!$E12*100</f>
        <v>20.233434532374101</v>
      </c>
      <c r="O12" s="212">
        <f>'Table 38'!O12/'Table 40'!$E12*100</f>
        <v>27.634542864181309</v>
      </c>
      <c r="P12" s="212">
        <f>'Table 38'!P12/'Table 40'!$E12*100</f>
        <v>16.127686505598117</v>
      </c>
      <c r="Q12" s="212">
        <f>'Table 38'!Q12/'Table 40'!$E12*100</f>
        <v>12.796875000000002</v>
      </c>
      <c r="R12" s="212">
        <f>'Table 38'!R12/'Table 40'!$E12*100</f>
        <v>12.834209018160909</v>
      </c>
      <c r="S12" s="213">
        <f>'Table 38'!S12/'Table 40'!$E12*100</f>
        <v>16.133234571622339</v>
      </c>
      <c r="T12" s="212">
        <f>'Table 38'!T12/'Table 40'!$E12*100</f>
        <v>12.343021705216037</v>
      </c>
      <c r="U12" s="212">
        <f>'Table 38'!U12/'Table 40'!$E12*100</f>
        <v>17.649587434554974</v>
      </c>
      <c r="V12" s="213">
        <f>'Table 38'!V12/'Table 40'!$E12*100</f>
        <v>21.152691534489122</v>
      </c>
      <c r="W12" s="210">
        <f>'Table 38'!W12/'Table 40'!$E12*100</f>
        <v>19.473782463003914</v>
      </c>
      <c r="X12" s="210">
        <f>'Table 38'!X12/'Table 40'!$E12*100</f>
        <v>20.456176614924839</v>
      </c>
    </row>
    <row r="13" spans="1:24" s="105" customFormat="1">
      <c r="A13" s="44">
        <v>2003</v>
      </c>
      <c r="B13" s="210">
        <f>'Table 38'!B13/'Table 40'!$E13*100</f>
        <v>21.656326129834742</v>
      </c>
      <c r="C13" s="211">
        <f>'Table 38'!C13/'Table 40'!$E13*100</f>
        <v>17.681928999853248</v>
      </c>
      <c r="D13" s="212">
        <f>'Table 38'!D13/'Table 40'!$E13*100</f>
        <v>50.370720561894423</v>
      </c>
      <c r="E13" s="212">
        <f>'Table 38'!E13/'Table 40'!$E13*100</f>
        <v>36.137994015987132</v>
      </c>
      <c r="F13" s="212">
        <f>'Table 38'!F13/'Table 40'!$E13*100</f>
        <v>22.759195400052377</v>
      </c>
      <c r="G13" s="213">
        <f>'Table 38'!G13/'Table 40'!$E13*100</f>
        <v>26.224732924487032</v>
      </c>
      <c r="H13" s="210">
        <f>'Table 38'!H13/'Table 40'!$E13*100</f>
        <v>26.475557689925228</v>
      </c>
      <c r="I13" s="211">
        <f>'Table 38'!I13/'Table 40'!$E13*100</f>
        <v>21.752368818095526</v>
      </c>
      <c r="J13" s="212">
        <f>'Table 38'!J13/'Table 40'!$E13*100</f>
        <v>15.691142874128428</v>
      </c>
      <c r="K13" s="212">
        <f>'Table 38'!K13/'Table 40'!$E13*100</f>
        <v>24.458652561354263</v>
      </c>
      <c r="L13" s="212">
        <f>'Table 38'!L13/'Table 40'!$E13*100</f>
        <v>32.929369648299549</v>
      </c>
      <c r="M13" s="212">
        <f>'Table 38'!M13/'Table 40'!$E13*100</f>
        <v>30.206383516267582</v>
      </c>
      <c r="N13" s="212">
        <f>'Table 38'!N13/'Table 40'!$E13*100</f>
        <v>20.970061699098245</v>
      </c>
      <c r="O13" s="212">
        <f>'Table 38'!O13/'Table 40'!$E13*100</f>
        <v>28.102864228027595</v>
      </c>
      <c r="P13" s="212">
        <f>'Table 38'!P13/'Table 40'!$E13*100</f>
        <v>16.297199714592043</v>
      </c>
      <c r="Q13" s="212">
        <f>'Table 38'!Q13/'Table 40'!$E13*100</f>
        <v>12.513784461152882</v>
      </c>
      <c r="R13" s="212">
        <f>'Table 38'!R13/'Table 40'!$E13*100</f>
        <v>13.0167596819292</v>
      </c>
      <c r="S13" s="213">
        <f>'Table 38'!S13/'Table 40'!$E13*100</f>
        <v>16.705261906392291</v>
      </c>
      <c r="T13" s="212">
        <f>'Table 38'!T13/'Table 40'!$E13*100</f>
        <v>12.915295251959053</v>
      </c>
      <c r="U13" s="212">
        <f>'Table 38'!U13/'Table 40'!$E13*100</f>
        <v>15.790762049500653</v>
      </c>
      <c r="V13" s="213">
        <f>'Table 38'!V13/'Table 40'!$E13*100</f>
        <v>22.064574579831934</v>
      </c>
      <c r="W13" s="210">
        <f>'Table 38'!W13/'Table 40'!$E13*100</f>
        <v>19.631144319467001</v>
      </c>
      <c r="X13" s="210">
        <f>'Table 38'!X13/'Table 40'!$E13*100</f>
        <v>20.823362428781643</v>
      </c>
    </row>
    <row r="14" spans="1:24" s="105" customFormat="1">
      <c r="A14" s="44">
        <v>2004</v>
      </c>
      <c r="B14" s="210">
        <f>'Table 38'!B14/'Table 40'!$E14*100</f>
        <v>21.991768793688081</v>
      </c>
      <c r="C14" s="211">
        <f>'Table 38'!C14/'Table 40'!$E14*100</f>
        <v>16.846527231808999</v>
      </c>
      <c r="D14" s="212">
        <f>'Table 38'!D14/'Table 40'!$E14*100</f>
        <v>50.199124257027883</v>
      </c>
      <c r="E14" s="212">
        <f>'Table 38'!E14/'Table 40'!$E14*100</f>
        <v>37.28099241475666</v>
      </c>
      <c r="F14" s="212">
        <f>'Table 38'!F14/'Table 40'!$E14*100</f>
        <v>23.166901374721967</v>
      </c>
      <c r="G14" s="213">
        <f>'Table 38'!G14/'Table 40'!$E14*100</f>
        <v>26.991605372028772</v>
      </c>
      <c r="H14" s="210">
        <f>'Table 38'!H14/'Table 40'!$E14*100</f>
        <v>26.896462978588108</v>
      </c>
      <c r="I14" s="211">
        <f>'Table 38'!I14/'Table 40'!$E14*100</f>
        <v>22.142569377666611</v>
      </c>
      <c r="J14" s="212">
        <f>'Table 38'!J14/'Table 40'!$E14*100</f>
        <v>15.859628894814822</v>
      </c>
      <c r="K14" s="212">
        <f>'Table 38'!K14/'Table 40'!$E14*100</f>
        <v>25.047890784437389</v>
      </c>
      <c r="L14" s="212">
        <f>'Table 38'!L14/'Table 40'!$E14*100</f>
        <v>30.736412374738091</v>
      </c>
      <c r="M14" s="212">
        <f>'Table 38'!M14/'Table 40'!$E14*100</f>
        <v>29.870349740880076</v>
      </c>
      <c r="N14" s="212">
        <f>'Table 38'!N14/'Table 40'!$E14*100</f>
        <v>21.662907463190493</v>
      </c>
      <c r="O14" s="212">
        <f>'Table 38'!O14/'Table 40'!$E14*100</f>
        <v>28.656052611122341</v>
      </c>
      <c r="P14" s="212">
        <f>'Table 38'!P14/'Table 40'!$E14*100</f>
        <v>17.316777533032219</v>
      </c>
      <c r="Q14" s="212">
        <f>'Table 38'!Q14/'Table 40'!$E14*100</f>
        <v>12.774598054448424</v>
      </c>
      <c r="R14" s="212">
        <f>'Table 38'!R14/'Table 40'!$E14*100</f>
        <v>12.881707117044874</v>
      </c>
      <c r="S14" s="213">
        <f>'Table 38'!S14/'Table 40'!$E14*100</f>
        <v>17.093624604926376</v>
      </c>
      <c r="T14" s="212">
        <f>'Table 38'!T14/'Table 40'!$E14*100</f>
        <v>13.326699856400889</v>
      </c>
      <c r="U14" s="212">
        <f>'Table 38'!U14/'Table 40'!$E14*100</f>
        <v>15.741778780298013</v>
      </c>
      <c r="V14" s="213">
        <f>'Table 38'!V14/'Table 40'!$E14*100</f>
        <v>22.357654202221365</v>
      </c>
      <c r="W14" s="210">
        <f>'Table 38'!W14/'Table 40'!$E14*100</f>
        <v>19.84193839914856</v>
      </c>
      <c r="X14" s="210">
        <f>'Table 38'!X14/'Table 40'!$E14*100</f>
        <v>21.132969182924484</v>
      </c>
    </row>
    <row r="15" spans="1:24" s="105" customFormat="1">
      <c r="A15" s="44">
        <v>2005</v>
      </c>
      <c r="B15" s="210">
        <f>'Table 38'!B15/'Table 40'!$E15*100</f>
        <v>21.86066828099235</v>
      </c>
      <c r="C15" s="211">
        <f>'Table 38'!C15/'Table 40'!$E15*100</f>
        <v>18.070988555345888</v>
      </c>
      <c r="D15" s="212">
        <f>'Table 38'!D15/'Table 40'!$E15*100</f>
        <v>45.176004524549498</v>
      </c>
      <c r="E15" s="212">
        <f>'Table 38'!E15/'Table 40'!$E15*100</f>
        <v>36.391370420487057</v>
      </c>
      <c r="F15" s="212">
        <f>'Table 38'!F15/'Table 40'!$E15*100</f>
        <v>22.085698828162236</v>
      </c>
      <c r="G15" s="213">
        <f>'Table 38'!G15/'Table 40'!$E15*100</f>
        <v>27.017362178215553</v>
      </c>
      <c r="H15" s="210">
        <f>'Table 38'!H15/'Table 40'!$E15*100</f>
        <v>26.438295938538818</v>
      </c>
      <c r="I15" s="211">
        <f>'Table 38'!I15/'Table 40'!$E15*100</f>
        <v>22.091383029871409</v>
      </c>
      <c r="J15" s="212">
        <f>'Table 38'!J15/'Table 40'!$E15*100</f>
        <v>15.818654591473544</v>
      </c>
      <c r="K15" s="212">
        <f>'Table 38'!K15/'Table 40'!$E15*100</f>
        <v>24.39718734358749</v>
      </c>
      <c r="L15" s="212">
        <f>'Table 38'!L15/'Table 40'!$E15*100</f>
        <v>34.573016871154898</v>
      </c>
      <c r="M15" s="212">
        <f>'Table 38'!M15/'Table 40'!$E15*100</f>
        <v>30.644547662234888</v>
      </c>
      <c r="N15" s="212">
        <f>'Table 38'!N15/'Table 40'!$E15*100</f>
        <v>21.197157972558159</v>
      </c>
      <c r="O15" s="212">
        <f>'Table 38'!O15/'Table 40'!$E15*100</f>
        <v>27.90325788893978</v>
      </c>
      <c r="P15" s="212">
        <f>'Table 38'!P15/'Table 40'!$E15*100</f>
        <v>16.84962587113742</v>
      </c>
      <c r="Q15" s="212">
        <f>'Table 38'!Q15/'Table 40'!$E15*100</f>
        <v>12.056423573146732</v>
      </c>
      <c r="R15" s="212">
        <f>'Table 38'!R15/'Table 40'!$E15*100</f>
        <v>12.911767140737016</v>
      </c>
      <c r="S15" s="213">
        <f>'Table 38'!S15/'Table 40'!$E15*100</f>
        <v>16.983973046841946</v>
      </c>
      <c r="T15" s="212">
        <f>'Table 38'!T15/'Table 40'!$E15*100</f>
        <v>12.883615752118324</v>
      </c>
      <c r="U15" s="212">
        <f>'Table 38'!U15/'Table 40'!$E15*100</f>
        <v>13.632992783388111</v>
      </c>
      <c r="V15" s="213">
        <f>'Table 38'!V15/'Table 40'!$E15*100</f>
        <v>22.857919462326592</v>
      </c>
      <c r="W15" s="210">
        <f>'Table 38'!W15/'Table 40'!$E15*100</f>
        <v>19.839859130517933</v>
      </c>
      <c r="X15" s="210">
        <f>'Table 38'!X15/'Table 40'!$E15*100</f>
        <v>21.032346349861328</v>
      </c>
    </row>
    <row r="16" spans="1:24" s="105" customFormat="1">
      <c r="A16" s="44">
        <v>2006</v>
      </c>
      <c r="B16" s="210">
        <f>'Table 38'!B16/'Table 40'!$E16*100</f>
        <v>21.934468326404811</v>
      </c>
      <c r="C16" s="211">
        <f>'Table 38'!C16/'Table 40'!$E16*100</f>
        <v>17.181373370056505</v>
      </c>
      <c r="D16" s="212">
        <f>'Table 38'!D16/'Table 40'!$E16*100</f>
        <v>44.534081364391568</v>
      </c>
      <c r="E16" s="212">
        <f>'Table 38'!E16/'Table 40'!$E16*100</f>
        <v>35.210470774189538</v>
      </c>
      <c r="F16" s="212">
        <f>'Table 38'!F16/'Table 40'!$E16*100</f>
        <v>22.257000861421368</v>
      </c>
      <c r="G16" s="213">
        <f>'Table 38'!G16/'Table 40'!$E16*100</f>
        <v>28.909799013166872</v>
      </c>
      <c r="H16" s="210">
        <f>'Table 38'!H16/'Table 40'!$E16*100</f>
        <v>26.996847455310558</v>
      </c>
      <c r="I16" s="211">
        <f>'Table 38'!I16/'Table 40'!$E16*100</f>
        <v>23.322638067715395</v>
      </c>
      <c r="J16" s="212">
        <f>'Table 38'!J16/'Table 40'!$E16*100</f>
        <v>15.374603895762679</v>
      </c>
      <c r="K16" s="212">
        <f>'Table 38'!K16/'Table 40'!$E16*100</f>
        <v>23.983475832110805</v>
      </c>
      <c r="L16" s="212">
        <f>'Table 38'!L16/'Table 40'!$E16*100</f>
        <v>34.13411272222708</v>
      </c>
      <c r="M16" s="212">
        <f>'Table 38'!M16/'Table 40'!$E16*100</f>
        <v>29.874870922323293</v>
      </c>
      <c r="N16" s="212">
        <f>'Table 38'!N16/'Table 40'!$E16*100</f>
        <v>21.305242185918949</v>
      </c>
      <c r="O16" s="212">
        <f>'Table 38'!O16/'Table 40'!$E16*100</f>
        <v>27.597581441413215</v>
      </c>
      <c r="P16" s="212">
        <f>'Table 38'!P16/'Table 40'!$E16*100</f>
        <v>17.99339428141214</v>
      </c>
      <c r="Q16" s="212">
        <f>'Table 38'!Q16/'Table 40'!$E16*100</f>
        <v>13.182736425152664</v>
      </c>
      <c r="R16" s="212">
        <f>'Table 38'!R16/'Table 40'!$E16*100</f>
        <v>12.929064987756202</v>
      </c>
      <c r="S16" s="213">
        <f>'Table 38'!S16/'Table 40'!$E16*100</f>
        <v>17.003433155213937</v>
      </c>
      <c r="T16" s="212">
        <f>'Table 38'!T16/'Table 40'!$E16*100</f>
        <v>12.933411569671058</v>
      </c>
      <c r="U16" s="212">
        <f>'Table 38'!U16/'Table 40'!$E16*100</f>
        <v>12.713353380109144</v>
      </c>
      <c r="V16" s="213">
        <f>'Table 38'!V16/'Table 40'!$E16*100</f>
        <v>22.567275494672749</v>
      </c>
      <c r="W16" s="210">
        <f>'Table 38'!W16/'Table 40'!$E16*100</f>
        <v>19.789749805189221</v>
      </c>
      <c r="X16" s="210">
        <f>'Table 38'!X16/'Table 40'!$E16*100</f>
        <v>21.043910279636233</v>
      </c>
    </row>
    <row r="17" spans="1:24" s="105" customFormat="1">
      <c r="A17" s="44">
        <v>2007</v>
      </c>
      <c r="B17" s="210">
        <f>'Table 38'!B17/'Table 40'!$E17*100</f>
        <v>22.883354502873956</v>
      </c>
      <c r="C17" s="211">
        <f>'Table 38'!C17/'Table 40'!$E17*100</f>
        <v>18.859896011293106</v>
      </c>
      <c r="D17" s="212">
        <f>'Table 38'!D17/'Table 40'!$E17*100</f>
        <v>47.415576273604238</v>
      </c>
      <c r="E17" s="212">
        <f>'Table 38'!E17/'Table 40'!$E17*100</f>
        <v>36.557435167782621</v>
      </c>
      <c r="F17" s="212">
        <f>'Table 38'!F17/'Table 40'!$E17*100</f>
        <v>23.468077706801544</v>
      </c>
      <c r="G17" s="213">
        <f>'Table 38'!G17/'Table 40'!$E17*100</f>
        <v>29.31982771486264</v>
      </c>
      <c r="H17" s="210">
        <f>'Table 38'!H17/'Table 40'!$E17*100</f>
        <v>28.622234341409925</v>
      </c>
      <c r="I17" s="211">
        <f>'Table 38'!I17/'Table 40'!$E17*100</f>
        <v>24.783626116201244</v>
      </c>
      <c r="J17" s="212">
        <f>'Table 38'!J17/'Table 40'!$E17*100</f>
        <v>15.813436875800157</v>
      </c>
      <c r="K17" s="212">
        <f>'Table 38'!K17/'Table 40'!$E17*100</f>
        <v>25.47689785368209</v>
      </c>
      <c r="L17" s="212">
        <f>'Table 38'!L17/'Table 40'!$E17*100</f>
        <v>31.264378161954131</v>
      </c>
      <c r="M17" s="212">
        <f>'Table 38'!M17/'Table 40'!$E17*100</f>
        <v>29.059552007832362</v>
      </c>
      <c r="N17" s="212">
        <f>'Table 38'!N17/'Table 40'!$E17*100</f>
        <v>21.194423367706293</v>
      </c>
      <c r="O17" s="212">
        <f>'Table 38'!O17/'Table 40'!$E17*100</f>
        <v>28.811864251489759</v>
      </c>
      <c r="P17" s="212">
        <f>'Table 38'!P17/'Table 40'!$E17*100</f>
        <v>20.201725643500005</v>
      </c>
      <c r="Q17" s="212">
        <f>'Table 38'!Q17/'Table 40'!$E17*100</f>
        <v>14.118158998998492</v>
      </c>
      <c r="R17" s="212">
        <f>'Table 38'!R17/'Table 40'!$E17*100</f>
        <v>13.678832324699716</v>
      </c>
      <c r="S17" s="213">
        <f>'Table 38'!S17/'Table 40'!$E17*100</f>
        <v>17.479299800987096</v>
      </c>
      <c r="T17" s="212">
        <f>'Table 38'!T17/'Table 40'!$E17*100</f>
        <v>13.996203130128601</v>
      </c>
      <c r="U17" s="212">
        <f>'Table 38'!U17/'Table 40'!$E17*100</f>
        <v>13.645141578378023</v>
      </c>
      <c r="V17" s="213">
        <f>'Table 38'!V17/'Table 40'!$E17*100</f>
        <v>21.869292839827114</v>
      </c>
      <c r="W17" s="210">
        <f>'Table 38'!W17/'Table 40'!$E17*100</f>
        <v>20.501358967702821</v>
      </c>
      <c r="X17" s="210">
        <f>'Table 38'!X17/'Table 40'!$E17*100</f>
        <v>21.869413320422662</v>
      </c>
    </row>
    <row r="18" spans="1:24" s="105" customFormat="1">
      <c r="A18" s="44">
        <v>2008</v>
      </c>
      <c r="B18" s="210">
        <f>'Table 38'!B18/'Table 40'!$E18*100</f>
        <v>23.737061168925479</v>
      </c>
      <c r="C18" s="211">
        <f>'Table 38'!C18/'Table 40'!$E18*100</f>
        <v>19.597451118531183</v>
      </c>
      <c r="D18" s="212">
        <f>'Table 38'!D18/'Table 40'!$E18*100</f>
        <v>45.104362963890985</v>
      </c>
      <c r="E18" s="212">
        <f>'Table 38'!E18/'Table 40'!$E18*100</f>
        <v>37.563990713416601</v>
      </c>
      <c r="F18" s="212">
        <f>'Table 38'!F18/'Table 40'!$E18*100</f>
        <v>26.668408669190601</v>
      </c>
      <c r="G18" s="213">
        <f>'Table 38'!G18/'Table 40'!$E18*100</f>
        <v>29.750451535289468</v>
      </c>
      <c r="H18" s="210">
        <f>'Table 38'!H18/'Table 40'!$E18*100</f>
        <v>30.192650381019376</v>
      </c>
      <c r="I18" s="211">
        <f>'Table 38'!I18/'Table 40'!$E18*100</f>
        <v>25.64675019577134</v>
      </c>
      <c r="J18" s="212">
        <f>'Table 38'!J18/'Table 40'!$E18*100</f>
        <v>16.540932153833282</v>
      </c>
      <c r="K18" s="212">
        <f>'Table 38'!K18/'Table 40'!$E18*100</f>
        <v>25.452357007989502</v>
      </c>
      <c r="L18" s="212">
        <f>'Table 38'!L18/'Table 40'!$E18*100</f>
        <v>32.431777945565024</v>
      </c>
      <c r="M18" s="212">
        <f>'Table 38'!M18/'Table 40'!$E18*100</f>
        <v>29.701683148551329</v>
      </c>
      <c r="N18" s="212">
        <f>'Table 38'!N18/'Table 40'!$E18*100</f>
        <v>21.658607772869566</v>
      </c>
      <c r="O18" s="212">
        <f>'Table 38'!O18/'Table 40'!$E18*100</f>
        <v>29.101352916920298</v>
      </c>
      <c r="P18" s="212">
        <f>'Table 38'!P18/'Table 40'!$E18*100</f>
        <v>20.547516498013266</v>
      </c>
      <c r="Q18" s="212">
        <f>'Table 38'!Q18/'Table 40'!$E18*100</f>
        <v>13.580708232268876</v>
      </c>
      <c r="R18" s="212">
        <f>'Table 38'!R18/'Table 40'!$E18*100</f>
        <v>13.679988123529347</v>
      </c>
      <c r="S18" s="213">
        <f>'Table 38'!S18/'Table 40'!$E18*100</f>
        <v>18.517104788462802</v>
      </c>
      <c r="T18" s="212">
        <f>'Table 38'!T18/'Table 40'!$E18*100</f>
        <v>14.752870190743067</v>
      </c>
      <c r="U18" s="212">
        <f>'Table 38'!U18/'Table 40'!$E18*100</f>
        <v>14.165452430574327</v>
      </c>
      <c r="V18" s="213">
        <f>'Table 38'!V18/'Table 40'!$E18*100</f>
        <v>23.340744311006848</v>
      </c>
      <c r="W18" s="210">
        <f>'Table 38'!W18/'Table 40'!$E18*100</f>
        <v>20.973282822567672</v>
      </c>
      <c r="X18" s="210">
        <f>'Table 38'!X18/'Table 40'!$E18*100</f>
        <v>22.715438568154152</v>
      </c>
    </row>
    <row r="19" spans="1:24" s="105" customFormat="1">
      <c r="A19" s="44">
        <v>2009</v>
      </c>
      <c r="B19" s="210">
        <f>'Table 38'!B19/'Table 40'!$E19*100</f>
        <v>26.609204584272238</v>
      </c>
      <c r="C19" s="211">
        <f>'Table 38'!C19/'Table 40'!$E19*100</f>
        <v>20.862924407711571</v>
      </c>
      <c r="D19" s="212">
        <f>'Table 38'!D19/'Table 40'!$E19*100</f>
        <v>53.590123503019505</v>
      </c>
      <c r="E19" s="212">
        <f>'Table 38'!E19/'Table 40'!$E19*100</f>
        <v>44.02283434429998</v>
      </c>
      <c r="F19" s="212">
        <f>'Table 38'!F19/'Table 40'!$E19*100</f>
        <v>27.908212868418374</v>
      </c>
      <c r="G19" s="213">
        <f>'Table 38'!G19/'Table 40'!$E19*100</f>
        <v>35.272411734379247</v>
      </c>
      <c r="H19" s="210">
        <f>'Table 38'!H19/'Table 40'!$E19*100</f>
        <v>32.969740531913317</v>
      </c>
      <c r="I19" s="211">
        <f>'Table 38'!I19/'Table 40'!$E19*100</f>
        <v>28.5272084706301</v>
      </c>
      <c r="J19" s="212">
        <f>'Table 38'!J19/'Table 40'!$E19*100</f>
        <v>18.993456058603002</v>
      </c>
      <c r="K19" s="212">
        <f>'Table 38'!K19/'Table 40'!$E19*100</f>
        <v>29.316760625451728</v>
      </c>
      <c r="L19" s="212">
        <f>'Table 38'!L19/'Table 40'!$E19*100</f>
        <v>41.68756847778576</v>
      </c>
      <c r="M19" s="212">
        <f>'Table 38'!M19/'Table 40'!$E19*100</f>
        <v>32.740930078444734</v>
      </c>
      <c r="N19" s="212">
        <f>'Table 38'!N19/'Table 40'!$E19*100</f>
        <v>23.877218774718443</v>
      </c>
      <c r="O19" s="212">
        <f>'Table 38'!O19/'Table 40'!$E19*100</f>
        <v>33.244304081842827</v>
      </c>
      <c r="P19" s="212">
        <f>'Table 38'!P19/'Table 40'!$E19*100</f>
        <v>24.249210502505314</v>
      </c>
      <c r="Q19" s="212">
        <f>'Table 38'!Q19/'Table 40'!$E19*100</f>
        <v>16.554822168662927</v>
      </c>
      <c r="R19" s="212">
        <f>'Table 38'!R19/'Table 40'!$E19*100</f>
        <v>16.19539292980436</v>
      </c>
      <c r="S19" s="213">
        <f>'Table 38'!S19/'Table 40'!$E19*100</f>
        <v>20.415426183394128</v>
      </c>
      <c r="T19" s="212">
        <f>'Table 38'!T19/'Table 40'!$E19*100</f>
        <v>16.138683918512498</v>
      </c>
      <c r="U19" s="212">
        <f>'Table 38'!U19/'Table 40'!$E19*100</f>
        <v>15.158966890347319</v>
      </c>
      <c r="V19" s="213">
        <f>'Table 38'!V19/'Table 40'!$E19*100</f>
        <v>25.290754351493828</v>
      </c>
      <c r="W19" s="210">
        <f>'Table 38'!W19/'Table 40'!$E19*100</f>
        <v>23.856232933214077</v>
      </c>
      <c r="X19" s="210">
        <f>'Table 38'!X19/'Table 40'!$E19*100</f>
        <v>25.598709524399844</v>
      </c>
    </row>
    <row r="20" spans="1:24" s="105" customFormat="1">
      <c r="A20" s="44">
        <v>2010</v>
      </c>
      <c r="B20" s="210">
        <f>'Table 38'!B20/'Table 40'!$E20*100</f>
        <v>26.458466408385835</v>
      </c>
      <c r="C20" s="211">
        <f>'Table 38'!C20/'Table 40'!$E20*100</f>
        <v>18.413487284899155</v>
      </c>
      <c r="D20" s="212">
        <f>'Table 38'!D20/'Table 40'!$E20*100</f>
        <v>55.197343098430181</v>
      </c>
      <c r="E20" s="212">
        <f>'Table 38'!E20/'Table 40'!$E20*100</f>
        <v>49.953009653605903</v>
      </c>
      <c r="F20" s="212">
        <f>'Table 38'!F20/'Table 40'!$E20*100</f>
        <v>27.778973681726129</v>
      </c>
      <c r="G20" s="213">
        <f>'Table 38'!G20/'Table 40'!$E20*100</f>
        <v>33.349125331871626</v>
      </c>
      <c r="H20" s="210">
        <f>'Table 38'!H20/'Table 40'!$E20*100</f>
        <v>32.777899369719407</v>
      </c>
      <c r="I20" s="211">
        <f>'Table 38'!I20/'Table 40'!$E20*100</f>
        <v>28.748157111242023</v>
      </c>
      <c r="J20" s="212">
        <f>'Table 38'!J20/'Table 40'!$E20*100</f>
        <v>19.05310628705109</v>
      </c>
      <c r="K20" s="212">
        <f>'Table 38'!K20/'Table 40'!$E20*100</f>
        <v>28.193582594071142</v>
      </c>
      <c r="L20" s="212">
        <f>'Table 38'!L20/'Table 40'!$E20*100</f>
        <v>43.152064335103717</v>
      </c>
      <c r="M20" s="212">
        <f>'Table 38'!M20/'Table 40'!$E20*100</f>
        <v>32.261035522899064</v>
      </c>
      <c r="N20" s="212">
        <f>'Table 38'!N20/'Table 40'!$E20*100</f>
        <v>24.097036686249666</v>
      </c>
      <c r="O20" s="212">
        <f>'Table 38'!O20/'Table 40'!$E20*100</f>
        <v>31.41681923708845</v>
      </c>
      <c r="P20" s="212">
        <f>'Table 38'!P20/'Table 40'!$E20*100</f>
        <v>24.014332480654517</v>
      </c>
      <c r="Q20" s="212">
        <f>'Table 38'!Q20/'Table 40'!$E20*100</f>
        <v>16.931930954490856</v>
      </c>
      <c r="R20" s="212">
        <f>'Table 38'!R20/'Table 40'!$E20*100</f>
        <v>16.00529753424135</v>
      </c>
      <c r="S20" s="213">
        <f>'Table 38'!S20/'Table 40'!$E20*100</f>
        <v>20.915398051143594</v>
      </c>
      <c r="T20" s="212">
        <f>'Table 38'!T20/'Table 40'!$E20*100</f>
        <v>16.895319237222996</v>
      </c>
      <c r="U20" s="212">
        <f>'Table 38'!U20/'Table 40'!$E20*100</f>
        <v>14.962237806703563</v>
      </c>
      <c r="V20" s="213">
        <f>'Table 38'!V20/'Table 40'!$E20*100</f>
        <v>25.461279001734933</v>
      </c>
      <c r="W20" s="210">
        <f>'Table 38'!W20/'Table 40'!$E20*100</f>
        <v>23.671964130415539</v>
      </c>
      <c r="X20" s="210">
        <f>'Table 38'!X20/'Table 40'!$E20*100</f>
        <v>25.228592889840584</v>
      </c>
    </row>
    <row r="21" spans="1:24" s="105" customFormat="1">
      <c r="A21" s="44">
        <v>2011</v>
      </c>
      <c r="B21" s="210">
        <f>'Table 38'!B21/'Table 40'!$E21*100</f>
        <v>26.79636659308693</v>
      </c>
      <c r="C21" s="211">
        <f>'Table 38'!C21/'Table 40'!$E21*100</f>
        <v>20.114169622913717</v>
      </c>
      <c r="D21" s="212">
        <f>'Table 38'!D21/'Table 40'!$E21*100</f>
        <v>55.781869978889198</v>
      </c>
      <c r="E21" s="212">
        <f>'Table 38'!E21/'Table 40'!$E21*100</f>
        <v>49.694000262874496</v>
      </c>
      <c r="F21" s="212">
        <f>'Table 38'!F21/'Table 40'!$E21*100</f>
        <v>28.269664988804411</v>
      </c>
      <c r="G21" s="213">
        <f>'Table 38'!G21/'Table 40'!$E21*100</f>
        <v>31.734554461785645</v>
      </c>
      <c r="H21" s="210">
        <f>'Table 38'!H21/'Table 40'!$E21*100</f>
        <v>33.383153735892506</v>
      </c>
      <c r="I21" s="211">
        <f>'Table 38'!I21/'Table 40'!$E21*100</f>
        <v>28.147552096622665</v>
      </c>
      <c r="J21" s="212">
        <f>'Table 38'!J21/'Table 40'!$E21*100</f>
        <v>19.212907658187106</v>
      </c>
      <c r="K21" s="212">
        <f>'Table 38'!K21/'Table 40'!$E21*100</f>
        <v>27.913253116515307</v>
      </c>
      <c r="L21" s="212">
        <f>'Table 38'!L21/'Table 40'!$E21*100</f>
        <v>42.393627612953317</v>
      </c>
      <c r="M21" s="212">
        <f>'Table 38'!M21/'Table 40'!$E21*100</f>
        <v>30.14432767678133</v>
      </c>
      <c r="N21" s="212">
        <f>'Table 38'!N21/'Table 40'!$E21*100</f>
        <v>23.886014755027109</v>
      </c>
      <c r="O21" s="212">
        <f>'Table 38'!O21/'Table 40'!$E21*100</f>
        <v>33.208734963965689</v>
      </c>
      <c r="P21" s="212">
        <f>'Table 38'!P21/'Table 40'!$E21*100</f>
        <v>23.474749085042479</v>
      </c>
      <c r="Q21" s="212">
        <f>'Table 38'!Q21/'Table 40'!$E21*100</f>
        <v>16.11541366978744</v>
      </c>
      <c r="R21" s="212">
        <f>'Table 38'!R21/'Table 40'!$E21*100</f>
        <v>15.908371896015863</v>
      </c>
      <c r="S21" s="213">
        <f>'Table 38'!S21/'Table 40'!$E21*100</f>
        <v>21.563348373222812</v>
      </c>
      <c r="T21" s="212">
        <f>'Table 38'!T21/'Table 40'!$E21*100</f>
        <v>16.605889019444259</v>
      </c>
      <c r="U21" s="212">
        <f>'Table 38'!U21/'Table 40'!$E21*100</f>
        <v>16.452095751171434</v>
      </c>
      <c r="V21" s="213">
        <f>'Table 38'!V21/'Table 40'!$E21*100</f>
        <v>26.733551201899825</v>
      </c>
      <c r="W21" s="210">
        <f>'Table 38'!W21/'Table 40'!$E21*100</f>
        <v>23.651691327245295</v>
      </c>
      <c r="X21" s="210">
        <f>'Table 38'!X21/'Table 40'!$E21*100</f>
        <v>25.318800398596046</v>
      </c>
    </row>
    <row r="22" spans="1:24" s="105" customFormat="1">
      <c r="A22" s="44">
        <v>2012</v>
      </c>
      <c r="B22" s="210">
        <f>'Table 38'!B22/'Table 40'!$E22*100</f>
        <v>27.858143823385472</v>
      </c>
      <c r="C22" s="211">
        <f>'Table 38'!C22/'Table 40'!$E22*100</f>
        <v>20.16851417608186</v>
      </c>
      <c r="D22" s="212">
        <f>'Table 38'!D22/'Table 40'!$E22*100</f>
        <v>52.975946322319281</v>
      </c>
      <c r="E22" s="212">
        <f>'Table 38'!E22/'Table 40'!$E22*100</f>
        <v>48.475297060662918</v>
      </c>
      <c r="F22" s="212">
        <f>'Table 38'!F22/'Table 40'!$E22*100</f>
        <v>29.618513548057262</v>
      </c>
      <c r="G22" s="213">
        <f>'Table 38'!G22/'Table 40'!$E22*100</f>
        <v>35.523646690622456</v>
      </c>
      <c r="H22" s="210">
        <f>'Table 38'!H22/'Table 40'!$E22*100</f>
        <v>33.922566311246278</v>
      </c>
      <c r="I22" s="211">
        <f>'Table 38'!I22/'Table 40'!$E22*100</f>
        <v>29.776863318206299</v>
      </c>
      <c r="J22" s="212">
        <f>'Table 38'!J22/'Table 40'!$E22*100</f>
        <v>19.935658884362269</v>
      </c>
      <c r="K22" s="212">
        <f>'Table 38'!K22/'Table 40'!$E22*100</f>
        <v>28.45437462001879</v>
      </c>
      <c r="L22" s="212">
        <f>'Table 38'!L22/'Table 40'!$E22*100</f>
        <v>43.231262011531072</v>
      </c>
      <c r="M22" s="212">
        <f>'Table 38'!M22/'Table 40'!$E22*100</f>
        <v>30.617512437810944</v>
      </c>
      <c r="N22" s="212">
        <f>'Table 38'!N22/'Table 40'!$E22*100</f>
        <v>24.375434293889231</v>
      </c>
      <c r="O22" s="212">
        <f>'Table 38'!O22/'Table 40'!$E22*100</f>
        <v>35.551980682633953</v>
      </c>
      <c r="P22" s="212">
        <f>'Table 38'!P22/'Table 40'!$E22*100</f>
        <v>25.572090628218337</v>
      </c>
      <c r="Q22" s="212">
        <f>'Table 38'!Q22/'Table 40'!$E22*100</f>
        <v>17.711247443762783</v>
      </c>
      <c r="R22" s="212">
        <f>'Table 38'!R22/'Table 40'!$E22*100</f>
        <v>16.476715738872915</v>
      </c>
      <c r="S22" s="213">
        <f>'Table 38'!S22/'Table 40'!$E22*100</f>
        <v>21.747184931707174</v>
      </c>
      <c r="T22" s="212">
        <f>'Table 38'!T22/'Table 40'!$E22*100</f>
        <v>17.312758216686195</v>
      </c>
      <c r="U22" s="212">
        <f>'Table 38'!U22/'Table 40'!$E22*100</f>
        <v>15.028253424657533</v>
      </c>
      <c r="V22" s="213">
        <f>'Table 38'!V22/'Table 40'!$E22*100</f>
        <v>26.49315720575985</v>
      </c>
      <c r="W22" s="210">
        <f>'Table 38'!W22/'Table 40'!$E22*100</f>
        <v>24.50690363094759</v>
      </c>
      <c r="X22" s="210">
        <f>'Table 38'!X22/'Table 40'!$E22*100</f>
        <v>26.502734312288862</v>
      </c>
    </row>
    <row r="23" spans="1:24" s="105" customFormat="1">
      <c r="A23" s="44">
        <v>2013</v>
      </c>
      <c r="B23" s="210">
        <f>'Table 38'!B23/'Table 40'!$E23*100</f>
        <v>30.092298927321302</v>
      </c>
      <c r="C23" s="211">
        <f>'Table 38'!C23/'Table 40'!$E23*100</f>
        <v>19.769671391984993</v>
      </c>
      <c r="D23" s="212">
        <f>'Table 38'!D23/'Table 40'!$E23*100</f>
        <v>57.987932121360018</v>
      </c>
      <c r="E23" s="212">
        <f>'Table 38'!E23/'Table 40'!$E23*100</f>
        <v>57.134004079391232</v>
      </c>
      <c r="F23" s="212">
        <f>'Table 38'!F23/'Table 40'!$E23*100</f>
        <v>32.346321289123573</v>
      </c>
      <c r="G23" s="213">
        <f>'Table 38'!G23/'Table 40'!$E23*100</f>
        <v>36.920125492030088</v>
      </c>
      <c r="H23" s="210">
        <f>'Table 38'!H23/'Table 40'!$E23*100</f>
        <v>36.356607484526023</v>
      </c>
      <c r="I23" s="211">
        <f>'Table 38'!I23/'Table 40'!$E23*100</f>
        <v>32.18705826558265</v>
      </c>
      <c r="J23" s="212">
        <f>'Table 38'!J23/'Table 40'!$E23*100</f>
        <v>21.554193185438226</v>
      </c>
      <c r="K23" s="212">
        <f>'Table 38'!K23/'Table 40'!$E23*100</f>
        <v>29.431736160575678</v>
      </c>
      <c r="L23" s="212">
        <f>'Table 38'!L23/'Table 40'!$E23*100</f>
        <v>51.429982864357861</v>
      </c>
      <c r="M23" s="212">
        <f>'Table 38'!M23/'Table 40'!$E23*100</f>
        <v>32.56063809016684</v>
      </c>
      <c r="N23" s="212">
        <f>'Table 38'!N23/'Table 40'!$E23*100</f>
        <v>26.11444603202953</v>
      </c>
      <c r="O23" s="212">
        <f>'Table 38'!O23/'Table 40'!$E23*100</f>
        <v>37.022573103195647</v>
      </c>
      <c r="P23" s="212">
        <f>'Table 38'!P23/'Table 40'!$E23*100</f>
        <v>26.060616332342747</v>
      </c>
      <c r="Q23" s="212">
        <f>'Table 38'!Q23/'Table 40'!$E23*100</f>
        <v>18.361663216011042</v>
      </c>
      <c r="R23" s="212">
        <f>'Table 38'!R23/'Table 40'!$E23*100</f>
        <v>17.921846965313694</v>
      </c>
      <c r="S23" s="213">
        <f>'Table 38'!S23/'Table 40'!$E23*100</f>
        <v>23.362609922017587</v>
      </c>
      <c r="T23" s="212">
        <f>'Table 38'!T23/'Table 40'!$E23*100</f>
        <v>18.294697721608326</v>
      </c>
      <c r="U23" s="212">
        <f>'Table 38'!U23/'Table 40'!$E23*100</f>
        <v>16.484952139639642</v>
      </c>
      <c r="V23" s="213">
        <f>'Table 38'!V23/'Table 40'!$E23*100</f>
        <v>28.709647462190535</v>
      </c>
      <c r="W23" s="210">
        <f>'Table 38'!W23/'Table 40'!$E23*100</f>
        <v>26.112712953530288</v>
      </c>
      <c r="X23" s="210">
        <f>'Table 38'!X23/'Table 40'!$E23*100</f>
        <v>28.550738980193852</v>
      </c>
    </row>
    <row r="24" spans="1:24" s="105" customFormat="1">
      <c r="A24" s="44">
        <v>2014</v>
      </c>
      <c r="B24" s="210">
        <f>'Table 38'!B24/'Table 40'!$E24*100</f>
        <v>31.254020818071339</v>
      </c>
      <c r="C24" s="211">
        <f>'Table 38'!C24/'Table 40'!$E24*100</f>
        <v>21.926569282645918</v>
      </c>
      <c r="D24" s="212">
        <f>'Table 38'!D24/'Table 40'!$E24*100</f>
        <v>59.20493415326623</v>
      </c>
      <c r="E24" s="212">
        <f>'Table 38'!E24/'Table 40'!$E24*100</f>
        <v>60.386831699277934</v>
      </c>
      <c r="F24" s="212">
        <f>'Table 38'!F24/'Table 40'!$E24*100</f>
        <v>34.479062696987064</v>
      </c>
      <c r="G24" s="213">
        <f>'Table 38'!G24/'Table 40'!$E24*100</f>
        <v>40.719289926544128</v>
      </c>
      <c r="H24" s="210">
        <f>'Table 38'!H24/'Table 40'!$E24*100</f>
        <v>38.492943027909597</v>
      </c>
      <c r="I24" s="211">
        <f>'Table 38'!I24/'Table 40'!$E24*100</f>
        <v>32.473790322580648</v>
      </c>
      <c r="J24" s="212">
        <f>'Table 38'!J24/'Table 40'!$E24*100</f>
        <v>22.284655213283067</v>
      </c>
      <c r="K24" s="212">
        <f>'Table 38'!K24/'Table 40'!$E24*100</f>
        <v>31.246459790052505</v>
      </c>
      <c r="L24" s="212">
        <f>'Table 38'!L24/'Table 40'!$E24*100</f>
        <v>48.132600684390638</v>
      </c>
      <c r="M24" s="212">
        <f>'Table 38'!M24/'Table 40'!$E24*100</f>
        <v>34.219225197891895</v>
      </c>
      <c r="N24" s="212">
        <f>'Table 38'!N24/'Table 40'!$E24*100</f>
        <v>27.493944078229276</v>
      </c>
      <c r="O24" s="212">
        <f>'Table 38'!O24/'Table 40'!$E24*100</f>
        <v>38.938850371828977</v>
      </c>
      <c r="P24" s="212">
        <f>'Table 38'!P24/'Table 40'!$E24*100</f>
        <v>26.949020814484214</v>
      </c>
      <c r="Q24" s="212">
        <f>'Table 38'!Q24/'Table 40'!$E24*100</f>
        <v>17.780187226895983</v>
      </c>
      <c r="R24" s="212">
        <f>'Table 38'!R24/'Table 40'!$E24*100</f>
        <v>17.518558454055334</v>
      </c>
      <c r="S24" s="213">
        <f>'Table 38'!S24/'Table 40'!$E24*100</f>
        <v>23.640912636394027</v>
      </c>
      <c r="T24" s="212">
        <f>'Table 38'!T24/'Table 40'!$E24*100</f>
        <v>18.559944183133361</v>
      </c>
      <c r="U24" s="212">
        <f>'Table 38'!U24/'Table 40'!$E24*100</f>
        <v>17.382933568324006</v>
      </c>
      <c r="V24" s="213">
        <f>'Table 38'!V24/'Table 40'!$E24*100</f>
        <v>28.942089070469684</v>
      </c>
      <c r="W24" s="210">
        <f>'Table 38'!W24/'Table 40'!$E24*100</f>
        <v>26.724550031325116</v>
      </c>
      <c r="X24" s="210">
        <f>'Table 38'!X24/'Table 40'!$E24*100</f>
        <v>29.776467087724214</v>
      </c>
    </row>
    <row r="25" spans="1:24" s="105" customFormat="1">
      <c r="A25" s="44">
        <v>2015</v>
      </c>
      <c r="B25" s="210">
        <f>'Table 38'!B25/'Table 40'!$E25*100</f>
        <v>33.261215359175033</v>
      </c>
      <c r="C25" s="211">
        <f>'Table 38'!C25/'Table 40'!$E25*100</f>
        <v>23.336018787716988</v>
      </c>
      <c r="D25" s="212">
        <f>'Table 38'!D25/'Table 40'!$E25*100</f>
        <v>60.203027963107893</v>
      </c>
      <c r="E25" s="212">
        <f>'Table 38'!E25/'Table 40'!$E25*100</f>
        <v>56.769786504003051</v>
      </c>
      <c r="F25" s="212">
        <f>'Table 38'!F25/'Table 40'!$E25*100</f>
        <v>35.792793447154438</v>
      </c>
      <c r="G25" s="213">
        <f>'Table 38'!G25/'Table 40'!$E25*100</f>
        <v>42.686513784551231</v>
      </c>
      <c r="H25" s="210">
        <f>'Table 38'!H25/'Table 40'!$E25*100</f>
        <v>39.90183023334383</v>
      </c>
      <c r="I25" s="211">
        <f>'Table 38'!I25/'Table 40'!$E25*100</f>
        <v>35.97839522145172</v>
      </c>
      <c r="J25" s="212">
        <f>'Table 38'!J25/'Table 40'!$E25*100</f>
        <v>24.204425013443728</v>
      </c>
      <c r="K25" s="212">
        <f>'Table 38'!K25/'Table 40'!$E25*100</f>
        <v>32.877616063806492</v>
      </c>
      <c r="L25" s="212">
        <f>'Table 38'!L25/'Table 40'!$E25*100</f>
        <v>50.762483306470187</v>
      </c>
      <c r="M25" s="212">
        <f>'Table 38'!M25/'Table 40'!$E25*100</f>
        <v>38.421679007588459</v>
      </c>
      <c r="N25" s="212">
        <f>'Table 38'!N25/'Table 40'!$E25*100</f>
        <v>28.561241768122279</v>
      </c>
      <c r="O25" s="212">
        <f>'Table 38'!O25/'Table 40'!$E25*100</f>
        <v>40.51908044194257</v>
      </c>
      <c r="P25" s="212">
        <f>'Table 38'!P25/'Table 40'!$E25*100</f>
        <v>28.487789186684488</v>
      </c>
      <c r="Q25" s="212">
        <f>'Table 38'!Q25/'Table 40'!$E25*100</f>
        <v>17.506333945088155</v>
      </c>
      <c r="R25" s="212">
        <f>'Table 38'!R25/'Table 40'!$E25*100</f>
        <v>18.937973993344372</v>
      </c>
      <c r="S25" s="213">
        <f>'Table 38'!S25/'Table 40'!$E25*100</f>
        <v>25.188982981298924</v>
      </c>
      <c r="T25" s="212">
        <f>'Table 38'!T25/'Table 40'!$E25*100</f>
        <v>20.813673455195538</v>
      </c>
      <c r="U25" s="212">
        <f>'Table 38'!U25/'Table 40'!$E25*100</f>
        <v>18.76344650153862</v>
      </c>
      <c r="V25" s="213">
        <f>'Table 38'!V25/'Table 40'!$E25*100</f>
        <v>29.327194100255422</v>
      </c>
      <c r="W25" s="210">
        <f>'Table 38'!W25/'Table 40'!$E25*100</f>
        <v>28.839286996270463</v>
      </c>
      <c r="X25" s="210">
        <f>'Table 38'!X25/'Table 40'!$E25*100</f>
        <v>31.795870734752175</v>
      </c>
    </row>
    <row r="26" spans="1:24" s="105" customFormat="1">
      <c r="A26" s="44">
        <v>2016</v>
      </c>
      <c r="B26" s="210">
        <f>'Table 38'!B26/'Table 40'!$E26*100</f>
        <v>32.138059622107392</v>
      </c>
      <c r="C26" s="211">
        <f>'Table 38'!C26/'Table 40'!$E26*100</f>
        <v>21.421751301101711</v>
      </c>
      <c r="D26" s="212">
        <f>'Table 38'!D26/'Table 40'!$E26*100</f>
        <v>60.664571292094571</v>
      </c>
      <c r="E26" s="212">
        <f>'Table 38'!E26/'Table 40'!$E26*100</f>
        <v>53.825165626863821</v>
      </c>
      <c r="F26" s="212">
        <f>'Table 38'!F26/'Table 40'!$E26*100</f>
        <v>35.76947420828678</v>
      </c>
      <c r="G26" s="213">
        <f>'Table 38'!G26/'Table 40'!$E26*100</f>
        <v>41.542597839264303</v>
      </c>
      <c r="H26" s="210">
        <f>'Table 38'!H26/'Table 40'!$E26*100</f>
        <v>39.433967019379565</v>
      </c>
      <c r="I26" s="211">
        <f>'Table 38'!I26/'Table 40'!$E26*100</f>
        <v>34.572906129061288</v>
      </c>
      <c r="J26" s="212">
        <f>'Table 38'!J26/'Table 40'!$E26*100</f>
        <v>22.940790341969539</v>
      </c>
      <c r="K26" s="212">
        <f>'Table 38'!K26/'Table 40'!$E26*100</f>
        <v>31.969193704602912</v>
      </c>
      <c r="L26" s="212">
        <f>'Table 38'!L26/'Table 40'!$E26*100</f>
        <v>47.443019465483502</v>
      </c>
      <c r="M26" s="212">
        <f>'Table 38'!M26/'Table 40'!$E26*100</f>
        <v>38.49160317330734</v>
      </c>
      <c r="N26" s="212">
        <f>'Table 38'!N26/'Table 40'!$E26*100</f>
        <v>28.545439201512085</v>
      </c>
      <c r="O26" s="212">
        <f>'Table 38'!O26/'Table 40'!$E26*100</f>
        <v>37.52447130779462</v>
      </c>
      <c r="P26" s="212">
        <f>'Table 38'!P26/'Table 40'!$E26*100</f>
        <v>26.581972563834722</v>
      </c>
      <c r="Q26" s="212">
        <f>'Table 38'!Q26/'Table 40'!$E26*100</f>
        <v>16.649719655794108</v>
      </c>
      <c r="R26" s="212">
        <f>'Table 38'!R26/'Table 40'!$E26*100</f>
        <v>18.314836508816022</v>
      </c>
      <c r="S26" s="213">
        <f>'Table 38'!S26/'Table 40'!$E26*100</f>
        <v>24.841336884493622</v>
      </c>
      <c r="T26" s="212">
        <f>'Table 38'!T26/'Table 40'!$E26*100</f>
        <v>21.548288548600137</v>
      </c>
      <c r="U26" s="212">
        <f>'Table 38'!U26/'Table 40'!$E26*100</f>
        <v>16.504278384640845</v>
      </c>
      <c r="V26" s="213">
        <f>'Table 38'!V26/'Table 40'!$E26*100</f>
        <v>27.900267685372331</v>
      </c>
      <c r="W26" s="210">
        <f>'Table 38'!W26/'Table 40'!$E26*100</f>
        <v>27.625888941484185</v>
      </c>
      <c r="X26" s="210">
        <f>'Table 38'!X26/'Table 40'!$E26*100</f>
        <v>30.720241152219103</v>
      </c>
    </row>
    <row r="27" spans="1:24" s="105" customFormat="1">
      <c r="A27" s="60">
        <v>2017</v>
      </c>
      <c r="B27" s="210">
        <f>'Table 38'!B27/'Table 40'!$E27*100</f>
        <v>33.088893946675668</v>
      </c>
      <c r="C27" s="211">
        <f>'Table 38'!C27/'Table 40'!$E27*100</f>
        <v>25.024451475089744</v>
      </c>
      <c r="D27" s="212">
        <f>'Table 38'!D27/'Table 40'!$E27*100</f>
        <v>59.146104938668046</v>
      </c>
      <c r="E27" s="212">
        <f>'Table 38'!E27/'Table 40'!$E27*100</f>
        <v>57.070668397144722</v>
      </c>
      <c r="F27" s="212">
        <f>'Table 38'!F27/'Table 40'!$E27*100</f>
        <v>35.873760776286787</v>
      </c>
      <c r="G27" s="213">
        <f>'Table 38'!G27/'Table 40'!$E27*100</f>
        <v>44.398316139995536</v>
      </c>
      <c r="H27" s="210">
        <f>'Table 38'!H27/'Table 40'!$E27*100</f>
        <v>40.434523088634755</v>
      </c>
      <c r="I27" s="211">
        <f>'Table 38'!I27/'Table 40'!$E27*100</f>
        <v>36.478142962417095</v>
      </c>
      <c r="J27" s="212">
        <f>'Table 38'!J27/'Table 40'!$E27*100</f>
        <v>23.645492677086583</v>
      </c>
      <c r="K27" s="212">
        <f>'Table 38'!K27/'Table 40'!$E27*100</f>
        <v>31.301041278440856</v>
      </c>
      <c r="L27" s="212">
        <f>'Table 38'!L27/'Table 40'!$E27*100</f>
        <v>49.554910446767423</v>
      </c>
      <c r="M27" s="212">
        <f>'Table 38'!M27/'Table 40'!$E27*100</f>
        <v>42.417630025861499</v>
      </c>
      <c r="N27" s="212">
        <f>'Table 38'!N27/'Table 40'!$E27*100</f>
        <v>28.924461711845307</v>
      </c>
      <c r="O27" s="212">
        <f>'Table 38'!O27/'Table 40'!$E27*100</f>
        <v>39.450530516858436</v>
      </c>
      <c r="P27" s="212">
        <f>'Table 38'!P27/'Table 40'!$E27*100</f>
        <v>26.465651297335206</v>
      </c>
      <c r="Q27" s="212">
        <f>'Table 38'!Q27/'Table 40'!$E27*100</f>
        <v>17.810254119515584</v>
      </c>
      <c r="R27" s="212">
        <f>'Table 38'!R27/'Table 40'!$E27*100</f>
        <v>19.800689769455438</v>
      </c>
      <c r="S27" s="213">
        <f>'Table 38'!S27/'Table 40'!$E27*100</f>
        <v>25.279225344729976</v>
      </c>
      <c r="T27" s="212">
        <f>'Table 38'!T27/'Table 40'!$E27*100</f>
        <v>21.747662571799925</v>
      </c>
      <c r="U27" s="212">
        <f>'Table 38'!U27/'Table 40'!$E27*100</f>
        <v>15.961352657004833</v>
      </c>
      <c r="V27" s="213">
        <f>'Table 38'!V27/'Table 40'!$E27*100</f>
        <v>28.564198605395291</v>
      </c>
      <c r="W27" s="210">
        <f>'Table 38'!W27/'Table 40'!$E27*100</f>
        <v>28.576974413850536</v>
      </c>
      <c r="X27" s="210">
        <f>'Table 38'!X27/'Table 40'!$E27*100</f>
        <v>31.681158759418032</v>
      </c>
    </row>
    <row r="28" spans="1:24" s="239" customFormat="1">
      <c r="A28" s="241">
        <v>2018</v>
      </c>
      <c r="B28" s="210">
        <f>'Table 38'!B28/'Table 40'!$E28*100</f>
        <v>31.547470550749697</v>
      </c>
      <c r="C28" s="211">
        <f>'Table 38'!C28/'Table 40'!$E28*100</f>
        <v>23.679997657418973</v>
      </c>
      <c r="D28" s="212">
        <f>'Table 38'!D28/'Table 40'!$E28*100</f>
        <v>57.27902462038741</v>
      </c>
      <c r="E28" s="212">
        <f>'Table 38'!E28/'Table 40'!$E28*100</f>
        <v>55.775740296057627</v>
      </c>
      <c r="F28" s="212">
        <f>'Table 38'!F28/'Table 40'!$E28*100</f>
        <v>33.530589413514022</v>
      </c>
      <c r="G28" s="213">
        <f>'Table 38'!G28/'Table 40'!$E28*100</f>
        <v>41.132911280505155</v>
      </c>
      <c r="H28" s="210">
        <f>'Table 38'!H28/'Table 40'!$E28*100</f>
        <v>38.204645265633822</v>
      </c>
      <c r="I28" s="211">
        <f>'Table 38'!I28/'Table 40'!$E28*100</f>
        <v>36.07145085639953</v>
      </c>
      <c r="J28" s="212">
        <f>'Table 38'!J28/'Table 40'!$E28*100</f>
        <v>22.735028532545222</v>
      </c>
      <c r="K28" s="212">
        <f>'Table 38'!K28/'Table 40'!$E28*100</f>
        <v>30.007577958876318</v>
      </c>
      <c r="L28" s="212">
        <f>'Table 38'!L28/'Table 40'!$E28*100</f>
        <v>46.682168003929917</v>
      </c>
      <c r="M28" s="212">
        <f>'Table 38'!M28/'Table 40'!$E28*100</f>
        <v>41.395314381370738</v>
      </c>
      <c r="N28" s="212">
        <f>'Table 38'!N28/'Table 40'!$E28*100</f>
        <v>28.096294864849003</v>
      </c>
      <c r="O28" s="212">
        <f>'Table 38'!O28/'Table 40'!$E28*100</f>
        <v>37.537684262922383</v>
      </c>
      <c r="P28" s="212">
        <f>'Table 38'!P28/'Table 40'!$E28*100</f>
        <v>25.326181732917792</v>
      </c>
      <c r="Q28" s="212">
        <f>'Table 38'!Q28/'Table 40'!$E28*100</f>
        <v>16.813447273329899</v>
      </c>
      <c r="R28" s="212">
        <f>'Table 38'!R28/'Table 40'!$E28*100</f>
        <v>19.229370616738066</v>
      </c>
      <c r="S28" s="213">
        <f>'Table 38'!S28/'Table 40'!$E28*100</f>
        <v>25.666627981574091</v>
      </c>
      <c r="T28" s="212">
        <f>'Table 38'!T28/'Table 40'!$E28*100</f>
        <v>21.869743989559584</v>
      </c>
      <c r="U28" s="212">
        <f>'Table 38'!U28/'Table 40'!$E28*100</f>
        <v>16.152696349298516</v>
      </c>
      <c r="V28" s="213">
        <f>'Table 38'!V28/'Table 40'!$E28*100</f>
        <v>29.205763937079837</v>
      </c>
      <c r="W28" s="210">
        <f>'Table 38'!W28/'Table 40'!$E28*100</f>
        <v>27.740183081304039</v>
      </c>
      <c r="X28" s="210">
        <f>'Table 38'!X28/'Table 40'!$E28*100</f>
        <v>30.237678875764267</v>
      </c>
    </row>
    <row r="29" spans="1:24" s="105" customFormat="1">
      <c r="S29" s="133"/>
    </row>
    <row r="30" spans="1:24" s="105" customFormat="1">
      <c r="A30" s="1" t="s">
        <v>22</v>
      </c>
      <c r="S30" s="133"/>
    </row>
    <row r="31" spans="1:24" s="105" customFormat="1">
      <c r="A31" s="1"/>
      <c r="S31" s="133"/>
    </row>
    <row r="32" spans="1:24" s="105" customFormat="1">
      <c r="A32" s="241" t="s">
        <v>942</v>
      </c>
      <c r="B32" s="9">
        <f>((B28/B7)^(1/(2018-1997))-1)*100</f>
        <v>2.2318590640934</v>
      </c>
      <c r="C32" s="16">
        <f t="shared" ref="C32:X32" si="0">((C28/C7)^(1/(2018-1997))-1)*100</f>
        <v>1.1403120970158387</v>
      </c>
      <c r="D32" s="17">
        <f t="shared" si="0"/>
        <v>1.6257035936770636</v>
      </c>
      <c r="E32" s="17">
        <f t="shared" si="0"/>
        <v>2.0553668108777456</v>
      </c>
      <c r="F32" s="17">
        <f t="shared" si="0"/>
        <v>2.4587457396134438</v>
      </c>
      <c r="G32" s="73">
        <f t="shared" si="0"/>
        <v>2.8859160131722961</v>
      </c>
      <c r="H32" s="9">
        <f t="shared" si="0"/>
        <v>2.3581591221809806</v>
      </c>
      <c r="I32" s="16">
        <f t="shared" si="0"/>
        <v>2.4143863452672942</v>
      </c>
      <c r="J32" s="17">
        <f t="shared" si="0"/>
        <v>2.1909438197886599</v>
      </c>
      <c r="K32" s="17">
        <f t="shared" si="0"/>
        <v>1.7038041389490166</v>
      </c>
      <c r="L32" s="17">
        <f t="shared" si="0"/>
        <v>2.6820436919837043</v>
      </c>
      <c r="M32" s="17">
        <f t="shared" si="0"/>
        <v>1.8221740876884551</v>
      </c>
      <c r="N32" s="17">
        <f t="shared" si="0"/>
        <v>2.5273607455831515</v>
      </c>
      <c r="O32" s="17">
        <f t="shared" si="0"/>
        <v>1.9045190134592715</v>
      </c>
      <c r="P32" s="17">
        <f t="shared" si="0"/>
        <v>2.3070863448994894</v>
      </c>
      <c r="Q32" s="17">
        <f t="shared" si="0"/>
        <v>1.1454678356263237</v>
      </c>
      <c r="R32" s="17">
        <f t="shared" si="0"/>
        <v>2.7867913081613516</v>
      </c>
      <c r="S32" s="73">
        <f t="shared" si="0"/>
        <v>2.6819521128421231</v>
      </c>
      <c r="T32" s="16">
        <f t="shared" si="0"/>
        <v>3.1851790893498322</v>
      </c>
      <c r="U32" s="17">
        <f t="shared" si="0"/>
        <v>-1.413545162793306</v>
      </c>
      <c r="V32" s="73">
        <f t="shared" si="0"/>
        <v>2.0461735042388574</v>
      </c>
      <c r="W32" s="9">
        <f t="shared" si="0"/>
        <v>2.0641764504384597</v>
      </c>
      <c r="X32" s="9">
        <f t="shared" si="0"/>
        <v>2.1966459983971731</v>
      </c>
    </row>
    <row r="33" spans="1:24" s="105" customFormat="1">
      <c r="A33" s="142" t="s">
        <v>25</v>
      </c>
      <c r="B33" s="9">
        <f>((B17/B7)^(1/(2007-1997))-1)*100</f>
        <v>1.4347252458414506</v>
      </c>
      <c r="C33" s="16">
        <f t="shared" ref="C33:X33" si="1">((C17/C7)^(1/(2007-1997))-1)*100</f>
        <v>0.10523089746705683</v>
      </c>
      <c r="D33" s="17">
        <f t="shared" si="1"/>
        <v>1.5079434972354644</v>
      </c>
      <c r="E33" s="17">
        <f t="shared" si="1"/>
        <v>4.7978574107276906E-2</v>
      </c>
      <c r="F33" s="17">
        <f t="shared" si="1"/>
        <v>1.5445470485975443</v>
      </c>
      <c r="G33" s="73">
        <f t="shared" si="1"/>
        <v>2.6229858514863702</v>
      </c>
      <c r="H33" s="9">
        <f t="shared" si="1"/>
        <v>2.0271877651314663</v>
      </c>
      <c r="I33" s="16">
        <f t="shared" si="1"/>
        <v>1.2647173203303552</v>
      </c>
      <c r="J33" s="17">
        <f t="shared" si="1"/>
        <v>0.92508830957784838</v>
      </c>
      <c r="K33" s="17">
        <f t="shared" si="1"/>
        <v>1.9294487009720473</v>
      </c>
      <c r="L33" s="17">
        <f t="shared" si="1"/>
        <v>1.5613198066278811</v>
      </c>
      <c r="M33" s="17">
        <f t="shared" si="1"/>
        <v>0.25423815527179094</v>
      </c>
      <c r="N33" s="17">
        <f t="shared" si="1"/>
        <v>2.4520821293592343</v>
      </c>
      <c r="O33" s="17">
        <f t="shared" si="1"/>
        <v>1.3250016690638411</v>
      </c>
      <c r="P33" s="17">
        <f t="shared" si="1"/>
        <v>2.5613855534111662</v>
      </c>
      <c r="Q33" s="17">
        <f t="shared" si="1"/>
        <v>0.64672043547129299</v>
      </c>
      <c r="R33" s="17">
        <f t="shared" si="1"/>
        <v>2.3945270390484774</v>
      </c>
      <c r="S33" s="73">
        <f t="shared" si="1"/>
        <v>1.7309655097705212</v>
      </c>
      <c r="T33" s="16">
        <f t="shared" si="1"/>
        <v>2.1440398762476942</v>
      </c>
      <c r="U33" s="17">
        <f t="shared" si="1"/>
        <v>-4.5689887167236325</v>
      </c>
      <c r="V33" s="73">
        <f t="shared" si="1"/>
        <v>1.3700680435321022</v>
      </c>
      <c r="W33" s="9">
        <f t="shared" si="1"/>
        <v>1.2747867782931355</v>
      </c>
      <c r="X33" s="9">
        <f t="shared" si="1"/>
        <v>1.3318142277277234</v>
      </c>
    </row>
    <row r="34" spans="1:24" s="105" customFormat="1">
      <c r="A34" s="241" t="s">
        <v>943</v>
      </c>
      <c r="B34" s="9">
        <f>((B28/B17)^(1/(2018-2007))-1)*100</f>
        <v>2.9619608834942079</v>
      </c>
      <c r="C34" s="16">
        <f t="shared" ref="C34:X34" si="2">((C28/C17)^(1/(2018-2007))-1)*100</f>
        <v>2.0905795433280749</v>
      </c>
      <c r="D34" s="17">
        <f t="shared" si="2"/>
        <v>1.7328767722700755</v>
      </c>
      <c r="E34" s="17">
        <f t="shared" si="2"/>
        <v>3.9151949725744206</v>
      </c>
      <c r="F34" s="17">
        <f t="shared" si="2"/>
        <v>3.2969756575145226</v>
      </c>
      <c r="G34" s="73">
        <f t="shared" si="2"/>
        <v>3.1255279623452425</v>
      </c>
      <c r="H34" s="9">
        <f t="shared" si="2"/>
        <v>2.6599737669608547</v>
      </c>
      <c r="I34" s="16">
        <f t="shared" si="2"/>
        <v>3.4708625076567801</v>
      </c>
      <c r="J34" s="17">
        <f t="shared" si="2"/>
        <v>3.3554939214980539</v>
      </c>
      <c r="K34" s="17">
        <f t="shared" si="2"/>
        <v>1.4991062129841914</v>
      </c>
      <c r="L34" s="17">
        <f t="shared" si="2"/>
        <v>3.7116118167505929</v>
      </c>
      <c r="M34" s="17">
        <f t="shared" si="2"/>
        <v>3.268839671104895</v>
      </c>
      <c r="N34" s="17">
        <f t="shared" si="2"/>
        <v>2.5958438485322866</v>
      </c>
      <c r="O34" s="17">
        <f t="shared" si="2"/>
        <v>2.4342286725089979</v>
      </c>
      <c r="P34" s="17">
        <f t="shared" si="2"/>
        <v>2.0764524420059161</v>
      </c>
      <c r="Q34" s="17">
        <f t="shared" si="2"/>
        <v>1.601018936669818</v>
      </c>
      <c r="R34" s="17">
        <f t="shared" si="2"/>
        <v>3.1446990592503443</v>
      </c>
      <c r="S34" s="73">
        <f t="shared" si="2"/>
        <v>3.5541975625637878</v>
      </c>
      <c r="T34" s="16">
        <f t="shared" si="2"/>
        <v>4.1408753624377237</v>
      </c>
      <c r="U34" s="17">
        <f t="shared" si="2"/>
        <v>1.5454888796978983</v>
      </c>
      <c r="V34" s="73">
        <f t="shared" si="2"/>
        <v>2.6647271619078872</v>
      </c>
      <c r="W34" s="9">
        <f t="shared" si="2"/>
        <v>2.7871414807679074</v>
      </c>
      <c r="X34" s="9">
        <f t="shared" si="2"/>
        <v>2.9892600794884983</v>
      </c>
    </row>
    <row r="36" spans="1:24">
      <c r="A36" s="25" t="s">
        <v>594</v>
      </c>
      <c r="B36" s="66" t="s">
        <v>951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654</v>
      </c>
    </row>
    <row r="39" spans="1:24">
      <c r="B39" s="3" t="s">
        <v>607</v>
      </c>
    </row>
  </sheetData>
  <mergeCells count="1">
    <mergeCell ref="B6:X6"/>
  </mergeCell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54"/>
  <dimension ref="A1:X86"/>
  <sheetViews>
    <sheetView workbookViewId="0">
      <selection sqref="A1:XFD34"/>
    </sheetView>
  </sheetViews>
  <sheetFormatPr defaultRowHeight="15"/>
  <cols>
    <col min="19" max="19" width="9.140625" style="133"/>
  </cols>
  <sheetData>
    <row r="1" spans="1:24" ht="15.75">
      <c r="A1" s="227" t="s">
        <v>96</v>
      </c>
      <c r="B1" s="227" t="s">
        <v>965</v>
      </c>
    </row>
    <row r="2" spans="1:24">
      <c r="A2" s="3"/>
      <c r="B2" s="3"/>
    </row>
    <row r="3" spans="1:24">
      <c r="A3" s="1" t="s">
        <v>2</v>
      </c>
    </row>
    <row r="4" spans="1:24">
      <c r="A4" s="1"/>
    </row>
    <row r="5" spans="1:24" s="105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105" customFormat="1">
      <c r="A6" s="67"/>
      <c r="B6" s="246" t="s">
        <v>660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 s="105" customFormat="1">
      <c r="A7" s="44">
        <v>1997</v>
      </c>
      <c r="B7" s="210">
        <f>'Table 39'!B7/'Table 40'!$D7*100</f>
        <v>24.70639316566087</v>
      </c>
      <c r="C7" s="211">
        <f>'Table 39'!C7/'Table 40'!$D7*100</f>
        <v>11.358648615628407</v>
      </c>
      <c r="D7" s="212">
        <f>'Table 39'!D7/'Table 40'!$D7*100</f>
        <v>41.343456153957753</v>
      </c>
      <c r="E7" s="212">
        <f>'Table 39'!E7/'Table 40'!$D7*100</f>
        <v>50.240958061378649</v>
      </c>
      <c r="F7" s="212">
        <f>'Table 39'!F7/'Table 40'!$D7*100</f>
        <v>27.518463846602753</v>
      </c>
      <c r="G7" s="213">
        <f>'Table 39'!G7/'Table 40'!$D7*100</f>
        <v>30.091326022991836</v>
      </c>
      <c r="H7" s="210">
        <f>'Table 39'!H7/'Table 40'!$D7*100</f>
        <v>27.394704633005684</v>
      </c>
      <c r="I7" s="211">
        <f>'Table 39'!I7/'Table 40'!$D7*100</f>
        <v>28.239451328507116</v>
      </c>
      <c r="J7" s="212">
        <f>'Table 39'!J7/'Table 40'!$D7*100</f>
        <v>17.301183461631773</v>
      </c>
      <c r="K7" s="212">
        <f>'Table 39'!K7/'Table 40'!$D7*100</f>
        <v>25.613146731568754</v>
      </c>
      <c r="L7" s="212">
        <f>'Table 39'!L7/'Table 40'!$D7*100</f>
        <v>33.962250046225009</v>
      </c>
      <c r="M7" s="212">
        <f>'Table 39'!M7/'Table 40'!$D7*100</f>
        <v>33.271253674578531</v>
      </c>
      <c r="N7" s="212">
        <f>'Table 39'!N7/'Table 40'!$D7*100</f>
        <v>24.956277084611116</v>
      </c>
      <c r="O7" s="212">
        <f>'Table 39'!O7/'Table 40'!$D7*100</f>
        <v>31.650983904197737</v>
      </c>
      <c r="P7" s="212">
        <f>'Table 39'!P7/'Table 40'!$D7*100</f>
        <v>19.196666675443044</v>
      </c>
      <c r="Q7" s="212">
        <f>'Table 39'!Q7/'Table 40'!$D7*100</f>
        <v>17.125287084308916</v>
      </c>
      <c r="R7" s="212">
        <f>'Table 39'!R7/'Table 40'!$D7*100</f>
        <v>13.257465862851205</v>
      </c>
      <c r="S7" s="213">
        <f>'Table 39'!S7/'Table 40'!$D7*100</f>
        <v>19.857395331315274</v>
      </c>
      <c r="T7" s="212">
        <f>'Table 39'!T7/'Table 40'!$D7*100</f>
        <v>14.98858720895139</v>
      </c>
      <c r="U7" s="212">
        <f>'Table 39'!U7/'Table 40'!$D7*100</f>
        <v>16.533582773341298</v>
      </c>
      <c r="V7" s="213">
        <f>'Table 39'!V7/'Table 40'!$D7*100</f>
        <v>26.134217328354492</v>
      </c>
      <c r="W7" s="210">
        <f>'Table 39'!W7/'Table 40'!$D7*100</f>
        <v>23.233650904567522</v>
      </c>
      <c r="X7" s="210">
        <f>'Table 39'!X7/'Table 40'!$D7*100</f>
        <v>24.454483140291384</v>
      </c>
    </row>
    <row r="8" spans="1:24" s="105" customFormat="1">
      <c r="A8" s="44">
        <v>1998</v>
      </c>
      <c r="B8" s="210">
        <f>'Table 39'!B8/'Table 40'!$D8*100</f>
        <v>25.475170013293368</v>
      </c>
      <c r="C8" s="211">
        <f>'Table 39'!C8/'Table 40'!$D8*100</f>
        <v>11.456101800090941</v>
      </c>
      <c r="D8" s="212">
        <f>'Table 39'!D8/'Table 40'!$D8*100</f>
        <v>43.557036083199279</v>
      </c>
      <c r="E8" s="212">
        <f>'Table 39'!E8/'Table 40'!$D8*100</f>
        <v>50.979131198515404</v>
      </c>
      <c r="F8" s="212">
        <f>'Table 39'!F8/'Table 40'!$D8*100</f>
        <v>28.146801758323626</v>
      </c>
      <c r="G8" s="213">
        <f>'Table 39'!G8/'Table 40'!$D8*100</f>
        <v>31.218596776917813</v>
      </c>
      <c r="H8" s="210">
        <f>'Table 39'!H8/'Table 40'!$D8*100</f>
        <v>28.309604604375309</v>
      </c>
      <c r="I8" s="211">
        <f>'Table 39'!I8/'Table 40'!$D8*100</f>
        <v>29.658034511714192</v>
      </c>
      <c r="J8" s="212">
        <f>'Table 39'!J8/'Table 40'!$D8*100</f>
        <v>18.25946047376036</v>
      </c>
      <c r="K8" s="212">
        <f>'Table 39'!K8/'Table 40'!$D8*100</f>
        <v>26.157466278281532</v>
      </c>
      <c r="L8" s="212">
        <f>'Table 39'!L8/'Table 40'!$D8*100</f>
        <v>35.08676158126238</v>
      </c>
      <c r="M8" s="212">
        <f>'Table 39'!M8/'Table 40'!$D8*100</f>
        <v>34.512584836024324</v>
      </c>
      <c r="N8" s="212">
        <f>'Table 39'!N8/'Table 40'!$D8*100</f>
        <v>24.735636967802556</v>
      </c>
      <c r="O8" s="212">
        <f>'Table 39'!O8/'Table 40'!$D8*100</f>
        <v>32.584972676917836</v>
      </c>
      <c r="P8" s="212">
        <f>'Table 39'!P8/'Table 40'!$D8*100</f>
        <v>19.526516565048354</v>
      </c>
      <c r="Q8" s="212">
        <f>'Table 39'!Q8/'Table 40'!$D8*100</f>
        <v>17.236420449665328</v>
      </c>
      <c r="R8" s="212">
        <f>'Table 39'!R8/'Table 40'!$D8*100</f>
        <v>13.643458373537474</v>
      </c>
      <c r="S8" s="213">
        <f>'Table 39'!S8/'Table 40'!$D8*100</f>
        <v>20.121206647233979</v>
      </c>
      <c r="T8" s="212">
        <f>'Table 39'!T8/'Table 40'!$D8*100</f>
        <v>15.466987708661579</v>
      </c>
      <c r="U8" s="212">
        <f>'Table 39'!U8/'Table 40'!$D8*100</f>
        <v>16.597769006757719</v>
      </c>
      <c r="V8" s="213">
        <f>'Table 39'!V8/'Table 40'!$D8*100</f>
        <v>26.153595603195086</v>
      </c>
      <c r="W8" s="210">
        <f>'Table 39'!W8/'Table 40'!$D8*100</f>
        <v>23.972575226088694</v>
      </c>
      <c r="X8" s="210">
        <f>'Table 39'!X8/'Table 40'!$D8*100</f>
        <v>25.224431671852994</v>
      </c>
    </row>
    <row r="9" spans="1:24" s="105" customFormat="1">
      <c r="A9" s="44">
        <v>1999</v>
      </c>
      <c r="B9" s="210">
        <f>'Table 39'!B9/'Table 40'!$D9*100</f>
        <v>25.694244037827378</v>
      </c>
      <c r="C9" s="211">
        <f>'Table 39'!C9/'Table 40'!$D9*100</f>
        <v>11.946209090934529</v>
      </c>
      <c r="D9" s="212">
        <f>'Table 39'!D9/'Table 40'!$D9*100</f>
        <v>44.436381009014681</v>
      </c>
      <c r="E9" s="212">
        <f>'Table 39'!E9/'Table 40'!$D9*100</f>
        <v>53.97932172953859</v>
      </c>
      <c r="F9" s="212">
        <f>'Table 39'!F9/'Table 40'!$D9*100</f>
        <v>28.19097408143103</v>
      </c>
      <c r="G9" s="213">
        <f>'Table 39'!G9/'Table 40'!$D9*100</f>
        <v>31.498240705828273</v>
      </c>
      <c r="H9" s="210">
        <f>'Table 39'!H9/'Table 40'!$D9*100</f>
        <v>28.71625472183122</v>
      </c>
      <c r="I9" s="211">
        <f>'Table 39'!I9/'Table 40'!$D9*100</f>
        <v>29.554732680444722</v>
      </c>
      <c r="J9" s="212">
        <f>'Table 39'!J9/'Table 40'!$D9*100</f>
        <v>18.609240228330219</v>
      </c>
      <c r="K9" s="212">
        <f>'Table 39'!K9/'Table 40'!$D9*100</f>
        <v>25.855597155889786</v>
      </c>
      <c r="L9" s="212">
        <f>'Table 39'!L9/'Table 40'!$D9*100</f>
        <v>34.358879807103484</v>
      </c>
      <c r="M9" s="212">
        <f>'Table 39'!M9/'Table 40'!$D9*100</f>
        <v>34.779432367031468</v>
      </c>
      <c r="N9" s="212">
        <f>'Table 39'!N9/'Table 40'!$D9*100</f>
        <v>24.62301208724778</v>
      </c>
      <c r="O9" s="212">
        <f>'Table 39'!O9/'Table 40'!$D9*100</f>
        <v>32.41601111317771</v>
      </c>
      <c r="P9" s="212">
        <f>'Table 39'!P9/'Table 40'!$D9*100</f>
        <v>19.679181220837492</v>
      </c>
      <c r="Q9" s="212">
        <f>'Table 39'!Q9/'Table 40'!$D9*100</f>
        <v>17.592354664227813</v>
      </c>
      <c r="R9" s="212">
        <f>'Table 39'!R9/'Table 40'!$D9*100</f>
        <v>14.202519039391767</v>
      </c>
      <c r="S9" s="213">
        <f>'Table 39'!S9/'Table 40'!$D9*100</f>
        <v>20.048402521430503</v>
      </c>
      <c r="T9" s="212">
        <f>'Table 39'!T9/'Table 40'!$D9*100</f>
        <v>15.424473629156218</v>
      </c>
      <c r="U9" s="212">
        <f>'Table 39'!U9/'Table 40'!$D9*100</f>
        <v>17.39444625551538</v>
      </c>
      <c r="V9" s="213">
        <f>'Table 39'!V9/'Table 40'!$D9*100</f>
        <v>26.026557412360919</v>
      </c>
      <c r="W9" s="210">
        <f>'Table 39'!W9/'Table 40'!$D9*100</f>
        <v>24.135089220718541</v>
      </c>
      <c r="X9" s="210">
        <f>'Table 39'!X9/'Table 40'!$D9*100</f>
        <v>25.462315372142509</v>
      </c>
    </row>
    <row r="10" spans="1:24" s="105" customFormat="1">
      <c r="A10" s="44">
        <v>2000</v>
      </c>
      <c r="B10" s="210">
        <f>'Table 39'!B10/'Table 40'!$D10*100</f>
        <v>26.648071522236233</v>
      </c>
      <c r="C10" s="211">
        <f>'Table 39'!C10/'Table 40'!$D10*100</f>
        <v>12.411243112344925</v>
      </c>
      <c r="D10" s="212">
        <f>'Table 39'!D10/'Table 40'!$D10*100</f>
        <v>43.684090615187053</v>
      </c>
      <c r="E10" s="212">
        <f>'Table 39'!E10/'Table 40'!$D10*100</f>
        <v>53.432504101062371</v>
      </c>
      <c r="F10" s="212">
        <f>'Table 39'!F10/'Table 40'!$D10*100</f>
        <v>29.236453598164236</v>
      </c>
      <c r="G10" s="213">
        <f>'Table 39'!G10/'Table 40'!$D10*100</f>
        <v>32.20589246898988</v>
      </c>
      <c r="H10" s="210">
        <f>'Table 39'!H10/'Table 40'!$D10*100</f>
        <v>29.706115942285084</v>
      </c>
      <c r="I10" s="211">
        <f>'Table 39'!I10/'Table 40'!$D10*100</f>
        <v>29.63948685219767</v>
      </c>
      <c r="J10" s="212">
        <f>'Table 39'!J10/'Table 40'!$D10*100</f>
        <v>19.202337969662135</v>
      </c>
      <c r="K10" s="212">
        <f>'Table 39'!K10/'Table 40'!$D10*100</f>
        <v>26.501211212884922</v>
      </c>
      <c r="L10" s="212">
        <f>'Table 39'!L10/'Table 40'!$D10*100</f>
        <v>35.557870012828879</v>
      </c>
      <c r="M10" s="212">
        <f>'Table 39'!M10/'Table 40'!$D10*100</f>
        <v>35.479012299757372</v>
      </c>
      <c r="N10" s="212">
        <f>'Table 39'!N10/'Table 40'!$D10*100</f>
        <v>25.369222051166656</v>
      </c>
      <c r="O10" s="212">
        <f>'Table 39'!O10/'Table 40'!$D10*100</f>
        <v>33.775626972123774</v>
      </c>
      <c r="P10" s="212">
        <f>'Table 39'!P10/'Table 40'!$D10*100</f>
        <v>20.611375501063844</v>
      </c>
      <c r="Q10" s="212">
        <f>'Table 39'!Q10/'Table 40'!$D10*100</f>
        <v>18.149739266068096</v>
      </c>
      <c r="R10" s="212">
        <f>'Table 39'!R10/'Table 40'!$D10*100</f>
        <v>15.122324509414748</v>
      </c>
      <c r="S10" s="213">
        <f>'Table 39'!S10/'Table 40'!$D10*100</f>
        <v>21.180719591997327</v>
      </c>
      <c r="T10" s="212">
        <f>'Table 39'!T10/'Table 40'!$D10*100</f>
        <v>16.216295474372046</v>
      </c>
      <c r="U10" s="212">
        <f>'Table 39'!U10/'Table 40'!$D10*100</f>
        <v>18.864653460374846</v>
      </c>
      <c r="V10" s="213">
        <f>'Table 39'!V10/'Table 40'!$D10*100</f>
        <v>27.285608485448488</v>
      </c>
      <c r="W10" s="210">
        <f>'Table 39'!W10/'Table 40'!$D10*100</f>
        <v>25.087718636507354</v>
      </c>
      <c r="X10" s="210">
        <f>'Table 39'!X10/'Table 40'!$D10*100</f>
        <v>26.414406213047027</v>
      </c>
    </row>
    <row r="11" spans="1:24" s="105" customFormat="1">
      <c r="A11" s="44">
        <v>2001</v>
      </c>
      <c r="B11" s="210">
        <f>'Table 39'!B11/'Table 40'!$D11*100</f>
        <v>26.980457226222253</v>
      </c>
      <c r="C11" s="211">
        <f>'Table 39'!C11/'Table 40'!$D11*100</f>
        <v>13.02509315800086</v>
      </c>
      <c r="D11" s="212">
        <f>'Table 39'!D11/'Table 40'!$D11*100</f>
        <v>44.826441202226178</v>
      </c>
      <c r="E11" s="212">
        <f>'Table 39'!E11/'Table 40'!$D11*100</f>
        <v>53.196104678999447</v>
      </c>
      <c r="F11" s="212">
        <f>'Table 39'!F11/'Table 40'!$D11*100</f>
        <v>30.006933748943947</v>
      </c>
      <c r="G11" s="213">
        <f>'Table 39'!G11/'Table 40'!$D11*100</f>
        <v>32.330545967216736</v>
      </c>
      <c r="H11" s="210">
        <f>'Table 39'!H11/'Table 40'!$D11*100</f>
        <v>30.334793642973466</v>
      </c>
      <c r="I11" s="211">
        <f>'Table 39'!I11/'Table 40'!$D11*100</f>
        <v>29.998474820274406</v>
      </c>
      <c r="J11" s="212">
        <f>'Table 39'!J11/'Table 40'!$D11*100</f>
        <v>19.349862237376463</v>
      </c>
      <c r="K11" s="212">
        <f>'Table 39'!K11/'Table 40'!$D11*100</f>
        <v>26.749432127487022</v>
      </c>
      <c r="L11" s="212">
        <f>'Table 39'!L11/'Table 40'!$D11*100</f>
        <v>35.518562892768138</v>
      </c>
      <c r="M11" s="212">
        <f>'Table 39'!M11/'Table 40'!$D11*100</f>
        <v>35.733377503685723</v>
      </c>
      <c r="N11" s="212">
        <f>'Table 39'!N11/'Table 40'!$D11*100</f>
        <v>25.874534920750065</v>
      </c>
      <c r="O11" s="212">
        <f>'Table 39'!O11/'Table 40'!$D11*100</f>
        <v>33.971256415703579</v>
      </c>
      <c r="P11" s="212">
        <f>'Table 39'!P11/'Table 40'!$D11*100</f>
        <v>21.020805152666796</v>
      </c>
      <c r="Q11" s="212">
        <f>'Table 39'!Q11/'Table 40'!$D11*100</f>
        <v>18.437460560026789</v>
      </c>
      <c r="R11" s="212">
        <f>'Table 39'!R11/'Table 40'!$D11*100</f>
        <v>15.372677068178167</v>
      </c>
      <c r="S11" s="213">
        <f>'Table 39'!S11/'Table 40'!$D11*100</f>
        <v>21.021805386689945</v>
      </c>
      <c r="T11" s="212">
        <f>'Table 39'!T11/'Table 40'!$D11*100</f>
        <v>16.239280368386918</v>
      </c>
      <c r="U11" s="212">
        <f>'Table 39'!U11/'Table 40'!$D11*100</f>
        <v>19.027875819634072</v>
      </c>
      <c r="V11" s="213">
        <f>'Table 39'!V11/'Table 40'!$D11*100</f>
        <v>27.11625036021373</v>
      </c>
      <c r="W11" s="210">
        <f>'Table 39'!W11/'Table 40'!$D11*100</f>
        <v>25.312983506430886</v>
      </c>
      <c r="X11" s="210">
        <f>'Table 39'!X11/'Table 40'!$D11*100</f>
        <v>26.713114707171599</v>
      </c>
    </row>
    <row r="12" spans="1:24" s="105" customFormat="1">
      <c r="A12" s="44">
        <v>2002</v>
      </c>
      <c r="B12" s="210">
        <f>'Table 39'!B12/'Table 40'!$D12*100</f>
        <v>26.841382398735707</v>
      </c>
      <c r="C12" s="211">
        <f>'Table 39'!C12/'Table 40'!$D12*100</f>
        <v>13.05128517357633</v>
      </c>
      <c r="D12" s="212">
        <f>'Table 39'!D12/'Table 40'!$D12*100</f>
        <v>43.49932336368267</v>
      </c>
      <c r="E12" s="212">
        <f>'Table 39'!E12/'Table 40'!$D12*100</f>
        <v>54.538032220566322</v>
      </c>
      <c r="F12" s="212">
        <f>'Table 39'!F12/'Table 40'!$D12*100</f>
        <v>30.259329292312682</v>
      </c>
      <c r="G12" s="213">
        <f>'Table 39'!G12/'Table 40'!$D12*100</f>
        <v>32.629476243119484</v>
      </c>
      <c r="H12" s="210">
        <f>'Table 39'!H12/'Table 40'!$D12*100</f>
        <v>30.466075791717927</v>
      </c>
      <c r="I12" s="211">
        <f>'Table 39'!I12/'Table 40'!$D12*100</f>
        <v>29.560714509197183</v>
      </c>
      <c r="J12" s="212">
        <f>'Table 39'!J12/'Table 40'!$D12*100</f>
        <v>19.106681583361414</v>
      </c>
      <c r="K12" s="212">
        <f>'Table 39'!K12/'Table 40'!$D12*100</f>
        <v>26.801540330582046</v>
      </c>
      <c r="L12" s="212">
        <f>'Table 39'!L12/'Table 40'!$D12*100</f>
        <v>36.6235342905374</v>
      </c>
      <c r="M12" s="212">
        <f>'Table 39'!M12/'Table 40'!$D12*100</f>
        <v>35.768599886759091</v>
      </c>
      <c r="N12" s="212">
        <f>'Table 39'!N12/'Table 40'!$D12*100</f>
        <v>25.585412239283428</v>
      </c>
      <c r="O12" s="212">
        <f>'Table 39'!O12/'Table 40'!$D12*100</f>
        <v>33.945339353826483</v>
      </c>
      <c r="P12" s="212">
        <f>'Table 39'!P12/'Table 40'!$D12*100</f>
        <v>20.555453134053653</v>
      </c>
      <c r="Q12" s="212">
        <f>'Table 39'!Q12/'Table 40'!$D12*100</f>
        <v>18.265025501124978</v>
      </c>
      <c r="R12" s="212">
        <f>'Table 39'!R12/'Table 40'!$D12*100</f>
        <v>15.162732342218582</v>
      </c>
      <c r="S12" s="213">
        <f>'Table 39'!S12/'Table 40'!$D12*100</f>
        <v>21.161400066314044</v>
      </c>
      <c r="T12" s="212">
        <f>'Table 39'!T12/'Table 40'!$D12*100</f>
        <v>16.369393984870172</v>
      </c>
      <c r="U12" s="212">
        <f>'Table 39'!U12/'Table 40'!$D12*100</f>
        <v>19.010190111763588</v>
      </c>
      <c r="V12" s="213">
        <f>'Table 39'!V12/'Table 40'!$D12*100</f>
        <v>27.18228175481152</v>
      </c>
      <c r="W12" s="210">
        <f>'Table 39'!W12/'Table 40'!$D12*100</f>
        <v>25.076512041976056</v>
      </c>
      <c r="X12" s="210">
        <f>'Table 39'!X12/'Table 40'!$D12*100</f>
        <v>26.598333501556276</v>
      </c>
    </row>
    <row r="13" spans="1:24" s="105" customFormat="1">
      <c r="A13" s="44">
        <v>2003</v>
      </c>
      <c r="B13" s="210">
        <f>'Table 39'!B13/'Table 40'!$D13*100</f>
        <v>26.612179640783051</v>
      </c>
      <c r="C13" s="211">
        <f>'Table 39'!C13/'Table 40'!$D13*100</f>
        <v>13.059335918110914</v>
      </c>
      <c r="D13" s="212">
        <f>'Table 39'!D13/'Table 40'!$D13*100</f>
        <v>42.538780008081908</v>
      </c>
      <c r="E13" s="212">
        <f>'Table 39'!E13/'Table 40'!$D13*100</f>
        <v>53.116631832010462</v>
      </c>
      <c r="F13" s="212">
        <f>'Table 39'!F13/'Table 40'!$D13*100</f>
        <v>29.535832674497549</v>
      </c>
      <c r="G13" s="213">
        <f>'Table 39'!G13/'Table 40'!$D13*100</f>
        <v>32.600175383371102</v>
      </c>
      <c r="H13" s="210">
        <f>'Table 39'!H13/'Table 40'!$D13*100</f>
        <v>30.262721858307067</v>
      </c>
      <c r="I13" s="211">
        <f>'Table 39'!I13/'Table 40'!$D13*100</f>
        <v>29.176929667371297</v>
      </c>
      <c r="J13" s="212">
        <f>'Table 39'!J13/'Table 40'!$D13*100</f>
        <v>18.830684270823561</v>
      </c>
      <c r="K13" s="212">
        <f>'Table 39'!K13/'Table 40'!$D13*100</f>
        <v>26.620471479618924</v>
      </c>
      <c r="L13" s="212">
        <f>'Table 39'!L13/'Table 40'!$D13*100</f>
        <v>36.021772094087154</v>
      </c>
      <c r="M13" s="212">
        <f>'Table 39'!M13/'Table 40'!$D13*100</f>
        <v>35.62029766683559</v>
      </c>
      <c r="N13" s="212">
        <f>'Table 39'!N13/'Table 40'!$D13*100</f>
        <v>25.493698807955766</v>
      </c>
      <c r="O13" s="212">
        <f>'Table 39'!O13/'Table 40'!$D13*100</f>
        <v>34.086713409725704</v>
      </c>
      <c r="P13" s="212">
        <f>'Table 39'!P13/'Table 40'!$D13*100</f>
        <v>19.973140843730842</v>
      </c>
      <c r="Q13" s="212">
        <f>'Table 39'!Q13/'Table 40'!$D13*100</f>
        <v>17.889182793294395</v>
      </c>
      <c r="R13" s="212">
        <f>'Table 39'!R13/'Table 40'!$D13*100</f>
        <v>14.807519670817875</v>
      </c>
      <c r="S13" s="213">
        <f>'Table 39'!S13/'Table 40'!$D13*100</f>
        <v>21.58724387954917</v>
      </c>
      <c r="T13" s="212">
        <f>'Table 39'!T13/'Table 40'!$D13*100</f>
        <v>16.40291298185134</v>
      </c>
      <c r="U13" s="212">
        <f>'Table 39'!U13/'Table 40'!$D13*100</f>
        <v>18.896627750173863</v>
      </c>
      <c r="V13" s="213">
        <f>'Table 39'!V13/'Table 40'!$D13*100</f>
        <v>28.008816947100669</v>
      </c>
      <c r="W13" s="210">
        <f>'Table 39'!W13/'Table 40'!$D13*100</f>
        <v>24.852224976002919</v>
      </c>
      <c r="X13" s="210">
        <f>'Table 39'!X13/'Table 40'!$D13*100</f>
        <v>26.369456161362372</v>
      </c>
    </row>
    <row r="14" spans="1:24" s="105" customFormat="1">
      <c r="A14" s="44">
        <v>2004</v>
      </c>
      <c r="B14" s="210">
        <f>'Table 39'!B14/'Table 40'!$D14*100</f>
        <v>26.995323286594321</v>
      </c>
      <c r="C14" s="211">
        <f>'Table 39'!C14/'Table 40'!$D14*100</f>
        <v>13.127312105710221</v>
      </c>
      <c r="D14" s="212">
        <f>'Table 39'!D14/'Table 40'!$D14*100</f>
        <v>42.687148577120062</v>
      </c>
      <c r="E14" s="212">
        <f>'Table 39'!E14/'Table 40'!$D14*100</f>
        <v>54.900142604706282</v>
      </c>
      <c r="F14" s="212">
        <f>'Table 39'!F14/'Table 40'!$D14*100</f>
        <v>29.561186087394571</v>
      </c>
      <c r="G14" s="213">
        <f>'Table 39'!G14/'Table 40'!$D14*100</f>
        <v>33.115857968283649</v>
      </c>
      <c r="H14" s="210">
        <f>'Table 39'!H14/'Table 40'!$D14*100</f>
        <v>30.673345618266062</v>
      </c>
      <c r="I14" s="211">
        <f>'Table 39'!I14/'Table 40'!$D14*100</f>
        <v>29.497714913597417</v>
      </c>
      <c r="J14" s="212">
        <f>'Table 39'!J14/'Table 40'!$D14*100</f>
        <v>19.022945557416662</v>
      </c>
      <c r="K14" s="212">
        <f>'Table 39'!K14/'Table 40'!$D14*100</f>
        <v>26.70911117994395</v>
      </c>
      <c r="L14" s="212">
        <f>'Table 39'!L14/'Table 40'!$D14*100</f>
        <v>36.109249412099615</v>
      </c>
      <c r="M14" s="212">
        <f>'Table 39'!M14/'Table 40'!$D14*100</f>
        <v>36.02274924674493</v>
      </c>
      <c r="N14" s="212">
        <f>'Table 39'!N14/'Table 40'!$D14*100</f>
        <v>25.590750711194836</v>
      </c>
      <c r="O14" s="212">
        <f>'Table 39'!O14/'Table 40'!$D14*100</f>
        <v>33.876772274691618</v>
      </c>
      <c r="P14" s="212">
        <f>'Table 39'!P14/'Table 40'!$D14*100</f>
        <v>20.924037613097173</v>
      </c>
      <c r="Q14" s="212">
        <f>'Table 39'!Q14/'Table 40'!$D14*100</f>
        <v>17.85106171541716</v>
      </c>
      <c r="R14" s="212">
        <f>'Table 39'!R14/'Table 40'!$D14*100</f>
        <v>15.295650703666727</v>
      </c>
      <c r="S14" s="213">
        <f>'Table 39'!S14/'Table 40'!$D14*100</f>
        <v>22.116874706163873</v>
      </c>
      <c r="T14" s="212">
        <f>'Table 39'!T14/'Table 40'!$D14*100</f>
        <v>16.862044672485084</v>
      </c>
      <c r="U14" s="212">
        <f>'Table 39'!U14/'Table 40'!$D14*100</f>
        <v>18.960997878718299</v>
      </c>
      <c r="V14" s="213">
        <f>'Table 39'!V14/'Table 40'!$D14*100</f>
        <v>28.5628188585274</v>
      </c>
      <c r="W14" s="210">
        <f>'Table 39'!W14/'Table 40'!$D14*100</f>
        <v>25.221923069862349</v>
      </c>
      <c r="X14" s="210">
        <f>'Table 39'!X14/'Table 40'!$D14*100</f>
        <v>26.736375959480441</v>
      </c>
    </row>
    <row r="15" spans="1:24" s="105" customFormat="1">
      <c r="A15" s="44">
        <v>2005</v>
      </c>
      <c r="B15" s="210">
        <f>'Table 39'!B15/'Table 40'!$D15*100</f>
        <v>27.688963345981541</v>
      </c>
      <c r="C15" s="211">
        <f>'Table 39'!C15/'Table 40'!$D15*100</f>
        <v>13.280709341436717</v>
      </c>
      <c r="D15" s="212">
        <f>'Table 39'!D15/'Table 40'!$D15*100</f>
        <v>45.299360460942196</v>
      </c>
      <c r="E15" s="212">
        <f>'Table 39'!E15/'Table 40'!$D15*100</f>
        <v>54.708833382025034</v>
      </c>
      <c r="F15" s="212">
        <f>'Table 39'!F15/'Table 40'!$D15*100</f>
        <v>29.541021965167996</v>
      </c>
      <c r="G15" s="213">
        <f>'Table 39'!G15/'Table 40'!$D15*100</f>
        <v>33.789109058918775</v>
      </c>
      <c r="H15" s="210">
        <f>'Table 39'!H15/'Table 40'!$D15*100</f>
        <v>31.199628877162773</v>
      </c>
      <c r="I15" s="211">
        <f>'Table 39'!I15/'Table 40'!$D15*100</f>
        <v>30.597032988536206</v>
      </c>
      <c r="J15" s="212">
        <f>'Table 39'!J15/'Table 40'!$D15*100</f>
        <v>19.36809025124267</v>
      </c>
      <c r="K15" s="212">
        <f>'Table 39'!K15/'Table 40'!$D15*100</f>
        <v>27.352442822214012</v>
      </c>
      <c r="L15" s="212">
        <f>'Table 39'!L15/'Table 40'!$D15*100</f>
        <v>37.267110397921549</v>
      </c>
      <c r="M15" s="212">
        <f>'Table 39'!M15/'Table 40'!$D15*100</f>
        <v>36.487077135003517</v>
      </c>
      <c r="N15" s="212">
        <f>'Table 39'!N15/'Table 40'!$D15*100</f>
        <v>25.854011369854206</v>
      </c>
      <c r="O15" s="212">
        <f>'Table 39'!O15/'Table 40'!$D15*100</f>
        <v>34.62926155505864</v>
      </c>
      <c r="P15" s="212">
        <f>'Table 39'!P15/'Table 40'!$D15*100</f>
        <v>21.655099067000883</v>
      </c>
      <c r="Q15" s="212">
        <f>'Table 39'!Q15/'Table 40'!$D15*100</f>
        <v>18.471400683575098</v>
      </c>
      <c r="R15" s="212">
        <f>'Table 39'!R15/'Table 40'!$D15*100</f>
        <v>15.992765088429749</v>
      </c>
      <c r="S15" s="213">
        <f>'Table 39'!S15/'Table 40'!$D15*100</f>
        <v>22.982440929128863</v>
      </c>
      <c r="T15" s="212">
        <f>'Table 39'!T15/'Table 40'!$D15*100</f>
        <v>17.681039040258099</v>
      </c>
      <c r="U15" s="212">
        <f>'Table 39'!U15/'Table 40'!$D15*100</f>
        <v>19.251840580621625</v>
      </c>
      <c r="V15" s="213">
        <f>'Table 39'!V15/'Table 40'!$D15*100</f>
        <v>29.597075001539903</v>
      </c>
      <c r="W15" s="210">
        <f>'Table 39'!W15/'Table 40'!$D15*100</f>
        <v>25.968205355589536</v>
      </c>
      <c r="X15" s="210">
        <f>'Table 39'!X15/'Table 40'!$D15*100</f>
        <v>27.368598021545903</v>
      </c>
    </row>
    <row r="16" spans="1:24" s="105" customFormat="1">
      <c r="A16" s="44">
        <v>2006</v>
      </c>
      <c r="B16" s="210">
        <f>'Table 39'!B16/'Table 40'!$D16*100</f>
        <v>28.45516748740382</v>
      </c>
      <c r="C16" s="211">
        <f>'Table 39'!C16/'Table 40'!$D16*100</f>
        <v>13.511507857889175</v>
      </c>
      <c r="D16" s="212">
        <f>'Table 39'!D16/'Table 40'!$D16*100</f>
        <v>46.850973191855253</v>
      </c>
      <c r="E16" s="212">
        <f>'Table 39'!E16/'Table 40'!$D16*100</f>
        <v>55.789377661794774</v>
      </c>
      <c r="F16" s="212">
        <f>'Table 39'!F16/'Table 40'!$D16*100</f>
        <v>30.911555701747361</v>
      </c>
      <c r="G16" s="213">
        <f>'Table 39'!G16/'Table 40'!$D16*100</f>
        <v>34.343879564591624</v>
      </c>
      <c r="H16" s="210">
        <f>'Table 39'!H16/'Table 40'!$D16*100</f>
        <v>32.180843153405782</v>
      </c>
      <c r="I16" s="211">
        <f>'Table 39'!I16/'Table 40'!$D16*100</f>
        <v>32.015051541328177</v>
      </c>
      <c r="J16" s="212">
        <f>'Table 39'!J16/'Table 40'!$D16*100</f>
        <v>19.986853642383302</v>
      </c>
      <c r="K16" s="212">
        <f>'Table 39'!K16/'Table 40'!$D16*100</f>
        <v>27.614273041844346</v>
      </c>
      <c r="L16" s="212">
        <f>'Table 39'!L16/'Table 40'!$D16*100</f>
        <v>38.428614726235907</v>
      </c>
      <c r="M16" s="212">
        <f>'Table 39'!M16/'Table 40'!$D16*100</f>
        <v>37.018927668952678</v>
      </c>
      <c r="N16" s="212">
        <f>'Table 39'!N16/'Table 40'!$D16*100</f>
        <v>26.706439324642783</v>
      </c>
      <c r="O16" s="212">
        <f>'Table 39'!O16/'Table 40'!$D16*100</f>
        <v>35.30425858576686</v>
      </c>
      <c r="P16" s="212">
        <f>'Table 39'!P16/'Table 40'!$D16*100</f>
        <v>22.39401753008055</v>
      </c>
      <c r="Q16" s="212">
        <f>'Table 39'!Q16/'Table 40'!$D16*100</f>
        <v>19.425982126949208</v>
      </c>
      <c r="R16" s="212">
        <f>'Table 39'!R16/'Table 40'!$D16*100</f>
        <v>16.637971010686712</v>
      </c>
      <c r="S16" s="213">
        <f>'Table 39'!S16/'Table 40'!$D16*100</f>
        <v>23.094878026275282</v>
      </c>
      <c r="T16" s="212">
        <f>'Table 39'!T16/'Table 40'!$D16*100</f>
        <v>17.795249633745293</v>
      </c>
      <c r="U16" s="212">
        <f>'Table 39'!U16/'Table 40'!$D16*100</f>
        <v>19.38055801486377</v>
      </c>
      <c r="V16" s="213">
        <f>'Table 39'!V16/'Table 40'!$D16*100</f>
        <v>29.723088304123756</v>
      </c>
      <c r="W16" s="210">
        <f>'Table 39'!W16/'Table 40'!$D16*100</f>
        <v>26.659429417299279</v>
      </c>
      <c r="X16" s="210">
        <f>'Table 39'!X16/'Table 40'!$D16*100</f>
        <v>28.075819514912808</v>
      </c>
    </row>
    <row r="17" spans="1:24" s="105" customFormat="1">
      <c r="A17" s="44">
        <v>2007</v>
      </c>
      <c r="B17" s="210">
        <f>'Table 39'!B17/'Table 40'!$D17*100</f>
        <v>29.039928841111855</v>
      </c>
      <c r="C17" s="211">
        <f>'Table 39'!C17/'Table 40'!$D17*100</f>
        <v>13.477611463028479</v>
      </c>
      <c r="D17" s="212">
        <f>'Table 39'!D17/'Table 40'!$D17*100</f>
        <v>50.70835096998141</v>
      </c>
      <c r="E17" s="212">
        <f>'Table 39'!E17/'Table 40'!$D17*100</f>
        <v>59.660391018328816</v>
      </c>
      <c r="F17" s="212">
        <f>'Table 39'!F17/'Table 40'!$D17*100</f>
        <v>31.332100103640048</v>
      </c>
      <c r="G17" s="213">
        <f>'Table 39'!G17/'Table 40'!$D17*100</f>
        <v>34.923851493113261</v>
      </c>
      <c r="H17" s="210">
        <f>'Table 39'!H17/'Table 40'!$D17*100</f>
        <v>32.913452138205848</v>
      </c>
      <c r="I17" s="211">
        <f>'Table 39'!I17/'Table 40'!$D17*100</f>
        <v>32.424135332739809</v>
      </c>
      <c r="J17" s="212">
        <f>'Table 39'!J17/'Table 40'!$D17*100</f>
        <v>20.539331548304023</v>
      </c>
      <c r="K17" s="212">
        <f>'Table 39'!K17/'Table 40'!$D17*100</f>
        <v>28.237237025860679</v>
      </c>
      <c r="L17" s="212">
        <f>'Table 39'!L17/'Table 40'!$D17*100</f>
        <v>38.537099312645068</v>
      </c>
      <c r="M17" s="212">
        <f>'Table 39'!M17/'Table 40'!$D17*100</f>
        <v>38.517268399241857</v>
      </c>
      <c r="N17" s="212">
        <f>'Table 39'!N17/'Table 40'!$D17*100</f>
        <v>26.342306797637832</v>
      </c>
      <c r="O17" s="212">
        <f>'Table 39'!O17/'Table 40'!$D17*100</f>
        <v>35.536871017861309</v>
      </c>
      <c r="P17" s="212">
        <f>'Table 39'!P17/'Table 40'!$D17*100</f>
        <v>23.099486799241774</v>
      </c>
      <c r="Q17" s="212">
        <f>'Table 39'!Q17/'Table 40'!$D17*100</f>
        <v>20.09218144794135</v>
      </c>
      <c r="R17" s="212">
        <f>'Table 39'!R17/'Table 40'!$D17*100</f>
        <v>16.936459612690786</v>
      </c>
      <c r="S17" s="213">
        <f>'Table 39'!S17/'Table 40'!$D17*100</f>
        <v>23.22227316497429</v>
      </c>
      <c r="T17" s="212">
        <f>'Table 39'!T17/'Table 40'!$D17*100</f>
        <v>17.925864366294284</v>
      </c>
      <c r="U17" s="212">
        <f>'Table 39'!U17/'Table 40'!$D17*100</f>
        <v>20.044892132441731</v>
      </c>
      <c r="V17" s="213">
        <f>'Table 39'!V17/'Table 40'!$D17*100</f>
        <v>29.543426929935983</v>
      </c>
      <c r="W17" s="210">
        <f>'Table 39'!W17/'Table 40'!$D17*100</f>
        <v>27.207136889295548</v>
      </c>
      <c r="X17" s="210">
        <f>'Table 39'!X17/'Table 40'!$D17*100</f>
        <v>28.601755627720387</v>
      </c>
    </row>
    <row r="18" spans="1:24" s="105" customFormat="1">
      <c r="A18" s="44">
        <v>2008</v>
      </c>
      <c r="B18" s="210">
        <f>'Table 39'!B18/'Table 40'!$D18*100</f>
        <v>29.21991907630251</v>
      </c>
      <c r="C18" s="211">
        <f>'Table 39'!C18/'Table 40'!$D18*100</f>
        <v>13.763463134530147</v>
      </c>
      <c r="D18" s="212">
        <f>'Table 39'!D18/'Table 40'!$D18*100</f>
        <v>51.655845663079432</v>
      </c>
      <c r="E18" s="212">
        <f>'Table 39'!E18/'Table 40'!$D18*100</f>
        <v>59.168415241478314</v>
      </c>
      <c r="F18" s="212">
        <f>'Table 39'!F18/'Table 40'!$D18*100</f>
        <v>31.428090927375607</v>
      </c>
      <c r="G18" s="213">
        <f>'Table 39'!G18/'Table 40'!$D18*100</f>
        <v>35.214665257371635</v>
      </c>
      <c r="H18" s="210">
        <f>'Table 39'!H18/'Table 40'!$D18*100</f>
        <v>33.263507598698276</v>
      </c>
      <c r="I18" s="211">
        <f>'Table 39'!I18/'Table 40'!$D18*100</f>
        <v>32.315664001604823</v>
      </c>
      <c r="J18" s="212">
        <f>'Table 39'!J18/'Table 40'!$D18*100</f>
        <v>20.693383836056334</v>
      </c>
      <c r="K18" s="212">
        <f>'Table 39'!K18/'Table 40'!$D18*100</f>
        <v>28.214466994329403</v>
      </c>
      <c r="L18" s="212">
        <f>'Table 39'!L18/'Table 40'!$D18*100</f>
        <v>38.283494656512659</v>
      </c>
      <c r="M18" s="212">
        <f>'Table 39'!M18/'Table 40'!$D18*100</f>
        <v>37.695252530443305</v>
      </c>
      <c r="N18" s="212">
        <f>'Table 39'!N18/'Table 40'!$D18*100</f>
        <v>26.666243635943871</v>
      </c>
      <c r="O18" s="212">
        <f>'Table 39'!O18/'Table 40'!$D18*100</f>
        <v>36.585109849290291</v>
      </c>
      <c r="P18" s="212">
        <f>'Table 39'!P18/'Table 40'!$D18*100</f>
        <v>23.410051133895124</v>
      </c>
      <c r="Q18" s="212">
        <f>'Table 39'!Q18/'Table 40'!$D18*100</f>
        <v>19.643514938368405</v>
      </c>
      <c r="R18" s="212">
        <f>'Table 39'!R18/'Table 40'!$D18*100</f>
        <v>17.143677116497017</v>
      </c>
      <c r="S18" s="213">
        <f>'Table 39'!S18/'Table 40'!$D18*100</f>
        <v>23.550384853900411</v>
      </c>
      <c r="T18" s="212">
        <f>'Table 39'!T18/'Table 40'!$D18*100</f>
        <v>17.913768639033499</v>
      </c>
      <c r="U18" s="212">
        <f>'Table 39'!U18/'Table 40'!$D18*100</f>
        <v>19.831710324509952</v>
      </c>
      <c r="V18" s="213">
        <f>'Table 39'!V18/'Table 40'!$D18*100</f>
        <v>30.423470972103907</v>
      </c>
      <c r="W18" s="210">
        <f>'Table 39'!W18/'Table 40'!$D18*100</f>
        <v>27.347482985895709</v>
      </c>
      <c r="X18" s="210">
        <f>'Table 39'!X18/'Table 40'!$D18*100</f>
        <v>28.736500257706606</v>
      </c>
    </row>
    <row r="19" spans="1:24" s="105" customFormat="1">
      <c r="A19" s="44">
        <v>2009</v>
      </c>
      <c r="B19" s="210">
        <f>'Table 39'!B19/'Table 40'!$D19*100</f>
        <v>29.651732999723922</v>
      </c>
      <c r="C19" s="211">
        <f>'Table 39'!C19/'Table 40'!$D19*100</f>
        <v>13.725781490025469</v>
      </c>
      <c r="D19" s="212">
        <f>'Table 39'!D19/'Table 40'!$D19*100</f>
        <v>55.49495940535769</v>
      </c>
      <c r="E19" s="212">
        <f>'Table 39'!E19/'Table 40'!$D19*100</f>
        <v>62.657304546972405</v>
      </c>
      <c r="F19" s="212">
        <f>'Table 39'!F19/'Table 40'!$D19*100</f>
        <v>32.233379123142129</v>
      </c>
      <c r="G19" s="213">
        <f>'Table 39'!G19/'Table 40'!$D19*100</f>
        <v>36.067427021031676</v>
      </c>
      <c r="H19" s="210">
        <f>'Table 39'!H19/'Table 40'!$D19*100</f>
        <v>34.142122643129674</v>
      </c>
      <c r="I19" s="211">
        <f>'Table 39'!I19/'Table 40'!$D19*100</f>
        <v>33.449465186271041</v>
      </c>
      <c r="J19" s="212">
        <f>'Table 39'!J19/'Table 40'!$D19*100</f>
        <v>20.779393372165224</v>
      </c>
      <c r="K19" s="212">
        <f>'Table 39'!K19/'Table 40'!$D19*100</f>
        <v>29.088263187471409</v>
      </c>
      <c r="L19" s="212">
        <f>'Table 39'!L19/'Table 40'!$D19*100</f>
        <v>39.129510144159404</v>
      </c>
      <c r="M19" s="212">
        <f>'Table 39'!M19/'Table 40'!$D19*100</f>
        <v>38.372518419946374</v>
      </c>
      <c r="N19" s="212">
        <f>'Table 39'!N19/'Table 40'!$D19*100</f>
        <v>26.618000109128932</v>
      </c>
      <c r="O19" s="212">
        <f>'Table 39'!O19/'Table 40'!$D19*100</f>
        <v>37.349217240316726</v>
      </c>
      <c r="P19" s="212">
        <f>'Table 39'!P19/'Table 40'!$D19*100</f>
        <v>23.659052459244968</v>
      </c>
      <c r="Q19" s="212">
        <f>'Table 39'!Q19/'Table 40'!$D19*100</f>
        <v>20.31348753070581</v>
      </c>
      <c r="R19" s="212">
        <f>'Table 39'!R19/'Table 40'!$D19*100</f>
        <v>17.193365168372203</v>
      </c>
      <c r="S19" s="213">
        <f>'Table 39'!S19/'Table 40'!$D19*100</f>
        <v>23.924419977584314</v>
      </c>
      <c r="T19" s="212">
        <f>'Table 39'!T19/'Table 40'!$D19*100</f>
        <v>18.187835017056209</v>
      </c>
      <c r="U19" s="212">
        <f>'Table 39'!U19/'Table 40'!$D19*100</f>
        <v>20.923084380145305</v>
      </c>
      <c r="V19" s="213">
        <f>'Table 39'!V19/'Table 40'!$D19*100</f>
        <v>30.468333045899886</v>
      </c>
      <c r="W19" s="210">
        <f>'Table 39'!W19/'Table 40'!$D19*100</f>
        <v>27.698728318633531</v>
      </c>
      <c r="X19" s="210">
        <f>'Table 39'!X19/'Table 40'!$D19*100</f>
        <v>29.120248528158658</v>
      </c>
    </row>
    <row r="20" spans="1:24" s="105" customFormat="1">
      <c r="A20" s="44">
        <v>2010</v>
      </c>
      <c r="B20" s="210">
        <f>'Table 39'!B20/'Table 40'!$D20*100</f>
        <v>29.307407807106479</v>
      </c>
      <c r="C20" s="211">
        <f>'Table 39'!C20/'Table 40'!$D20*100</f>
        <v>13.872388480904654</v>
      </c>
      <c r="D20" s="212">
        <f>'Table 39'!D20/'Table 40'!$D20*100</f>
        <v>52.409839396000734</v>
      </c>
      <c r="E20" s="212">
        <f>'Table 39'!E20/'Table 40'!$D20*100</f>
        <v>62.431688947226213</v>
      </c>
      <c r="F20" s="212">
        <f>'Table 39'!F20/'Table 40'!$D20*100</f>
        <v>31.525331124996896</v>
      </c>
      <c r="G20" s="213">
        <f>'Table 39'!G20/'Table 40'!$D20*100</f>
        <v>35.222224171251774</v>
      </c>
      <c r="H20" s="210">
        <f>'Table 39'!H20/'Table 40'!$D20*100</f>
        <v>33.503799202797133</v>
      </c>
      <c r="I20" s="211">
        <f>'Table 39'!I20/'Table 40'!$D20*100</f>
        <v>33.69317716831705</v>
      </c>
      <c r="J20" s="212">
        <f>'Table 39'!J20/'Table 40'!$D20*100</f>
        <v>20.422070392846532</v>
      </c>
      <c r="K20" s="212">
        <f>'Table 39'!K20/'Table 40'!$D20*100</f>
        <v>28.337487336521949</v>
      </c>
      <c r="L20" s="212">
        <f>'Table 39'!L20/'Table 40'!$D20*100</f>
        <v>38.145545745130505</v>
      </c>
      <c r="M20" s="212">
        <f>'Table 39'!M20/'Table 40'!$D20*100</f>
        <v>38.527567091197533</v>
      </c>
      <c r="N20" s="212">
        <f>'Table 39'!N20/'Table 40'!$D20*100</f>
        <v>25.944853731162144</v>
      </c>
      <c r="O20" s="212">
        <f>'Table 39'!O20/'Table 40'!$D20*100</f>
        <v>37.190110882192378</v>
      </c>
      <c r="P20" s="212">
        <f>'Table 39'!P20/'Table 40'!$D20*100</f>
        <v>23.86974329486112</v>
      </c>
      <c r="Q20" s="212">
        <f>'Table 39'!Q20/'Table 40'!$D20*100</f>
        <v>20.360086859425333</v>
      </c>
      <c r="R20" s="212">
        <f>'Table 39'!R20/'Table 40'!$D20*100</f>
        <v>16.805917071291272</v>
      </c>
      <c r="S20" s="213">
        <f>'Table 39'!S20/'Table 40'!$D20*100</f>
        <v>23.656391074838684</v>
      </c>
      <c r="T20" s="212">
        <f>'Table 39'!T20/'Table 40'!$D20*100</f>
        <v>18.111627440167808</v>
      </c>
      <c r="U20" s="212">
        <f>'Table 39'!U20/'Table 40'!$D20*100</f>
        <v>19.685680287254097</v>
      </c>
      <c r="V20" s="213">
        <f>'Table 39'!V20/'Table 40'!$D20*100</f>
        <v>30.122088777077948</v>
      </c>
      <c r="W20" s="210">
        <f>'Table 39'!W20/'Table 40'!$D20*100</f>
        <v>27.442903579147821</v>
      </c>
      <c r="X20" s="210">
        <f>'Table 39'!X20/'Table 40'!$D20*100</f>
        <v>28.79699775443466</v>
      </c>
    </row>
    <row r="21" spans="1:24" s="105" customFormat="1">
      <c r="A21" s="44">
        <v>2011</v>
      </c>
      <c r="B21" s="210">
        <f>'Table 39'!B21/'Table 40'!$D21*100</f>
        <v>29.52308955871813</v>
      </c>
      <c r="C21" s="211">
        <f>'Table 39'!C21/'Table 40'!$D21*100</f>
        <v>13.854726576685664</v>
      </c>
      <c r="D21" s="212">
        <f>'Table 39'!D21/'Table 40'!$D21*100</f>
        <v>53.283280215359596</v>
      </c>
      <c r="E21" s="212">
        <f>'Table 39'!E21/'Table 40'!$D21*100</f>
        <v>62.949269644473091</v>
      </c>
      <c r="F21" s="212">
        <f>'Table 39'!F21/'Table 40'!$D21*100</f>
        <v>32.125565588293178</v>
      </c>
      <c r="G21" s="213">
        <f>'Table 39'!G21/'Table 40'!$D21*100</f>
        <v>35.127785530881404</v>
      </c>
      <c r="H21" s="210">
        <f>'Table 39'!H21/'Table 40'!$D21*100</f>
        <v>33.874810616335274</v>
      </c>
      <c r="I21" s="211">
        <f>'Table 39'!I21/'Table 40'!$D21*100</f>
        <v>33.61965340520085</v>
      </c>
      <c r="J21" s="212">
        <f>'Table 39'!J21/'Table 40'!$D21*100</f>
        <v>20.428756019415825</v>
      </c>
      <c r="K21" s="212">
        <f>'Table 39'!K21/'Table 40'!$D21*100</f>
        <v>28.585554939049342</v>
      </c>
      <c r="L21" s="212">
        <f>'Table 39'!L21/'Table 40'!$D21*100</f>
        <v>38.220199174309883</v>
      </c>
      <c r="M21" s="212">
        <f>'Table 39'!M21/'Table 40'!$D21*100</f>
        <v>38.523061311191867</v>
      </c>
      <c r="N21" s="212">
        <f>'Table 39'!N21/'Table 40'!$D21*100</f>
        <v>26.957753433579146</v>
      </c>
      <c r="O21" s="212">
        <f>'Table 39'!O21/'Table 40'!$D21*100</f>
        <v>37.165551745376298</v>
      </c>
      <c r="P21" s="212">
        <f>'Table 39'!P21/'Table 40'!$D21*100</f>
        <v>24.254942163645559</v>
      </c>
      <c r="Q21" s="212">
        <f>'Table 39'!Q21/'Table 40'!$D21*100</f>
        <v>20.420031477604091</v>
      </c>
      <c r="R21" s="212">
        <f>'Table 39'!R21/'Table 40'!$D21*100</f>
        <v>16.848338556936294</v>
      </c>
      <c r="S21" s="213">
        <f>'Table 39'!S21/'Table 40'!$D21*100</f>
        <v>23.531809349464908</v>
      </c>
      <c r="T21" s="212">
        <f>'Table 39'!T21/'Table 40'!$D21*100</f>
        <v>18.053130712121945</v>
      </c>
      <c r="U21" s="212">
        <f>'Table 39'!U21/'Table 40'!$D21*100</f>
        <v>20.054021698329048</v>
      </c>
      <c r="V21" s="213">
        <f>'Table 39'!V21/'Table 40'!$D21*100</f>
        <v>29.978210097047338</v>
      </c>
      <c r="W21" s="210">
        <f>'Table 39'!W21/'Table 40'!$D21*100</f>
        <v>27.581352667256038</v>
      </c>
      <c r="X21" s="210">
        <f>'Table 39'!X21/'Table 40'!$D21*100</f>
        <v>28.959146238018334</v>
      </c>
    </row>
    <row r="22" spans="1:24" s="105" customFormat="1">
      <c r="A22" s="44">
        <v>2012</v>
      </c>
      <c r="B22" s="210">
        <f>'Table 39'!B22/'Table 40'!$D22*100</f>
        <v>29.968408804228737</v>
      </c>
      <c r="C22" s="211">
        <f>'Table 39'!C22/'Table 40'!$D22*100</f>
        <v>14.643581903113736</v>
      </c>
      <c r="D22" s="212">
        <f>'Table 39'!D22/'Table 40'!$D22*100</f>
        <v>53.567324627490379</v>
      </c>
      <c r="E22" s="212">
        <f>'Table 39'!E22/'Table 40'!$D22*100</f>
        <v>67.480007554500332</v>
      </c>
      <c r="F22" s="212">
        <f>'Table 39'!F22/'Table 40'!$D22*100</f>
        <v>32.717460674779907</v>
      </c>
      <c r="G22" s="213">
        <f>'Table 39'!G22/'Table 40'!$D22*100</f>
        <v>35.660644834091386</v>
      </c>
      <c r="H22" s="210">
        <f>'Table 39'!H22/'Table 40'!$D22*100</f>
        <v>34.591115287571895</v>
      </c>
      <c r="I22" s="211">
        <f>'Table 39'!I22/'Table 40'!$D22*100</f>
        <v>34.6263647753714</v>
      </c>
      <c r="J22" s="212">
        <f>'Table 39'!J22/'Table 40'!$D22*100</f>
        <v>20.984554858849442</v>
      </c>
      <c r="K22" s="212">
        <f>'Table 39'!K22/'Table 40'!$D22*100</f>
        <v>29.132585172203189</v>
      </c>
      <c r="L22" s="212">
        <f>'Table 39'!L22/'Table 40'!$D22*100</f>
        <v>39.360146255475854</v>
      </c>
      <c r="M22" s="212">
        <f>'Table 39'!M22/'Table 40'!$D22*100</f>
        <v>38.655493779437322</v>
      </c>
      <c r="N22" s="212">
        <f>'Table 39'!N22/'Table 40'!$D22*100</f>
        <v>26.122429859802953</v>
      </c>
      <c r="O22" s="212">
        <f>'Table 39'!O22/'Table 40'!$D22*100</f>
        <v>37.470726622520729</v>
      </c>
      <c r="P22" s="212">
        <f>'Table 39'!P22/'Table 40'!$D22*100</f>
        <v>24.185494046434965</v>
      </c>
      <c r="Q22" s="212">
        <f>'Table 39'!Q22/'Table 40'!$D22*100</f>
        <v>20.865194309325801</v>
      </c>
      <c r="R22" s="212">
        <f>'Table 39'!R22/'Table 40'!$D22*100</f>
        <v>16.843448280004566</v>
      </c>
      <c r="S22" s="213">
        <f>'Table 39'!S22/'Table 40'!$D22*100</f>
        <v>23.638671152533021</v>
      </c>
      <c r="T22" s="212">
        <f>'Table 39'!T22/'Table 40'!$D22*100</f>
        <v>18.52169566382393</v>
      </c>
      <c r="U22" s="212">
        <f>'Table 39'!U22/'Table 40'!$D22*100</f>
        <v>19.666964493823322</v>
      </c>
      <c r="V22" s="213">
        <f>'Table 39'!V22/'Table 40'!$D22*100</f>
        <v>29.685562630574076</v>
      </c>
      <c r="W22" s="210">
        <f>'Table 39'!W22/'Table 40'!$D22*100</f>
        <v>27.869986552402253</v>
      </c>
      <c r="X22" s="210">
        <f>'Table 39'!X22/'Table 40'!$D22*100</f>
        <v>29.369480053741825</v>
      </c>
    </row>
    <row r="23" spans="1:24" s="105" customFormat="1">
      <c r="A23" s="44">
        <v>2013</v>
      </c>
      <c r="B23" s="210">
        <f>'Table 39'!B23/'Table 40'!$D23*100</f>
        <v>30.516705759780717</v>
      </c>
      <c r="C23" s="211">
        <f>'Table 39'!C23/'Table 40'!$D23*100</f>
        <v>14.029133006136584</v>
      </c>
      <c r="D23" s="212">
        <f>'Table 39'!D23/'Table 40'!$D23*100</f>
        <v>55.481256764804485</v>
      </c>
      <c r="E23" s="212">
        <f>'Table 39'!E23/'Table 40'!$D23*100</f>
        <v>65.430544098662821</v>
      </c>
      <c r="F23" s="212">
        <f>'Table 39'!F23/'Table 40'!$D23*100</f>
        <v>33.26443393264757</v>
      </c>
      <c r="G23" s="213">
        <f>'Table 39'!G23/'Table 40'!$D23*100</f>
        <v>36.64932218220509</v>
      </c>
      <c r="H23" s="210">
        <f>'Table 39'!H23/'Table 40'!$D23*100</f>
        <v>35.154948774446545</v>
      </c>
      <c r="I23" s="211">
        <f>'Table 39'!I23/'Table 40'!$D23*100</f>
        <v>35.515001895867179</v>
      </c>
      <c r="J23" s="212">
        <f>'Table 39'!J23/'Table 40'!$D23*100</f>
        <v>21.408761958434518</v>
      </c>
      <c r="K23" s="212">
        <f>'Table 39'!K23/'Table 40'!$D23*100</f>
        <v>30.237231245256595</v>
      </c>
      <c r="L23" s="212">
        <f>'Table 39'!L23/'Table 40'!$D23*100</f>
        <v>39.289972206751543</v>
      </c>
      <c r="M23" s="212">
        <f>'Table 39'!M23/'Table 40'!$D23*100</f>
        <v>39.325524255998886</v>
      </c>
      <c r="N23" s="212">
        <f>'Table 39'!N23/'Table 40'!$D23*100</f>
        <v>27.23254106457761</v>
      </c>
      <c r="O23" s="212">
        <f>'Table 39'!O23/'Table 40'!$D23*100</f>
        <v>38.224033473368948</v>
      </c>
      <c r="P23" s="212">
        <f>'Table 39'!P23/'Table 40'!$D23*100</f>
        <v>24.640458975100398</v>
      </c>
      <c r="Q23" s="212">
        <f>'Table 39'!Q23/'Table 40'!$D23*100</f>
        <v>20.716082127923883</v>
      </c>
      <c r="R23" s="212">
        <f>'Table 39'!R23/'Table 40'!$D23*100</f>
        <v>17.010215053716976</v>
      </c>
      <c r="S23" s="213">
        <f>'Table 39'!S23/'Table 40'!$D23*100</f>
        <v>24.030907798773608</v>
      </c>
      <c r="T23" s="212">
        <f>'Table 39'!T23/'Table 40'!$D23*100</f>
        <v>18.897346251521931</v>
      </c>
      <c r="U23" s="212">
        <f>'Table 39'!U23/'Table 40'!$D23*100</f>
        <v>19.440206002484178</v>
      </c>
      <c r="V23" s="213">
        <f>'Table 39'!V23/'Table 40'!$D23*100</f>
        <v>30.164626839740134</v>
      </c>
      <c r="W23" s="210">
        <f>'Table 39'!W23/'Table 40'!$D23*100</f>
        <v>28.406634377738371</v>
      </c>
      <c r="X23" s="210">
        <f>'Table 39'!X23/'Table 40'!$D23*100</f>
        <v>29.861437577254801</v>
      </c>
    </row>
    <row r="24" spans="1:24" s="105" customFormat="1">
      <c r="A24" s="44">
        <v>2014</v>
      </c>
      <c r="B24" s="210">
        <f>'Table 39'!B24/'Table 40'!$D24*100</f>
        <v>31.104918098634236</v>
      </c>
      <c r="C24" s="211">
        <f>'Table 39'!C24/'Table 40'!$D24*100</f>
        <v>14.909936630067049</v>
      </c>
      <c r="D24" s="212">
        <f>'Table 39'!D24/'Table 40'!$D24*100</f>
        <v>56.266234926736225</v>
      </c>
      <c r="E24" s="212">
        <f>'Table 39'!E24/'Table 40'!$D24*100</f>
        <v>70.456766907992417</v>
      </c>
      <c r="F24" s="212">
        <f>'Table 39'!F24/'Table 40'!$D24*100</f>
        <v>34.050548371233496</v>
      </c>
      <c r="G24" s="213">
        <f>'Table 39'!G24/'Table 40'!$D24*100</f>
        <v>36.942747987819587</v>
      </c>
      <c r="H24" s="210">
        <f>'Table 39'!H24/'Table 40'!$D24*100</f>
        <v>35.920006328903035</v>
      </c>
      <c r="I24" s="211">
        <f>'Table 39'!I24/'Table 40'!$D24*100</f>
        <v>35.95070127935621</v>
      </c>
      <c r="J24" s="212">
        <f>'Table 39'!J24/'Table 40'!$D24*100</f>
        <v>21.687632798421618</v>
      </c>
      <c r="K24" s="212">
        <f>'Table 39'!K24/'Table 40'!$D24*100</f>
        <v>30.090120989507348</v>
      </c>
      <c r="L24" s="212">
        <f>'Table 39'!L24/'Table 40'!$D24*100</f>
        <v>40.298532345199177</v>
      </c>
      <c r="M24" s="212">
        <f>'Table 39'!M24/'Table 40'!$D24*100</f>
        <v>40.434558681233213</v>
      </c>
      <c r="N24" s="212">
        <f>'Table 39'!N24/'Table 40'!$D24*100</f>
        <v>28.647533575716359</v>
      </c>
      <c r="O24" s="212">
        <f>'Table 39'!O24/'Table 40'!$D24*100</f>
        <v>38.681436613874368</v>
      </c>
      <c r="P24" s="212">
        <f>'Table 39'!P24/'Table 40'!$D24*100</f>
        <v>24.896801027651694</v>
      </c>
      <c r="Q24" s="212">
        <f>'Table 39'!Q24/'Table 40'!$D24*100</f>
        <v>21.208981218751028</v>
      </c>
      <c r="R24" s="212">
        <f>'Table 39'!R24/'Table 40'!$D24*100</f>
        <v>17.506073101135041</v>
      </c>
      <c r="S24" s="213">
        <f>'Table 39'!S24/'Table 40'!$D24*100</f>
        <v>24.728717813499415</v>
      </c>
      <c r="T24" s="212">
        <f>'Table 39'!T24/'Table 40'!$D24*100</f>
        <v>19.513927793264539</v>
      </c>
      <c r="U24" s="212">
        <f>'Table 39'!U24/'Table 40'!$D24*100</f>
        <v>19.97739024134156</v>
      </c>
      <c r="V24" s="213">
        <f>'Table 39'!V24/'Table 40'!$D24*100</f>
        <v>30.920296101720279</v>
      </c>
      <c r="W24" s="210">
        <f>'Table 39'!W24/'Table 40'!$D24*100</f>
        <v>28.934535684740815</v>
      </c>
      <c r="X24" s="210">
        <f>'Table 39'!X24/'Table 40'!$D24*100</f>
        <v>30.453863177932117</v>
      </c>
    </row>
    <row r="25" spans="1:24" s="105" customFormat="1">
      <c r="A25" s="44">
        <v>2015</v>
      </c>
      <c r="B25" s="210">
        <f>'Table 39'!B25/'Table 40'!$D25*100</f>
        <v>31.363933031446251</v>
      </c>
      <c r="C25" s="211">
        <f>'Table 39'!C25/'Table 40'!$D25*100</f>
        <v>15.622919083244255</v>
      </c>
      <c r="D25" s="212">
        <f>'Table 39'!D25/'Table 40'!$D25*100</f>
        <v>60.29166743557478</v>
      </c>
      <c r="E25" s="212">
        <f>'Table 39'!E25/'Table 40'!$D25*100</f>
        <v>68.785189447073975</v>
      </c>
      <c r="F25" s="212">
        <f>'Table 39'!F25/'Table 40'!$D25*100</f>
        <v>34.471417757562733</v>
      </c>
      <c r="G25" s="213">
        <f>'Table 39'!G25/'Table 40'!$D25*100</f>
        <v>37.214905994587753</v>
      </c>
      <c r="H25" s="210">
        <f>'Table 39'!H25/'Table 40'!$D25*100</f>
        <v>36.325655530979759</v>
      </c>
      <c r="I25" s="211">
        <f>'Table 39'!I25/'Table 40'!$D25*100</f>
        <v>36.318669277215761</v>
      </c>
      <c r="J25" s="212">
        <f>'Table 39'!J25/'Table 40'!$D25*100</f>
        <v>21.986263243034159</v>
      </c>
      <c r="K25" s="212">
        <f>'Table 39'!K25/'Table 40'!$D25*100</f>
        <v>30.085544731165314</v>
      </c>
      <c r="L25" s="212">
        <f>'Table 39'!L25/'Table 40'!$D25*100</f>
        <v>41.401251697678767</v>
      </c>
      <c r="M25" s="212">
        <f>'Table 39'!M25/'Table 40'!$D25*100</f>
        <v>42.245284672206218</v>
      </c>
      <c r="N25" s="212">
        <f>'Table 39'!N25/'Table 40'!$D25*100</f>
        <v>28.952965491791765</v>
      </c>
      <c r="O25" s="212">
        <f>'Table 39'!O25/'Table 40'!$D25*100</f>
        <v>38.453097602578858</v>
      </c>
      <c r="P25" s="212">
        <f>'Table 39'!P25/'Table 40'!$D25*100</f>
        <v>24.644793410501475</v>
      </c>
      <c r="Q25" s="212">
        <f>'Table 39'!Q25/'Table 40'!$D25*100</f>
        <v>21.063928737481302</v>
      </c>
      <c r="R25" s="212">
        <f>'Table 39'!R25/'Table 40'!$D25*100</f>
        <v>17.660463189766627</v>
      </c>
      <c r="S25" s="213">
        <f>'Table 39'!S25/'Table 40'!$D25*100</f>
        <v>24.834146458001555</v>
      </c>
      <c r="T25" s="212">
        <f>'Table 39'!T25/'Table 40'!$D25*100</f>
        <v>19.739596077025908</v>
      </c>
      <c r="U25" s="212">
        <f>'Table 39'!U25/'Table 40'!$D25*100</f>
        <v>19.183517731430641</v>
      </c>
      <c r="V25" s="213">
        <f>'Table 39'!V25/'Table 40'!$D25*100</f>
        <v>30.848382501810011</v>
      </c>
      <c r="W25" s="210">
        <f>'Table 39'!W25/'Table 40'!$D25*100</f>
        <v>29.208953629746237</v>
      </c>
      <c r="X25" s="210">
        <f>'Table 39'!X25/'Table 40'!$D25*100</f>
        <v>30.743214777508886</v>
      </c>
    </row>
    <row r="26" spans="1:24" s="105" customFormat="1">
      <c r="A26" s="44">
        <v>2016</v>
      </c>
      <c r="B26" s="210">
        <f>'Table 39'!B26/'Table 40'!$D26*100</f>
        <v>30.564801564751725</v>
      </c>
      <c r="C26" s="211">
        <f>'Table 39'!C26/'Table 40'!$D26*100</f>
        <v>15.789665966178356</v>
      </c>
      <c r="D26" s="212">
        <f>'Table 39'!D26/'Table 40'!$D26*100</f>
        <v>56.750100259039762</v>
      </c>
      <c r="E26" s="212">
        <f>'Table 39'!E26/'Table 40'!$D26*100</f>
        <v>65.964575916779708</v>
      </c>
      <c r="F26" s="212">
        <f>'Table 39'!F26/'Table 40'!$D26*100</f>
        <v>33.907976552993709</v>
      </c>
      <c r="G26" s="213">
        <f>'Table 39'!G26/'Table 40'!$D26*100</f>
        <v>36.745922463115321</v>
      </c>
      <c r="H26" s="210">
        <f>'Table 39'!H26/'Table 40'!$D26*100</f>
        <v>35.460024837484468</v>
      </c>
      <c r="I26" s="211">
        <f>'Table 39'!I26/'Table 40'!$D26*100</f>
        <v>35.098163999433169</v>
      </c>
      <c r="J26" s="212">
        <f>'Table 39'!J26/'Table 40'!$D26*100</f>
        <v>21.205488060629268</v>
      </c>
      <c r="K26" s="212">
        <f>'Table 39'!K26/'Table 40'!$D26*100</f>
        <v>29.374157319116811</v>
      </c>
      <c r="L26" s="212">
        <f>'Table 39'!L26/'Table 40'!$D26*100</f>
        <v>40.760550290224195</v>
      </c>
      <c r="M26" s="212">
        <f>'Table 39'!M26/'Table 40'!$D26*100</f>
        <v>41.935428342507045</v>
      </c>
      <c r="N26" s="212">
        <f>'Table 39'!N26/'Table 40'!$D26*100</f>
        <v>28.274978160480892</v>
      </c>
      <c r="O26" s="212">
        <f>'Table 39'!O26/'Table 40'!$D26*100</f>
        <v>37.360017683248678</v>
      </c>
      <c r="P26" s="212">
        <f>'Table 39'!P26/'Table 40'!$D26*100</f>
        <v>24.002007642517192</v>
      </c>
      <c r="Q26" s="212">
        <f>'Table 39'!Q26/'Table 40'!$D26*100</f>
        <v>20.819309604895565</v>
      </c>
      <c r="R26" s="212">
        <f>'Table 39'!R26/'Table 40'!$D26*100</f>
        <v>17.313792035340605</v>
      </c>
      <c r="S26" s="213">
        <f>'Table 39'!S26/'Table 40'!$D26*100</f>
        <v>24.554606964944615</v>
      </c>
      <c r="T26" s="212">
        <f>'Table 39'!T26/'Table 40'!$D26*100</f>
        <v>19.580238396461073</v>
      </c>
      <c r="U26" s="212">
        <f>'Table 39'!U26/'Table 40'!$D26*100</f>
        <v>19.4621362912624</v>
      </c>
      <c r="V26" s="213">
        <f>'Table 39'!V26/'Table 40'!$D26*100</f>
        <v>30.065143976749109</v>
      </c>
      <c r="W26" s="210">
        <f>'Table 39'!W26/'Table 40'!$D26*100</f>
        <v>28.502939093627479</v>
      </c>
      <c r="X26" s="210">
        <f>'Table 39'!X26/'Table 40'!$D26*100</f>
        <v>30.065402446452349</v>
      </c>
    </row>
    <row r="27" spans="1:24" s="105" customFormat="1">
      <c r="A27" s="60">
        <v>2017</v>
      </c>
      <c r="B27" s="210">
        <f>'Table 39'!B27/'Table 40'!$D27*100</f>
        <v>30.880998365516621</v>
      </c>
      <c r="C27" s="211">
        <f>'Table 39'!C27/'Table 40'!$D27*100</f>
        <v>15.804111875513888</v>
      </c>
      <c r="D27" s="212">
        <f>'Table 39'!D27/'Table 40'!$D27*100</f>
        <v>55.1748174235682</v>
      </c>
      <c r="E27" s="212">
        <f>'Table 39'!E27/'Table 40'!$D27*100</f>
        <v>66.884247434124177</v>
      </c>
      <c r="F27" s="212">
        <f>'Table 39'!F27/'Table 40'!$D27*100</f>
        <v>33.884078713760012</v>
      </c>
      <c r="G27" s="213">
        <f>'Table 39'!G27/'Table 40'!$D27*100</f>
        <v>36.84922005556038</v>
      </c>
      <c r="H27" s="210">
        <f>'Table 39'!H27/'Table 40'!$D27*100</f>
        <v>35.532135838559462</v>
      </c>
      <c r="I27" s="211">
        <f>'Table 39'!I27/'Table 40'!$D27*100</f>
        <v>35.628733118414814</v>
      </c>
      <c r="J27" s="212">
        <f>'Table 39'!J27/'Table 40'!$D27*100</f>
        <v>21.595949674866503</v>
      </c>
      <c r="K27" s="212">
        <f>'Table 39'!K27/'Table 40'!$D27*100</f>
        <v>29.772145657028215</v>
      </c>
      <c r="L27" s="212">
        <f>'Table 39'!L27/'Table 40'!$D27*100</f>
        <v>41.164841217971663</v>
      </c>
      <c r="M27" s="212">
        <f>'Table 39'!M27/'Table 40'!$D27*100</f>
        <v>43.577539347624693</v>
      </c>
      <c r="N27" s="212">
        <f>'Table 39'!N27/'Table 40'!$D27*100</f>
        <v>28.648464052679508</v>
      </c>
      <c r="O27" s="212">
        <f>'Table 39'!O27/'Table 40'!$D27*100</f>
        <v>37.858851287610293</v>
      </c>
      <c r="P27" s="212">
        <f>'Table 39'!P27/'Table 40'!$D27*100</f>
        <v>24.221750828307421</v>
      </c>
      <c r="Q27" s="212">
        <f>'Table 39'!Q27/'Table 40'!$D27*100</f>
        <v>21.815175367651328</v>
      </c>
      <c r="R27" s="212">
        <f>'Table 39'!R27/'Table 40'!$D27*100</f>
        <v>17.474156987714998</v>
      </c>
      <c r="S27" s="213">
        <f>'Table 39'!S27/'Table 40'!$D27*100</f>
        <v>24.460371685653122</v>
      </c>
      <c r="T27" s="212">
        <f>'Table 39'!T27/'Table 40'!$D27*100</f>
        <v>19.928725695290659</v>
      </c>
      <c r="U27" s="212">
        <f>'Table 39'!U27/'Table 40'!$D27*100</f>
        <v>18.46946517974332</v>
      </c>
      <c r="V27" s="213">
        <f>'Table 39'!V27/'Table 40'!$D27*100</f>
        <v>29.596994756057427</v>
      </c>
      <c r="W27" s="210">
        <f>'Table 39'!W27/'Table 40'!$D27*100</f>
        <v>28.9221871856166</v>
      </c>
      <c r="X27" s="210">
        <f>'Table 39'!X27/'Table 40'!$D27*100</f>
        <v>30.383039525266227</v>
      </c>
    </row>
    <row r="28" spans="1:24" s="239" customFormat="1">
      <c r="A28" s="241">
        <v>2018</v>
      </c>
      <c r="B28" s="210">
        <f>'Table 39'!B28/'Table 40'!$D28*100</f>
        <v>31.046491628024508</v>
      </c>
      <c r="C28" s="211">
        <f>'Table 39'!C28/'Table 40'!$D28*100</f>
        <v>16.718357606926883</v>
      </c>
      <c r="D28" s="212">
        <f>'Table 39'!D28/'Table 40'!$D28*100</f>
        <v>53.947990692537637</v>
      </c>
      <c r="E28" s="212">
        <f>'Table 39'!E28/'Table 40'!$D28*100</f>
        <v>66.957681216959571</v>
      </c>
      <c r="F28" s="212">
        <f>'Table 39'!F28/'Table 40'!$D28*100</f>
        <v>33.482646546219925</v>
      </c>
      <c r="G28" s="213">
        <f>'Table 39'!G28/'Table 40'!$D28*100</f>
        <v>37.298845528423854</v>
      </c>
      <c r="H28" s="210">
        <f>'Table 39'!H28/'Table 40'!$D28*100</f>
        <v>35.635317640850218</v>
      </c>
      <c r="I28" s="211">
        <f>'Table 39'!I28/'Table 40'!$D28*100</f>
        <v>35.161316784672543</v>
      </c>
      <c r="J28" s="212">
        <f>'Table 39'!J28/'Table 40'!$D28*100</f>
        <v>22.011347136443369</v>
      </c>
      <c r="K28" s="212">
        <f>'Table 39'!K28/'Table 40'!$D28*100</f>
        <v>29.436120632900813</v>
      </c>
      <c r="L28" s="212">
        <f>'Table 39'!L28/'Table 40'!$D28*100</f>
        <v>41.861529569025713</v>
      </c>
      <c r="M28" s="212">
        <f>'Table 39'!M28/'Table 40'!$D28*100</f>
        <v>43.919717272127393</v>
      </c>
      <c r="N28" s="212">
        <f>'Table 39'!N28/'Table 40'!$D28*100</f>
        <v>29.56288129647308</v>
      </c>
      <c r="O28" s="212">
        <f>'Table 39'!O28/'Table 40'!$D28*100</f>
        <v>37.849512484999053</v>
      </c>
      <c r="P28" s="212">
        <f>'Table 39'!P28/'Table 40'!$D28*100</f>
        <v>24.016494304192921</v>
      </c>
      <c r="Q28" s="212">
        <f>'Table 39'!Q28/'Table 40'!$D28*100</f>
        <v>21.806161413847498</v>
      </c>
      <c r="R28" s="212">
        <f>'Table 39'!R28/'Table 40'!$D28*100</f>
        <v>18.223772196539066</v>
      </c>
      <c r="S28" s="213">
        <f>'Table 39'!S28/'Table 40'!$D28*100</f>
        <v>24.410012644210031</v>
      </c>
      <c r="T28" s="212">
        <f>'Table 39'!T28/'Table 40'!$D28*100</f>
        <v>20.13218428357883</v>
      </c>
      <c r="U28" s="212">
        <f>'Table 39'!U28/'Table 40'!$D28*100</f>
        <v>18.659564693865029</v>
      </c>
      <c r="V28" s="213">
        <f>'Table 39'!V28/'Table 40'!$D28*100</f>
        <v>29.524510298522006</v>
      </c>
      <c r="W28" s="210">
        <f>'Table 39'!W28/'Table 40'!$D28*100</f>
        <v>29.121612393647428</v>
      </c>
      <c r="X28" s="210">
        <f>'Table 39'!X28/'Table 40'!$D28*100</f>
        <v>30.568546796306407</v>
      </c>
    </row>
    <row r="29" spans="1:24" s="105" customFormat="1">
      <c r="S29" s="133"/>
    </row>
    <row r="30" spans="1:24" s="105" customFormat="1">
      <c r="A30" s="1" t="s">
        <v>22</v>
      </c>
      <c r="S30" s="133"/>
    </row>
    <row r="31" spans="1:24" s="105" customFormat="1">
      <c r="A31" s="1"/>
      <c r="S31" s="133"/>
    </row>
    <row r="32" spans="1:24" s="105" customFormat="1">
      <c r="A32" s="241" t="s">
        <v>942</v>
      </c>
      <c r="B32" s="9">
        <f>((B28/B7)^(1/(2018-1997))-1)*100</f>
        <v>1.0936695443225286</v>
      </c>
      <c r="C32" s="16">
        <f t="shared" ref="C32:X32" si="0">((C28/C7)^(1/(2018-1997))-1)*100</f>
        <v>1.8576527963462208</v>
      </c>
      <c r="D32" s="17">
        <f t="shared" si="0"/>
        <v>1.2752354796539578</v>
      </c>
      <c r="E32" s="17">
        <f t="shared" si="0"/>
        <v>1.3771595477041432</v>
      </c>
      <c r="F32" s="17">
        <f t="shared" si="0"/>
        <v>0.93852006551220502</v>
      </c>
      <c r="G32" s="73">
        <f t="shared" si="0"/>
        <v>1.0277473999802389</v>
      </c>
      <c r="H32" s="9">
        <f t="shared" si="0"/>
        <v>1.2601957206853864</v>
      </c>
      <c r="I32" s="16">
        <f t="shared" si="0"/>
        <v>1.0494039255061649</v>
      </c>
      <c r="J32" s="17">
        <f t="shared" si="0"/>
        <v>1.1531851279599881</v>
      </c>
      <c r="K32" s="17">
        <f t="shared" si="0"/>
        <v>0.66465983548882335</v>
      </c>
      <c r="L32" s="17">
        <f t="shared" si="0"/>
        <v>1.0007728622569045</v>
      </c>
      <c r="M32" s="17">
        <f t="shared" si="0"/>
        <v>1.3310163342593606</v>
      </c>
      <c r="N32" s="17">
        <f t="shared" si="0"/>
        <v>0.80990108336349564</v>
      </c>
      <c r="O32" s="17">
        <f t="shared" si="0"/>
        <v>0.85529821147667384</v>
      </c>
      <c r="P32" s="17">
        <f t="shared" si="0"/>
        <v>1.0723960688542089</v>
      </c>
      <c r="Q32" s="17">
        <f t="shared" si="0"/>
        <v>1.15729503405817</v>
      </c>
      <c r="R32" s="17">
        <f t="shared" si="0"/>
        <v>1.5266119013980672</v>
      </c>
      <c r="S32" s="73">
        <f t="shared" si="0"/>
        <v>0.98778433649699959</v>
      </c>
      <c r="T32" s="16">
        <f t="shared" si="0"/>
        <v>1.4148232298981878</v>
      </c>
      <c r="U32" s="17">
        <f t="shared" si="0"/>
        <v>0.57768714125048248</v>
      </c>
      <c r="V32" s="73">
        <f t="shared" si="0"/>
        <v>0.58252493274257855</v>
      </c>
      <c r="W32" s="9">
        <f t="shared" si="0"/>
        <v>1.0814193055572741</v>
      </c>
      <c r="X32" s="9">
        <f t="shared" si="0"/>
        <v>1.0683235857839035</v>
      </c>
    </row>
    <row r="33" spans="1:24" s="105" customFormat="1">
      <c r="A33" s="44" t="s">
        <v>25</v>
      </c>
      <c r="B33" s="9">
        <f>((B17/B7)^(1/(2007-1997))-1)*100</f>
        <v>1.6292264482561603</v>
      </c>
      <c r="C33" s="16">
        <f t="shared" ref="C33:X33" si="1">((C17/C7)^(1/(2007-1997))-1)*100</f>
        <v>1.7252174200501402</v>
      </c>
      <c r="D33" s="17">
        <f t="shared" si="1"/>
        <v>2.0627511671053922</v>
      </c>
      <c r="E33" s="17">
        <f t="shared" si="1"/>
        <v>1.7332264519940743</v>
      </c>
      <c r="F33" s="17">
        <f t="shared" si="1"/>
        <v>1.3063181745768482</v>
      </c>
      <c r="G33" s="73">
        <f t="shared" si="1"/>
        <v>1.5004764064193932</v>
      </c>
      <c r="H33" s="9">
        <f t="shared" si="1"/>
        <v>1.8522626614725368</v>
      </c>
      <c r="I33" s="16">
        <f t="shared" si="1"/>
        <v>1.3914222058715398</v>
      </c>
      <c r="J33" s="17">
        <f t="shared" si="1"/>
        <v>1.7304696329990099</v>
      </c>
      <c r="K33" s="17">
        <f t="shared" si="1"/>
        <v>0.98013016850826418</v>
      </c>
      <c r="L33" s="17">
        <f t="shared" si="1"/>
        <v>1.2717364635685735</v>
      </c>
      <c r="M33" s="17">
        <f t="shared" si="1"/>
        <v>1.4748998651561651</v>
      </c>
      <c r="N33" s="17">
        <f t="shared" si="1"/>
        <v>0.54197231597667983</v>
      </c>
      <c r="O33" s="17">
        <f t="shared" si="1"/>
        <v>1.164746381199433</v>
      </c>
      <c r="P33" s="17">
        <f t="shared" si="1"/>
        <v>1.8679697648982252</v>
      </c>
      <c r="Q33" s="17">
        <f t="shared" si="1"/>
        <v>1.6105783002288154</v>
      </c>
      <c r="R33" s="17">
        <f t="shared" si="1"/>
        <v>2.4793144169726222</v>
      </c>
      <c r="S33" s="73">
        <f t="shared" si="1"/>
        <v>1.5776695373544758</v>
      </c>
      <c r="T33" s="16">
        <f t="shared" si="1"/>
        <v>1.8056639689493226</v>
      </c>
      <c r="U33" s="17">
        <f t="shared" si="1"/>
        <v>1.9444706107278664</v>
      </c>
      <c r="V33" s="73">
        <f t="shared" si="1"/>
        <v>1.233706295623449</v>
      </c>
      <c r="W33" s="9">
        <f t="shared" si="1"/>
        <v>1.5913047854965168</v>
      </c>
      <c r="X33" s="9">
        <f t="shared" si="1"/>
        <v>1.5788800769488187</v>
      </c>
    </row>
    <row r="34" spans="1:24" s="105" customFormat="1">
      <c r="A34" s="241" t="s">
        <v>943</v>
      </c>
      <c r="B34" s="9">
        <f>((B28/B17)^(1/(2018-2007))-1)*100</f>
        <v>0.60924906710762006</v>
      </c>
      <c r="C34" s="16">
        <f t="shared" ref="C34:X34" si="2">((C28/C17)^(1/(2018-2007))-1)*100</f>
        <v>1.9781982048982183</v>
      </c>
      <c r="D34" s="17">
        <f t="shared" si="2"/>
        <v>0.56458633033256156</v>
      </c>
      <c r="E34" s="17">
        <f t="shared" si="2"/>
        <v>1.054543921522888</v>
      </c>
      <c r="F34" s="17">
        <f t="shared" si="2"/>
        <v>0.60531701680710537</v>
      </c>
      <c r="G34" s="73">
        <f t="shared" si="2"/>
        <v>0.59990458629612942</v>
      </c>
      <c r="H34" s="9">
        <f t="shared" si="2"/>
        <v>0.72494015911497289</v>
      </c>
      <c r="I34" s="16">
        <f t="shared" si="2"/>
        <v>0.73947947358725674</v>
      </c>
      <c r="J34" s="17">
        <f t="shared" si="2"/>
        <v>0.63122423286645635</v>
      </c>
      <c r="K34" s="17">
        <f t="shared" si="2"/>
        <v>0.37872393886957401</v>
      </c>
      <c r="L34" s="17">
        <f t="shared" si="2"/>
        <v>0.75507149258353667</v>
      </c>
      <c r="M34" s="17">
        <f t="shared" si="2"/>
        <v>1.2003901703609987</v>
      </c>
      <c r="N34" s="17">
        <f t="shared" si="2"/>
        <v>1.0540922169869571</v>
      </c>
      <c r="O34" s="17">
        <f t="shared" si="2"/>
        <v>0.57480316193585512</v>
      </c>
      <c r="P34" s="17">
        <f t="shared" si="2"/>
        <v>0.35454025026473435</v>
      </c>
      <c r="Q34" s="17">
        <f t="shared" si="2"/>
        <v>0.74697428110330755</v>
      </c>
      <c r="R34" s="17">
        <f t="shared" si="2"/>
        <v>0.66820655685184693</v>
      </c>
      <c r="S34" s="73">
        <f t="shared" si="2"/>
        <v>0.45449821576322158</v>
      </c>
      <c r="T34" s="16">
        <f t="shared" si="2"/>
        <v>1.0608156806858338</v>
      </c>
      <c r="U34" s="17">
        <f t="shared" si="2"/>
        <v>-0.64893524293991867</v>
      </c>
      <c r="V34" s="73">
        <f t="shared" si="2"/>
        <v>-5.8225962797586739E-3</v>
      </c>
      <c r="W34" s="9">
        <f t="shared" si="2"/>
        <v>0.62010810353279044</v>
      </c>
      <c r="X34" s="9">
        <f t="shared" si="2"/>
        <v>0.60640849610171799</v>
      </c>
    </row>
    <row r="36" spans="1:24" hidden="1">
      <c r="A36" s="25" t="s">
        <v>59</v>
      </c>
    </row>
    <row r="37" spans="1:24" hidden="1">
      <c r="A37" t="s">
        <v>60</v>
      </c>
    </row>
    <row r="38" spans="1:24" hidden="1">
      <c r="A38" t="s">
        <v>3</v>
      </c>
      <c r="B38" t="s">
        <v>4</v>
      </c>
      <c r="C38" t="s">
        <v>5</v>
      </c>
      <c r="D38" t="s">
        <v>6</v>
      </c>
      <c r="E38" t="s">
        <v>7</v>
      </c>
      <c r="F38" t="s">
        <v>8</v>
      </c>
      <c r="G38" t="s">
        <v>9</v>
      </c>
      <c r="H38" t="s">
        <v>10</v>
      </c>
      <c r="I38" t="s">
        <v>11</v>
      </c>
      <c r="J38" t="s">
        <v>12</v>
      </c>
      <c r="K38" t="s">
        <v>13</v>
      </c>
      <c r="L38" t="s">
        <v>14</v>
      </c>
      <c r="M38" t="s">
        <v>15</v>
      </c>
      <c r="N38" t="s">
        <v>16</v>
      </c>
      <c r="O38" t="s">
        <v>17</v>
      </c>
      <c r="P38" t="s">
        <v>18</v>
      </c>
      <c r="Q38" t="s">
        <v>19</v>
      </c>
      <c r="R38" t="s">
        <v>20</v>
      </c>
      <c r="T38" t="s">
        <v>21</v>
      </c>
      <c r="U38" t="s">
        <v>49</v>
      </c>
    </row>
    <row r="39" spans="1:24" hidden="1">
      <c r="A39">
        <v>1997</v>
      </c>
      <c r="B39">
        <v>18.515511273355251</v>
      </c>
      <c r="C39">
        <v>11.38442531426719</v>
      </c>
      <c r="D39">
        <v>29.861930517198488</v>
      </c>
      <c r="E39">
        <v>36.159241189872375</v>
      </c>
      <c r="F39">
        <v>23.602026157978116</v>
      </c>
      <c r="G39">
        <v>21.933892780840381</v>
      </c>
      <c r="H39">
        <v>21.533148316638297</v>
      </c>
      <c r="I39">
        <v>20.183126248073354</v>
      </c>
      <c r="J39">
        <v>12.568453918275587</v>
      </c>
      <c r="K39">
        <v>18.939887626055789</v>
      </c>
      <c r="L39">
        <v>25.210710064177167</v>
      </c>
      <c r="M39">
        <v>24.240351414629878</v>
      </c>
      <c r="N39">
        <v>23.153767559027884</v>
      </c>
      <c r="O39">
        <v>13.570769051404113</v>
      </c>
      <c r="P39">
        <v>12.057083619511006</v>
      </c>
      <c r="Q39">
        <v>9.5751836220421662</v>
      </c>
      <c r="R39">
        <v>13.986444495457102</v>
      </c>
      <c r="T39">
        <v>16.957560937419814</v>
      </c>
      <c r="U39">
        <v>18.336950002381357</v>
      </c>
    </row>
    <row r="40" spans="1:24" hidden="1">
      <c r="A40">
        <v>1998</v>
      </c>
      <c r="B40">
        <v>19.263801698330003</v>
      </c>
      <c r="C40">
        <v>11.625231443222402</v>
      </c>
      <c r="D40">
        <v>33.065662476469804</v>
      </c>
      <c r="E40">
        <v>37.552446318712903</v>
      </c>
      <c r="F40">
        <v>24.422919685132502</v>
      </c>
      <c r="G40">
        <v>23.158050382451222</v>
      </c>
      <c r="H40">
        <v>22.616476066222457</v>
      </c>
      <c r="I40">
        <v>21.722568891752648</v>
      </c>
      <c r="J40">
        <v>13.310769548962266</v>
      </c>
      <c r="K40">
        <v>19.6345650440689</v>
      </c>
      <c r="L40">
        <v>26.142367165007528</v>
      </c>
      <c r="M40">
        <v>24.99697741385193</v>
      </c>
      <c r="N40">
        <v>23.986923834358549</v>
      </c>
      <c r="O40">
        <v>13.957049914802854</v>
      </c>
      <c r="P40">
        <v>12.249014304121028</v>
      </c>
      <c r="Q40">
        <v>9.7211640225084839</v>
      </c>
      <c r="R40">
        <v>14.281537964846304</v>
      </c>
      <c r="T40">
        <v>17.604812388104833</v>
      </c>
      <c r="U40">
        <v>19.072358333271808</v>
      </c>
    </row>
    <row r="41" spans="1:24" hidden="1">
      <c r="A41">
        <v>1999</v>
      </c>
      <c r="B41">
        <v>19.701217801717757</v>
      </c>
      <c r="C41">
        <v>12.195849439462865</v>
      </c>
      <c r="D41">
        <v>33.044402115619334</v>
      </c>
      <c r="E41">
        <v>38.281375400570333</v>
      </c>
      <c r="F41">
        <v>24.632254308236138</v>
      </c>
      <c r="G41">
        <v>23.80423362896898</v>
      </c>
      <c r="H41">
        <v>23.197835552729973</v>
      </c>
      <c r="I41">
        <v>21.946587252785907</v>
      </c>
      <c r="J41">
        <v>13.793281298943148</v>
      </c>
      <c r="K41">
        <v>19.915058874498392</v>
      </c>
      <c r="L41">
        <v>25.768763126312635</v>
      </c>
      <c r="M41">
        <v>25.449407600596128</v>
      </c>
      <c r="N41">
        <v>24.456458689317724</v>
      </c>
      <c r="O41">
        <v>14.222998529010209</v>
      </c>
      <c r="P41">
        <v>12.78175790159202</v>
      </c>
      <c r="Q41">
        <v>10.197299562248558</v>
      </c>
      <c r="R41">
        <v>14.475027343069131</v>
      </c>
      <c r="T41">
        <v>18.010768223994408</v>
      </c>
      <c r="U41">
        <v>19.530016632761914</v>
      </c>
    </row>
    <row r="42" spans="1:24" hidden="1">
      <c r="A42">
        <v>2000</v>
      </c>
      <c r="B42">
        <v>20.882792130749795</v>
      </c>
      <c r="C42">
        <v>12.773998390000509</v>
      </c>
      <c r="D42">
        <v>34.340477082887134</v>
      </c>
      <c r="E42">
        <v>42.158064821050893</v>
      </c>
      <c r="F42">
        <v>26.391992031084701</v>
      </c>
      <c r="G42">
        <v>24.967161638768971</v>
      </c>
      <c r="H42">
        <v>24.639711620790315</v>
      </c>
      <c r="I42">
        <v>22.629500378171095</v>
      </c>
      <c r="J42">
        <v>14.24157952623567</v>
      </c>
      <c r="K42">
        <v>20.969417313049867</v>
      </c>
      <c r="L42">
        <v>28.030313990717758</v>
      </c>
      <c r="M42">
        <v>26.688428810226352</v>
      </c>
      <c r="N42">
        <v>26.43928984258833</v>
      </c>
      <c r="O42">
        <v>15.089681290939508</v>
      </c>
      <c r="P42">
        <v>13.370274124373591</v>
      </c>
      <c r="Q42">
        <v>11.00746135152194</v>
      </c>
      <c r="R42">
        <v>15.556980704898143</v>
      </c>
      <c r="T42">
        <v>19.101243660364148</v>
      </c>
      <c r="U42">
        <v>20.695947353019807</v>
      </c>
    </row>
    <row r="43" spans="1:24" hidden="1">
      <c r="A43">
        <v>2001</v>
      </c>
      <c r="B43">
        <v>21.631323880366601</v>
      </c>
      <c r="C43">
        <v>13.809332495074793</v>
      </c>
      <c r="D43">
        <v>35.996800024878326</v>
      </c>
      <c r="E43">
        <v>40.609029810475363</v>
      </c>
      <c r="F43">
        <v>27.490575637040653</v>
      </c>
      <c r="G43">
        <v>25.730121180928741</v>
      </c>
      <c r="H43">
        <v>25.704579898674385</v>
      </c>
      <c r="I43">
        <v>23.506087923464307</v>
      </c>
      <c r="J43">
        <v>14.796287783811289</v>
      </c>
      <c r="K43">
        <v>21.671901461445156</v>
      </c>
      <c r="L43">
        <v>28.598232797455573</v>
      </c>
      <c r="M43">
        <v>27.578349334977538</v>
      </c>
      <c r="N43">
        <v>27.577956025314304</v>
      </c>
      <c r="O43">
        <v>15.651389003731119</v>
      </c>
      <c r="P43">
        <v>14.387254993828828</v>
      </c>
      <c r="Q43">
        <v>11.065120237034401</v>
      </c>
      <c r="R43">
        <v>15.970226076140518</v>
      </c>
      <c r="T43">
        <v>19.749775135527511</v>
      </c>
      <c r="U43">
        <v>21.416160306616757</v>
      </c>
    </row>
    <row r="44" spans="1:24" hidden="1">
      <c r="A44">
        <v>2002</v>
      </c>
      <c r="B44">
        <v>21.973447950960875</v>
      </c>
      <c r="C44">
        <v>14.256295818228663</v>
      </c>
      <c r="D44">
        <v>36.572036824685306</v>
      </c>
      <c r="E44">
        <v>45.562212174997605</v>
      </c>
      <c r="F44">
        <v>27.562993044560315</v>
      </c>
      <c r="G44">
        <v>26.593458128329651</v>
      </c>
      <c r="H44">
        <v>26.363592221389652</v>
      </c>
      <c r="I44">
        <v>24.047918420004937</v>
      </c>
      <c r="J44">
        <v>15.064764555399115</v>
      </c>
      <c r="K44">
        <v>21.896102360072845</v>
      </c>
      <c r="L44">
        <v>30.261399450144168</v>
      </c>
      <c r="M44">
        <v>27.963393960719181</v>
      </c>
      <c r="N44">
        <v>27.958000490989317</v>
      </c>
      <c r="O44">
        <v>15.739527679643583</v>
      </c>
      <c r="P44">
        <v>14.226629268936266</v>
      </c>
      <c r="Q44">
        <v>11.154743213539355</v>
      </c>
      <c r="R44">
        <v>16.370320928227784</v>
      </c>
      <c r="T44">
        <v>19.980722190533378</v>
      </c>
      <c r="U44">
        <v>21.767618369243316</v>
      </c>
    </row>
    <row r="45" spans="1:24" hidden="1">
      <c r="A45">
        <v>2003</v>
      </c>
      <c r="B45">
        <v>22.322684470517313</v>
      </c>
      <c r="C45">
        <v>14.673295844010674</v>
      </c>
      <c r="D45">
        <v>36.670463675751392</v>
      </c>
      <c r="E45">
        <v>43.600712635449547</v>
      </c>
      <c r="F45">
        <v>28.127617939830845</v>
      </c>
      <c r="G45">
        <v>27.196758594487182</v>
      </c>
      <c r="H45">
        <v>26.947168978516068</v>
      </c>
      <c r="I45">
        <v>24.423837303872652</v>
      </c>
      <c r="J45">
        <v>15.310334376396646</v>
      </c>
      <c r="K45">
        <v>22.176172412444583</v>
      </c>
      <c r="L45">
        <v>29.904730834955359</v>
      </c>
      <c r="M45">
        <v>28.129353779231661</v>
      </c>
      <c r="N45">
        <v>28.265948664985427</v>
      </c>
      <c r="O45">
        <v>15.53590918105334</v>
      </c>
      <c r="P45">
        <v>14.346460180186252</v>
      </c>
      <c r="Q45">
        <v>11.360721681063531</v>
      </c>
      <c r="R45">
        <v>17.091210135490705</v>
      </c>
      <c r="T45">
        <v>20.253717612310652</v>
      </c>
      <c r="U45">
        <v>22.10868626178388</v>
      </c>
    </row>
    <row r="46" spans="1:24" hidden="1">
      <c r="A46">
        <v>2004</v>
      </c>
      <c r="B46">
        <v>23.019976242955181</v>
      </c>
      <c r="C46">
        <v>15.169023101321612</v>
      </c>
      <c r="D46">
        <v>38.676878855860906</v>
      </c>
      <c r="E46">
        <v>44.521792205911254</v>
      </c>
      <c r="F46">
        <v>29.190138790893446</v>
      </c>
      <c r="G46">
        <v>27.961997501326728</v>
      </c>
      <c r="H46">
        <v>27.90596325204282</v>
      </c>
      <c r="I46">
        <v>24.851384474069061</v>
      </c>
      <c r="J46">
        <v>15.612576568267555</v>
      </c>
      <c r="K46">
        <v>22.575787295511869</v>
      </c>
      <c r="L46">
        <v>30.573200720384108</v>
      </c>
      <c r="M46">
        <v>29.387278624345761</v>
      </c>
      <c r="N46">
        <v>28.622241191687895</v>
      </c>
      <c r="O46">
        <v>16.511178892011966</v>
      </c>
      <c r="P46">
        <v>14.219199035979573</v>
      </c>
      <c r="Q46">
        <v>11.883299916082422</v>
      </c>
      <c r="R46">
        <v>17.617459844419152</v>
      </c>
      <c r="T46">
        <v>20.849246642385292</v>
      </c>
      <c r="U46">
        <v>22.774320185291032</v>
      </c>
    </row>
    <row r="47" spans="1:24" hidden="1">
      <c r="A47">
        <v>2005</v>
      </c>
      <c r="B47">
        <v>24.077402097114316</v>
      </c>
      <c r="C47">
        <v>15.563156573192423</v>
      </c>
      <c r="D47">
        <v>39.757763425215785</v>
      </c>
      <c r="E47">
        <v>46.103862028754243</v>
      </c>
      <c r="F47">
        <v>30.266283614442564</v>
      </c>
      <c r="G47">
        <v>29.259677075985891</v>
      </c>
      <c r="H47">
        <v>29.148559190166395</v>
      </c>
      <c r="I47">
        <v>26.395910242034045</v>
      </c>
      <c r="J47">
        <v>16.172686767764798</v>
      </c>
      <c r="K47">
        <v>23.725415933802648</v>
      </c>
      <c r="L47">
        <v>32.616618727795696</v>
      </c>
      <c r="M47">
        <v>30.418567776086338</v>
      </c>
      <c r="N47">
        <v>29.736674742404134</v>
      </c>
      <c r="O47">
        <v>17.269544728872681</v>
      </c>
      <c r="P47">
        <v>14.654133901009166</v>
      </c>
      <c r="Q47">
        <v>12.408049354588726</v>
      </c>
      <c r="R47">
        <v>18.427168679267211</v>
      </c>
      <c r="T47">
        <v>21.806148246274049</v>
      </c>
      <c r="U47">
        <v>23.790669785169019</v>
      </c>
    </row>
    <row r="48" spans="1:24" hidden="1">
      <c r="A48">
        <v>2006</v>
      </c>
      <c r="B48">
        <v>25.246721941977459</v>
      </c>
      <c r="C48">
        <v>15.973136147798549</v>
      </c>
      <c r="D48">
        <v>41.937031828368021</v>
      </c>
      <c r="E48">
        <v>49.405357330807277</v>
      </c>
      <c r="F48">
        <v>31.694937969117255</v>
      </c>
      <c r="G48">
        <v>30.740478732834926</v>
      </c>
      <c r="H48">
        <v>30.755551790609871</v>
      </c>
      <c r="I48">
        <v>28.627363471773599</v>
      </c>
      <c r="J48">
        <v>16.814830918718421</v>
      </c>
      <c r="K48">
        <v>24.372480828610723</v>
      </c>
      <c r="L48">
        <v>34.387781707766521</v>
      </c>
      <c r="M48">
        <v>31.889050358792485</v>
      </c>
      <c r="N48">
        <v>31.089878144421384</v>
      </c>
      <c r="O48">
        <v>18.198958497880135</v>
      </c>
      <c r="P48">
        <v>15.998498494919907</v>
      </c>
      <c r="Q48">
        <v>12.838562470060788</v>
      </c>
      <c r="R48">
        <v>19.096157229650078</v>
      </c>
      <c r="T48">
        <v>22.833750525021266</v>
      </c>
      <c r="U48">
        <v>24.900495911796501</v>
      </c>
    </row>
    <row r="49" spans="1:21" hidden="1">
      <c r="A49">
        <v>2007</v>
      </c>
      <c r="B49">
        <v>26.359982582903413</v>
      </c>
      <c r="C49">
        <v>16.444986737102234</v>
      </c>
      <c r="D49">
        <v>45.235721995595455</v>
      </c>
      <c r="E49">
        <v>54.770645252999898</v>
      </c>
      <c r="F49">
        <v>32.989920422700237</v>
      </c>
      <c r="G49">
        <v>32.016076166778447</v>
      </c>
      <c r="H49">
        <v>32.247927714032521</v>
      </c>
      <c r="I49">
        <v>29.56327143266239</v>
      </c>
      <c r="J49">
        <v>17.382214146139511</v>
      </c>
      <c r="K49">
        <v>25.481232059105739</v>
      </c>
      <c r="L49">
        <v>35.188944110516701</v>
      </c>
      <c r="M49">
        <v>33.84416937661652</v>
      </c>
      <c r="N49">
        <v>32.26058727304143</v>
      </c>
      <c r="O49">
        <v>19.188103246395819</v>
      </c>
      <c r="P49">
        <v>16.713637860120468</v>
      </c>
      <c r="Q49">
        <v>13.279018235738183</v>
      </c>
      <c r="R49">
        <v>20.058968647959244</v>
      </c>
      <c r="T49">
        <v>23.835831454766016</v>
      </c>
      <c r="U49">
        <v>25.972518404445136</v>
      </c>
    </row>
    <row r="50" spans="1:21" hidden="1">
      <c r="A50">
        <v>2008</v>
      </c>
      <c r="B50">
        <v>27.188345064746763</v>
      </c>
      <c r="C50">
        <v>17.50058494192362</v>
      </c>
      <c r="D50">
        <v>48.135977381761577</v>
      </c>
      <c r="E50">
        <v>54.465058478066965</v>
      </c>
      <c r="F50">
        <v>33.993925760521179</v>
      </c>
      <c r="G50">
        <v>32.974997460019232</v>
      </c>
      <c r="H50">
        <v>33.538087597778969</v>
      </c>
      <c r="I50">
        <v>29.95647688501138</v>
      </c>
      <c r="J50">
        <v>18.192549691480441</v>
      </c>
      <c r="K50">
        <v>26.010984151179773</v>
      </c>
      <c r="L50">
        <v>34.908173546523059</v>
      </c>
      <c r="M50">
        <v>33.321507830164983</v>
      </c>
      <c r="N50">
        <v>33.8177314738004</v>
      </c>
      <c r="O50">
        <v>20.076492439533524</v>
      </c>
      <c r="P50">
        <v>16.943725364503063</v>
      </c>
      <c r="Q50">
        <v>14.047570552698827</v>
      </c>
      <c r="R50">
        <v>20.865580947009466</v>
      </c>
      <c r="T50">
        <v>24.530744530353555</v>
      </c>
      <c r="U50">
        <v>26.738903670073807</v>
      </c>
    </row>
    <row r="51" spans="1:21" hidden="1">
      <c r="A51">
        <v>2009</v>
      </c>
      <c r="B51">
        <v>27.72797067631975</v>
      </c>
      <c r="C51">
        <v>17.765365570149946</v>
      </c>
      <c r="D51">
        <v>52.555808400612101</v>
      </c>
      <c r="E51">
        <v>58.396295686270342</v>
      </c>
      <c r="F51">
        <v>34.809536439305212</v>
      </c>
      <c r="G51">
        <v>33.660728810133733</v>
      </c>
      <c r="H51">
        <v>34.504884291900247</v>
      </c>
      <c r="I51">
        <v>31.265996713909956</v>
      </c>
      <c r="J51">
        <v>18.500364764388674</v>
      </c>
      <c r="K51">
        <v>26.730042389150512</v>
      </c>
      <c r="L51">
        <v>36.290584873075169</v>
      </c>
      <c r="M51">
        <v>33.976409094975871</v>
      </c>
      <c r="N51">
        <v>34.448069741606403</v>
      </c>
      <c r="O51">
        <v>20.629049153165795</v>
      </c>
      <c r="P51">
        <v>17.941997018538334</v>
      </c>
      <c r="Q51">
        <v>14.449653174604114</v>
      </c>
      <c r="R51">
        <v>21.195723239190091</v>
      </c>
      <c r="T51">
        <v>25.044617938127079</v>
      </c>
      <c r="U51">
        <v>27.22574988130831</v>
      </c>
    </row>
    <row r="52" spans="1:21" hidden="1">
      <c r="A52">
        <v>2010</v>
      </c>
      <c r="B52">
        <v>28.037929608139251</v>
      </c>
      <c r="C52">
        <v>18.237850381205703</v>
      </c>
      <c r="D52">
        <v>52.424003665821395</v>
      </c>
      <c r="E52">
        <v>60.12550053665786</v>
      </c>
      <c r="F52">
        <v>34.673347327721402</v>
      </c>
      <c r="G52">
        <v>33.430678419308123</v>
      </c>
      <c r="H52">
        <v>34.596467652112032</v>
      </c>
      <c r="I52">
        <v>31.716822731675819</v>
      </c>
      <c r="J52">
        <v>18.795113693092535</v>
      </c>
      <c r="K52">
        <v>26.50792873176432</v>
      </c>
      <c r="L52">
        <v>35.952733560867799</v>
      </c>
      <c r="M52">
        <v>34.428627814055304</v>
      </c>
      <c r="N52">
        <v>35.100190977896204</v>
      </c>
      <c r="O52">
        <v>21.216904990160955</v>
      </c>
      <c r="P52">
        <v>18.266428047429766</v>
      </c>
      <c r="Q52">
        <v>14.685318467970365</v>
      </c>
      <c r="R52">
        <v>21.448320475367478</v>
      </c>
      <c r="T52">
        <v>25.388680661872868</v>
      </c>
      <c r="U52">
        <v>27.524996978768431</v>
      </c>
    </row>
    <row r="53" spans="1:21" hidden="1">
      <c r="A53">
        <v>2011</v>
      </c>
      <c r="B53">
        <v>29.05648349980439</v>
      </c>
      <c r="C53">
        <v>18.604112452201132</v>
      </c>
      <c r="D53">
        <v>53.851205228504462</v>
      </c>
      <c r="E53">
        <v>62.240775242447128</v>
      </c>
      <c r="F53">
        <v>35.5663855114732</v>
      </c>
      <c r="G53">
        <v>34.523400445347747</v>
      </c>
      <c r="H53">
        <v>35.761118865624702</v>
      </c>
      <c r="I53">
        <v>32.839339383771375</v>
      </c>
      <c r="J53">
        <v>19.34841595204832</v>
      </c>
      <c r="K53">
        <v>27.624928087989261</v>
      </c>
      <c r="L53">
        <v>37.197092472704334</v>
      </c>
      <c r="M53">
        <v>35.492888125299459</v>
      </c>
      <c r="N53">
        <v>36.139095020933787</v>
      </c>
      <c r="O53">
        <v>22.495949820007137</v>
      </c>
      <c r="P53">
        <v>18.998940043319969</v>
      </c>
      <c r="Q53">
        <v>15.19453262776422</v>
      </c>
      <c r="R53">
        <v>21.942643383823395</v>
      </c>
      <c r="T53">
        <v>26.31860866059785</v>
      </c>
      <c r="U53">
        <v>28.485016183566973</v>
      </c>
    </row>
    <row r="54" spans="1:21" hidden="1">
      <c r="A54">
        <v>2012</v>
      </c>
      <c r="B54">
        <v>29.857986340636302</v>
      </c>
      <c r="C54">
        <v>19.984480574844632</v>
      </c>
      <c r="D54">
        <v>55.716544243683508</v>
      </c>
      <c r="E54">
        <v>64.376488087579062</v>
      </c>
      <c r="F54">
        <v>36.36960352738555</v>
      </c>
      <c r="G54">
        <v>35.560194922072057</v>
      </c>
      <c r="H54">
        <v>36.940119571665427</v>
      </c>
      <c r="I54">
        <v>34.067049413173741</v>
      </c>
      <c r="J54">
        <v>20.023424526987018</v>
      </c>
      <c r="K54">
        <v>28.272813815023436</v>
      </c>
      <c r="L54">
        <v>38.92556380884195</v>
      </c>
      <c r="M54">
        <v>36.159178302796278</v>
      </c>
      <c r="N54">
        <v>37.269937776824008</v>
      </c>
      <c r="O54">
        <v>22.648164848972471</v>
      </c>
      <c r="P54">
        <v>19.421434246635439</v>
      </c>
      <c r="Q54">
        <v>15.32786758145879</v>
      </c>
      <c r="R54">
        <v>22.231938930953355</v>
      </c>
      <c r="T54">
        <v>26.91271029698671</v>
      </c>
      <c r="U54">
        <v>29.231507990753805</v>
      </c>
    </row>
    <row r="55" spans="1:21" hidden="1">
      <c r="A55">
        <v>2013</v>
      </c>
      <c r="B55">
        <v>30.364432343422404</v>
      </c>
      <c r="C55">
        <v>15.602311682088672</v>
      </c>
      <c r="D55">
        <v>63.116746283638612</v>
      </c>
      <c r="E55">
        <v>66.60342863896679</v>
      </c>
      <c r="F55">
        <v>33.986552402658241</v>
      </c>
      <c r="G55">
        <v>35.862295994661437</v>
      </c>
      <c r="H55">
        <v>35.81693390767181</v>
      </c>
      <c r="I55">
        <v>35.130787867825852</v>
      </c>
      <c r="J55">
        <v>20.697366237803653</v>
      </c>
      <c r="K55">
        <v>30.215167851800899</v>
      </c>
      <c r="L55">
        <v>39.349906264850105</v>
      </c>
      <c r="M55">
        <v>37.240991997710914</v>
      </c>
      <c r="N55">
        <v>38.599139866180771</v>
      </c>
      <c r="O55">
        <v>23.579207049390998</v>
      </c>
      <c r="P55">
        <v>21.03863075944081</v>
      </c>
      <c r="Q55">
        <v>15.720812190979023</v>
      </c>
      <c r="R55">
        <v>23.723033971843439</v>
      </c>
      <c r="T55">
        <v>27.960827784195416</v>
      </c>
      <c r="U55">
        <v>29.613878539558808</v>
      </c>
    </row>
    <row r="56" spans="1:21" hidden="1">
      <c r="A56">
        <v>2014</v>
      </c>
      <c r="B56">
        <v>31.464514862794012</v>
      </c>
      <c r="C56">
        <v>16.773034124167566</v>
      </c>
      <c r="D56">
        <v>64.490771572466201</v>
      </c>
      <c r="E56">
        <v>72.469966555954016</v>
      </c>
      <c r="F56">
        <v>35.09943515264316</v>
      </c>
      <c r="G56">
        <v>37.153294320351826</v>
      </c>
      <c r="H56">
        <v>37.198505285627228</v>
      </c>
      <c r="I56">
        <v>36.493243541983269</v>
      </c>
      <c r="J56">
        <v>21.326123822277562</v>
      </c>
      <c r="K56">
        <v>31.049464111554741</v>
      </c>
      <c r="L56">
        <v>39.625274127017448</v>
      </c>
      <c r="M56">
        <v>39.284500779236275</v>
      </c>
      <c r="N56">
        <v>39.722444093769141</v>
      </c>
      <c r="O56">
        <v>24.33157478923459</v>
      </c>
      <c r="P56">
        <v>21.542182468515609</v>
      </c>
      <c r="Q56">
        <v>16.304852513497856</v>
      </c>
      <c r="R56">
        <v>24.74140452307066</v>
      </c>
      <c r="T56">
        <v>28.957704842005967</v>
      </c>
      <c r="U56">
        <v>30.710966806366049</v>
      </c>
    </row>
    <row r="57" spans="1:21" hidden="1">
      <c r="A57">
        <v>2015</v>
      </c>
      <c r="B57">
        <v>32.054455857047273</v>
      </c>
      <c r="C57">
        <v>17.81703722901787</v>
      </c>
      <c r="D57">
        <v>67.868517700251772</v>
      </c>
      <c r="E57">
        <v>72.875562313882028</v>
      </c>
      <c r="F57">
        <v>36.044250950224871</v>
      </c>
      <c r="G57">
        <v>38.41689167559629</v>
      </c>
      <c r="H57">
        <v>38.242966303673178</v>
      </c>
      <c r="I57">
        <v>37.186109331332226</v>
      </c>
      <c r="J57">
        <v>22.012359204069483</v>
      </c>
      <c r="K57">
        <v>30.886560201405533</v>
      </c>
      <c r="L57">
        <v>40.405671841696197</v>
      </c>
      <c r="M57">
        <v>41.234666248681179</v>
      </c>
      <c r="N57">
        <v>40.353392506775663</v>
      </c>
      <c r="O57">
        <v>24.191950502194029</v>
      </c>
      <c r="P57">
        <v>22.020802499788054</v>
      </c>
      <c r="Q57">
        <v>16.412402319391596</v>
      </c>
      <c r="R57">
        <v>24.989141087392454</v>
      </c>
      <c r="T57">
        <v>29.474130849792431</v>
      </c>
      <c r="U57">
        <v>31.345627143954175</v>
      </c>
    </row>
    <row r="58" spans="1:21" hidden="1">
      <c r="A58">
        <v>2016</v>
      </c>
      <c r="B58">
        <v>32.238788150591013</v>
      </c>
      <c r="C58">
        <v>17.833332642507091</v>
      </c>
      <c r="D58">
        <v>68.118140609040708</v>
      </c>
      <c r="E58">
        <v>73.397124447820815</v>
      </c>
      <c r="F58">
        <v>36.195549888608063</v>
      </c>
      <c r="G58">
        <v>39.030392227596188</v>
      </c>
      <c r="H58">
        <v>38.396382002563499</v>
      </c>
      <c r="I58">
        <v>37.212825593615491</v>
      </c>
      <c r="J58">
        <v>22.00885412088186</v>
      </c>
      <c r="K58">
        <v>32.047078863391022</v>
      </c>
      <c r="L58">
        <v>43.20776455702363</v>
      </c>
      <c r="M58">
        <v>41.921567249407005</v>
      </c>
      <c r="N58">
        <v>40.280290810241212</v>
      </c>
      <c r="O58">
        <v>23.892763305604515</v>
      </c>
      <c r="P58">
        <v>22.209551928312216</v>
      </c>
      <c r="Q58">
        <v>16.363537322093592</v>
      </c>
      <c r="R58">
        <v>25.249906286455829</v>
      </c>
      <c r="T58">
        <v>29.739942118521885</v>
      </c>
      <c r="U58">
        <v>31.597596030542007</v>
      </c>
    </row>
    <row r="59" spans="1:21" hidden="1"/>
    <row r="60" spans="1:21" hidden="1">
      <c r="A60" t="s">
        <v>61</v>
      </c>
    </row>
    <row r="61" spans="1:21" hidden="1">
      <c r="A61" t="s">
        <v>62</v>
      </c>
      <c r="B61" t="s">
        <v>29</v>
      </c>
      <c r="C61" t="s">
        <v>63</v>
      </c>
    </row>
    <row r="62" spans="1:21" hidden="1">
      <c r="C62" t="s">
        <v>64</v>
      </c>
    </row>
    <row r="63" spans="1:21" hidden="1">
      <c r="A63">
        <v>1997</v>
      </c>
      <c r="B63">
        <v>90.4</v>
      </c>
      <c r="C63">
        <v>92.3</v>
      </c>
    </row>
    <row r="64" spans="1:21" hidden="1">
      <c r="A64">
        <v>1998</v>
      </c>
      <c r="B64">
        <v>91.3</v>
      </c>
      <c r="C64">
        <v>92.5</v>
      </c>
    </row>
    <row r="65" spans="1:3" hidden="1">
      <c r="A65">
        <v>1999</v>
      </c>
      <c r="B65">
        <v>92.9</v>
      </c>
      <c r="C65">
        <v>93.8</v>
      </c>
    </row>
    <row r="66" spans="1:3" hidden="1">
      <c r="A66">
        <v>2000</v>
      </c>
      <c r="B66">
        <v>95.4</v>
      </c>
      <c r="C66">
        <v>96.6</v>
      </c>
    </row>
    <row r="67" spans="1:3" hidden="1">
      <c r="A67">
        <v>2001</v>
      </c>
      <c r="B67">
        <v>97.8</v>
      </c>
      <c r="C67">
        <v>97.7</v>
      </c>
    </row>
    <row r="68" spans="1:3" hidden="1">
      <c r="A68">
        <v>2002</v>
      </c>
      <c r="B68">
        <v>100</v>
      </c>
      <c r="C68">
        <v>100</v>
      </c>
    </row>
    <row r="69" spans="1:3" hidden="1">
      <c r="A69">
        <v>2003</v>
      </c>
      <c r="B69">
        <v>102.8</v>
      </c>
      <c r="C69">
        <v>102.9</v>
      </c>
    </row>
    <row r="70" spans="1:3" hidden="1">
      <c r="A70">
        <v>2004</v>
      </c>
      <c r="B70">
        <v>104.7</v>
      </c>
      <c r="C70">
        <v>104.8</v>
      </c>
    </row>
    <row r="71" spans="1:3" hidden="1">
      <c r="A71">
        <v>2005</v>
      </c>
      <c r="B71">
        <v>107</v>
      </c>
      <c r="C71">
        <v>107.6</v>
      </c>
    </row>
    <row r="72" spans="1:3" hidden="1">
      <c r="A72">
        <v>2006</v>
      </c>
      <c r="B72">
        <v>109.1</v>
      </c>
      <c r="C72">
        <v>109.5</v>
      </c>
    </row>
    <row r="73" spans="1:3" hidden="1">
      <c r="A73">
        <v>2007</v>
      </c>
      <c r="B73">
        <v>111.5</v>
      </c>
      <c r="C73">
        <v>111.1</v>
      </c>
    </row>
    <row r="74" spans="1:3" hidden="1">
      <c r="A74">
        <v>2008</v>
      </c>
      <c r="B74">
        <v>114.1</v>
      </c>
      <c r="C74">
        <v>114.3</v>
      </c>
    </row>
    <row r="75" spans="1:3" hidden="1">
      <c r="A75">
        <v>2009</v>
      </c>
      <c r="B75">
        <v>114.4</v>
      </c>
      <c r="C75">
        <v>114.6</v>
      </c>
    </row>
    <row r="76" spans="1:3" hidden="1">
      <c r="A76">
        <v>2010</v>
      </c>
      <c r="B76">
        <v>116.5</v>
      </c>
      <c r="C76">
        <v>117.4</v>
      </c>
    </row>
    <row r="77" spans="1:3" hidden="1">
      <c r="A77">
        <v>2011</v>
      </c>
      <c r="B77">
        <v>119.9</v>
      </c>
      <c r="C77">
        <v>121.4</v>
      </c>
    </row>
    <row r="78" spans="1:3" hidden="1">
      <c r="A78">
        <v>2012</v>
      </c>
      <c r="B78">
        <v>121.7</v>
      </c>
      <c r="C78">
        <v>123.9</v>
      </c>
    </row>
    <row r="79" spans="1:3" hidden="1">
      <c r="A79">
        <v>2013</v>
      </c>
      <c r="B79">
        <v>122.8</v>
      </c>
      <c r="C79">
        <v>126</v>
      </c>
    </row>
    <row r="80" spans="1:3" hidden="1">
      <c r="A80">
        <v>2014</v>
      </c>
      <c r="B80">
        <v>125.2</v>
      </c>
      <c r="C80">
        <v>128.4</v>
      </c>
    </row>
    <row r="81" spans="1:3" hidden="1">
      <c r="A81">
        <v>2015</v>
      </c>
      <c r="B81">
        <v>126.6</v>
      </c>
      <c r="C81">
        <v>129</v>
      </c>
    </row>
    <row r="82" spans="1:3" hidden="1">
      <c r="A82">
        <v>2016</v>
      </c>
      <c r="B82">
        <v>128.4</v>
      </c>
      <c r="C82">
        <v>132.5</v>
      </c>
    </row>
    <row r="83" spans="1:3">
      <c r="A83" s="25" t="s">
        <v>594</v>
      </c>
      <c r="B83" s="66" t="s">
        <v>951</v>
      </c>
    </row>
    <row r="84" spans="1:3">
      <c r="A84" s="25" t="s">
        <v>595</v>
      </c>
      <c r="B84" s="3" t="s">
        <v>596</v>
      </c>
    </row>
    <row r="85" spans="1:3">
      <c r="A85" s="1" t="s">
        <v>1</v>
      </c>
      <c r="B85" s="3" t="s">
        <v>654</v>
      </c>
    </row>
    <row r="86" spans="1:3">
      <c r="B86" s="3" t="s">
        <v>607</v>
      </c>
    </row>
  </sheetData>
  <mergeCells count="1">
    <mergeCell ref="B6:X6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56"/>
  <dimension ref="A1:Y37"/>
  <sheetViews>
    <sheetView workbookViewId="0">
      <selection activeCell="B7" sqref="B7"/>
    </sheetView>
  </sheetViews>
  <sheetFormatPr defaultRowHeight="15"/>
  <cols>
    <col min="1" max="1" width="11.7109375" customWidth="1"/>
    <col min="3" max="3" width="9.140625" style="134"/>
    <col min="6" max="6" width="9.140625" customWidth="1"/>
    <col min="7" max="7" width="10.42578125" customWidth="1"/>
    <col min="8" max="8" width="10.5703125" customWidth="1"/>
    <col min="9" max="9" width="10.5703125" style="134" customWidth="1"/>
    <col min="15" max="15" width="9.140625" style="134"/>
    <col min="21" max="21" width="9.140625" style="133"/>
  </cols>
  <sheetData>
    <row r="1" spans="1:25" ht="15.75">
      <c r="A1" s="227" t="s">
        <v>97</v>
      </c>
      <c r="B1" s="2" t="s">
        <v>698</v>
      </c>
      <c r="C1" s="2"/>
    </row>
    <row r="2" spans="1:25">
      <c r="A2" s="3"/>
      <c r="B2" s="3"/>
      <c r="C2" s="3"/>
    </row>
    <row r="3" spans="1:25">
      <c r="A3" s="1" t="s">
        <v>2</v>
      </c>
    </row>
    <row r="4" spans="1:25">
      <c r="A4" s="1"/>
    </row>
    <row r="5" spans="1:25" ht="67.5">
      <c r="A5" s="4" t="s">
        <v>3</v>
      </c>
      <c r="B5" s="5" t="s">
        <v>67</v>
      </c>
      <c r="C5" s="5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7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653</v>
      </c>
      <c r="O5" s="6" t="s">
        <v>652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691</v>
      </c>
      <c r="U5" s="84" t="s">
        <v>688</v>
      </c>
      <c r="V5" s="6" t="s">
        <v>690</v>
      </c>
      <c r="W5" s="6" t="s">
        <v>689</v>
      </c>
      <c r="X5" s="7" t="s">
        <v>21</v>
      </c>
      <c r="Y5" s="7" t="s">
        <v>41</v>
      </c>
    </row>
    <row r="6" spans="1:25" s="41" customFormat="1" ht="15" customHeight="1">
      <c r="A6" s="67"/>
      <c r="B6" s="246" t="s">
        <v>655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5">
      <c r="A7" s="8">
        <v>1997</v>
      </c>
      <c r="B7" s="81">
        <v>2990</v>
      </c>
      <c r="C7" s="115">
        <v>2493.5308690000002</v>
      </c>
      <c r="D7" s="82">
        <v>39</v>
      </c>
      <c r="E7" s="82">
        <v>1569</v>
      </c>
      <c r="F7" s="82">
        <v>155</v>
      </c>
      <c r="G7" s="82">
        <v>33</v>
      </c>
      <c r="H7" s="82">
        <v>137</v>
      </c>
      <c r="I7" s="115">
        <v>1904.6564530000001</v>
      </c>
      <c r="J7" s="82">
        <v>28</v>
      </c>
      <c r="K7" s="82">
        <v>82</v>
      </c>
      <c r="L7" s="82">
        <v>272</v>
      </c>
      <c r="M7" s="82">
        <v>91</v>
      </c>
      <c r="N7" s="82">
        <v>66</v>
      </c>
      <c r="O7" s="82">
        <v>8</v>
      </c>
      <c r="P7" s="82">
        <v>15</v>
      </c>
      <c r="Q7" s="82">
        <v>15</v>
      </c>
      <c r="R7" s="82">
        <v>1</v>
      </c>
      <c r="S7" s="82">
        <v>13</v>
      </c>
      <c r="T7" s="82">
        <v>4.322444</v>
      </c>
      <c r="U7" s="96">
        <v>2</v>
      </c>
      <c r="V7" s="82">
        <v>1</v>
      </c>
      <c r="W7" s="82">
        <v>2</v>
      </c>
      <c r="X7" s="115">
        <v>586.92596800000001</v>
      </c>
      <c r="Y7" s="115">
        <v>962.91965300000004</v>
      </c>
    </row>
    <row r="8" spans="1:25">
      <c r="A8" s="8">
        <v>1998</v>
      </c>
      <c r="B8" s="81">
        <v>2971</v>
      </c>
      <c r="C8" s="115">
        <v>2358.133574</v>
      </c>
      <c r="D8" s="82">
        <v>50</v>
      </c>
      <c r="E8" s="82">
        <v>1477</v>
      </c>
      <c r="F8" s="82">
        <v>135</v>
      </c>
      <c r="G8" s="82">
        <v>33</v>
      </c>
      <c r="H8" s="82">
        <v>207</v>
      </c>
      <c r="I8" s="115">
        <v>1885.7576220000001</v>
      </c>
      <c r="J8" s="82">
        <v>15</v>
      </c>
      <c r="K8" s="82">
        <v>56</v>
      </c>
      <c r="L8" s="82">
        <v>142</v>
      </c>
      <c r="M8" s="82">
        <v>111</v>
      </c>
      <c r="N8" s="82">
        <v>93.53534544</v>
      </c>
      <c r="O8" s="82">
        <v>22</v>
      </c>
      <c r="P8" s="82">
        <v>16</v>
      </c>
      <c r="Q8" s="82">
        <v>3</v>
      </c>
      <c r="R8" s="82">
        <v>5</v>
      </c>
      <c r="S8" s="82">
        <v>16</v>
      </c>
      <c r="T8" s="82">
        <v>10.265803999999999</v>
      </c>
      <c r="U8" s="96">
        <v>4</v>
      </c>
      <c r="V8" s="82">
        <v>5</v>
      </c>
      <c r="W8" s="82">
        <v>1</v>
      </c>
      <c r="X8" s="115">
        <v>492.744169</v>
      </c>
      <c r="Y8" s="115">
        <v>915.89145599999995</v>
      </c>
    </row>
    <row r="9" spans="1:25">
      <c r="A9" s="8">
        <v>1999</v>
      </c>
      <c r="B9" s="81">
        <v>3930</v>
      </c>
      <c r="C9" s="115">
        <v>3106.2343049999999</v>
      </c>
      <c r="D9" s="82">
        <v>58</v>
      </c>
      <c r="E9" s="82">
        <v>2199</v>
      </c>
      <c r="F9" s="82">
        <v>161</v>
      </c>
      <c r="G9" s="82">
        <v>43</v>
      </c>
      <c r="H9" s="82">
        <v>146</v>
      </c>
      <c r="I9" s="115">
        <v>2545.9192290000001</v>
      </c>
      <c r="J9" s="82">
        <v>33</v>
      </c>
      <c r="K9" s="82">
        <v>48</v>
      </c>
      <c r="L9" s="82">
        <v>202</v>
      </c>
      <c r="M9" s="82">
        <v>96</v>
      </c>
      <c r="N9" s="82">
        <v>134.85350320000001</v>
      </c>
      <c r="O9" s="82">
        <v>43</v>
      </c>
      <c r="P9" s="82">
        <v>11</v>
      </c>
      <c r="Q9" s="82">
        <v>3</v>
      </c>
      <c r="R9" s="82">
        <v>5</v>
      </c>
      <c r="S9" s="82">
        <v>10</v>
      </c>
      <c r="T9" s="82">
        <v>15.398707</v>
      </c>
      <c r="U9" s="96">
        <v>6</v>
      </c>
      <c r="V9" s="82">
        <v>6</v>
      </c>
      <c r="W9" s="82">
        <v>3</v>
      </c>
      <c r="X9" s="115">
        <v>604.09451799999999</v>
      </c>
      <c r="Y9" s="115">
        <v>1017.8322020000001</v>
      </c>
    </row>
    <row r="10" spans="1:25">
      <c r="A10" s="8">
        <v>2000</v>
      </c>
      <c r="B10" s="81">
        <v>3467</v>
      </c>
      <c r="C10" s="115">
        <v>2662.022203</v>
      </c>
      <c r="D10" s="82">
        <v>57</v>
      </c>
      <c r="E10" s="82">
        <v>1664</v>
      </c>
      <c r="F10" s="82">
        <v>157</v>
      </c>
      <c r="G10" s="82">
        <v>44</v>
      </c>
      <c r="H10" s="82">
        <v>155</v>
      </c>
      <c r="I10" s="115">
        <v>2046.208073</v>
      </c>
      <c r="J10" s="82">
        <v>43</v>
      </c>
      <c r="K10" s="82">
        <v>61</v>
      </c>
      <c r="L10" s="82">
        <v>171</v>
      </c>
      <c r="M10" s="82">
        <v>122</v>
      </c>
      <c r="N10" s="82">
        <v>119</v>
      </c>
      <c r="O10" s="82">
        <v>35</v>
      </c>
      <c r="P10" s="82">
        <v>21</v>
      </c>
      <c r="Q10" s="82">
        <v>4</v>
      </c>
      <c r="R10" s="82">
        <v>4</v>
      </c>
      <c r="S10" s="82">
        <v>15</v>
      </c>
      <c r="T10" s="82">
        <v>18.418061000000002</v>
      </c>
      <c r="U10" s="96">
        <v>4</v>
      </c>
      <c r="V10" s="82">
        <v>7</v>
      </c>
      <c r="W10" s="82">
        <v>8</v>
      </c>
      <c r="X10" s="115">
        <v>618.61373800000001</v>
      </c>
      <c r="Y10" s="115">
        <v>1038.5332490000001</v>
      </c>
    </row>
    <row r="11" spans="1:25">
      <c r="A11" s="8">
        <v>2001</v>
      </c>
      <c r="B11" s="81">
        <v>3316</v>
      </c>
      <c r="C11" s="115">
        <v>2502.1337699999999</v>
      </c>
      <c r="D11" s="82">
        <v>48</v>
      </c>
      <c r="E11" s="82">
        <v>1478</v>
      </c>
      <c r="F11" s="82">
        <v>202</v>
      </c>
      <c r="G11" s="82">
        <v>42</v>
      </c>
      <c r="H11" s="82">
        <v>150</v>
      </c>
      <c r="I11" s="115">
        <v>1905.3496479999999</v>
      </c>
      <c r="J11" s="82">
        <v>36</v>
      </c>
      <c r="K11" s="82">
        <v>96</v>
      </c>
      <c r="L11" s="82">
        <v>143</v>
      </c>
      <c r="M11" s="82">
        <v>94</v>
      </c>
      <c r="N11" s="82">
        <v>105.1182463</v>
      </c>
      <c r="O11" s="82">
        <v>58</v>
      </c>
      <c r="P11" s="82">
        <v>17</v>
      </c>
      <c r="Q11" s="82">
        <v>5</v>
      </c>
      <c r="R11" s="82">
        <v>11</v>
      </c>
      <c r="S11" s="82">
        <v>15</v>
      </c>
      <c r="T11" s="82">
        <v>20.114460999999999</v>
      </c>
      <c r="U11" s="96">
        <v>4</v>
      </c>
      <c r="V11" s="82">
        <v>7</v>
      </c>
      <c r="W11" s="82">
        <v>10</v>
      </c>
      <c r="X11" s="115">
        <v>594.59499200000005</v>
      </c>
      <c r="Y11" s="115">
        <v>1039.0122960000001</v>
      </c>
    </row>
    <row r="12" spans="1:25">
      <c r="A12" s="8">
        <v>2002</v>
      </c>
      <c r="B12" s="81">
        <v>3278</v>
      </c>
      <c r="C12" s="115">
        <v>2383.4297489999999</v>
      </c>
      <c r="D12" s="82">
        <v>60</v>
      </c>
      <c r="E12" s="82">
        <v>1190</v>
      </c>
      <c r="F12" s="82">
        <v>254</v>
      </c>
      <c r="G12" s="82">
        <v>37</v>
      </c>
      <c r="H12" s="82">
        <v>145</v>
      </c>
      <c r="I12" s="115">
        <v>1695.1513179999999</v>
      </c>
      <c r="J12" s="82">
        <v>36</v>
      </c>
      <c r="K12" s="82">
        <v>84</v>
      </c>
      <c r="L12" s="82">
        <v>110</v>
      </c>
      <c r="M12" s="82">
        <v>150</v>
      </c>
      <c r="N12" s="82">
        <v>99.357798169999995</v>
      </c>
      <c r="O12" s="82">
        <v>104</v>
      </c>
      <c r="P12" s="82">
        <v>27</v>
      </c>
      <c r="Q12" s="82">
        <v>5</v>
      </c>
      <c r="R12" s="82">
        <v>4</v>
      </c>
      <c r="S12" s="82">
        <v>24</v>
      </c>
      <c r="T12" s="82">
        <v>9.6262059999999998</v>
      </c>
      <c r="U12" s="96">
        <v>5</v>
      </c>
      <c r="V12" s="82">
        <v>2</v>
      </c>
      <c r="W12" s="82">
        <v>2</v>
      </c>
      <c r="X12" s="115">
        <v>654.89361299999996</v>
      </c>
      <c r="Y12" s="115">
        <v>1149.4853760000001</v>
      </c>
    </row>
    <row r="13" spans="1:25">
      <c r="A13" s="8">
        <v>2003</v>
      </c>
      <c r="B13" s="81">
        <v>3447</v>
      </c>
      <c r="C13" s="115">
        <v>2824.502352</v>
      </c>
      <c r="D13" s="82">
        <v>64</v>
      </c>
      <c r="E13" s="82">
        <v>1926</v>
      </c>
      <c r="F13" s="82">
        <v>230</v>
      </c>
      <c r="G13" s="82">
        <v>41</v>
      </c>
      <c r="H13" s="82">
        <v>138</v>
      </c>
      <c r="I13" s="115">
        <v>2358.5421070000002</v>
      </c>
      <c r="J13" s="82">
        <v>36</v>
      </c>
      <c r="K13" s="82">
        <v>122</v>
      </c>
      <c r="L13" s="82">
        <v>57</v>
      </c>
      <c r="M13" s="82">
        <v>100</v>
      </c>
      <c r="N13" s="82">
        <v>86</v>
      </c>
      <c r="O13" s="82">
        <v>49</v>
      </c>
      <c r="P13" s="82">
        <v>17</v>
      </c>
      <c r="Q13" s="82">
        <v>4</v>
      </c>
      <c r="R13" s="82">
        <v>6</v>
      </c>
      <c r="S13" s="82">
        <v>27</v>
      </c>
      <c r="T13" s="82">
        <v>18.482316000000001</v>
      </c>
      <c r="U13" s="96">
        <v>6</v>
      </c>
      <c r="V13" s="82">
        <v>7</v>
      </c>
      <c r="W13" s="82">
        <v>5</v>
      </c>
      <c r="X13" s="115">
        <v>513.44172200000003</v>
      </c>
      <c r="Y13" s="115">
        <v>979.32278899999994</v>
      </c>
    </row>
    <row r="14" spans="1:25">
      <c r="A14" s="8">
        <v>2004</v>
      </c>
      <c r="B14" s="81">
        <v>3866</v>
      </c>
      <c r="C14" s="115">
        <v>3350.9833130000002</v>
      </c>
      <c r="D14" s="82">
        <v>60</v>
      </c>
      <c r="E14" s="82">
        <v>2303</v>
      </c>
      <c r="F14" s="82">
        <v>138</v>
      </c>
      <c r="G14" s="82">
        <v>51</v>
      </c>
      <c r="H14" s="82">
        <v>181</v>
      </c>
      <c r="I14" s="115">
        <v>2668.804177</v>
      </c>
      <c r="J14" s="82">
        <v>31</v>
      </c>
      <c r="K14" s="82">
        <v>114</v>
      </c>
      <c r="L14" s="82">
        <v>99</v>
      </c>
      <c r="M14" s="82">
        <v>175</v>
      </c>
      <c r="N14" s="82">
        <v>102.8561765</v>
      </c>
      <c r="O14" s="82">
        <v>70</v>
      </c>
      <c r="P14" s="82">
        <v>36</v>
      </c>
      <c r="Q14" s="82">
        <v>11</v>
      </c>
      <c r="R14" s="82">
        <v>21</v>
      </c>
      <c r="S14" s="82">
        <v>34</v>
      </c>
      <c r="T14" s="82">
        <v>17.151796999999998</v>
      </c>
      <c r="U14" s="96">
        <v>5</v>
      </c>
      <c r="V14" s="82">
        <v>6</v>
      </c>
      <c r="W14" s="82">
        <v>6</v>
      </c>
      <c r="X14" s="115">
        <v>708.99811599999998</v>
      </c>
      <c r="Y14" s="115">
        <v>1148.0827979999999</v>
      </c>
    </row>
    <row r="15" spans="1:25">
      <c r="A15" s="8">
        <v>2005</v>
      </c>
      <c r="B15" s="81">
        <v>4317</v>
      </c>
      <c r="C15" s="115">
        <v>3716.7578619999999</v>
      </c>
      <c r="D15" s="82">
        <v>59</v>
      </c>
      <c r="E15" s="82">
        <v>2326</v>
      </c>
      <c r="F15" s="82">
        <v>166</v>
      </c>
      <c r="G15" s="82">
        <v>53</v>
      </c>
      <c r="H15" s="82">
        <v>250</v>
      </c>
      <c r="I15" s="115">
        <v>2799.4503599999998</v>
      </c>
      <c r="J15" s="82">
        <v>30</v>
      </c>
      <c r="K15" s="82">
        <v>103</v>
      </c>
      <c r="L15" s="82">
        <v>217</v>
      </c>
      <c r="M15" s="82">
        <v>235</v>
      </c>
      <c r="N15" s="82">
        <v>126.6304221</v>
      </c>
      <c r="O15" s="82">
        <v>73</v>
      </c>
      <c r="P15" s="82">
        <v>41</v>
      </c>
      <c r="Q15" s="82">
        <v>5</v>
      </c>
      <c r="R15" s="82">
        <v>9</v>
      </c>
      <c r="S15" s="82">
        <v>43</v>
      </c>
      <c r="T15" s="82">
        <v>34.124929000000002</v>
      </c>
      <c r="U15" s="96">
        <v>5</v>
      </c>
      <c r="V15" s="82">
        <v>3</v>
      </c>
      <c r="W15" s="82">
        <v>28</v>
      </c>
      <c r="X15" s="115">
        <v>917.86978099999999</v>
      </c>
      <c r="Y15" s="115">
        <v>1459.1495520000001</v>
      </c>
    </row>
    <row r="16" spans="1:25">
      <c r="A16" s="8">
        <v>2006</v>
      </c>
      <c r="B16" s="81">
        <v>3909</v>
      </c>
      <c r="C16" s="115">
        <v>3255.2501050000001</v>
      </c>
      <c r="D16" s="82">
        <v>51</v>
      </c>
      <c r="E16" s="82">
        <v>2074</v>
      </c>
      <c r="F16" s="82">
        <v>168</v>
      </c>
      <c r="G16" s="82">
        <v>51</v>
      </c>
      <c r="H16" s="82">
        <v>178</v>
      </c>
      <c r="I16" s="115">
        <v>2472.3011320000001</v>
      </c>
      <c r="J16" s="82">
        <v>30</v>
      </c>
      <c r="K16" s="82">
        <v>129</v>
      </c>
      <c r="L16" s="82">
        <v>134</v>
      </c>
      <c r="M16" s="82">
        <v>171</v>
      </c>
      <c r="N16" s="82">
        <v>124.99444889999999</v>
      </c>
      <c r="O16" s="82">
        <v>102</v>
      </c>
      <c r="P16" s="82">
        <v>42</v>
      </c>
      <c r="Q16" s="82">
        <v>7</v>
      </c>
      <c r="R16" s="82">
        <v>2</v>
      </c>
      <c r="S16" s="82">
        <v>23</v>
      </c>
      <c r="T16" s="82">
        <v>22.287844</v>
      </c>
      <c r="U16" s="96">
        <v>7</v>
      </c>
      <c r="V16" s="82">
        <v>1</v>
      </c>
      <c r="W16" s="82">
        <v>14</v>
      </c>
      <c r="X16" s="115">
        <v>786.51965600000005</v>
      </c>
      <c r="Y16" s="115">
        <v>1246.9185239999999</v>
      </c>
    </row>
    <row r="17" spans="1:25">
      <c r="A17" s="8">
        <v>2007</v>
      </c>
      <c r="B17" s="81">
        <v>3496</v>
      </c>
      <c r="C17" s="115">
        <v>2733.4715970000002</v>
      </c>
      <c r="D17" s="82">
        <v>48</v>
      </c>
      <c r="E17" s="82">
        <v>1397</v>
      </c>
      <c r="F17" s="82">
        <v>146</v>
      </c>
      <c r="G17" s="82">
        <v>91</v>
      </c>
      <c r="H17" s="82">
        <v>155</v>
      </c>
      <c r="I17" s="115">
        <v>1814.2943600000001</v>
      </c>
      <c r="J17" s="82">
        <v>24</v>
      </c>
      <c r="K17" s="82">
        <v>131</v>
      </c>
      <c r="L17" s="82">
        <v>243</v>
      </c>
      <c r="M17" s="82">
        <v>156</v>
      </c>
      <c r="N17" s="82">
        <v>132.03760080000001</v>
      </c>
      <c r="O17" s="82">
        <v>90</v>
      </c>
      <c r="P17" s="82">
        <v>70</v>
      </c>
      <c r="Q17" s="82">
        <v>11</v>
      </c>
      <c r="R17" s="82">
        <v>3</v>
      </c>
      <c r="S17" s="82">
        <v>19</v>
      </c>
      <c r="T17" s="82">
        <v>13.372706000000001</v>
      </c>
      <c r="U17" s="96">
        <v>4</v>
      </c>
      <c r="V17" s="82">
        <v>2</v>
      </c>
      <c r="W17" s="82">
        <v>7</v>
      </c>
      <c r="X17" s="115">
        <v>891.55733299999997</v>
      </c>
      <c r="Y17" s="115">
        <v>1349.642914</v>
      </c>
    </row>
    <row r="18" spans="1:25">
      <c r="A18" s="8">
        <v>2008</v>
      </c>
      <c r="B18" s="81">
        <v>4130</v>
      </c>
      <c r="C18" s="115">
        <v>3291.2069980000001</v>
      </c>
      <c r="D18" s="82">
        <v>47</v>
      </c>
      <c r="E18" s="82">
        <v>1868</v>
      </c>
      <c r="F18" s="82">
        <v>151</v>
      </c>
      <c r="G18" s="82">
        <v>80</v>
      </c>
      <c r="H18" s="82">
        <v>206</v>
      </c>
      <c r="I18" s="115">
        <v>2316.2993510000001</v>
      </c>
      <c r="J18" s="82">
        <v>36</v>
      </c>
      <c r="K18" s="82">
        <v>124</v>
      </c>
      <c r="L18" s="82">
        <v>260</v>
      </c>
      <c r="M18" s="82">
        <v>198</v>
      </c>
      <c r="N18" s="82">
        <v>151.04410390000001</v>
      </c>
      <c r="O18" s="82">
        <v>82</v>
      </c>
      <c r="P18" s="82">
        <v>42</v>
      </c>
      <c r="Q18" s="82">
        <v>8</v>
      </c>
      <c r="R18" s="82">
        <v>3</v>
      </c>
      <c r="S18" s="82">
        <v>15</v>
      </c>
      <c r="T18" s="82">
        <v>31.998975999999999</v>
      </c>
      <c r="U18" s="96">
        <v>10</v>
      </c>
      <c r="V18" s="82">
        <v>1</v>
      </c>
      <c r="W18" s="82">
        <v>20</v>
      </c>
      <c r="X18" s="115">
        <v>952.389454</v>
      </c>
      <c r="Y18" s="115">
        <v>1454.8250109999999</v>
      </c>
    </row>
    <row r="19" spans="1:25">
      <c r="A19" s="8">
        <v>2009</v>
      </c>
      <c r="B19" s="81">
        <v>3946</v>
      </c>
      <c r="C19" s="115">
        <v>2761.4460669999999</v>
      </c>
      <c r="D19" s="82">
        <v>42</v>
      </c>
      <c r="E19" s="82">
        <v>1557</v>
      </c>
      <c r="F19" s="82">
        <v>155</v>
      </c>
      <c r="G19" s="82">
        <v>85</v>
      </c>
      <c r="H19" s="82">
        <v>240</v>
      </c>
      <c r="I19" s="115">
        <v>2052.5027839999998</v>
      </c>
      <c r="J19" s="82">
        <v>39</v>
      </c>
      <c r="K19" s="82">
        <v>88</v>
      </c>
      <c r="L19" s="82">
        <v>249</v>
      </c>
      <c r="M19" s="82">
        <v>57</v>
      </c>
      <c r="N19" s="82">
        <v>89.981480959999999</v>
      </c>
      <c r="O19" s="82">
        <v>66</v>
      </c>
      <c r="P19" s="82">
        <v>33</v>
      </c>
      <c r="Q19" s="82">
        <v>5</v>
      </c>
      <c r="R19" s="82">
        <v>4</v>
      </c>
      <c r="S19" s="82">
        <v>33</v>
      </c>
      <c r="T19" s="82">
        <v>33.598925000000001</v>
      </c>
      <c r="U19" s="96">
        <v>19</v>
      </c>
      <c r="V19" s="82">
        <v>3</v>
      </c>
      <c r="W19" s="82">
        <v>10</v>
      </c>
      <c r="X19" s="115">
        <v>695.81437000000005</v>
      </c>
      <c r="Y19" s="115">
        <v>1230.3624070000001</v>
      </c>
    </row>
    <row r="20" spans="1:25">
      <c r="A20" s="8">
        <v>2010</v>
      </c>
      <c r="B20" s="81">
        <v>4725</v>
      </c>
      <c r="C20" s="115">
        <v>3330.428422</v>
      </c>
      <c r="D20" s="82">
        <v>45</v>
      </c>
      <c r="E20" s="82">
        <v>1466</v>
      </c>
      <c r="F20" s="82">
        <v>158</v>
      </c>
      <c r="G20" s="82">
        <v>114</v>
      </c>
      <c r="H20" s="82">
        <v>815</v>
      </c>
      <c r="I20" s="115">
        <v>2601.9310690000002</v>
      </c>
      <c r="J20" s="82">
        <v>35</v>
      </c>
      <c r="K20" s="82">
        <v>114</v>
      </c>
      <c r="L20" s="82">
        <v>205</v>
      </c>
      <c r="M20" s="82">
        <v>75</v>
      </c>
      <c r="N20" s="82">
        <v>71.941130189999996</v>
      </c>
      <c r="O20" s="82">
        <v>104</v>
      </c>
      <c r="P20" s="82">
        <v>54</v>
      </c>
      <c r="Q20" s="82">
        <v>9</v>
      </c>
      <c r="R20" s="82">
        <v>3</v>
      </c>
      <c r="S20" s="82">
        <v>35</v>
      </c>
      <c r="T20" s="82">
        <v>18.723859000000001</v>
      </c>
      <c r="U20" s="96">
        <v>9</v>
      </c>
      <c r="V20" s="82">
        <v>4</v>
      </c>
      <c r="W20" s="82">
        <v>5</v>
      </c>
      <c r="X20" s="115">
        <v>723.24474299999997</v>
      </c>
      <c r="Y20" s="115">
        <v>1855.7052169999999</v>
      </c>
    </row>
    <row r="21" spans="1:25">
      <c r="A21" s="8">
        <v>2011</v>
      </c>
      <c r="B21" s="81">
        <v>6230</v>
      </c>
      <c r="C21" s="115">
        <v>4887.9047129999999</v>
      </c>
      <c r="D21" s="82">
        <v>48</v>
      </c>
      <c r="E21" s="82">
        <v>2355</v>
      </c>
      <c r="F21" s="82">
        <v>311</v>
      </c>
      <c r="G21" s="82">
        <v>117</v>
      </c>
      <c r="H21" s="82">
        <v>1142</v>
      </c>
      <c r="I21" s="115">
        <v>3974</v>
      </c>
      <c r="J21" s="82">
        <v>55</v>
      </c>
      <c r="K21" s="82">
        <v>136</v>
      </c>
      <c r="L21" s="82">
        <v>284</v>
      </c>
      <c r="M21" s="82">
        <v>77</v>
      </c>
      <c r="N21" s="82">
        <v>92.923959830000001</v>
      </c>
      <c r="O21" s="82">
        <v>80</v>
      </c>
      <c r="P21" s="82">
        <v>55</v>
      </c>
      <c r="Q21" s="82">
        <v>9</v>
      </c>
      <c r="R21" s="82">
        <v>9</v>
      </c>
      <c r="S21" s="82">
        <v>33</v>
      </c>
      <c r="T21" s="82">
        <v>81.246218999999996</v>
      </c>
      <c r="U21" s="96">
        <v>13</v>
      </c>
      <c r="V21" s="82">
        <v>18</v>
      </c>
      <c r="W21" s="82">
        <v>50</v>
      </c>
      <c r="X21" s="115">
        <v>911.66706799999997</v>
      </c>
      <c r="Y21" s="115">
        <v>2528.6267339999999</v>
      </c>
    </row>
    <row r="22" spans="1:25">
      <c r="A22" s="8">
        <v>2012</v>
      </c>
      <c r="B22" s="81">
        <v>7841</v>
      </c>
      <c r="C22" s="115">
        <v>6444</v>
      </c>
      <c r="D22" s="82">
        <v>40</v>
      </c>
      <c r="E22" s="82">
        <v>3530</v>
      </c>
      <c r="F22" s="82">
        <v>547</v>
      </c>
      <c r="G22" s="82">
        <v>101</v>
      </c>
      <c r="H22" s="82">
        <v>1346</v>
      </c>
      <c r="I22" s="115">
        <v>5564</v>
      </c>
      <c r="J22" s="82">
        <v>35</v>
      </c>
      <c r="K22" s="82">
        <v>185</v>
      </c>
      <c r="L22" s="82">
        <v>261</v>
      </c>
      <c r="M22" s="82">
        <v>45</v>
      </c>
      <c r="N22" s="82">
        <v>64</v>
      </c>
      <c r="O22" s="82">
        <v>59</v>
      </c>
      <c r="P22" s="82">
        <v>73</v>
      </c>
      <c r="Q22" s="82">
        <v>14</v>
      </c>
      <c r="R22" s="82">
        <v>20</v>
      </c>
      <c r="S22" s="82">
        <v>56</v>
      </c>
      <c r="T22" s="82">
        <v>68</v>
      </c>
      <c r="U22" s="96">
        <v>9</v>
      </c>
      <c r="V22" s="82">
        <v>12</v>
      </c>
      <c r="W22" s="82">
        <v>47</v>
      </c>
      <c r="X22" s="115">
        <v>880</v>
      </c>
      <c r="Y22" s="115">
        <v>2914</v>
      </c>
    </row>
    <row r="23" spans="1:25">
      <c r="A23" s="8">
        <v>2013</v>
      </c>
      <c r="B23" s="81">
        <v>9519</v>
      </c>
      <c r="C23" s="115">
        <v>8284.1632649999992</v>
      </c>
      <c r="D23" s="82">
        <v>32</v>
      </c>
      <c r="E23" s="82">
        <v>4560</v>
      </c>
      <c r="F23" s="82">
        <v>979</v>
      </c>
      <c r="G23" s="82">
        <v>117</v>
      </c>
      <c r="H23" s="82">
        <v>1382</v>
      </c>
      <c r="I23" s="115">
        <v>7070</v>
      </c>
      <c r="J23" s="82">
        <v>61</v>
      </c>
      <c r="K23" s="82">
        <v>230</v>
      </c>
      <c r="L23" s="82">
        <v>451</v>
      </c>
      <c r="M23" s="82">
        <v>147</v>
      </c>
      <c r="N23" s="82">
        <v>56.16326531</v>
      </c>
      <c r="O23" s="82">
        <v>60</v>
      </c>
      <c r="P23" s="82">
        <v>68</v>
      </c>
      <c r="Q23" s="82">
        <v>28</v>
      </c>
      <c r="R23" s="82">
        <v>31</v>
      </c>
      <c r="S23" s="82">
        <v>52</v>
      </c>
      <c r="T23" s="82">
        <v>30</v>
      </c>
      <c r="U23" s="96">
        <v>17</v>
      </c>
      <c r="V23" s="82">
        <v>4</v>
      </c>
      <c r="W23" s="82">
        <v>9</v>
      </c>
      <c r="X23" s="115">
        <v>1214.1632649999999</v>
      </c>
      <c r="Y23" s="115">
        <v>3724.1632650000001</v>
      </c>
    </row>
    <row r="24" spans="1:25">
      <c r="A24" s="8">
        <v>2014</v>
      </c>
      <c r="B24" s="81">
        <v>9776</v>
      </c>
      <c r="C24" s="115">
        <v>8507.8560930000003</v>
      </c>
      <c r="D24" s="82">
        <v>28</v>
      </c>
      <c r="E24" s="82">
        <v>4607</v>
      </c>
      <c r="F24" s="82">
        <v>1997</v>
      </c>
      <c r="G24" s="82">
        <v>125</v>
      </c>
      <c r="H24" s="82">
        <v>573</v>
      </c>
      <c r="I24" s="115">
        <v>7334.6156129999999</v>
      </c>
      <c r="J24" s="82">
        <v>57</v>
      </c>
      <c r="K24" s="82">
        <v>152</v>
      </c>
      <c r="L24" s="82">
        <v>430</v>
      </c>
      <c r="M24" s="82">
        <v>128</v>
      </c>
      <c r="N24" s="82">
        <v>32.177579880000003</v>
      </c>
      <c r="O24" s="82">
        <v>107</v>
      </c>
      <c r="P24" s="82">
        <v>63</v>
      </c>
      <c r="Q24" s="82">
        <v>16</v>
      </c>
      <c r="R24" s="82">
        <v>35</v>
      </c>
      <c r="S24" s="82">
        <v>108</v>
      </c>
      <c r="T24" s="82">
        <v>43</v>
      </c>
      <c r="U24" s="96">
        <v>8</v>
      </c>
      <c r="V24" s="82">
        <v>5</v>
      </c>
      <c r="W24" s="82">
        <v>30</v>
      </c>
      <c r="X24" s="115">
        <v>1172.6305359999999</v>
      </c>
      <c r="Y24" s="115">
        <v>3901.4439160000002</v>
      </c>
    </row>
    <row r="25" spans="1:25">
      <c r="A25" s="8">
        <v>2015</v>
      </c>
      <c r="B25" s="81">
        <v>9683</v>
      </c>
      <c r="C25" s="115">
        <v>8550.8817490000001</v>
      </c>
      <c r="D25" s="82">
        <v>33</v>
      </c>
      <c r="E25" s="82">
        <v>3926</v>
      </c>
      <c r="F25" s="82">
        <v>2502</v>
      </c>
      <c r="G25" s="82">
        <v>95</v>
      </c>
      <c r="H25" s="82">
        <v>774</v>
      </c>
      <c r="I25" s="115">
        <v>7318.7459239999998</v>
      </c>
      <c r="J25" s="82">
        <v>49</v>
      </c>
      <c r="K25" s="82">
        <v>131</v>
      </c>
      <c r="L25" s="82">
        <v>492</v>
      </c>
      <c r="M25" s="82">
        <v>111</v>
      </c>
      <c r="N25" s="82">
        <v>40.495593730000003</v>
      </c>
      <c r="O25" s="82">
        <v>139</v>
      </c>
      <c r="P25" s="82">
        <v>55</v>
      </c>
      <c r="Q25" s="82">
        <v>9</v>
      </c>
      <c r="R25" s="82">
        <v>73</v>
      </c>
      <c r="S25" s="82">
        <v>81</v>
      </c>
      <c r="T25" s="82">
        <v>51.209091000000001</v>
      </c>
      <c r="U25" s="96">
        <v>7</v>
      </c>
      <c r="V25" s="82">
        <v>2</v>
      </c>
      <c r="W25" s="82">
        <v>42</v>
      </c>
      <c r="X25" s="115">
        <v>1232.65436</v>
      </c>
      <c r="Y25" s="115">
        <v>4643.8330029999997</v>
      </c>
    </row>
    <row r="26" spans="1:25">
      <c r="A26" s="8">
        <v>2016</v>
      </c>
      <c r="B26" s="81">
        <v>11383</v>
      </c>
      <c r="C26" s="115">
        <v>10520.45355</v>
      </c>
      <c r="D26" s="82">
        <v>30</v>
      </c>
      <c r="E26" s="82">
        <v>6073</v>
      </c>
      <c r="F26" s="82">
        <v>2829</v>
      </c>
      <c r="G26" s="82">
        <v>71</v>
      </c>
      <c r="H26" s="82">
        <v>637</v>
      </c>
      <c r="I26" s="115">
        <v>9627.0992490000008</v>
      </c>
      <c r="J26" s="82">
        <v>40</v>
      </c>
      <c r="K26" s="82">
        <v>113</v>
      </c>
      <c r="L26" s="82">
        <v>266</v>
      </c>
      <c r="M26" s="82">
        <v>107</v>
      </c>
      <c r="N26" s="82">
        <v>39.451566700000001</v>
      </c>
      <c r="O26" s="82">
        <v>130</v>
      </c>
      <c r="P26" s="82">
        <v>53</v>
      </c>
      <c r="Q26" s="82">
        <v>8</v>
      </c>
      <c r="R26" s="82">
        <v>67</v>
      </c>
      <c r="S26" s="82">
        <v>42</v>
      </c>
      <c r="T26" s="82">
        <v>50.599459000000003</v>
      </c>
      <c r="U26" s="96">
        <v>11</v>
      </c>
      <c r="V26" s="82">
        <v>4</v>
      </c>
      <c r="W26" s="82">
        <v>35</v>
      </c>
      <c r="X26" s="115">
        <v>908.35231899999997</v>
      </c>
      <c r="Y26" s="115">
        <v>4474.1689059999999</v>
      </c>
    </row>
    <row r="27" spans="1:25" s="134" customFormat="1">
      <c r="A27" s="142">
        <v>2017</v>
      </c>
      <c r="B27" s="81">
        <v>8741</v>
      </c>
      <c r="C27" s="115">
        <v>7805.3471120000004</v>
      </c>
      <c r="D27" s="82">
        <v>29</v>
      </c>
      <c r="E27" s="82">
        <v>3140</v>
      </c>
      <c r="F27" s="82">
        <v>2868</v>
      </c>
      <c r="G27" s="82">
        <v>81</v>
      </c>
      <c r="H27" s="82">
        <v>681</v>
      </c>
      <c r="I27" s="115">
        <v>6789.5855920000004</v>
      </c>
      <c r="J27" s="82">
        <v>51</v>
      </c>
      <c r="K27" s="82">
        <v>84</v>
      </c>
      <c r="L27" s="82">
        <v>305</v>
      </c>
      <c r="M27" s="82">
        <v>128</v>
      </c>
      <c r="N27" s="82">
        <v>39.451566700000001</v>
      </c>
      <c r="O27" s="82">
        <v>187</v>
      </c>
      <c r="P27" s="82">
        <v>60</v>
      </c>
      <c r="Q27" s="82">
        <v>8</v>
      </c>
      <c r="R27" s="82">
        <v>81</v>
      </c>
      <c r="S27" s="82">
        <v>67</v>
      </c>
      <c r="T27" s="82">
        <v>12.261668</v>
      </c>
      <c r="U27" s="96">
        <v>11</v>
      </c>
      <c r="V27" s="82">
        <v>0</v>
      </c>
      <c r="W27" s="82">
        <v>1</v>
      </c>
      <c r="X27" s="115">
        <v>1013.457691</v>
      </c>
      <c r="Y27" s="115">
        <v>4674.3806350000004</v>
      </c>
    </row>
    <row r="29" spans="1:25">
      <c r="A29" s="1" t="s">
        <v>22</v>
      </c>
    </row>
    <row r="30" spans="1:25">
      <c r="A30" s="1"/>
    </row>
    <row r="31" spans="1:25">
      <c r="A31" s="142" t="s">
        <v>656</v>
      </c>
      <c r="B31" s="9">
        <f>((B27/B7)^(1/(2017-1997))-1)*100</f>
        <v>5.5102122276570409</v>
      </c>
      <c r="C31" s="9">
        <f t="shared" ref="C31:Y31" si="0">((C27/C7)^(1/(2017-1997))-1)*100</f>
        <v>5.87145303840102</v>
      </c>
      <c r="D31" s="16">
        <f t="shared" si="0"/>
        <v>-1.4704113770106941</v>
      </c>
      <c r="E31" s="17">
        <f t="shared" si="0"/>
        <v>3.5297905091756787</v>
      </c>
      <c r="F31" s="17">
        <f t="shared" si="0"/>
        <v>15.707729715687346</v>
      </c>
      <c r="G31" s="17">
        <f t="shared" si="0"/>
        <v>4.5920207905922661</v>
      </c>
      <c r="H31" s="73">
        <f t="shared" si="0"/>
        <v>8.348106819351031</v>
      </c>
      <c r="I31" s="9">
        <f t="shared" si="0"/>
        <v>6.561746739652019</v>
      </c>
      <c r="J31" s="16">
        <f t="shared" si="0"/>
        <v>3.0435013339061845</v>
      </c>
      <c r="K31" s="17">
        <f t="shared" si="0"/>
        <v>0.12056037355572258</v>
      </c>
      <c r="L31" s="17">
        <f t="shared" si="0"/>
        <v>0.57419074339579712</v>
      </c>
      <c r="M31" s="17">
        <f t="shared" si="0"/>
        <v>1.7204865588781759</v>
      </c>
      <c r="N31" s="17">
        <f t="shared" si="0"/>
        <v>-2.5400877651611364</v>
      </c>
      <c r="O31" s="17">
        <f t="shared" si="0"/>
        <v>17.067833435439962</v>
      </c>
      <c r="P31" s="17">
        <f t="shared" si="0"/>
        <v>7.1773462536293131</v>
      </c>
      <c r="Q31" s="17">
        <f t="shared" si="0"/>
        <v>-3.0941631379602152</v>
      </c>
      <c r="R31" s="17">
        <f t="shared" si="0"/>
        <v>24.573093961551741</v>
      </c>
      <c r="S31" s="17">
        <f t="shared" si="0"/>
        <v>8.5441876027467334</v>
      </c>
      <c r="T31" s="73">
        <f t="shared" si="0"/>
        <v>5.3515692272656068</v>
      </c>
      <c r="U31" s="16">
        <f t="shared" si="0"/>
        <v>8.8975563834102331</v>
      </c>
      <c r="V31" s="17">
        <f t="shared" si="0"/>
        <v>-100</v>
      </c>
      <c r="W31" s="73">
        <f t="shared" si="0"/>
        <v>-3.40636710751544</v>
      </c>
      <c r="X31" s="9">
        <f t="shared" si="0"/>
        <v>2.7687596454332164</v>
      </c>
      <c r="Y31" s="9">
        <f t="shared" si="0"/>
        <v>8.2197935687446044</v>
      </c>
    </row>
    <row r="32" spans="1:25">
      <c r="A32" s="8" t="s">
        <v>25</v>
      </c>
      <c r="B32" s="9">
        <f>((B17/B7)^(1/(2007-1997))-1)*100</f>
        <v>1.5757466961481281</v>
      </c>
      <c r="C32" s="9">
        <f t="shared" ref="C32:Y32" si="1">((C17/C7)^(1/(2007-1997))-1)*100</f>
        <v>0.92296048144988596</v>
      </c>
      <c r="D32" s="16">
        <f t="shared" si="1"/>
        <v>2.098100681516013</v>
      </c>
      <c r="E32" s="17">
        <f t="shared" si="1"/>
        <v>-1.1543990213061073</v>
      </c>
      <c r="F32" s="17">
        <f t="shared" si="1"/>
        <v>-0.59639938802374948</v>
      </c>
      <c r="G32" s="17">
        <f t="shared" si="1"/>
        <v>10.675819205538994</v>
      </c>
      <c r="H32" s="73">
        <f t="shared" si="1"/>
        <v>1.2420925937354443</v>
      </c>
      <c r="I32" s="9">
        <f t="shared" si="1"/>
        <v>-0.48487111566847263</v>
      </c>
      <c r="J32" s="16">
        <f t="shared" si="1"/>
        <v>-1.5296863975959973</v>
      </c>
      <c r="K32" s="17">
        <f t="shared" si="1"/>
        <v>4.796250500694943</v>
      </c>
      <c r="L32" s="17">
        <f t="shared" si="1"/>
        <v>-1.1210748214228849</v>
      </c>
      <c r="M32" s="17">
        <f t="shared" si="1"/>
        <v>5.5378689666831793</v>
      </c>
      <c r="N32" s="17">
        <f t="shared" si="1"/>
        <v>7.1803988577780808</v>
      </c>
      <c r="O32" s="17">
        <f t="shared" si="1"/>
        <v>27.384108569303265</v>
      </c>
      <c r="P32" s="17">
        <f t="shared" si="1"/>
        <v>16.654280155455027</v>
      </c>
      <c r="Q32" s="17">
        <f t="shared" si="1"/>
        <v>-3.0539446728239161</v>
      </c>
      <c r="R32" s="17">
        <f t="shared" si="1"/>
        <v>11.612317403390438</v>
      </c>
      <c r="S32" s="17">
        <f t="shared" si="1"/>
        <v>3.8678219643779377</v>
      </c>
      <c r="T32" s="73">
        <f t="shared" si="1"/>
        <v>11.956417275027608</v>
      </c>
      <c r="U32" s="16">
        <f t="shared" si="1"/>
        <v>7.1773462536293131</v>
      </c>
      <c r="V32" s="17">
        <f t="shared" si="1"/>
        <v>7.1773462536293131</v>
      </c>
      <c r="W32" s="73">
        <f t="shared" si="1"/>
        <v>13.346158167069744</v>
      </c>
      <c r="X32" s="9">
        <f t="shared" si="1"/>
        <v>4.2693329367853083</v>
      </c>
      <c r="Y32" s="9">
        <f t="shared" si="1"/>
        <v>3.4338958679840159</v>
      </c>
    </row>
    <row r="33" spans="1:25">
      <c r="A33" s="142" t="s">
        <v>657</v>
      </c>
      <c r="B33" s="9">
        <f>((B27/B17)^(1/(2017-2007))-1)*100</f>
        <v>9.5970765307441752</v>
      </c>
      <c r="C33" s="9">
        <f t="shared" ref="C33:Y33" si="2">((C27/C17)^(1/(2017-2007))-1)*100</f>
        <v>11.062581943606142</v>
      </c>
      <c r="D33" s="16">
        <f t="shared" si="2"/>
        <v>-4.9141975275445056</v>
      </c>
      <c r="E33" s="17">
        <f t="shared" si="2"/>
        <v>8.4359588767551443</v>
      </c>
      <c r="F33" s="17">
        <f t="shared" si="2"/>
        <v>34.686053961163246</v>
      </c>
      <c r="G33" s="17">
        <f t="shared" si="2"/>
        <v>-1.1573540490929957</v>
      </c>
      <c r="H33" s="73">
        <f t="shared" si="2"/>
        <v>15.952880374026336</v>
      </c>
      <c r="I33" s="9">
        <f t="shared" si="2"/>
        <v>14.107332176641796</v>
      </c>
      <c r="J33" s="16">
        <f t="shared" si="2"/>
        <v>7.8290784167006633</v>
      </c>
      <c r="K33" s="17">
        <f t="shared" si="2"/>
        <v>-4.3465146737445393</v>
      </c>
      <c r="L33" s="17">
        <f t="shared" si="2"/>
        <v>2.2985214030268208</v>
      </c>
      <c r="M33" s="17">
        <f t="shared" si="2"/>
        <v>-1.9588183172304152</v>
      </c>
      <c r="N33" s="17">
        <f t="shared" si="2"/>
        <v>-11.378996588486833</v>
      </c>
      <c r="O33" s="17">
        <f t="shared" si="2"/>
        <v>7.5870277634496386</v>
      </c>
      <c r="P33" s="17">
        <f t="shared" si="2"/>
        <v>-1.5296863975959973</v>
      </c>
      <c r="Q33" s="17">
        <f t="shared" si="2"/>
        <v>-3.1343649183027567</v>
      </c>
      <c r="R33" s="17">
        <f t="shared" si="2"/>
        <v>39.038917031590927</v>
      </c>
      <c r="S33" s="17">
        <f t="shared" si="2"/>
        <v>13.431093860627286</v>
      </c>
      <c r="T33" s="73">
        <f t="shared" si="2"/>
        <v>-0.8636270363841958</v>
      </c>
      <c r="U33" s="16">
        <f t="shared" si="2"/>
        <v>10.645376106020565</v>
      </c>
      <c r="V33" s="17">
        <f t="shared" si="2"/>
        <v>-100</v>
      </c>
      <c r="W33" s="73">
        <f t="shared" si="2"/>
        <v>-17.682874600695577</v>
      </c>
      <c r="X33" s="9">
        <f t="shared" si="2"/>
        <v>1.2897815838509796</v>
      </c>
      <c r="Y33" s="9">
        <f t="shared" si="2"/>
        <v>13.227135280773794</v>
      </c>
    </row>
    <row r="35" spans="1:25">
      <c r="A35" s="25" t="s">
        <v>594</v>
      </c>
      <c r="B35" s="66" t="s">
        <v>938</v>
      </c>
      <c r="C35" s="97"/>
    </row>
    <row r="36" spans="1:25">
      <c r="A36" s="25" t="s">
        <v>595</v>
      </c>
      <c r="B36" s="3" t="s">
        <v>608</v>
      </c>
      <c r="C36" s="3"/>
    </row>
    <row r="37" spans="1:25">
      <c r="A37" s="1" t="s">
        <v>1</v>
      </c>
      <c r="B37" s="3" t="s">
        <v>609</v>
      </c>
      <c r="C37" s="3"/>
    </row>
  </sheetData>
  <mergeCells count="1">
    <mergeCell ref="B6:Y6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57"/>
  <dimension ref="A1:Y37"/>
  <sheetViews>
    <sheetView workbookViewId="0">
      <selection activeCell="B35" sqref="B35"/>
    </sheetView>
  </sheetViews>
  <sheetFormatPr defaultRowHeight="15"/>
  <cols>
    <col min="7" max="7" width="9.85546875" customWidth="1"/>
    <col min="8" max="8" width="11.42578125" customWidth="1"/>
  </cols>
  <sheetData>
    <row r="1" spans="1:25" ht="15.75">
      <c r="A1" s="227" t="s">
        <v>98</v>
      </c>
      <c r="B1" s="2" t="s">
        <v>699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ht="67.5">
      <c r="A5" s="4" t="s">
        <v>3</v>
      </c>
      <c r="B5" s="5" t="s">
        <v>67</v>
      </c>
      <c r="C5" s="5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7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653</v>
      </c>
      <c r="O5" s="6" t="s">
        <v>652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691</v>
      </c>
      <c r="U5" s="84" t="s">
        <v>688</v>
      </c>
      <c r="V5" s="6" t="s">
        <v>690</v>
      </c>
      <c r="W5" s="6" t="s">
        <v>689</v>
      </c>
      <c r="X5" s="7" t="s">
        <v>21</v>
      </c>
      <c r="Y5" s="7" t="s">
        <v>41</v>
      </c>
    </row>
    <row r="6" spans="1:25" s="41" customFormat="1" ht="15" customHeight="1">
      <c r="A6" s="67"/>
      <c r="B6" s="246" t="s">
        <v>655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5">
      <c r="A7" s="142">
        <v>1997</v>
      </c>
      <c r="B7" s="81">
        <v>170279</v>
      </c>
      <c r="C7" s="115">
        <v>135075.82070000001</v>
      </c>
      <c r="D7" s="82">
        <v>5765</v>
      </c>
      <c r="E7" s="82">
        <v>36140</v>
      </c>
      <c r="F7" s="82">
        <v>9105</v>
      </c>
      <c r="G7" s="82">
        <v>2867</v>
      </c>
      <c r="H7" s="82">
        <v>25823</v>
      </c>
      <c r="I7" s="115">
        <v>83544.206409999999</v>
      </c>
      <c r="J7" s="82">
        <v>4315</v>
      </c>
      <c r="K7" s="82">
        <v>5074</v>
      </c>
      <c r="L7" s="82">
        <v>10775</v>
      </c>
      <c r="M7" s="82">
        <v>8325</v>
      </c>
      <c r="N7" s="82">
        <v>10474.374299999999</v>
      </c>
      <c r="O7" s="82">
        <v>7200</v>
      </c>
      <c r="P7" s="82">
        <v>2349</v>
      </c>
      <c r="Q7" s="82">
        <v>752</v>
      </c>
      <c r="R7" s="82">
        <v>930</v>
      </c>
      <c r="S7" s="82">
        <v>1629</v>
      </c>
      <c r="T7" s="82">
        <v>1400.190063</v>
      </c>
      <c r="U7" s="96">
        <v>702</v>
      </c>
      <c r="V7" s="82">
        <v>134</v>
      </c>
      <c r="W7" s="82">
        <v>442</v>
      </c>
      <c r="X7" s="115">
        <v>53303.549939999997</v>
      </c>
      <c r="Y7" s="115">
        <v>97004.642179999995</v>
      </c>
    </row>
    <row r="8" spans="1:25">
      <c r="A8" s="142">
        <v>1998</v>
      </c>
      <c r="B8" s="81">
        <v>179387</v>
      </c>
      <c r="C8" s="115">
        <v>143942.39420000001</v>
      </c>
      <c r="D8" s="82">
        <v>5989</v>
      </c>
      <c r="E8" s="82">
        <v>32382</v>
      </c>
      <c r="F8" s="82">
        <v>10606</v>
      </c>
      <c r="G8" s="82">
        <v>3014</v>
      </c>
      <c r="H8" s="82">
        <v>26799</v>
      </c>
      <c r="I8" s="115">
        <v>83603.674880000006</v>
      </c>
      <c r="J8" s="82">
        <v>3858</v>
      </c>
      <c r="K8" s="82">
        <v>4704</v>
      </c>
      <c r="L8" s="82">
        <v>15249</v>
      </c>
      <c r="M8" s="82">
        <v>8564</v>
      </c>
      <c r="N8" s="82">
        <v>12413.64113</v>
      </c>
      <c r="O8" s="82">
        <v>8229</v>
      </c>
      <c r="P8" s="82">
        <v>3044</v>
      </c>
      <c r="Q8" s="82">
        <v>512</v>
      </c>
      <c r="R8" s="82">
        <v>892</v>
      </c>
      <c r="S8" s="82">
        <v>1954</v>
      </c>
      <c r="T8" s="82">
        <v>1486.02657</v>
      </c>
      <c r="U8" s="96">
        <v>669</v>
      </c>
      <c r="V8" s="82">
        <v>219</v>
      </c>
      <c r="W8" s="82">
        <v>485</v>
      </c>
      <c r="X8" s="115">
        <v>60589.308850000001</v>
      </c>
      <c r="Y8" s="115">
        <v>107324.766</v>
      </c>
    </row>
    <row r="9" spans="1:25">
      <c r="A9" s="142">
        <v>1999</v>
      </c>
      <c r="B9" s="81">
        <v>188724</v>
      </c>
      <c r="C9" s="115">
        <v>149378.068</v>
      </c>
      <c r="D9" s="82">
        <v>5150</v>
      </c>
      <c r="E9" s="82">
        <v>29561</v>
      </c>
      <c r="F9" s="82">
        <v>10409</v>
      </c>
      <c r="G9" s="82">
        <v>3324</v>
      </c>
      <c r="H9" s="82">
        <v>26026</v>
      </c>
      <c r="I9" s="115">
        <v>79430.570850000004</v>
      </c>
      <c r="J9" s="82">
        <v>4088</v>
      </c>
      <c r="K9" s="82">
        <v>4878</v>
      </c>
      <c r="L9" s="82">
        <v>16676</v>
      </c>
      <c r="M9" s="82">
        <v>9804</v>
      </c>
      <c r="N9" s="82">
        <v>14778.29204</v>
      </c>
      <c r="O9" s="82">
        <v>9116</v>
      </c>
      <c r="P9" s="82">
        <v>3396</v>
      </c>
      <c r="Q9" s="82">
        <v>534</v>
      </c>
      <c r="R9" s="82">
        <v>1103</v>
      </c>
      <c r="S9" s="82">
        <v>1702</v>
      </c>
      <c r="T9" s="82">
        <v>2144.978102</v>
      </c>
      <c r="U9" s="96">
        <v>645</v>
      </c>
      <c r="V9" s="82">
        <v>178</v>
      </c>
      <c r="W9" s="82">
        <v>1387</v>
      </c>
      <c r="X9" s="115">
        <v>68187.302559999996</v>
      </c>
      <c r="Y9" s="115">
        <v>114043.5635</v>
      </c>
    </row>
    <row r="10" spans="1:25">
      <c r="A10" s="142">
        <v>2000</v>
      </c>
      <c r="B10" s="81">
        <v>198458</v>
      </c>
      <c r="C10" s="115">
        <v>157337.9675</v>
      </c>
      <c r="D10" s="82">
        <v>5162</v>
      </c>
      <c r="E10" s="82">
        <v>39003</v>
      </c>
      <c r="F10" s="82">
        <v>10414</v>
      </c>
      <c r="G10" s="82">
        <v>3471</v>
      </c>
      <c r="H10" s="82">
        <v>27104</v>
      </c>
      <c r="I10" s="115">
        <v>89144.386729999998</v>
      </c>
      <c r="J10" s="82">
        <v>4067</v>
      </c>
      <c r="K10" s="82">
        <v>5519</v>
      </c>
      <c r="L10" s="82">
        <v>13613</v>
      </c>
      <c r="M10" s="82">
        <v>10346</v>
      </c>
      <c r="N10" s="82">
        <v>14199.279930000001</v>
      </c>
      <c r="O10" s="82">
        <v>9150</v>
      </c>
      <c r="P10" s="82">
        <v>5117</v>
      </c>
      <c r="Q10" s="82">
        <v>604</v>
      </c>
      <c r="R10" s="82">
        <v>1099</v>
      </c>
      <c r="S10" s="82">
        <v>1403</v>
      </c>
      <c r="T10" s="82">
        <v>1856.493166</v>
      </c>
      <c r="U10" s="96">
        <v>680</v>
      </c>
      <c r="V10" s="82">
        <v>194</v>
      </c>
      <c r="W10" s="82">
        <v>963</v>
      </c>
      <c r="X10" s="115">
        <v>67723.906050000005</v>
      </c>
      <c r="Y10" s="115">
        <v>114784.64720000001</v>
      </c>
    </row>
    <row r="11" spans="1:25">
      <c r="A11" s="142">
        <v>2001</v>
      </c>
      <c r="B11" s="81">
        <v>203538</v>
      </c>
      <c r="C11" s="115">
        <v>158362.63250000001</v>
      </c>
      <c r="D11" s="82">
        <v>4772</v>
      </c>
      <c r="E11" s="82">
        <v>44156</v>
      </c>
      <c r="F11" s="82">
        <v>12215</v>
      </c>
      <c r="G11" s="82">
        <v>3380</v>
      </c>
      <c r="H11" s="82">
        <v>23115</v>
      </c>
      <c r="I11" s="115">
        <v>89828.455059999993</v>
      </c>
      <c r="J11" s="82">
        <v>4194</v>
      </c>
      <c r="K11" s="82">
        <v>5557</v>
      </c>
      <c r="L11" s="82">
        <v>13676</v>
      </c>
      <c r="M11" s="82">
        <v>12467</v>
      </c>
      <c r="N11" s="82">
        <v>11750.66898</v>
      </c>
      <c r="O11" s="82">
        <v>9539</v>
      </c>
      <c r="P11" s="82">
        <v>4865</v>
      </c>
      <c r="Q11" s="82">
        <v>545</v>
      </c>
      <c r="R11" s="82">
        <v>1080</v>
      </c>
      <c r="S11" s="82">
        <v>1453</v>
      </c>
      <c r="T11" s="82">
        <v>2438.4488259999998</v>
      </c>
      <c r="U11" s="96">
        <v>772</v>
      </c>
      <c r="V11" s="82">
        <v>247</v>
      </c>
      <c r="W11" s="82">
        <v>1452</v>
      </c>
      <c r="X11" s="115">
        <v>68087.124400000001</v>
      </c>
      <c r="Y11" s="115">
        <v>112216.97749999999</v>
      </c>
    </row>
    <row r="12" spans="1:25">
      <c r="A12" s="142">
        <v>2002</v>
      </c>
      <c r="B12" s="81">
        <v>198164</v>
      </c>
      <c r="C12" s="115">
        <v>152195.614</v>
      </c>
      <c r="D12" s="82">
        <v>5137</v>
      </c>
      <c r="E12" s="82">
        <v>38678</v>
      </c>
      <c r="F12" s="82">
        <v>13126</v>
      </c>
      <c r="G12" s="82">
        <v>3055</v>
      </c>
      <c r="H12" s="82">
        <v>22030</v>
      </c>
      <c r="I12" s="115">
        <v>84692.086580000003</v>
      </c>
      <c r="J12" s="82">
        <v>4109</v>
      </c>
      <c r="K12" s="82">
        <v>6036</v>
      </c>
      <c r="L12" s="82">
        <v>13356</v>
      </c>
      <c r="M12" s="82">
        <v>11689</v>
      </c>
      <c r="N12" s="82">
        <v>9571.6916020000008</v>
      </c>
      <c r="O12" s="82">
        <v>10314</v>
      </c>
      <c r="P12" s="82">
        <v>4808</v>
      </c>
      <c r="Q12" s="82">
        <v>767</v>
      </c>
      <c r="R12" s="82">
        <v>1327</v>
      </c>
      <c r="S12" s="82">
        <v>2079</v>
      </c>
      <c r="T12" s="82">
        <v>2600.0778310000001</v>
      </c>
      <c r="U12" s="96">
        <v>713</v>
      </c>
      <c r="V12" s="82">
        <v>254</v>
      </c>
      <c r="W12" s="82">
        <v>1720</v>
      </c>
      <c r="X12" s="115">
        <v>66687.670060000004</v>
      </c>
      <c r="Y12" s="115">
        <v>110408.57490000001</v>
      </c>
    </row>
    <row r="13" spans="1:25">
      <c r="A13" s="142">
        <v>2003</v>
      </c>
      <c r="B13" s="81">
        <v>209507</v>
      </c>
      <c r="C13" s="115">
        <v>162497.58540000001</v>
      </c>
      <c r="D13" s="82">
        <v>4797</v>
      </c>
      <c r="E13" s="82">
        <v>44454</v>
      </c>
      <c r="F13" s="82">
        <v>15495</v>
      </c>
      <c r="G13" s="82">
        <v>3413</v>
      </c>
      <c r="H13" s="82">
        <v>24394</v>
      </c>
      <c r="I13" s="115">
        <v>95122.804000000004</v>
      </c>
      <c r="J13" s="82">
        <v>4580</v>
      </c>
      <c r="K13" s="82">
        <v>7298</v>
      </c>
      <c r="L13" s="82">
        <v>10977</v>
      </c>
      <c r="M13" s="82">
        <v>9975</v>
      </c>
      <c r="N13" s="82">
        <v>11671.47069</v>
      </c>
      <c r="O13" s="82">
        <v>10283</v>
      </c>
      <c r="P13" s="82">
        <v>4659</v>
      </c>
      <c r="Q13" s="82">
        <v>1015</v>
      </c>
      <c r="R13" s="82">
        <v>1570</v>
      </c>
      <c r="S13" s="82">
        <v>2449</v>
      </c>
      <c r="T13" s="82">
        <v>3022.9475299999999</v>
      </c>
      <c r="U13" s="96">
        <v>910</v>
      </c>
      <c r="V13" s="82">
        <v>315</v>
      </c>
      <c r="W13" s="82">
        <v>1862</v>
      </c>
      <c r="X13" s="115">
        <v>67548.519639999999</v>
      </c>
      <c r="Y13" s="115">
        <v>115693.9388</v>
      </c>
    </row>
    <row r="14" spans="1:25">
      <c r="A14" s="142">
        <v>2004</v>
      </c>
      <c r="B14" s="81">
        <v>228410</v>
      </c>
      <c r="C14" s="115">
        <v>178256.4137</v>
      </c>
      <c r="D14" s="82">
        <v>4807</v>
      </c>
      <c r="E14" s="82">
        <v>52083</v>
      </c>
      <c r="F14" s="82">
        <v>15882</v>
      </c>
      <c r="G14" s="82">
        <v>3910</v>
      </c>
      <c r="H14" s="82">
        <v>23735</v>
      </c>
      <c r="I14" s="115">
        <v>101965.1302</v>
      </c>
      <c r="J14" s="82">
        <v>4775</v>
      </c>
      <c r="K14" s="82">
        <v>9002</v>
      </c>
      <c r="L14" s="82">
        <v>11018</v>
      </c>
      <c r="M14" s="82">
        <v>12234</v>
      </c>
      <c r="N14" s="82">
        <v>13814.125620000001</v>
      </c>
      <c r="O14" s="82">
        <v>11785</v>
      </c>
      <c r="P14" s="82">
        <v>4845</v>
      </c>
      <c r="Q14" s="82">
        <v>1097</v>
      </c>
      <c r="R14" s="82">
        <v>1796</v>
      </c>
      <c r="S14" s="82">
        <v>2709</v>
      </c>
      <c r="T14" s="82">
        <v>2580.7549589999999</v>
      </c>
      <c r="U14" s="96">
        <v>948</v>
      </c>
      <c r="V14" s="82">
        <v>296</v>
      </c>
      <c r="W14" s="82">
        <v>1327</v>
      </c>
      <c r="X14" s="115">
        <v>75971.480219999998</v>
      </c>
      <c r="Y14" s="115">
        <v>124576.7461</v>
      </c>
    </row>
    <row r="15" spans="1:25">
      <c r="A15" s="142">
        <v>2005</v>
      </c>
      <c r="B15" s="81">
        <v>255074</v>
      </c>
      <c r="C15" s="115">
        <v>200280.36060000001</v>
      </c>
      <c r="D15" s="82">
        <v>4641</v>
      </c>
      <c r="E15" s="82">
        <v>65234</v>
      </c>
      <c r="F15" s="82">
        <v>16750</v>
      </c>
      <c r="G15" s="82">
        <v>4237</v>
      </c>
      <c r="H15" s="82">
        <v>24885</v>
      </c>
      <c r="I15" s="115">
        <v>116160.06449999999</v>
      </c>
      <c r="J15" s="82">
        <v>5557</v>
      </c>
      <c r="K15" s="82">
        <v>8354</v>
      </c>
      <c r="L15" s="82">
        <v>13972</v>
      </c>
      <c r="M15" s="82">
        <v>12810</v>
      </c>
      <c r="N15" s="82">
        <v>15679.42949</v>
      </c>
      <c r="O15" s="82">
        <v>13931</v>
      </c>
      <c r="P15" s="82">
        <v>4758</v>
      </c>
      <c r="Q15" s="82">
        <v>1210</v>
      </c>
      <c r="R15" s="82">
        <v>1503</v>
      </c>
      <c r="S15" s="82">
        <v>3053</v>
      </c>
      <c r="T15" s="82">
        <v>2927.077601</v>
      </c>
      <c r="U15" s="96">
        <v>1034</v>
      </c>
      <c r="V15" s="82">
        <v>269</v>
      </c>
      <c r="W15" s="82">
        <v>1634</v>
      </c>
      <c r="X15" s="115">
        <v>84052.288960000005</v>
      </c>
      <c r="Y15" s="115">
        <v>134962.19099999999</v>
      </c>
    </row>
    <row r="16" spans="1:25">
      <c r="A16" s="142">
        <v>2006</v>
      </c>
      <c r="B16" s="81">
        <v>274866</v>
      </c>
      <c r="C16" s="115">
        <v>218244.7205</v>
      </c>
      <c r="D16" s="82">
        <v>4260</v>
      </c>
      <c r="E16" s="82">
        <v>71337</v>
      </c>
      <c r="F16" s="82">
        <v>18863</v>
      </c>
      <c r="G16" s="82">
        <v>4737</v>
      </c>
      <c r="H16" s="82">
        <v>24918</v>
      </c>
      <c r="I16" s="115">
        <v>124105.37239999999</v>
      </c>
      <c r="J16" s="82">
        <v>5738</v>
      </c>
      <c r="K16" s="82">
        <v>8589</v>
      </c>
      <c r="L16" s="82">
        <v>15975</v>
      </c>
      <c r="M16" s="82">
        <v>12887</v>
      </c>
      <c r="N16" s="82">
        <v>18616.761490000001</v>
      </c>
      <c r="O16" s="82">
        <v>16992</v>
      </c>
      <c r="P16" s="82">
        <v>5187</v>
      </c>
      <c r="Q16" s="82">
        <v>1889</v>
      </c>
      <c r="R16" s="82">
        <v>1594</v>
      </c>
      <c r="S16" s="82">
        <v>2874</v>
      </c>
      <c r="T16" s="82">
        <v>2856.738844</v>
      </c>
      <c r="U16" s="96">
        <v>941</v>
      </c>
      <c r="V16" s="82">
        <v>306</v>
      </c>
      <c r="W16" s="82">
        <v>1627</v>
      </c>
      <c r="X16" s="115">
        <v>93704.958620000005</v>
      </c>
      <c r="Y16" s="115">
        <v>146866.04029999999</v>
      </c>
    </row>
    <row r="17" spans="1:25">
      <c r="A17" s="142">
        <v>2007</v>
      </c>
      <c r="B17" s="81">
        <v>283405</v>
      </c>
      <c r="C17" s="115">
        <v>220074.94579999999</v>
      </c>
      <c r="D17" s="82">
        <v>5415</v>
      </c>
      <c r="E17" s="82">
        <v>69552</v>
      </c>
      <c r="F17" s="82">
        <v>20619</v>
      </c>
      <c r="G17" s="82">
        <v>5405</v>
      </c>
      <c r="H17" s="82">
        <v>24905</v>
      </c>
      <c r="I17" s="115">
        <v>126147.7686</v>
      </c>
      <c r="J17" s="82">
        <v>6030</v>
      </c>
      <c r="K17" s="82">
        <v>10066</v>
      </c>
      <c r="L17" s="82">
        <v>17991</v>
      </c>
      <c r="M17" s="82">
        <v>10815</v>
      </c>
      <c r="N17" s="82">
        <v>17937.66001</v>
      </c>
      <c r="O17" s="82">
        <v>15393</v>
      </c>
      <c r="P17" s="82">
        <v>5791</v>
      </c>
      <c r="Q17" s="82">
        <v>1699</v>
      </c>
      <c r="R17" s="82">
        <v>1952</v>
      </c>
      <c r="S17" s="82">
        <v>3010</v>
      </c>
      <c r="T17" s="82">
        <v>2737.8075789999998</v>
      </c>
      <c r="U17" s="96">
        <v>1019</v>
      </c>
      <c r="V17" s="82">
        <v>268</v>
      </c>
      <c r="W17" s="82">
        <v>1455</v>
      </c>
      <c r="X17" s="115">
        <v>93594.942379999993</v>
      </c>
      <c r="Y17" s="115">
        <v>150153.75640000001</v>
      </c>
    </row>
    <row r="18" spans="1:25">
      <c r="A18" s="142">
        <v>2008</v>
      </c>
      <c r="B18" s="81">
        <v>294023</v>
      </c>
      <c r="C18" s="115">
        <v>227541.68539999999</v>
      </c>
      <c r="D18" s="82">
        <v>5282</v>
      </c>
      <c r="E18" s="82">
        <v>72049</v>
      </c>
      <c r="F18" s="82">
        <v>21297</v>
      </c>
      <c r="G18" s="82">
        <v>5773</v>
      </c>
      <c r="H18" s="82">
        <v>23628</v>
      </c>
      <c r="I18" s="115">
        <v>128106.97530000001</v>
      </c>
      <c r="J18" s="82">
        <v>7346</v>
      </c>
      <c r="K18" s="82">
        <v>10204</v>
      </c>
      <c r="L18" s="82">
        <v>21874</v>
      </c>
      <c r="M18" s="82">
        <v>11218</v>
      </c>
      <c r="N18" s="82">
        <v>16285.15209</v>
      </c>
      <c r="O18" s="82">
        <v>15448</v>
      </c>
      <c r="P18" s="82">
        <v>6367</v>
      </c>
      <c r="Q18" s="82">
        <v>2112</v>
      </c>
      <c r="R18" s="82">
        <v>2288</v>
      </c>
      <c r="S18" s="82">
        <v>3224</v>
      </c>
      <c r="T18" s="82">
        <v>2631.3641670000002</v>
      </c>
      <c r="U18" s="96">
        <v>1052</v>
      </c>
      <c r="V18" s="82">
        <v>231</v>
      </c>
      <c r="W18" s="82">
        <v>1349</v>
      </c>
      <c r="X18" s="115">
        <v>98900.563939999993</v>
      </c>
      <c r="Y18" s="115">
        <v>155125.02290000001</v>
      </c>
    </row>
    <row r="19" spans="1:25">
      <c r="A19" s="142">
        <v>2009</v>
      </c>
      <c r="B19" s="81">
        <v>254888</v>
      </c>
      <c r="C19" s="115">
        <v>179574.86170000001</v>
      </c>
      <c r="D19" s="82">
        <v>5395</v>
      </c>
      <c r="E19" s="82">
        <v>45126</v>
      </c>
      <c r="F19" s="82">
        <v>21127</v>
      </c>
      <c r="G19" s="82">
        <v>5265</v>
      </c>
      <c r="H19" s="82">
        <v>18552</v>
      </c>
      <c r="I19" s="115">
        <v>96011.445980000004</v>
      </c>
      <c r="J19" s="82">
        <v>6752</v>
      </c>
      <c r="K19" s="82">
        <v>7705</v>
      </c>
      <c r="L19" s="82">
        <v>19041</v>
      </c>
      <c r="M19" s="82">
        <v>9716</v>
      </c>
      <c r="N19" s="82">
        <v>10511.99337</v>
      </c>
      <c r="O19" s="82">
        <v>12728</v>
      </c>
      <c r="P19" s="82">
        <v>5741</v>
      </c>
      <c r="Q19" s="82">
        <v>2056</v>
      </c>
      <c r="R19" s="82">
        <v>1394</v>
      </c>
      <c r="S19" s="82">
        <v>4018</v>
      </c>
      <c r="T19" s="82">
        <v>3301.1242029999999</v>
      </c>
      <c r="U19" s="96">
        <v>1241</v>
      </c>
      <c r="V19" s="82">
        <v>379</v>
      </c>
      <c r="W19" s="82">
        <v>1682</v>
      </c>
      <c r="X19" s="115">
        <v>82810.943190000005</v>
      </c>
      <c r="Y19" s="115">
        <v>133194.51930000001</v>
      </c>
    </row>
    <row r="20" spans="1:25">
      <c r="A20" s="142">
        <v>2010</v>
      </c>
      <c r="B20" s="81">
        <v>287657</v>
      </c>
      <c r="C20" s="115">
        <v>202691.55110000001</v>
      </c>
      <c r="D20" s="82">
        <v>5711</v>
      </c>
      <c r="E20" s="82">
        <v>66422</v>
      </c>
      <c r="F20" s="82">
        <v>21568</v>
      </c>
      <c r="G20" s="82">
        <v>6159</v>
      </c>
      <c r="H20" s="82">
        <v>20753</v>
      </c>
      <c r="I20" s="115">
        <v>120730.7591</v>
      </c>
      <c r="J20" s="82">
        <v>6090</v>
      </c>
      <c r="K20" s="82">
        <v>8058</v>
      </c>
      <c r="L20" s="82">
        <v>16302</v>
      </c>
      <c r="M20" s="82">
        <v>11062</v>
      </c>
      <c r="N20" s="82">
        <v>11256.47733</v>
      </c>
      <c r="O20" s="82">
        <v>12166</v>
      </c>
      <c r="P20" s="82">
        <v>6599</v>
      </c>
      <c r="Q20" s="82">
        <v>2273</v>
      </c>
      <c r="R20" s="82">
        <v>1321</v>
      </c>
      <c r="S20" s="82">
        <v>3228</v>
      </c>
      <c r="T20" s="82">
        <v>3361.30204</v>
      </c>
      <c r="U20" s="96">
        <v>1229</v>
      </c>
      <c r="V20" s="82">
        <v>399</v>
      </c>
      <c r="W20" s="82">
        <v>1736</v>
      </c>
      <c r="X20" s="115">
        <v>81772.766329999999</v>
      </c>
      <c r="Y20" s="115">
        <v>136039.31359999999</v>
      </c>
    </row>
    <row r="21" spans="1:25">
      <c r="A21" s="142">
        <v>2011</v>
      </c>
      <c r="B21" s="81">
        <v>304420</v>
      </c>
      <c r="C21" s="115">
        <v>225626.1134</v>
      </c>
      <c r="D21" s="82">
        <v>5711</v>
      </c>
      <c r="E21" s="82">
        <v>81832</v>
      </c>
      <c r="F21" s="82">
        <v>26009</v>
      </c>
      <c r="G21" s="82">
        <v>6635</v>
      </c>
      <c r="H21" s="82">
        <v>22805</v>
      </c>
      <c r="I21" s="115">
        <v>143028</v>
      </c>
      <c r="J21" s="82">
        <v>6031</v>
      </c>
      <c r="K21" s="82">
        <v>7844</v>
      </c>
      <c r="L21" s="82">
        <v>17405</v>
      </c>
      <c r="M21" s="82">
        <v>10109</v>
      </c>
      <c r="N21" s="82">
        <v>11595.970590000001</v>
      </c>
      <c r="O21" s="82">
        <v>10501</v>
      </c>
      <c r="P21" s="82">
        <v>7914</v>
      </c>
      <c r="Q21" s="82">
        <v>2745</v>
      </c>
      <c r="R21" s="82">
        <v>1795</v>
      </c>
      <c r="S21" s="82">
        <v>3464</v>
      </c>
      <c r="T21" s="82">
        <v>3135.43667</v>
      </c>
      <c r="U21" s="96">
        <v>1297</v>
      </c>
      <c r="V21" s="82">
        <v>301</v>
      </c>
      <c r="W21" s="82">
        <v>1536</v>
      </c>
      <c r="X21" s="115">
        <v>82589.701719999997</v>
      </c>
      <c r="Y21" s="115">
        <v>143759.4755</v>
      </c>
    </row>
    <row r="22" spans="1:25">
      <c r="A22" s="142">
        <v>2012</v>
      </c>
      <c r="B22" s="81">
        <v>317868</v>
      </c>
      <c r="C22" s="115">
        <v>240949</v>
      </c>
      <c r="D22" s="82">
        <v>6801</v>
      </c>
      <c r="E22" s="82">
        <v>90494</v>
      </c>
      <c r="F22" s="82">
        <v>27341</v>
      </c>
      <c r="G22" s="82">
        <v>6570</v>
      </c>
      <c r="H22" s="82">
        <v>22596</v>
      </c>
      <c r="I22" s="115">
        <v>153802</v>
      </c>
      <c r="J22" s="82">
        <v>6423</v>
      </c>
      <c r="K22" s="82">
        <v>9091</v>
      </c>
      <c r="L22" s="82">
        <v>21408</v>
      </c>
      <c r="M22" s="82">
        <v>9131</v>
      </c>
      <c r="N22" s="82">
        <v>11875</v>
      </c>
      <c r="O22" s="82">
        <v>10210</v>
      </c>
      <c r="P22" s="82">
        <v>7426</v>
      </c>
      <c r="Q22" s="82">
        <v>2857</v>
      </c>
      <c r="R22" s="82">
        <v>1860</v>
      </c>
      <c r="S22" s="82">
        <v>3481</v>
      </c>
      <c r="T22" s="82">
        <v>3385</v>
      </c>
      <c r="U22" s="96">
        <v>1097</v>
      </c>
      <c r="V22" s="82">
        <v>393</v>
      </c>
      <c r="W22" s="82">
        <v>1895</v>
      </c>
      <c r="X22" s="115">
        <v>87147</v>
      </c>
      <c r="Y22" s="115">
        <v>150455</v>
      </c>
    </row>
    <row r="23" spans="1:25">
      <c r="A23" s="142">
        <v>2013</v>
      </c>
      <c r="B23" s="81">
        <v>323435</v>
      </c>
      <c r="C23" s="115">
        <v>250741</v>
      </c>
      <c r="D23" s="82">
        <v>6190</v>
      </c>
      <c r="E23" s="82">
        <v>92483</v>
      </c>
      <c r="F23" s="82">
        <v>29983</v>
      </c>
      <c r="G23" s="82">
        <v>6898</v>
      </c>
      <c r="H23" s="82">
        <v>22567</v>
      </c>
      <c r="I23" s="115">
        <v>158121</v>
      </c>
      <c r="J23" s="82">
        <v>7047</v>
      </c>
      <c r="K23" s="82">
        <v>9927</v>
      </c>
      <c r="L23" s="82">
        <v>26028</v>
      </c>
      <c r="M23" s="82">
        <v>10717</v>
      </c>
      <c r="N23" s="82">
        <v>9331</v>
      </c>
      <c r="O23" s="82">
        <v>9737</v>
      </c>
      <c r="P23" s="82">
        <v>7535</v>
      </c>
      <c r="Q23" s="82">
        <v>3126</v>
      </c>
      <c r="R23" s="82">
        <v>2354</v>
      </c>
      <c r="S23" s="82">
        <v>3963</v>
      </c>
      <c r="T23" s="82">
        <v>2855</v>
      </c>
      <c r="U23" s="96">
        <v>862</v>
      </c>
      <c r="V23" s="82">
        <v>201</v>
      </c>
      <c r="W23" s="82">
        <v>1792</v>
      </c>
      <c r="X23" s="115">
        <v>92620</v>
      </c>
      <c r="Y23" s="115">
        <v>158258</v>
      </c>
    </row>
    <row r="24" spans="1:25">
      <c r="A24" s="142">
        <v>2014</v>
      </c>
      <c r="B24" s="81">
        <v>331548</v>
      </c>
      <c r="C24" s="115">
        <v>261290.05439999999</v>
      </c>
      <c r="D24" s="82">
        <v>7073</v>
      </c>
      <c r="E24" s="82">
        <v>92661</v>
      </c>
      <c r="F24" s="82">
        <v>31928</v>
      </c>
      <c r="G24" s="82">
        <v>6540</v>
      </c>
      <c r="H24" s="82">
        <v>24234</v>
      </c>
      <c r="I24" s="115">
        <v>162432.07279999999</v>
      </c>
      <c r="J24" s="82">
        <v>7130</v>
      </c>
      <c r="K24" s="82">
        <v>8329</v>
      </c>
      <c r="L24" s="82">
        <v>27530</v>
      </c>
      <c r="M24" s="82">
        <v>14483</v>
      </c>
      <c r="N24" s="82">
        <v>7701.361817</v>
      </c>
      <c r="O24" s="82">
        <v>12399</v>
      </c>
      <c r="P24" s="82">
        <v>7827</v>
      </c>
      <c r="Q24" s="82">
        <v>3543</v>
      </c>
      <c r="R24" s="82">
        <v>2082</v>
      </c>
      <c r="S24" s="82">
        <v>4494</v>
      </c>
      <c r="T24" s="82">
        <v>3410.8761399999999</v>
      </c>
      <c r="U24" s="96">
        <v>1102</v>
      </c>
      <c r="V24" s="82">
        <v>246</v>
      </c>
      <c r="W24" s="82">
        <v>2063</v>
      </c>
      <c r="X24" s="115">
        <v>98883.233540000001</v>
      </c>
      <c r="Y24" s="115">
        <v>168659.611</v>
      </c>
    </row>
    <row r="25" spans="1:25">
      <c r="A25" s="142">
        <v>2015</v>
      </c>
      <c r="B25" s="81">
        <v>301308</v>
      </c>
      <c r="C25" s="115">
        <v>229567.50210000001</v>
      </c>
      <c r="D25" s="82">
        <v>6075</v>
      </c>
      <c r="E25" s="82">
        <v>64276</v>
      </c>
      <c r="F25" s="82">
        <v>30790</v>
      </c>
      <c r="G25" s="82">
        <v>5708</v>
      </c>
      <c r="H25" s="82">
        <v>23437</v>
      </c>
      <c r="I25" s="115">
        <v>130157.504</v>
      </c>
      <c r="J25" s="82">
        <v>5959</v>
      </c>
      <c r="K25" s="82">
        <v>7459</v>
      </c>
      <c r="L25" s="82">
        <v>29497</v>
      </c>
      <c r="M25" s="82">
        <v>15241</v>
      </c>
      <c r="N25" s="82">
        <v>9899.5822549999993</v>
      </c>
      <c r="O25" s="82">
        <v>10928</v>
      </c>
      <c r="P25" s="82">
        <v>7259</v>
      </c>
      <c r="Q25" s="82">
        <v>2656</v>
      </c>
      <c r="R25" s="82">
        <v>2459</v>
      </c>
      <c r="S25" s="82">
        <v>4550</v>
      </c>
      <c r="T25" s="82">
        <v>3849.2984289999999</v>
      </c>
      <c r="U25" s="96">
        <v>1041</v>
      </c>
      <c r="V25" s="82">
        <v>180</v>
      </c>
      <c r="W25" s="82">
        <v>2628</v>
      </c>
      <c r="X25" s="115">
        <v>99736.777270000006</v>
      </c>
      <c r="Y25" s="115">
        <v>165695.53200000001</v>
      </c>
    </row>
    <row r="26" spans="1:25">
      <c r="A26" s="142">
        <v>2016</v>
      </c>
      <c r="B26" s="81">
        <v>277714</v>
      </c>
      <c r="C26" s="115">
        <v>208395.9155</v>
      </c>
      <c r="D26" s="82">
        <v>5796</v>
      </c>
      <c r="E26" s="82">
        <v>52597</v>
      </c>
      <c r="F26" s="82">
        <v>26243</v>
      </c>
      <c r="G26" s="82">
        <v>5899</v>
      </c>
      <c r="H26" s="82">
        <v>21612</v>
      </c>
      <c r="I26" s="115">
        <v>112151.56540000001</v>
      </c>
      <c r="J26" s="82">
        <v>5509</v>
      </c>
      <c r="K26" s="82">
        <v>7329</v>
      </c>
      <c r="L26" s="82">
        <v>27975</v>
      </c>
      <c r="M26" s="82">
        <v>14699</v>
      </c>
      <c r="N26" s="82">
        <v>8316.7910439999996</v>
      </c>
      <c r="O26" s="82">
        <v>13433</v>
      </c>
      <c r="P26" s="82">
        <v>6817</v>
      </c>
      <c r="Q26" s="82">
        <v>2294</v>
      </c>
      <c r="R26" s="82">
        <v>2685</v>
      </c>
      <c r="S26" s="82">
        <v>4081</v>
      </c>
      <c r="T26" s="82">
        <v>3629.5789399999999</v>
      </c>
      <c r="U26" s="96">
        <v>971</v>
      </c>
      <c r="V26" s="82">
        <v>338</v>
      </c>
      <c r="W26" s="82">
        <v>2319</v>
      </c>
      <c r="X26" s="115">
        <v>96651.668340000004</v>
      </c>
      <c r="Y26" s="115">
        <v>156127.51939999999</v>
      </c>
    </row>
    <row r="27" spans="1:25">
      <c r="A27" s="142">
        <v>2017</v>
      </c>
      <c r="B27" s="81">
        <v>286110</v>
      </c>
      <c r="C27" s="115">
        <v>212514.29070000001</v>
      </c>
      <c r="D27" s="82">
        <v>6281</v>
      </c>
      <c r="E27" s="82">
        <v>50538</v>
      </c>
      <c r="F27" s="82">
        <v>27450</v>
      </c>
      <c r="G27" s="82">
        <v>6730</v>
      </c>
      <c r="H27" s="82">
        <v>21302</v>
      </c>
      <c r="I27" s="115">
        <v>112363.9947</v>
      </c>
      <c r="J27" s="82">
        <v>5735</v>
      </c>
      <c r="K27" s="82">
        <v>7574</v>
      </c>
      <c r="L27" s="82">
        <v>31380</v>
      </c>
      <c r="M27" s="82">
        <v>15224</v>
      </c>
      <c r="N27" s="82">
        <v>9087.9755280000008</v>
      </c>
      <c r="O27" s="82">
        <v>14442</v>
      </c>
      <c r="P27" s="82">
        <v>6887</v>
      </c>
      <c r="Q27" s="82">
        <v>2462</v>
      </c>
      <c r="R27" s="82">
        <v>2603</v>
      </c>
      <c r="S27" s="82">
        <v>3713</v>
      </c>
      <c r="T27" s="82">
        <v>1638.754111</v>
      </c>
      <c r="U27" s="96">
        <v>836</v>
      </c>
      <c r="V27" s="82">
        <v>231</v>
      </c>
      <c r="W27" s="82">
        <v>564</v>
      </c>
      <c r="X27" s="115">
        <v>100588.6059</v>
      </c>
      <c r="Y27" s="115">
        <v>162247.33189999999</v>
      </c>
    </row>
    <row r="28" spans="1:25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</row>
    <row r="29" spans="1:25">
      <c r="A29" s="1" t="s">
        <v>22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</row>
    <row r="30" spans="1:25">
      <c r="A30" s="1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</row>
    <row r="31" spans="1:25">
      <c r="A31" s="142" t="s">
        <v>656</v>
      </c>
      <c r="B31" s="9">
        <f>((B27/B7)^(1/(2017-1997))-1)*100</f>
        <v>2.6286455526217445</v>
      </c>
      <c r="C31" s="9">
        <f t="shared" ref="C31:Y31" si="0">((C27/C7)^(1/(2017-1997))-1)*100</f>
        <v>2.291730614368559</v>
      </c>
      <c r="D31" s="16">
        <f t="shared" si="0"/>
        <v>0.42954013915359468</v>
      </c>
      <c r="E31" s="17">
        <f t="shared" si="0"/>
        <v>1.690760476753872</v>
      </c>
      <c r="F31" s="17">
        <f t="shared" si="0"/>
        <v>5.6727768616937402</v>
      </c>
      <c r="G31" s="17">
        <f t="shared" si="0"/>
        <v>4.3588701585594469</v>
      </c>
      <c r="H31" s="73">
        <f t="shared" si="0"/>
        <v>-0.95770750257441195</v>
      </c>
      <c r="I31" s="9">
        <f t="shared" si="0"/>
        <v>1.4928718777430738</v>
      </c>
      <c r="J31" s="16">
        <f t="shared" si="0"/>
        <v>1.4326171207321714</v>
      </c>
      <c r="K31" s="17">
        <f t="shared" si="0"/>
        <v>2.0231531715258377</v>
      </c>
      <c r="L31" s="17">
        <f t="shared" si="0"/>
        <v>5.4901191890122103</v>
      </c>
      <c r="M31" s="17">
        <f t="shared" si="0"/>
        <v>3.0640552634711327</v>
      </c>
      <c r="N31" s="17">
        <f t="shared" si="0"/>
        <v>-0.70738398820173742</v>
      </c>
      <c r="O31" s="17">
        <f t="shared" si="0"/>
        <v>3.5415691206941657</v>
      </c>
      <c r="P31" s="17">
        <f t="shared" si="0"/>
        <v>5.5254841354399842</v>
      </c>
      <c r="Q31" s="17">
        <f t="shared" si="0"/>
        <v>6.109314875654448</v>
      </c>
      <c r="R31" s="17">
        <f t="shared" si="0"/>
        <v>5.2808932365202121</v>
      </c>
      <c r="S31" s="17">
        <f t="shared" si="0"/>
        <v>4.2053923798612614</v>
      </c>
      <c r="T31" s="73">
        <f t="shared" si="0"/>
        <v>0.78974354241700961</v>
      </c>
      <c r="U31" s="16">
        <f t="shared" si="0"/>
        <v>0.87730197872717408</v>
      </c>
      <c r="V31" s="17">
        <f t="shared" si="0"/>
        <v>2.760298957529006</v>
      </c>
      <c r="W31" s="73">
        <f t="shared" si="0"/>
        <v>1.2261785230615274</v>
      </c>
      <c r="X31" s="9">
        <f t="shared" si="0"/>
        <v>3.2261269247414237</v>
      </c>
      <c r="Y31" s="9">
        <f t="shared" si="0"/>
        <v>2.6051718947944336</v>
      </c>
    </row>
    <row r="32" spans="1:25">
      <c r="A32" s="142" t="s">
        <v>25</v>
      </c>
      <c r="B32" s="9">
        <f>((B17/B7)^(1/(2007-1997))-1)*100</f>
        <v>5.2263828240618704</v>
      </c>
      <c r="C32" s="9">
        <f t="shared" ref="C32:Y32" si="1">((C17/C7)^(1/(2007-1997))-1)*100</f>
        <v>5.002417692497807</v>
      </c>
      <c r="D32" s="16">
        <f t="shared" si="1"/>
        <v>-0.62436542034927101</v>
      </c>
      <c r="E32" s="17">
        <f t="shared" si="1"/>
        <v>6.7657972638292874</v>
      </c>
      <c r="F32" s="17">
        <f t="shared" si="1"/>
        <v>8.5172463356139936</v>
      </c>
      <c r="G32" s="17">
        <f t="shared" si="1"/>
        <v>6.5459142973809836</v>
      </c>
      <c r="H32" s="73">
        <f t="shared" si="1"/>
        <v>-0.36131549044364775</v>
      </c>
      <c r="I32" s="9">
        <f t="shared" si="1"/>
        <v>4.2068632892526381</v>
      </c>
      <c r="J32" s="16">
        <f t="shared" si="1"/>
        <v>3.403121955158972</v>
      </c>
      <c r="K32" s="17">
        <f t="shared" si="1"/>
        <v>7.0904260362464777</v>
      </c>
      <c r="L32" s="17">
        <f t="shared" si="1"/>
        <v>5.2601058651851496</v>
      </c>
      <c r="M32" s="17">
        <f t="shared" si="1"/>
        <v>2.6512466791944522</v>
      </c>
      <c r="N32" s="17">
        <f t="shared" si="1"/>
        <v>5.5270432556793869</v>
      </c>
      <c r="O32" s="17">
        <f t="shared" si="1"/>
        <v>7.8944429893198942</v>
      </c>
      <c r="P32" s="17">
        <f t="shared" si="1"/>
        <v>9.4427645298681426</v>
      </c>
      <c r="Q32" s="17">
        <f t="shared" si="1"/>
        <v>8.4919596645339546</v>
      </c>
      <c r="R32" s="17">
        <f t="shared" si="1"/>
        <v>7.6960280873690001</v>
      </c>
      <c r="S32" s="17">
        <f t="shared" si="1"/>
        <v>6.3321367482516155</v>
      </c>
      <c r="T32" s="73">
        <f t="shared" si="1"/>
        <v>6.9354233272880039</v>
      </c>
      <c r="U32" s="16">
        <f t="shared" si="1"/>
        <v>3.7967384659101766</v>
      </c>
      <c r="V32" s="17">
        <f t="shared" si="1"/>
        <v>7.1773462536293131</v>
      </c>
      <c r="W32" s="73">
        <f t="shared" si="1"/>
        <v>12.653339993888245</v>
      </c>
      <c r="X32" s="9">
        <f t="shared" si="1"/>
        <v>5.791219824554128</v>
      </c>
      <c r="Y32" s="9">
        <f t="shared" si="1"/>
        <v>4.4658562615389252</v>
      </c>
    </row>
    <row r="33" spans="1:25">
      <c r="A33" s="142" t="s">
        <v>657</v>
      </c>
      <c r="B33" s="9">
        <f>((B27/B17)^(1/(2017-2007))-1)*100</f>
        <v>9.5038955926107782E-2</v>
      </c>
      <c r="C33" s="9">
        <f t="shared" ref="C33:Y33" si="2">((C27/C17)^(1/(2017-2007))-1)*100</f>
        <v>-0.3489787947030476</v>
      </c>
      <c r="D33" s="16">
        <f t="shared" si="2"/>
        <v>1.4946226529777951</v>
      </c>
      <c r="E33" s="17">
        <f t="shared" si="2"/>
        <v>-3.1430380200615837</v>
      </c>
      <c r="F33" s="17">
        <f t="shared" si="2"/>
        <v>2.9028670256308731</v>
      </c>
      <c r="G33" s="17">
        <f t="shared" si="2"/>
        <v>2.216718985335886</v>
      </c>
      <c r="H33" s="73">
        <f t="shared" si="2"/>
        <v>-1.5505297823880215</v>
      </c>
      <c r="I33" s="9">
        <f t="shared" si="2"/>
        <v>-1.1504356157475581</v>
      </c>
      <c r="J33" s="16">
        <f t="shared" si="2"/>
        <v>-0.50033672655728223</v>
      </c>
      <c r="K33" s="17">
        <f t="shared" si="2"/>
        <v>-2.804347985900979</v>
      </c>
      <c r="L33" s="17">
        <f t="shared" si="2"/>
        <v>5.7206351356392737</v>
      </c>
      <c r="M33" s="17">
        <f t="shared" si="2"/>
        <v>3.4785239437794546</v>
      </c>
      <c r="N33" s="17">
        <f t="shared" si="2"/>
        <v>-6.5734877970646473</v>
      </c>
      <c r="O33" s="17">
        <f t="shared" si="2"/>
        <v>-0.63569319286712611</v>
      </c>
      <c r="P33" s="17">
        <f t="shared" si="2"/>
        <v>1.7484147979463849</v>
      </c>
      <c r="Q33" s="17">
        <f t="shared" si="2"/>
        <v>3.7789965099267686</v>
      </c>
      <c r="R33" s="17">
        <f t="shared" si="2"/>
        <v>2.9199189378419588</v>
      </c>
      <c r="S33" s="17">
        <f t="shared" si="2"/>
        <v>2.1211849316043807</v>
      </c>
      <c r="T33" s="73">
        <f t="shared" si="2"/>
        <v>-5.0027382202927466</v>
      </c>
      <c r="U33" s="16">
        <f t="shared" si="2"/>
        <v>-1.9600210477761948</v>
      </c>
      <c r="V33" s="17">
        <f t="shared" si="2"/>
        <v>-1.47471073922808</v>
      </c>
      <c r="W33" s="73">
        <f t="shared" si="2"/>
        <v>-9.0418515870134168</v>
      </c>
      <c r="X33" s="9">
        <f t="shared" si="2"/>
        <v>0.72322918248133305</v>
      </c>
      <c r="Y33" s="9">
        <f t="shared" si="2"/>
        <v>0.77762894321220521</v>
      </c>
    </row>
    <row r="34" spans="1:25" s="133" customFormat="1">
      <c r="A34" s="60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>
      <c r="A35" s="25" t="s">
        <v>594</v>
      </c>
      <c r="B35" s="66" t="s">
        <v>938</v>
      </c>
    </row>
    <row r="36" spans="1:25">
      <c r="A36" s="25" t="s">
        <v>595</v>
      </c>
      <c r="B36" s="3" t="s">
        <v>608</v>
      </c>
    </row>
    <row r="37" spans="1:25">
      <c r="A37" s="1" t="s">
        <v>1</v>
      </c>
      <c r="B37" s="3" t="s">
        <v>609</v>
      </c>
    </row>
  </sheetData>
  <mergeCells count="1">
    <mergeCell ref="B6:Y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58"/>
  <dimension ref="A1:Y37"/>
  <sheetViews>
    <sheetView workbookViewId="0">
      <selection activeCell="B35" sqref="B35"/>
    </sheetView>
  </sheetViews>
  <sheetFormatPr defaultRowHeight="15"/>
  <sheetData>
    <row r="1" spans="1:25" ht="15.75">
      <c r="A1" s="227" t="s">
        <v>99</v>
      </c>
      <c r="B1" s="2" t="s">
        <v>701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ht="67.5">
      <c r="A5" s="4" t="s">
        <v>3</v>
      </c>
      <c r="B5" s="5" t="s">
        <v>67</v>
      </c>
      <c r="C5" s="5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7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653</v>
      </c>
      <c r="O5" s="6" t="s">
        <v>652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691</v>
      </c>
      <c r="U5" s="84" t="s">
        <v>688</v>
      </c>
      <c r="V5" s="6" t="s">
        <v>690</v>
      </c>
      <c r="W5" s="6" t="s">
        <v>689</v>
      </c>
      <c r="X5" s="7" t="s">
        <v>21</v>
      </c>
      <c r="Y5" s="7" t="s">
        <v>41</v>
      </c>
    </row>
    <row r="6" spans="1:25" s="41" customFormat="1" ht="15" customHeight="1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5">
      <c r="A7" s="142">
        <v>1997</v>
      </c>
      <c r="B7" s="81">
        <v>2402</v>
      </c>
      <c r="C7" s="115">
        <f>I7+X7</f>
        <v>2049</v>
      </c>
      <c r="D7" s="82">
        <v>30</v>
      </c>
      <c r="E7" s="82">
        <v>1142</v>
      </c>
      <c r="F7" s="82">
        <v>125</v>
      </c>
      <c r="G7" s="82">
        <v>30</v>
      </c>
      <c r="H7" s="82">
        <v>118</v>
      </c>
      <c r="I7" s="115">
        <f>SUM(D7:H7)</f>
        <v>1445</v>
      </c>
      <c r="J7" s="82">
        <v>31</v>
      </c>
      <c r="K7" s="82">
        <v>70</v>
      </c>
      <c r="L7" s="82">
        <v>263</v>
      </c>
      <c r="M7" s="82">
        <v>102</v>
      </c>
      <c r="N7" s="82">
        <v>74</v>
      </c>
      <c r="O7" s="82">
        <v>8</v>
      </c>
      <c r="P7" s="82">
        <v>22</v>
      </c>
      <c r="Q7" s="82">
        <v>19</v>
      </c>
      <c r="R7" s="82">
        <v>1</v>
      </c>
      <c r="S7" s="82">
        <v>10</v>
      </c>
      <c r="T7" s="82">
        <f>SUM(U7:W7)</f>
        <v>4</v>
      </c>
      <c r="U7" s="96">
        <v>2</v>
      </c>
      <c r="V7" s="82">
        <v>1</v>
      </c>
      <c r="W7" s="82">
        <v>1</v>
      </c>
      <c r="X7" s="115">
        <f>SUM(J7:T7)</f>
        <v>604</v>
      </c>
      <c r="Y7" s="115">
        <f>C7-E7</f>
        <v>907</v>
      </c>
    </row>
    <row r="8" spans="1:25">
      <c r="A8" s="142">
        <v>1998</v>
      </c>
      <c r="B8" s="81">
        <v>2481</v>
      </c>
      <c r="C8" s="115">
        <f t="shared" ref="C8:C27" si="0">I8+X8</f>
        <v>2022</v>
      </c>
      <c r="D8" s="82">
        <v>40</v>
      </c>
      <c r="E8" s="82">
        <v>1103</v>
      </c>
      <c r="F8" s="82">
        <v>115</v>
      </c>
      <c r="G8" s="82">
        <v>34</v>
      </c>
      <c r="H8" s="82">
        <v>195</v>
      </c>
      <c r="I8" s="115">
        <f t="shared" ref="I8:I27" si="1">SUM(D8:H8)</f>
        <v>1487</v>
      </c>
      <c r="J8" s="82">
        <v>17</v>
      </c>
      <c r="K8" s="82">
        <v>50</v>
      </c>
      <c r="L8" s="82">
        <v>146</v>
      </c>
      <c r="M8" s="82">
        <v>133</v>
      </c>
      <c r="N8" s="82">
        <v>111</v>
      </c>
      <c r="O8" s="82">
        <v>23</v>
      </c>
      <c r="P8" s="82">
        <v>23</v>
      </c>
      <c r="Q8" s="82">
        <v>4</v>
      </c>
      <c r="R8" s="82">
        <v>5</v>
      </c>
      <c r="S8" s="82">
        <v>13</v>
      </c>
      <c r="T8" s="82">
        <f t="shared" ref="T8:T27" si="2">SUM(U8:W8)</f>
        <v>10</v>
      </c>
      <c r="U8" s="96">
        <v>4</v>
      </c>
      <c r="V8" s="82">
        <v>5</v>
      </c>
      <c r="W8" s="82">
        <v>1</v>
      </c>
      <c r="X8" s="115">
        <f t="shared" ref="X8:X27" si="3">SUM(J8:T8)</f>
        <v>535</v>
      </c>
      <c r="Y8" s="115">
        <f t="shared" ref="Y8:Y27" si="4">C8-E8</f>
        <v>919</v>
      </c>
    </row>
    <row r="9" spans="1:25">
      <c r="A9" s="142">
        <v>1999</v>
      </c>
      <c r="B9" s="81">
        <v>3311</v>
      </c>
      <c r="C9" s="115">
        <f t="shared" si="0"/>
        <v>2684</v>
      </c>
      <c r="D9" s="82">
        <v>47</v>
      </c>
      <c r="E9" s="82">
        <v>1663</v>
      </c>
      <c r="F9" s="82">
        <v>143</v>
      </c>
      <c r="G9" s="82">
        <v>44</v>
      </c>
      <c r="H9" s="82">
        <v>138</v>
      </c>
      <c r="I9" s="115">
        <f t="shared" si="1"/>
        <v>2035</v>
      </c>
      <c r="J9" s="82">
        <v>35</v>
      </c>
      <c r="K9" s="82">
        <v>43</v>
      </c>
      <c r="L9" s="82">
        <v>206</v>
      </c>
      <c r="M9" s="82">
        <v>113</v>
      </c>
      <c r="N9" s="82">
        <v>158</v>
      </c>
      <c r="O9" s="82">
        <v>45</v>
      </c>
      <c r="P9" s="82">
        <v>15</v>
      </c>
      <c r="Q9" s="82">
        <v>4</v>
      </c>
      <c r="R9" s="82">
        <v>5</v>
      </c>
      <c r="S9" s="82">
        <v>8</v>
      </c>
      <c r="T9" s="82">
        <f t="shared" si="2"/>
        <v>17</v>
      </c>
      <c r="U9" s="96">
        <v>8</v>
      </c>
      <c r="V9" s="82">
        <v>6</v>
      </c>
      <c r="W9" s="82">
        <v>3</v>
      </c>
      <c r="X9" s="115">
        <f t="shared" si="3"/>
        <v>649</v>
      </c>
      <c r="Y9" s="115">
        <f t="shared" si="4"/>
        <v>1021</v>
      </c>
    </row>
    <row r="10" spans="1:25">
      <c r="A10" s="142">
        <v>2000</v>
      </c>
      <c r="B10" s="81">
        <v>2923</v>
      </c>
      <c r="C10" s="115">
        <f t="shared" si="0"/>
        <v>2281</v>
      </c>
      <c r="D10" s="82">
        <v>47</v>
      </c>
      <c r="E10" s="82">
        <v>1230</v>
      </c>
      <c r="F10" s="82">
        <v>142</v>
      </c>
      <c r="G10" s="82">
        <v>46</v>
      </c>
      <c r="H10" s="82">
        <v>149</v>
      </c>
      <c r="I10" s="115">
        <f t="shared" si="1"/>
        <v>1614</v>
      </c>
      <c r="J10" s="82">
        <v>45</v>
      </c>
      <c r="K10" s="82">
        <v>55</v>
      </c>
      <c r="L10" s="82">
        <v>178</v>
      </c>
      <c r="M10" s="82">
        <v>144</v>
      </c>
      <c r="N10" s="82">
        <v>141</v>
      </c>
      <c r="O10" s="82">
        <v>36</v>
      </c>
      <c r="P10" s="82">
        <v>27</v>
      </c>
      <c r="Q10" s="82">
        <v>5</v>
      </c>
      <c r="R10" s="82">
        <v>4</v>
      </c>
      <c r="S10" s="82">
        <v>13</v>
      </c>
      <c r="T10" s="82">
        <f t="shared" si="2"/>
        <v>19</v>
      </c>
      <c r="U10" s="96">
        <v>5</v>
      </c>
      <c r="V10" s="82">
        <v>7</v>
      </c>
      <c r="W10" s="82">
        <v>7</v>
      </c>
      <c r="X10" s="115">
        <f t="shared" si="3"/>
        <v>667</v>
      </c>
      <c r="Y10" s="115">
        <f t="shared" si="4"/>
        <v>1051</v>
      </c>
    </row>
    <row r="11" spans="1:25">
      <c r="A11" s="142">
        <v>2001</v>
      </c>
      <c r="B11" s="81">
        <v>2839</v>
      </c>
      <c r="C11" s="115">
        <f t="shared" si="0"/>
        <v>2182</v>
      </c>
      <c r="D11" s="82">
        <v>41</v>
      </c>
      <c r="E11" s="82">
        <v>1114</v>
      </c>
      <c r="F11" s="82">
        <v>186</v>
      </c>
      <c r="G11" s="82">
        <v>45</v>
      </c>
      <c r="H11" s="82">
        <v>148</v>
      </c>
      <c r="I11" s="115">
        <f t="shared" si="1"/>
        <v>1534</v>
      </c>
      <c r="J11" s="82">
        <v>39</v>
      </c>
      <c r="K11" s="82">
        <v>87</v>
      </c>
      <c r="L11" s="82">
        <v>151</v>
      </c>
      <c r="M11" s="82">
        <v>114</v>
      </c>
      <c r="N11" s="82">
        <v>126</v>
      </c>
      <c r="O11" s="82">
        <v>60</v>
      </c>
      <c r="P11" s="82">
        <v>21</v>
      </c>
      <c r="Q11" s="82">
        <v>6</v>
      </c>
      <c r="R11" s="82">
        <v>10</v>
      </c>
      <c r="S11" s="82">
        <v>13</v>
      </c>
      <c r="T11" s="82">
        <f t="shared" si="2"/>
        <v>21</v>
      </c>
      <c r="U11" s="96">
        <v>5</v>
      </c>
      <c r="V11" s="82">
        <v>7</v>
      </c>
      <c r="W11" s="82">
        <v>9</v>
      </c>
      <c r="X11" s="115">
        <f t="shared" si="3"/>
        <v>648</v>
      </c>
      <c r="Y11" s="115">
        <f t="shared" si="4"/>
        <v>1068</v>
      </c>
    </row>
    <row r="12" spans="1:25">
      <c r="A12" s="142">
        <v>2002</v>
      </c>
      <c r="B12" s="81">
        <v>2789</v>
      </c>
      <c r="C12" s="115">
        <f t="shared" si="0"/>
        <v>2055</v>
      </c>
      <c r="D12" s="82">
        <v>51</v>
      </c>
      <c r="E12" s="82">
        <v>893</v>
      </c>
      <c r="F12" s="82">
        <v>234</v>
      </c>
      <c r="G12" s="82">
        <v>39</v>
      </c>
      <c r="H12" s="82">
        <v>140</v>
      </c>
      <c r="I12" s="115">
        <f t="shared" si="1"/>
        <v>1357</v>
      </c>
      <c r="J12" s="82">
        <v>38</v>
      </c>
      <c r="K12" s="82">
        <v>75</v>
      </c>
      <c r="L12" s="82">
        <v>115</v>
      </c>
      <c r="M12" s="82">
        <v>177</v>
      </c>
      <c r="N12" s="82">
        <v>114</v>
      </c>
      <c r="O12" s="82">
        <v>105</v>
      </c>
      <c r="P12" s="82">
        <v>32</v>
      </c>
      <c r="Q12" s="82">
        <v>7</v>
      </c>
      <c r="R12" s="82">
        <v>4</v>
      </c>
      <c r="S12" s="82">
        <v>21</v>
      </c>
      <c r="T12" s="82">
        <f t="shared" si="2"/>
        <v>10</v>
      </c>
      <c r="U12" s="96">
        <v>6</v>
      </c>
      <c r="V12" s="82">
        <v>2</v>
      </c>
      <c r="W12" s="82">
        <v>2</v>
      </c>
      <c r="X12" s="115">
        <f t="shared" si="3"/>
        <v>698</v>
      </c>
      <c r="Y12" s="115">
        <f t="shared" si="4"/>
        <v>1162</v>
      </c>
    </row>
    <row r="13" spans="1:25">
      <c r="A13" s="142">
        <v>2003</v>
      </c>
      <c r="B13" s="81">
        <v>2952</v>
      </c>
      <c r="C13" s="115">
        <f t="shared" si="0"/>
        <v>2441</v>
      </c>
      <c r="D13" s="82">
        <v>55</v>
      </c>
      <c r="E13" s="82">
        <v>1467</v>
      </c>
      <c r="F13" s="82">
        <v>210</v>
      </c>
      <c r="G13" s="82">
        <v>42</v>
      </c>
      <c r="H13" s="82">
        <v>130</v>
      </c>
      <c r="I13" s="115">
        <f t="shared" si="1"/>
        <v>1904</v>
      </c>
      <c r="J13" s="82">
        <v>37</v>
      </c>
      <c r="K13" s="82">
        <v>110</v>
      </c>
      <c r="L13" s="82">
        <v>59</v>
      </c>
      <c r="M13" s="82">
        <v>112</v>
      </c>
      <c r="N13" s="82">
        <v>98</v>
      </c>
      <c r="O13" s="82">
        <v>51</v>
      </c>
      <c r="P13" s="82">
        <v>20</v>
      </c>
      <c r="Q13" s="82">
        <v>5</v>
      </c>
      <c r="R13" s="82">
        <v>5</v>
      </c>
      <c r="S13" s="82">
        <v>23</v>
      </c>
      <c r="T13" s="82">
        <f t="shared" si="2"/>
        <v>17</v>
      </c>
      <c r="U13" s="96">
        <v>7</v>
      </c>
      <c r="V13" s="82">
        <v>6</v>
      </c>
      <c r="W13" s="82">
        <v>4</v>
      </c>
      <c r="X13" s="115">
        <f t="shared" si="3"/>
        <v>537</v>
      </c>
      <c r="Y13" s="115">
        <f t="shared" si="4"/>
        <v>974</v>
      </c>
    </row>
    <row r="14" spans="1:25">
      <c r="A14" s="142">
        <v>2004</v>
      </c>
      <c r="B14" s="81">
        <v>3361</v>
      </c>
      <c r="C14" s="115">
        <f t="shared" si="0"/>
        <v>2942</v>
      </c>
      <c r="D14" s="82">
        <v>53</v>
      </c>
      <c r="E14" s="82">
        <v>1824</v>
      </c>
      <c r="F14" s="82">
        <v>127</v>
      </c>
      <c r="G14" s="82">
        <v>50</v>
      </c>
      <c r="H14" s="82">
        <v>167</v>
      </c>
      <c r="I14" s="115">
        <f t="shared" si="1"/>
        <v>2221</v>
      </c>
      <c r="J14" s="82">
        <v>31</v>
      </c>
      <c r="K14" s="82">
        <v>103</v>
      </c>
      <c r="L14" s="82">
        <v>100</v>
      </c>
      <c r="M14" s="82">
        <v>186</v>
      </c>
      <c r="N14" s="82">
        <v>112</v>
      </c>
      <c r="O14" s="82">
        <v>70</v>
      </c>
      <c r="P14" s="82">
        <v>41</v>
      </c>
      <c r="Q14" s="82">
        <v>12</v>
      </c>
      <c r="R14" s="82">
        <v>20</v>
      </c>
      <c r="S14" s="82">
        <v>30</v>
      </c>
      <c r="T14" s="82">
        <f t="shared" si="2"/>
        <v>16</v>
      </c>
      <c r="U14" s="96">
        <v>6</v>
      </c>
      <c r="V14" s="82">
        <v>5</v>
      </c>
      <c r="W14" s="82">
        <v>5</v>
      </c>
      <c r="X14" s="115">
        <f t="shared" si="3"/>
        <v>721</v>
      </c>
      <c r="Y14" s="115">
        <f t="shared" si="4"/>
        <v>1118</v>
      </c>
    </row>
    <row r="15" spans="1:25">
      <c r="A15" s="142">
        <v>2005</v>
      </c>
      <c r="B15" s="81">
        <v>3773</v>
      </c>
      <c r="C15" s="115">
        <f t="shared" si="0"/>
        <v>3275</v>
      </c>
      <c r="D15" s="82">
        <v>53</v>
      </c>
      <c r="E15" s="82">
        <v>1878</v>
      </c>
      <c r="F15" s="82">
        <v>153</v>
      </c>
      <c r="G15" s="82">
        <v>52</v>
      </c>
      <c r="H15" s="82">
        <v>227</v>
      </c>
      <c r="I15" s="115">
        <f t="shared" si="1"/>
        <v>2363</v>
      </c>
      <c r="J15" s="82">
        <v>30</v>
      </c>
      <c r="K15" s="82">
        <v>93</v>
      </c>
      <c r="L15" s="82">
        <v>214</v>
      </c>
      <c r="M15" s="82">
        <v>242</v>
      </c>
      <c r="N15" s="82">
        <v>134</v>
      </c>
      <c r="O15" s="82">
        <v>71</v>
      </c>
      <c r="P15" s="82">
        <v>44</v>
      </c>
      <c r="Q15" s="82">
        <v>5</v>
      </c>
      <c r="R15" s="82">
        <v>9</v>
      </c>
      <c r="S15" s="82">
        <v>38</v>
      </c>
      <c r="T15" s="82">
        <f t="shared" si="2"/>
        <v>32</v>
      </c>
      <c r="U15" s="96">
        <v>6</v>
      </c>
      <c r="V15" s="82">
        <v>3</v>
      </c>
      <c r="W15" s="82">
        <v>23</v>
      </c>
      <c r="X15" s="115">
        <f t="shared" si="3"/>
        <v>912</v>
      </c>
      <c r="Y15" s="115">
        <f t="shared" si="4"/>
        <v>1397</v>
      </c>
    </row>
    <row r="16" spans="1:25">
      <c r="A16" s="142">
        <v>2006</v>
      </c>
      <c r="B16" s="81">
        <v>3475</v>
      </c>
      <c r="C16" s="115">
        <f t="shared" si="0"/>
        <v>2911</v>
      </c>
      <c r="D16" s="82">
        <v>46</v>
      </c>
      <c r="E16" s="82">
        <v>1728</v>
      </c>
      <c r="F16" s="82">
        <v>156</v>
      </c>
      <c r="G16" s="82">
        <v>49</v>
      </c>
      <c r="H16" s="82">
        <v>161</v>
      </c>
      <c r="I16" s="115">
        <f t="shared" si="1"/>
        <v>2140</v>
      </c>
      <c r="J16" s="82">
        <v>29</v>
      </c>
      <c r="K16" s="82">
        <v>119</v>
      </c>
      <c r="L16" s="82">
        <v>129</v>
      </c>
      <c r="M16" s="82">
        <v>172</v>
      </c>
      <c r="N16" s="82">
        <v>130</v>
      </c>
      <c r="O16" s="82">
        <v>100</v>
      </c>
      <c r="P16" s="82">
        <v>43</v>
      </c>
      <c r="Q16" s="82">
        <v>7</v>
      </c>
      <c r="R16" s="82">
        <v>1</v>
      </c>
      <c r="S16" s="82">
        <v>21</v>
      </c>
      <c r="T16" s="82">
        <f t="shared" si="2"/>
        <v>20</v>
      </c>
      <c r="U16" s="96">
        <v>7</v>
      </c>
      <c r="V16" s="82">
        <v>1</v>
      </c>
      <c r="W16" s="82">
        <v>12</v>
      </c>
      <c r="X16" s="115">
        <f t="shared" si="3"/>
        <v>771</v>
      </c>
      <c r="Y16" s="115">
        <f t="shared" si="4"/>
        <v>1183</v>
      </c>
    </row>
    <row r="17" spans="1:25">
      <c r="A17" s="142">
        <v>2007</v>
      </c>
      <c r="B17" s="81">
        <v>3165</v>
      </c>
      <c r="C17" s="115">
        <f t="shared" si="0"/>
        <v>2479</v>
      </c>
      <c r="D17" s="82">
        <v>44</v>
      </c>
      <c r="E17" s="82">
        <v>1206</v>
      </c>
      <c r="F17" s="82">
        <v>138</v>
      </c>
      <c r="G17" s="82">
        <v>85</v>
      </c>
      <c r="H17" s="82">
        <v>142</v>
      </c>
      <c r="I17" s="115">
        <f t="shared" si="1"/>
        <v>1615</v>
      </c>
      <c r="J17" s="82">
        <v>23</v>
      </c>
      <c r="K17" s="82">
        <v>124</v>
      </c>
      <c r="L17" s="82">
        <v>230</v>
      </c>
      <c r="M17" s="82">
        <v>153</v>
      </c>
      <c r="N17" s="82">
        <v>133</v>
      </c>
      <c r="O17" s="82">
        <v>87</v>
      </c>
      <c r="P17" s="82">
        <v>69</v>
      </c>
      <c r="Q17" s="82">
        <v>10</v>
      </c>
      <c r="R17" s="82">
        <v>3</v>
      </c>
      <c r="S17" s="82">
        <v>18</v>
      </c>
      <c r="T17" s="82">
        <f t="shared" si="2"/>
        <v>14</v>
      </c>
      <c r="U17" s="96">
        <v>5</v>
      </c>
      <c r="V17" s="82">
        <v>2</v>
      </c>
      <c r="W17" s="82">
        <v>7</v>
      </c>
      <c r="X17" s="115">
        <f t="shared" si="3"/>
        <v>864</v>
      </c>
      <c r="Y17" s="115">
        <f t="shared" si="4"/>
        <v>1273</v>
      </c>
    </row>
    <row r="18" spans="1:25">
      <c r="A18" s="142">
        <v>2008</v>
      </c>
      <c r="B18" s="81">
        <v>3891</v>
      </c>
      <c r="C18" s="115">
        <f t="shared" si="0"/>
        <v>3102</v>
      </c>
      <c r="D18" s="82">
        <v>45</v>
      </c>
      <c r="E18" s="82">
        <v>1697</v>
      </c>
      <c r="F18" s="82">
        <v>148</v>
      </c>
      <c r="G18" s="82">
        <v>78</v>
      </c>
      <c r="H18" s="82">
        <v>195</v>
      </c>
      <c r="I18" s="115">
        <f t="shared" si="1"/>
        <v>2163</v>
      </c>
      <c r="J18" s="82">
        <v>36</v>
      </c>
      <c r="K18" s="82">
        <v>121</v>
      </c>
      <c r="L18" s="82">
        <v>252</v>
      </c>
      <c r="M18" s="82">
        <v>198</v>
      </c>
      <c r="N18" s="82">
        <v>153</v>
      </c>
      <c r="O18" s="82">
        <v>80</v>
      </c>
      <c r="P18" s="82">
        <v>43</v>
      </c>
      <c r="Q18" s="82">
        <v>8</v>
      </c>
      <c r="R18" s="82">
        <v>3</v>
      </c>
      <c r="S18" s="82">
        <v>15</v>
      </c>
      <c r="T18" s="82">
        <f t="shared" si="2"/>
        <v>30</v>
      </c>
      <c r="U18" s="96">
        <v>10</v>
      </c>
      <c r="V18" s="82">
        <v>1</v>
      </c>
      <c r="W18" s="82">
        <v>19</v>
      </c>
      <c r="X18" s="115">
        <f t="shared" si="3"/>
        <v>939</v>
      </c>
      <c r="Y18" s="115">
        <f t="shared" si="4"/>
        <v>1405</v>
      </c>
    </row>
    <row r="19" spans="1:25">
      <c r="A19" s="142">
        <v>2009</v>
      </c>
      <c r="B19" s="81">
        <v>3768</v>
      </c>
      <c r="C19" s="115">
        <f t="shared" si="0"/>
        <v>2644</v>
      </c>
      <c r="D19" s="82">
        <v>42</v>
      </c>
      <c r="E19" s="82">
        <v>1410</v>
      </c>
      <c r="F19" s="82">
        <v>155</v>
      </c>
      <c r="G19" s="82">
        <v>88</v>
      </c>
      <c r="H19" s="82">
        <v>235</v>
      </c>
      <c r="I19" s="115">
        <f t="shared" si="1"/>
        <v>1930</v>
      </c>
      <c r="J19" s="82">
        <v>40</v>
      </c>
      <c r="K19" s="82">
        <v>88</v>
      </c>
      <c r="L19" s="82">
        <v>253</v>
      </c>
      <c r="M19" s="82">
        <v>59</v>
      </c>
      <c r="N19" s="82">
        <v>95</v>
      </c>
      <c r="O19" s="82">
        <v>68</v>
      </c>
      <c r="P19" s="82">
        <v>35</v>
      </c>
      <c r="Q19" s="82">
        <v>5</v>
      </c>
      <c r="R19" s="82">
        <v>4</v>
      </c>
      <c r="S19" s="82">
        <v>33</v>
      </c>
      <c r="T19" s="82">
        <f t="shared" si="2"/>
        <v>34</v>
      </c>
      <c r="U19" s="96">
        <v>21</v>
      </c>
      <c r="V19" s="82">
        <v>3</v>
      </c>
      <c r="W19" s="82">
        <v>10</v>
      </c>
      <c r="X19" s="115">
        <f t="shared" si="3"/>
        <v>714</v>
      </c>
      <c r="Y19" s="115">
        <f t="shared" si="4"/>
        <v>1234</v>
      </c>
    </row>
    <row r="20" spans="1:25">
      <c r="A20" s="142">
        <v>2010</v>
      </c>
      <c r="B20" s="81">
        <v>4517</v>
      </c>
      <c r="C20" s="115">
        <f t="shared" si="0"/>
        <v>3187</v>
      </c>
      <c r="D20" s="82">
        <v>44</v>
      </c>
      <c r="E20" s="82">
        <v>1373</v>
      </c>
      <c r="F20" s="82">
        <v>153</v>
      </c>
      <c r="G20" s="82">
        <v>111</v>
      </c>
      <c r="H20" s="82">
        <v>792</v>
      </c>
      <c r="I20" s="115">
        <f t="shared" si="1"/>
        <v>2473</v>
      </c>
      <c r="J20" s="82">
        <v>34</v>
      </c>
      <c r="K20" s="82">
        <v>111</v>
      </c>
      <c r="L20" s="82">
        <v>201</v>
      </c>
      <c r="M20" s="82">
        <v>74</v>
      </c>
      <c r="N20" s="82">
        <v>72</v>
      </c>
      <c r="O20" s="82">
        <v>103</v>
      </c>
      <c r="P20" s="82">
        <v>54</v>
      </c>
      <c r="Q20" s="82">
        <v>9</v>
      </c>
      <c r="R20" s="82">
        <v>3</v>
      </c>
      <c r="S20" s="82">
        <v>34</v>
      </c>
      <c r="T20" s="82">
        <f t="shared" si="2"/>
        <v>19</v>
      </c>
      <c r="U20" s="96">
        <v>10</v>
      </c>
      <c r="V20" s="82">
        <v>4</v>
      </c>
      <c r="W20" s="82">
        <v>5</v>
      </c>
      <c r="X20" s="115">
        <f t="shared" si="3"/>
        <v>714</v>
      </c>
      <c r="Y20" s="115">
        <f t="shared" si="4"/>
        <v>1814</v>
      </c>
    </row>
    <row r="21" spans="1:25">
      <c r="A21" s="142">
        <v>2011</v>
      </c>
      <c r="B21" s="81">
        <v>6083</v>
      </c>
      <c r="C21" s="115">
        <f t="shared" si="0"/>
        <v>4761</v>
      </c>
      <c r="D21" s="82">
        <v>47</v>
      </c>
      <c r="E21" s="82">
        <v>2280</v>
      </c>
      <c r="F21" s="82">
        <v>306</v>
      </c>
      <c r="G21" s="82">
        <v>113</v>
      </c>
      <c r="H21" s="82">
        <v>1121</v>
      </c>
      <c r="I21" s="115">
        <f t="shared" si="1"/>
        <v>3867</v>
      </c>
      <c r="J21" s="82">
        <v>54</v>
      </c>
      <c r="K21" s="82">
        <v>133</v>
      </c>
      <c r="L21" s="82">
        <v>277</v>
      </c>
      <c r="M21" s="82">
        <v>76</v>
      </c>
      <c r="N21" s="82">
        <v>92</v>
      </c>
      <c r="O21" s="82">
        <v>78</v>
      </c>
      <c r="P21" s="82">
        <v>54</v>
      </c>
      <c r="Q21" s="82">
        <v>9</v>
      </c>
      <c r="R21" s="82">
        <v>9</v>
      </c>
      <c r="S21" s="82">
        <v>33</v>
      </c>
      <c r="T21" s="82">
        <f t="shared" si="2"/>
        <v>79</v>
      </c>
      <c r="U21" s="96">
        <v>13</v>
      </c>
      <c r="V21" s="82">
        <v>18</v>
      </c>
      <c r="W21" s="82">
        <v>48</v>
      </c>
      <c r="X21" s="115">
        <f t="shared" si="3"/>
        <v>894</v>
      </c>
      <c r="Y21" s="115">
        <f t="shared" si="4"/>
        <v>2481</v>
      </c>
    </row>
    <row r="22" spans="1:25">
      <c r="A22" s="142">
        <v>2012</v>
      </c>
      <c r="B22" s="81">
        <v>7841</v>
      </c>
      <c r="C22" s="115">
        <f t="shared" si="0"/>
        <v>6444</v>
      </c>
      <c r="D22" s="82">
        <v>40</v>
      </c>
      <c r="E22" s="82">
        <v>3530</v>
      </c>
      <c r="F22" s="82">
        <v>547</v>
      </c>
      <c r="G22" s="82">
        <v>101</v>
      </c>
      <c r="H22" s="82">
        <v>1346</v>
      </c>
      <c r="I22" s="115">
        <f t="shared" si="1"/>
        <v>5564</v>
      </c>
      <c r="J22" s="82">
        <v>35</v>
      </c>
      <c r="K22" s="82">
        <v>185</v>
      </c>
      <c r="L22" s="82">
        <v>261</v>
      </c>
      <c r="M22" s="82">
        <v>45</v>
      </c>
      <c r="N22" s="82">
        <v>64</v>
      </c>
      <c r="O22" s="82">
        <v>59</v>
      </c>
      <c r="P22" s="82">
        <v>73</v>
      </c>
      <c r="Q22" s="82">
        <v>14</v>
      </c>
      <c r="R22" s="82">
        <v>20</v>
      </c>
      <c r="S22" s="82">
        <v>56</v>
      </c>
      <c r="T22" s="82">
        <f t="shared" si="2"/>
        <v>68</v>
      </c>
      <c r="U22" s="96">
        <v>9</v>
      </c>
      <c r="V22" s="82">
        <v>12</v>
      </c>
      <c r="W22" s="82">
        <v>47</v>
      </c>
      <c r="X22" s="115">
        <f t="shared" si="3"/>
        <v>880</v>
      </c>
      <c r="Y22" s="115">
        <f t="shared" si="4"/>
        <v>2914</v>
      </c>
    </row>
    <row r="23" spans="1:25">
      <c r="A23" s="142">
        <v>2013</v>
      </c>
      <c r="B23" s="81">
        <v>9676</v>
      </c>
      <c r="C23" s="115">
        <f t="shared" si="0"/>
        <v>8424</v>
      </c>
      <c r="D23" s="82">
        <v>32</v>
      </c>
      <c r="E23" s="82">
        <v>4653</v>
      </c>
      <c r="F23" s="82">
        <v>996</v>
      </c>
      <c r="G23" s="82">
        <v>119</v>
      </c>
      <c r="H23" s="82">
        <v>1398</v>
      </c>
      <c r="I23" s="115">
        <f t="shared" si="1"/>
        <v>7198</v>
      </c>
      <c r="J23" s="82">
        <v>61</v>
      </c>
      <c r="K23" s="82">
        <v>231</v>
      </c>
      <c r="L23" s="82">
        <v>459</v>
      </c>
      <c r="M23" s="82">
        <v>146</v>
      </c>
      <c r="N23" s="82">
        <v>56</v>
      </c>
      <c r="O23" s="82">
        <v>61</v>
      </c>
      <c r="P23" s="82">
        <v>68</v>
      </c>
      <c r="Q23" s="82">
        <v>29</v>
      </c>
      <c r="R23" s="82">
        <v>32</v>
      </c>
      <c r="S23" s="82">
        <v>53</v>
      </c>
      <c r="T23" s="82">
        <f t="shared" si="2"/>
        <v>30</v>
      </c>
      <c r="U23" s="96">
        <v>17</v>
      </c>
      <c r="V23" s="82">
        <v>4</v>
      </c>
      <c r="W23" s="82">
        <v>9</v>
      </c>
      <c r="X23" s="115">
        <f t="shared" si="3"/>
        <v>1226</v>
      </c>
      <c r="Y23" s="115">
        <f t="shared" si="4"/>
        <v>3771</v>
      </c>
    </row>
    <row r="24" spans="1:25">
      <c r="A24" s="142">
        <v>2014</v>
      </c>
      <c r="B24" s="81">
        <v>10301</v>
      </c>
      <c r="C24" s="115">
        <f t="shared" si="0"/>
        <v>8977</v>
      </c>
      <c r="D24" s="82">
        <v>31</v>
      </c>
      <c r="E24" s="82">
        <v>4918</v>
      </c>
      <c r="F24" s="82">
        <v>2085</v>
      </c>
      <c r="G24" s="82">
        <v>132</v>
      </c>
      <c r="H24" s="82">
        <v>596</v>
      </c>
      <c r="I24" s="115">
        <f t="shared" si="1"/>
        <v>7762</v>
      </c>
      <c r="J24" s="82">
        <v>59</v>
      </c>
      <c r="K24" s="82">
        <v>158</v>
      </c>
      <c r="L24" s="82">
        <v>451</v>
      </c>
      <c r="M24" s="82">
        <v>133</v>
      </c>
      <c r="N24" s="82">
        <v>33</v>
      </c>
      <c r="O24" s="82">
        <v>108</v>
      </c>
      <c r="P24" s="82">
        <v>64</v>
      </c>
      <c r="Q24" s="82">
        <v>16</v>
      </c>
      <c r="R24" s="82">
        <v>36</v>
      </c>
      <c r="S24" s="82">
        <v>113</v>
      </c>
      <c r="T24" s="82">
        <f t="shared" si="2"/>
        <v>44</v>
      </c>
      <c r="U24" s="96">
        <v>8</v>
      </c>
      <c r="V24" s="82">
        <v>5</v>
      </c>
      <c r="W24" s="82">
        <v>31</v>
      </c>
      <c r="X24" s="115">
        <f t="shared" si="3"/>
        <v>1215</v>
      </c>
      <c r="Y24" s="115">
        <f t="shared" si="4"/>
        <v>4059</v>
      </c>
    </row>
    <row r="25" spans="1:25">
      <c r="A25" s="142">
        <v>2015</v>
      </c>
      <c r="B25" s="81">
        <v>10475</v>
      </c>
      <c r="C25" s="115">
        <f t="shared" si="0"/>
        <v>9269</v>
      </c>
      <c r="D25" s="82">
        <v>40</v>
      </c>
      <c r="E25" s="82">
        <v>4240</v>
      </c>
      <c r="F25" s="82">
        <v>2692</v>
      </c>
      <c r="G25" s="82">
        <v>106</v>
      </c>
      <c r="H25" s="82">
        <v>828</v>
      </c>
      <c r="I25" s="115">
        <f t="shared" si="1"/>
        <v>7906</v>
      </c>
      <c r="J25" s="82">
        <v>53</v>
      </c>
      <c r="K25" s="82">
        <v>144</v>
      </c>
      <c r="L25" s="82">
        <v>571</v>
      </c>
      <c r="M25" s="82">
        <v>122</v>
      </c>
      <c r="N25" s="82">
        <v>42</v>
      </c>
      <c r="O25" s="82">
        <v>142</v>
      </c>
      <c r="P25" s="82">
        <v>59</v>
      </c>
      <c r="Q25" s="82">
        <v>9</v>
      </c>
      <c r="R25" s="82">
        <v>78</v>
      </c>
      <c r="S25" s="82">
        <v>87</v>
      </c>
      <c r="T25" s="82">
        <f t="shared" si="2"/>
        <v>56</v>
      </c>
      <c r="U25" s="96">
        <v>7</v>
      </c>
      <c r="V25" s="82">
        <v>3</v>
      </c>
      <c r="W25" s="82">
        <v>46</v>
      </c>
      <c r="X25" s="115">
        <f t="shared" si="3"/>
        <v>1363</v>
      </c>
      <c r="Y25" s="115">
        <f t="shared" si="4"/>
        <v>5029</v>
      </c>
    </row>
    <row r="26" spans="1:25">
      <c r="A26" s="142">
        <v>2016</v>
      </c>
      <c r="B26" s="81">
        <v>12409</v>
      </c>
      <c r="C26" s="115">
        <f t="shared" si="0"/>
        <v>11475</v>
      </c>
      <c r="D26" s="82">
        <v>37</v>
      </c>
      <c r="E26" s="82">
        <v>6585</v>
      </c>
      <c r="F26" s="82">
        <v>3054</v>
      </c>
      <c r="G26" s="82">
        <v>82</v>
      </c>
      <c r="H26" s="82">
        <v>692</v>
      </c>
      <c r="I26" s="115">
        <f t="shared" si="1"/>
        <v>10450</v>
      </c>
      <c r="J26" s="82">
        <v>44</v>
      </c>
      <c r="K26" s="82">
        <v>127</v>
      </c>
      <c r="L26" s="82">
        <v>317</v>
      </c>
      <c r="M26" s="82">
        <v>120</v>
      </c>
      <c r="N26" s="82">
        <v>40</v>
      </c>
      <c r="O26" s="82">
        <v>136</v>
      </c>
      <c r="P26" s="82">
        <v>60</v>
      </c>
      <c r="Q26" s="82">
        <v>9</v>
      </c>
      <c r="R26" s="82">
        <v>72</v>
      </c>
      <c r="S26" s="82">
        <v>46</v>
      </c>
      <c r="T26" s="82">
        <f t="shared" si="2"/>
        <v>54</v>
      </c>
      <c r="U26" s="96">
        <v>12</v>
      </c>
      <c r="V26" s="82">
        <v>4</v>
      </c>
      <c r="W26" s="82">
        <v>38</v>
      </c>
      <c r="X26" s="115">
        <f t="shared" si="3"/>
        <v>1025</v>
      </c>
      <c r="Y26" s="115">
        <f t="shared" si="4"/>
        <v>4890</v>
      </c>
    </row>
    <row r="27" spans="1:25">
      <c r="A27" s="142">
        <v>2017</v>
      </c>
      <c r="B27" s="81">
        <v>9628</v>
      </c>
      <c r="C27" s="115">
        <f t="shared" si="0"/>
        <v>8605</v>
      </c>
      <c r="D27" s="82">
        <v>36</v>
      </c>
      <c r="E27" s="82">
        <v>3432</v>
      </c>
      <c r="F27" s="82">
        <v>3151</v>
      </c>
      <c r="G27" s="82">
        <v>92</v>
      </c>
      <c r="H27" s="82">
        <v>751</v>
      </c>
      <c r="I27" s="115">
        <f t="shared" si="1"/>
        <v>7462</v>
      </c>
      <c r="J27" s="82">
        <v>56</v>
      </c>
      <c r="K27" s="82">
        <v>95</v>
      </c>
      <c r="L27" s="82">
        <v>359</v>
      </c>
      <c r="M27" s="82">
        <v>143</v>
      </c>
      <c r="N27" s="82">
        <v>42</v>
      </c>
      <c r="O27" s="82">
        <v>196</v>
      </c>
      <c r="P27" s="82">
        <v>67</v>
      </c>
      <c r="Q27" s="82">
        <v>8</v>
      </c>
      <c r="R27" s="82">
        <v>88</v>
      </c>
      <c r="S27" s="82">
        <v>74</v>
      </c>
      <c r="T27" s="82">
        <f t="shared" si="2"/>
        <v>15</v>
      </c>
      <c r="U27" s="96">
        <v>12</v>
      </c>
      <c r="V27" s="82">
        <v>1</v>
      </c>
      <c r="W27" s="82">
        <v>2</v>
      </c>
      <c r="X27" s="115">
        <f t="shared" si="3"/>
        <v>1143</v>
      </c>
      <c r="Y27" s="115">
        <f t="shared" si="4"/>
        <v>5173</v>
      </c>
    </row>
    <row r="28" spans="1:25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</row>
    <row r="29" spans="1:25">
      <c r="A29" s="1" t="s">
        <v>22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</row>
    <row r="30" spans="1:25">
      <c r="A30" s="1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</row>
    <row r="31" spans="1:25" s="54" customFormat="1">
      <c r="A31" s="142" t="s">
        <v>656</v>
      </c>
      <c r="B31" s="9">
        <f>((B27/B7)^(1/(2017-1997))-1)*100</f>
        <v>7.1884902499671499</v>
      </c>
      <c r="C31" s="9">
        <f t="shared" ref="C31:Y31" si="5">((C27/C7)^(1/(2017-1997))-1)*100</f>
        <v>7.4386260438731089</v>
      </c>
      <c r="D31" s="16">
        <f t="shared" si="5"/>
        <v>0.91577558276130233</v>
      </c>
      <c r="E31" s="17">
        <f t="shared" si="5"/>
        <v>5.6559741952349807</v>
      </c>
      <c r="F31" s="17">
        <f t="shared" si="5"/>
        <v>17.510566383699967</v>
      </c>
      <c r="G31" s="17">
        <f t="shared" si="5"/>
        <v>5.7628946542259918</v>
      </c>
      <c r="H31" s="73">
        <f t="shared" si="5"/>
        <v>9.6952687489097791</v>
      </c>
      <c r="I31" s="9">
        <f t="shared" si="5"/>
        <v>8.5548845695805564</v>
      </c>
      <c r="J31" s="16">
        <f t="shared" si="5"/>
        <v>3.0009704778803936</v>
      </c>
      <c r="K31" s="17">
        <f t="shared" si="5"/>
        <v>1.5386250507268384</v>
      </c>
      <c r="L31" s="17">
        <f t="shared" si="5"/>
        <v>1.5680080136823316</v>
      </c>
      <c r="M31" s="17">
        <f t="shared" si="5"/>
        <v>1.7037094513143503</v>
      </c>
      <c r="N31" s="17">
        <f t="shared" si="5"/>
        <v>-2.7922527758802662</v>
      </c>
      <c r="O31" s="17">
        <f t="shared" si="5"/>
        <v>17.343301802544197</v>
      </c>
      <c r="P31" s="17">
        <f t="shared" si="5"/>
        <v>5.7261958549612135</v>
      </c>
      <c r="Q31" s="17">
        <f t="shared" si="5"/>
        <v>-4.2327935145882734</v>
      </c>
      <c r="R31" s="17">
        <f t="shared" si="5"/>
        <v>25.090443880820203</v>
      </c>
      <c r="S31" s="17">
        <f t="shared" si="5"/>
        <v>10.525270376122986</v>
      </c>
      <c r="T31" s="73">
        <f t="shared" si="5"/>
        <v>6.8320503041766845</v>
      </c>
      <c r="U31" s="16">
        <f t="shared" si="5"/>
        <v>9.3723547726442433</v>
      </c>
      <c r="V31" s="17">
        <f t="shared" si="5"/>
        <v>0</v>
      </c>
      <c r="W31" s="73">
        <f t="shared" si="5"/>
        <v>3.5264923841377582</v>
      </c>
      <c r="X31" s="9">
        <f t="shared" si="5"/>
        <v>3.2405868622911838</v>
      </c>
      <c r="Y31" s="9">
        <f t="shared" si="5"/>
        <v>9.09548053266629</v>
      </c>
    </row>
    <row r="32" spans="1:25">
      <c r="A32" s="142" t="s">
        <v>25</v>
      </c>
      <c r="B32" s="9">
        <f>((B17/B7)^(1/(2007-1997))-1)*100</f>
        <v>2.7969125677005158</v>
      </c>
      <c r="C32" s="9">
        <f t="shared" ref="C32:Y32" si="6">((C17/C7)^(1/(2007-1997))-1)*100</f>
        <v>1.9232953861447744</v>
      </c>
      <c r="D32" s="16">
        <f t="shared" si="6"/>
        <v>3.904209397242564</v>
      </c>
      <c r="E32" s="17">
        <f t="shared" si="6"/>
        <v>0.54676922722198817</v>
      </c>
      <c r="F32" s="17">
        <f t="shared" si="6"/>
        <v>0.99431021743603409</v>
      </c>
      <c r="G32" s="17">
        <f t="shared" si="6"/>
        <v>10.97617886603237</v>
      </c>
      <c r="H32" s="73">
        <f t="shared" si="6"/>
        <v>1.8686694540253512</v>
      </c>
      <c r="I32" s="9">
        <f t="shared" si="6"/>
        <v>1.1184649191012808</v>
      </c>
      <c r="J32" s="16">
        <f t="shared" si="6"/>
        <v>-2.9408208178640094</v>
      </c>
      <c r="K32" s="17">
        <f t="shared" si="6"/>
        <v>5.8844937468250924</v>
      </c>
      <c r="L32" s="17">
        <f t="shared" si="6"/>
        <v>-1.3317992514146115</v>
      </c>
      <c r="M32" s="17">
        <f t="shared" si="6"/>
        <v>4.1379743992410623</v>
      </c>
      <c r="N32" s="17">
        <f t="shared" si="6"/>
        <v>6.0381133604229476</v>
      </c>
      <c r="O32" s="17">
        <f t="shared" si="6"/>
        <v>26.952987871313283</v>
      </c>
      <c r="P32" s="17">
        <f t="shared" si="6"/>
        <v>12.109558169360902</v>
      </c>
      <c r="Q32" s="17">
        <f t="shared" si="6"/>
        <v>-6.2168879800974741</v>
      </c>
      <c r="R32" s="17">
        <f t="shared" si="6"/>
        <v>11.612317403390438</v>
      </c>
      <c r="S32" s="17">
        <f t="shared" si="6"/>
        <v>6.0540481614018704</v>
      </c>
      <c r="T32" s="73">
        <f t="shared" si="6"/>
        <v>13.346158167069744</v>
      </c>
      <c r="U32" s="16">
        <f t="shared" si="6"/>
        <v>9.5958226385217227</v>
      </c>
      <c r="V32" s="17">
        <f t="shared" si="6"/>
        <v>7.1773462536293131</v>
      </c>
      <c r="W32" s="73">
        <f t="shared" si="6"/>
        <v>21.481404403906691</v>
      </c>
      <c r="X32" s="9">
        <f t="shared" si="6"/>
        <v>3.6448387931322657</v>
      </c>
      <c r="Y32" s="9">
        <f t="shared" si="6"/>
        <v>3.448003086760898</v>
      </c>
    </row>
    <row r="33" spans="1:25">
      <c r="A33" s="142" t="s">
        <v>657</v>
      </c>
      <c r="B33" s="9">
        <f>((B27/B17)^(1/(2017-2007))-1)*100</f>
        <v>11.767680128530845</v>
      </c>
      <c r="C33" s="9">
        <f t="shared" ref="C33:Y33" si="7">((C27/C17)^(1/(2017-2007))-1)*100</f>
        <v>13.252405374682819</v>
      </c>
      <c r="D33" s="16">
        <f t="shared" si="7"/>
        <v>-1.9867065968887654</v>
      </c>
      <c r="E33" s="17">
        <f t="shared" si="7"/>
        <v>11.024799393771524</v>
      </c>
      <c r="F33" s="17">
        <f t="shared" si="7"/>
        <v>36.727833301583004</v>
      </c>
      <c r="G33" s="17">
        <f t="shared" si="7"/>
        <v>0.79451283995015665</v>
      </c>
      <c r="H33" s="73">
        <f t="shared" si="7"/>
        <v>18.123187928023498</v>
      </c>
      <c r="I33" s="9">
        <f t="shared" si="7"/>
        <v>16.538190857058098</v>
      </c>
      <c r="J33" s="16">
        <f t="shared" si="7"/>
        <v>9.3065077284090627</v>
      </c>
      <c r="K33" s="17">
        <f t="shared" si="7"/>
        <v>-2.6288740460523319</v>
      </c>
      <c r="L33" s="17">
        <f t="shared" si="7"/>
        <v>4.5530391108843382</v>
      </c>
      <c r="M33" s="17">
        <f t="shared" si="7"/>
        <v>-0.67365362319981026</v>
      </c>
      <c r="N33" s="17">
        <f t="shared" si="7"/>
        <v>-10.887266654112526</v>
      </c>
      <c r="O33" s="17">
        <f t="shared" si="7"/>
        <v>8.461019380500634</v>
      </c>
      <c r="P33" s="17">
        <f t="shared" si="7"/>
        <v>-0.29370668756654172</v>
      </c>
      <c r="Q33" s="17">
        <f t="shared" si="7"/>
        <v>-2.2067231457071457</v>
      </c>
      <c r="R33" s="17">
        <f t="shared" si="7"/>
        <v>40.196167540781659</v>
      </c>
      <c r="S33" s="17">
        <f t="shared" si="7"/>
        <v>15.184998625644308</v>
      </c>
      <c r="T33" s="73">
        <f t="shared" si="7"/>
        <v>0.69231420593451887</v>
      </c>
      <c r="U33" s="16">
        <f t="shared" si="7"/>
        <v>9.1493425617896982</v>
      </c>
      <c r="V33" s="17">
        <f t="shared" si="7"/>
        <v>-6.696700846319259</v>
      </c>
      <c r="W33" s="73">
        <f t="shared" si="7"/>
        <v>-11.774689484753253</v>
      </c>
      <c r="X33" s="9">
        <f t="shared" si="7"/>
        <v>2.8379116585258934</v>
      </c>
      <c r="Y33" s="9">
        <f t="shared" si="7"/>
        <v>15.051267472716855</v>
      </c>
    </row>
    <row r="34" spans="1:25" s="133" customFormat="1">
      <c r="A34" s="60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>
      <c r="A35" s="25" t="s">
        <v>594</v>
      </c>
      <c r="B35" s="66" t="s">
        <v>938</v>
      </c>
    </row>
    <row r="36" spans="1:25">
      <c r="A36" s="25" t="s">
        <v>595</v>
      </c>
      <c r="B36" s="3" t="s">
        <v>608</v>
      </c>
    </row>
    <row r="37" spans="1:25">
      <c r="A37" s="1" t="s">
        <v>1</v>
      </c>
      <c r="B37" s="3" t="s">
        <v>609</v>
      </c>
    </row>
  </sheetData>
  <mergeCells count="1">
    <mergeCell ref="B6:Y6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59"/>
  <dimension ref="A1:Z37"/>
  <sheetViews>
    <sheetView workbookViewId="0">
      <selection activeCell="B35" sqref="B35"/>
    </sheetView>
  </sheetViews>
  <sheetFormatPr defaultRowHeight="15"/>
  <sheetData>
    <row r="1" spans="1:26" ht="15.75">
      <c r="A1" s="227" t="s">
        <v>100</v>
      </c>
      <c r="B1" s="2" t="s">
        <v>700</v>
      </c>
    </row>
    <row r="2" spans="1:26">
      <c r="A2" s="3"/>
      <c r="B2" s="3"/>
    </row>
    <row r="3" spans="1:26">
      <c r="A3" s="1" t="s">
        <v>2</v>
      </c>
    </row>
    <row r="4" spans="1:26">
      <c r="A4" s="1"/>
    </row>
    <row r="5" spans="1:26" s="133" customFormat="1" ht="67.5">
      <c r="A5" s="4" t="s">
        <v>3</v>
      </c>
      <c r="B5" s="5" t="s">
        <v>67</v>
      </c>
      <c r="C5" s="5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7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653</v>
      </c>
      <c r="O5" s="6" t="s">
        <v>652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691</v>
      </c>
      <c r="U5" s="84" t="s">
        <v>688</v>
      </c>
      <c r="V5" s="6" t="s">
        <v>690</v>
      </c>
      <c r="W5" s="6" t="s">
        <v>689</v>
      </c>
      <c r="X5" s="7" t="s">
        <v>21</v>
      </c>
      <c r="Y5" s="7" t="s">
        <v>41</v>
      </c>
    </row>
    <row r="6" spans="1:26" s="133" customFormat="1" ht="15" customHeight="1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6" s="133" customFormat="1">
      <c r="A7" s="142">
        <v>1997</v>
      </c>
      <c r="B7" s="81">
        <v>140089</v>
      </c>
      <c r="C7" s="115">
        <v>114437</v>
      </c>
      <c r="D7" s="82">
        <v>4933</v>
      </c>
      <c r="E7" s="82">
        <v>22165</v>
      </c>
      <c r="F7" s="82">
        <v>6949</v>
      </c>
      <c r="G7" s="82">
        <v>2754</v>
      </c>
      <c r="H7" s="82">
        <v>22990</v>
      </c>
      <c r="I7" s="115">
        <f>SUM(D7:H7)</f>
        <v>59791</v>
      </c>
      <c r="J7" s="82">
        <v>4338</v>
      </c>
      <c r="K7" s="82">
        <v>4470</v>
      </c>
      <c r="L7" s="82">
        <v>9111</v>
      </c>
      <c r="M7" s="82">
        <v>9402</v>
      </c>
      <c r="N7" s="82">
        <v>12325</v>
      </c>
      <c r="O7" s="82">
        <v>7279</v>
      </c>
      <c r="P7" s="82">
        <v>3123</v>
      </c>
      <c r="Q7" s="82">
        <v>1075</v>
      </c>
      <c r="R7" s="82">
        <v>922</v>
      </c>
      <c r="S7" s="82">
        <v>1279</v>
      </c>
      <c r="T7" s="82">
        <f>SUM(U7:W7)</f>
        <v>1322</v>
      </c>
      <c r="U7" s="96">
        <v>847</v>
      </c>
      <c r="V7" s="82">
        <v>139</v>
      </c>
      <c r="W7" s="82">
        <v>336</v>
      </c>
      <c r="X7" s="115">
        <f>SUM(J7:T7)</f>
        <v>54646</v>
      </c>
      <c r="Y7" s="115">
        <f>C7-E7</f>
        <v>92272</v>
      </c>
      <c r="Z7" s="151"/>
    </row>
    <row r="8" spans="1:26" s="133" customFormat="1">
      <c r="A8" s="142">
        <v>1998</v>
      </c>
      <c r="B8" s="81">
        <v>150302</v>
      </c>
      <c r="C8" s="115">
        <v>124454</v>
      </c>
      <c r="D8" s="82">
        <v>5300</v>
      </c>
      <c r="E8" s="82">
        <v>20648</v>
      </c>
      <c r="F8" s="82">
        <v>8300</v>
      </c>
      <c r="G8" s="82">
        <v>3012</v>
      </c>
      <c r="H8" s="82">
        <v>24953</v>
      </c>
      <c r="I8" s="115">
        <f t="shared" ref="I8:I27" si="0">SUM(D8:H8)</f>
        <v>62213</v>
      </c>
      <c r="J8" s="82">
        <v>3880</v>
      </c>
      <c r="K8" s="82">
        <v>4123</v>
      </c>
      <c r="L8" s="82">
        <v>13156</v>
      </c>
      <c r="M8" s="82">
        <v>9734</v>
      </c>
      <c r="N8" s="82">
        <v>14514</v>
      </c>
      <c r="O8" s="82">
        <v>8398</v>
      </c>
      <c r="P8" s="82">
        <v>3902</v>
      </c>
      <c r="Q8" s="82">
        <v>713</v>
      </c>
      <c r="R8" s="82">
        <v>889</v>
      </c>
      <c r="S8" s="82">
        <v>1540</v>
      </c>
      <c r="T8" s="82">
        <f t="shared" ref="T8:T27" si="1">SUM(U8:W8)</f>
        <v>1392</v>
      </c>
      <c r="U8" s="96">
        <v>796</v>
      </c>
      <c r="V8" s="82">
        <v>226</v>
      </c>
      <c r="W8" s="82">
        <v>370</v>
      </c>
      <c r="X8" s="115">
        <f t="shared" ref="X8:X27" si="2">SUM(J8:T8)</f>
        <v>62241</v>
      </c>
      <c r="Y8" s="115">
        <f t="shared" ref="Y8:Y27" si="3">C8-E8</f>
        <v>103806</v>
      </c>
    </row>
    <row r="9" spans="1:26" s="133" customFormat="1">
      <c r="A9" s="142">
        <v>1999</v>
      </c>
      <c r="B9" s="81">
        <v>157866</v>
      </c>
      <c r="C9" s="115">
        <v>128404</v>
      </c>
      <c r="D9" s="82">
        <v>4681</v>
      </c>
      <c r="E9" s="82">
        <v>19200</v>
      </c>
      <c r="F9" s="82">
        <v>8071</v>
      </c>
      <c r="G9" s="82">
        <v>3334</v>
      </c>
      <c r="H9" s="82">
        <v>24478</v>
      </c>
      <c r="I9" s="115">
        <f t="shared" si="0"/>
        <v>59764</v>
      </c>
      <c r="J9" s="82">
        <v>4018</v>
      </c>
      <c r="K9" s="82">
        <v>4237</v>
      </c>
      <c r="L9" s="82">
        <v>14294</v>
      </c>
      <c r="M9" s="82">
        <v>10924</v>
      </c>
      <c r="N9" s="82">
        <v>16850</v>
      </c>
      <c r="O9" s="82">
        <v>9207</v>
      </c>
      <c r="P9" s="82">
        <v>4057</v>
      </c>
      <c r="Q9" s="82">
        <v>698</v>
      </c>
      <c r="R9" s="82">
        <v>1061</v>
      </c>
      <c r="S9" s="82">
        <v>1355</v>
      </c>
      <c r="T9" s="82">
        <f t="shared" si="1"/>
        <v>1939</v>
      </c>
      <c r="U9" s="96">
        <v>731</v>
      </c>
      <c r="V9" s="82">
        <v>174</v>
      </c>
      <c r="W9" s="82">
        <v>1034</v>
      </c>
      <c r="X9" s="115">
        <f t="shared" si="2"/>
        <v>68640</v>
      </c>
      <c r="Y9" s="115">
        <f t="shared" si="3"/>
        <v>109204</v>
      </c>
    </row>
    <row r="10" spans="1:26" s="133" customFormat="1">
      <c r="A10" s="142">
        <v>2000</v>
      </c>
      <c r="B10" s="81">
        <v>168153</v>
      </c>
      <c r="C10" s="115">
        <v>136526</v>
      </c>
      <c r="D10" s="82">
        <v>4719</v>
      </c>
      <c r="E10" s="82">
        <v>25524</v>
      </c>
      <c r="F10" s="82">
        <v>8195</v>
      </c>
      <c r="G10" s="82">
        <v>3521</v>
      </c>
      <c r="H10" s="82">
        <v>25952</v>
      </c>
      <c r="I10" s="115">
        <f t="shared" si="0"/>
        <v>67911</v>
      </c>
      <c r="J10" s="82">
        <v>4027</v>
      </c>
      <c r="K10" s="82">
        <v>4885</v>
      </c>
      <c r="L10" s="82">
        <v>11889</v>
      </c>
      <c r="M10" s="82">
        <v>11637</v>
      </c>
      <c r="N10" s="82">
        <v>16305</v>
      </c>
      <c r="O10" s="82">
        <v>9316</v>
      </c>
      <c r="P10" s="82">
        <v>5922</v>
      </c>
      <c r="Q10" s="82">
        <v>759</v>
      </c>
      <c r="R10" s="82">
        <v>1048</v>
      </c>
      <c r="S10" s="82">
        <v>1147</v>
      </c>
      <c r="T10" s="82">
        <f t="shared" si="1"/>
        <v>1680</v>
      </c>
      <c r="U10" s="96">
        <v>758</v>
      </c>
      <c r="V10" s="82">
        <v>188</v>
      </c>
      <c r="W10" s="82">
        <v>734</v>
      </c>
      <c r="X10" s="115">
        <f t="shared" si="2"/>
        <v>68615</v>
      </c>
      <c r="Y10" s="115">
        <f t="shared" si="3"/>
        <v>111002</v>
      </c>
    </row>
    <row r="11" spans="1:26" s="133" customFormat="1">
      <c r="A11" s="142">
        <v>2001</v>
      </c>
      <c r="B11" s="81">
        <v>175212</v>
      </c>
      <c r="C11" s="115">
        <v>139821</v>
      </c>
      <c r="D11" s="82">
        <v>4464</v>
      </c>
      <c r="E11" s="82">
        <v>29568</v>
      </c>
      <c r="F11" s="82">
        <v>9744</v>
      </c>
      <c r="G11" s="82">
        <v>3528</v>
      </c>
      <c r="H11" s="82">
        <v>22895</v>
      </c>
      <c r="I11" s="115">
        <f t="shared" si="0"/>
        <v>70199</v>
      </c>
      <c r="J11" s="82">
        <v>4185</v>
      </c>
      <c r="K11" s="82">
        <v>4990</v>
      </c>
      <c r="L11" s="82">
        <v>12230</v>
      </c>
      <c r="M11" s="82">
        <v>14335</v>
      </c>
      <c r="N11" s="82">
        <v>13446</v>
      </c>
      <c r="O11" s="82">
        <v>9798</v>
      </c>
      <c r="P11" s="82">
        <v>5527</v>
      </c>
      <c r="Q11" s="82">
        <v>656</v>
      </c>
      <c r="R11" s="82">
        <v>1032</v>
      </c>
      <c r="S11" s="82">
        <v>1197</v>
      </c>
      <c r="T11" s="82">
        <f t="shared" si="1"/>
        <v>2226</v>
      </c>
      <c r="U11" s="96">
        <v>867</v>
      </c>
      <c r="V11" s="82">
        <v>237</v>
      </c>
      <c r="W11" s="82">
        <v>1122</v>
      </c>
      <c r="X11" s="115">
        <f t="shared" si="2"/>
        <v>69622</v>
      </c>
      <c r="Y11" s="115">
        <f t="shared" si="3"/>
        <v>110253</v>
      </c>
    </row>
    <row r="12" spans="1:26" s="133" customFormat="1">
      <c r="A12" s="142">
        <v>2002</v>
      </c>
      <c r="B12" s="81">
        <v>172383</v>
      </c>
      <c r="C12" s="115">
        <v>135598</v>
      </c>
      <c r="D12" s="82">
        <v>4907</v>
      </c>
      <c r="E12" s="82">
        <v>26485</v>
      </c>
      <c r="F12" s="82">
        <v>10583</v>
      </c>
      <c r="G12" s="82">
        <v>3228</v>
      </c>
      <c r="H12" s="82">
        <v>22171</v>
      </c>
      <c r="I12" s="115">
        <f t="shared" si="0"/>
        <v>67374</v>
      </c>
      <c r="J12" s="82">
        <v>4102</v>
      </c>
      <c r="K12" s="82">
        <v>5437</v>
      </c>
      <c r="L12" s="82">
        <v>12124</v>
      </c>
      <c r="M12" s="82">
        <v>13427</v>
      </c>
      <c r="N12" s="82">
        <v>10869</v>
      </c>
      <c r="O12" s="82">
        <v>10571</v>
      </c>
      <c r="P12" s="82">
        <v>5409</v>
      </c>
      <c r="Q12" s="82">
        <v>887</v>
      </c>
      <c r="R12" s="82">
        <v>1258</v>
      </c>
      <c r="S12" s="82">
        <v>1739</v>
      </c>
      <c r="T12" s="82">
        <f t="shared" si="1"/>
        <v>2401</v>
      </c>
      <c r="U12" s="96">
        <v>798</v>
      </c>
      <c r="V12" s="82">
        <v>239</v>
      </c>
      <c r="W12" s="82">
        <v>1364</v>
      </c>
      <c r="X12" s="115">
        <f t="shared" si="2"/>
        <v>68224</v>
      </c>
      <c r="Y12" s="115">
        <f t="shared" si="3"/>
        <v>109113</v>
      </c>
    </row>
    <row r="13" spans="1:26" s="133" customFormat="1">
      <c r="A13" s="142">
        <v>2003</v>
      </c>
      <c r="B13" s="81">
        <v>179074</v>
      </c>
      <c r="C13" s="115">
        <v>141103</v>
      </c>
      <c r="D13" s="82">
        <v>4458</v>
      </c>
      <c r="E13" s="82">
        <v>30055</v>
      </c>
      <c r="F13" s="82">
        <v>12339</v>
      </c>
      <c r="G13" s="82">
        <v>3434</v>
      </c>
      <c r="H13" s="82">
        <v>23834</v>
      </c>
      <c r="I13" s="115">
        <f t="shared" si="0"/>
        <v>74120</v>
      </c>
      <c r="J13" s="82">
        <v>4458</v>
      </c>
      <c r="K13" s="82">
        <v>6456</v>
      </c>
      <c r="L13" s="82">
        <v>9747</v>
      </c>
      <c r="M13" s="82">
        <v>10825</v>
      </c>
      <c r="N13" s="82">
        <v>12838</v>
      </c>
      <c r="O13" s="82">
        <v>10315</v>
      </c>
      <c r="P13" s="82">
        <v>5029</v>
      </c>
      <c r="Q13" s="82">
        <v>1108</v>
      </c>
      <c r="R13" s="82">
        <v>1419</v>
      </c>
      <c r="S13" s="82">
        <v>2019</v>
      </c>
      <c r="T13" s="82">
        <f t="shared" si="1"/>
        <v>2769</v>
      </c>
      <c r="U13" s="96">
        <v>984</v>
      </c>
      <c r="V13" s="82">
        <v>294</v>
      </c>
      <c r="W13" s="82">
        <v>1491</v>
      </c>
      <c r="X13" s="115">
        <f t="shared" si="2"/>
        <v>66983</v>
      </c>
      <c r="Y13" s="115">
        <f t="shared" si="3"/>
        <v>111048</v>
      </c>
    </row>
    <row r="14" spans="1:26" s="133" customFormat="1">
      <c r="A14" s="142">
        <v>2004</v>
      </c>
      <c r="B14" s="81">
        <v>195485</v>
      </c>
      <c r="C14" s="115">
        <v>154155</v>
      </c>
      <c r="D14" s="82">
        <v>4421</v>
      </c>
      <c r="E14" s="82">
        <v>36627</v>
      </c>
      <c r="F14" s="82">
        <v>12930</v>
      </c>
      <c r="G14" s="82">
        <v>3789</v>
      </c>
      <c r="H14" s="82">
        <v>22887</v>
      </c>
      <c r="I14" s="115">
        <f t="shared" si="0"/>
        <v>80654</v>
      </c>
      <c r="J14" s="82">
        <v>4530</v>
      </c>
      <c r="K14" s="82">
        <v>8002</v>
      </c>
      <c r="L14" s="82">
        <v>9668</v>
      </c>
      <c r="M14" s="82">
        <v>12635</v>
      </c>
      <c r="N14" s="82">
        <v>14694</v>
      </c>
      <c r="O14" s="82">
        <v>11603</v>
      </c>
      <c r="P14" s="82">
        <v>4995</v>
      </c>
      <c r="Q14" s="82">
        <v>1132</v>
      </c>
      <c r="R14" s="82">
        <v>1614</v>
      </c>
      <c r="S14" s="82">
        <v>2273</v>
      </c>
      <c r="T14" s="82">
        <f t="shared" si="1"/>
        <v>2355</v>
      </c>
      <c r="U14" s="96">
        <v>987</v>
      </c>
      <c r="V14" s="82">
        <v>279</v>
      </c>
      <c r="W14" s="82">
        <v>1089</v>
      </c>
      <c r="X14" s="115">
        <f t="shared" si="2"/>
        <v>73501</v>
      </c>
      <c r="Y14" s="115">
        <f t="shared" si="3"/>
        <v>117528</v>
      </c>
    </row>
    <row r="15" spans="1:26" s="133" customFormat="1">
      <c r="A15" s="142">
        <v>2005</v>
      </c>
      <c r="B15" s="81">
        <v>219934</v>
      </c>
      <c r="C15" s="115">
        <v>174290</v>
      </c>
      <c r="D15" s="82">
        <v>4287</v>
      </c>
      <c r="E15" s="82">
        <v>48656</v>
      </c>
      <c r="F15" s="82">
        <v>13839</v>
      </c>
      <c r="G15" s="82">
        <v>4047</v>
      </c>
      <c r="H15" s="82">
        <v>23538</v>
      </c>
      <c r="I15" s="115">
        <f t="shared" si="0"/>
        <v>94367</v>
      </c>
      <c r="J15" s="82">
        <v>5157</v>
      </c>
      <c r="K15" s="82">
        <v>7482</v>
      </c>
      <c r="L15" s="82">
        <v>12303</v>
      </c>
      <c r="M15" s="82">
        <v>12804</v>
      </c>
      <c r="N15" s="82">
        <v>16109</v>
      </c>
      <c r="O15" s="82">
        <v>13540</v>
      </c>
      <c r="P15" s="82">
        <v>4723</v>
      </c>
      <c r="Q15" s="82">
        <v>1203</v>
      </c>
      <c r="R15" s="82">
        <v>1346</v>
      </c>
      <c r="S15" s="82">
        <v>2592</v>
      </c>
      <c r="T15" s="82">
        <f t="shared" si="1"/>
        <v>2664</v>
      </c>
      <c r="U15" s="96">
        <v>1038</v>
      </c>
      <c r="V15" s="82">
        <v>256</v>
      </c>
      <c r="W15" s="82">
        <v>1370</v>
      </c>
      <c r="X15" s="115">
        <f t="shared" si="2"/>
        <v>79923</v>
      </c>
      <c r="Y15" s="115">
        <f t="shared" si="3"/>
        <v>125634</v>
      </c>
    </row>
    <row r="16" spans="1:26" s="133" customFormat="1">
      <c r="A16" s="142">
        <v>2006</v>
      </c>
      <c r="B16" s="81">
        <v>243057</v>
      </c>
      <c r="C16" s="115">
        <v>194109</v>
      </c>
      <c r="D16" s="82">
        <v>3898</v>
      </c>
      <c r="E16" s="82">
        <v>57321</v>
      </c>
      <c r="F16" s="82">
        <v>16034</v>
      </c>
      <c r="G16" s="82">
        <v>4462</v>
      </c>
      <c r="H16" s="82">
        <v>23538</v>
      </c>
      <c r="I16" s="115">
        <f t="shared" si="0"/>
        <v>105253</v>
      </c>
      <c r="J16" s="82">
        <v>5327</v>
      </c>
      <c r="K16" s="82">
        <v>7858</v>
      </c>
      <c r="L16" s="82">
        <v>14228</v>
      </c>
      <c r="M16" s="82">
        <v>12656</v>
      </c>
      <c r="N16" s="82">
        <v>18780</v>
      </c>
      <c r="O16" s="82">
        <v>16435</v>
      </c>
      <c r="P16" s="82">
        <v>5099</v>
      </c>
      <c r="Q16" s="82">
        <v>1835</v>
      </c>
      <c r="R16" s="82">
        <v>1448</v>
      </c>
      <c r="S16" s="82">
        <v>2540</v>
      </c>
      <c r="T16" s="82">
        <f t="shared" si="1"/>
        <v>2650</v>
      </c>
      <c r="U16" s="96">
        <v>929</v>
      </c>
      <c r="V16" s="82">
        <v>292</v>
      </c>
      <c r="W16" s="82">
        <v>1429</v>
      </c>
      <c r="X16" s="115">
        <f t="shared" si="2"/>
        <v>88856</v>
      </c>
      <c r="Y16" s="115">
        <f t="shared" si="3"/>
        <v>136788</v>
      </c>
    </row>
    <row r="17" spans="1:25" s="133" customFormat="1">
      <c r="A17" s="142">
        <v>2007</v>
      </c>
      <c r="B17" s="81">
        <v>256188</v>
      </c>
      <c r="C17" s="115">
        <v>199441</v>
      </c>
      <c r="D17" s="82">
        <v>4983</v>
      </c>
      <c r="E17" s="82">
        <v>58570</v>
      </c>
      <c r="F17" s="82">
        <v>18088</v>
      </c>
      <c r="G17" s="82">
        <v>5083</v>
      </c>
      <c r="H17" s="82">
        <v>23565</v>
      </c>
      <c r="I17" s="115">
        <f t="shared" si="0"/>
        <v>110289</v>
      </c>
      <c r="J17" s="82">
        <v>5675</v>
      </c>
      <c r="K17" s="82">
        <v>9526</v>
      </c>
      <c r="L17" s="82">
        <v>16205</v>
      </c>
      <c r="M17" s="82">
        <v>10452</v>
      </c>
      <c r="N17" s="82">
        <v>17779</v>
      </c>
      <c r="O17" s="82">
        <v>14895</v>
      </c>
      <c r="P17" s="82">
        <v>5688</v>
      </c>
      <c r="Q17" s="82">
        <v>1640</v>
      </c>
      <c r="R17" s="82">
        <v>1847</v>
      </c>
      <c r="S17" s="82">
        <v>2834</v>
      </c>
      <c r="T17" s="82">
        <f t="shared" si="1"/>
        <v>2611</v>
      </c>
      <c r="U17" s="96">
        <v>1004</v>
      </c>
      <c r="V17" s="82">
        <v>260</v>
      </c>
      <c r="W17" s="82">
        <v>1347</v>
      </c>
      <c r="X17" s="115">
        <f t="shared" si="2"/>
        <v>89152</v>
      </c>
      <c r="Y17" s="115">
        <f t="shared" si="3"/>
        <v>140871</v>
      </c>
    </row>
    <row r="18" spans="1:25" s="133" customFormat="1">
      <c r="A18" s="142">
        <v>2008</v>
      </c>
      <c r="B18" s="81">
        <v>278542</v>
      </c>
      <c r="C18" s="115">
        <v>215489</v>
      </c>
      <c r="D18" s="82">
        <v>5121</v>
      </c>
      <c r="E18" s="82">
        <v>64406</v>
      </c>
      <c r="F18" s="82">
        <v>19796</v>
      </c>
      <c r="G18" s="82">
        <v>5611</v>
      </c>
      <c r="H18" s="82">
        <v>23097</v>
      </c>
      <c r="I18" s="115">
        <f t="shared" si="0"/>
        <v>118031</v>
      </c>
      <c r="J18" s="82">
        <v>7152</v>
      </c>
      <c r="K18" s="82">
        <v>10104</v>
      </c>
      <c r="L18" s="82">
        <v>20621</v>
      </c>
      <c r="M18" s="82">
        <v>11081</v>
      </c>
      <c r="N18" s="82">
        <v>16377</v>
      </c>
      <c r="O18" s="82">
        <v>15481</v>
      </c>
      <c r="P18" s="82">
        <v>6420</v>
      </c>
      <c r="Q18" s="82">
        <v>2096</v>
      </c>
      <c r="R18" s="82">
        <v>2280</v>
      </c>
      <c r="S18" s="82">
        <v>3215</v>
      </c>
      <c r="T18" s="82">
        <f t="shared" si="1"/>
        <v>2631</v>
      </c>
      <c r="U18" s="96">
        <v>1065</v>
      </c>
      <c r="V18" s="82">
        <v>233</v>
      </c>
      <c r="W18" s="82">
        <v>1333</v>
      </c>
      <c r="X18" s="115">
        <f t="shared" si="2"/>
        <v>97458</v>
      </c>
      <c r="Y18" s="115">
        <f t="shared" si="3"/>
        <v>151083</v>
      </c>
    </row>
    <row r="19" spans="1:25" s="133" customFormat="1">
      <c r="A19" s="142">
        <v>2009</v>
      </c>
      <c r="B19" s="81">
        <v>246888</v>
      </c>
      <c r="C19" s="115">
        <v>174948</v>
      </c>
      <c r="D19" s="82">
        <v>5430</v>
      </c>
      <c r="E19" s="82">
        <v>41691</v>
      </c>
      <c r="F19" s="82">
        <v>20172</v>
      </c>
      <c r="G19" s="82">
        <v>5408</v>
      </c>
      <c r="H19" s="82">
        <v>18834</v>
      </c>
      <c r="I19" s="115">
        <f t="shared" si="0"/>
        <v>91535</v>
      </c>
      <c r="J19" s="82">
        <v>6757</v>
      </c>
      <c r="K19" s="82">
        <v>7676</v>
      </c>
      <c r="L19" s="82">
        <v>18381</v>
      </c>
      <c r="M19" s="82">
        <v>9966</v>
      </c>
      <c r="N19" s="82">
        <v>10960</v>
      </c>
      <c r="O19" s="82">
        <v>12990</v>
      </c>
      <c r="P19" s="82">
        <v>5932</v>
      </c>
      <c r="Q19" s="82">
        <v>2101</v>
      </c>
      <c r="R19" s="82">
        <v>1393</v>
      </c>
      <c r="S19" s="82">
        <v>3918</v>
      </c>
      <c r="T19" s="82">
        <f t="shared" si="1"/>
        <v>3339</v>
      </c>
      <c r="U19" s="96">
        <v>1299</v>
      </c>
      <c r="V19" s="82">
        <v>384</v>
      </c>
      <c r="W19" s="82">
        <v>1656</v>
      </c>
      <c r="X19" s="115">
        <f t="shared" si="2"/>
        <v>83413</v>
      </c>
      <c r="Y19" s="115">
        <f t="shared" si="3"/>
        <v>133257</v>
      </c>
    </row>
    <row r="20" spans="1:25" s="133" customFormat="1">
      <c r="A20" s="142">
        <v>2010</v>
      </c>
      <c r="B20" s="81">
        <v>276091</v>
      </c>
      <c r="C20" s="115">
        <v>195174</v>
      </c>
      <c r="D20" s="82">
        <v>5526</v>
      </c>
      <c r="E20" s="82">
        <v>62812</v>
      </c>
      <c r="F20" s="82">
        <v>20586</v>
      </c>
      <c r="G20" s="82">
        <v>5979</v>
      </c>
      <c r="H20" s="82">
        <v>20350</v>
      </c>
      <c r="I20" s="115">
        <f t="shared" si="0"/>
        <v>115253</v>
      </c>
      <c r="J20" s="82">
        <v>5961</v>
      </c>
      <c r="K20" s="82">
        <v>7855</v>
      </c>
      <c r="L20" s="82">
        <v>15572</v>
      </c>
      <c r="M20" s="82">
        <v>10957</v>
      </c>
      <c r="N20" s="82">
        <v>11149</v>
      </c>
      <c r="O20" s="82">
        <v>11900</v>
      </c>
      <c r="P20" s="82">
        <v>6598</v>
      </c>
      <c r="Q20" s="82">
        <v>2242</v>
      </c>
      <c r="R20" s="82">
        <v>1288</v>
      </c>
      <c r="S20" s="82">
        <v>3100</v>
      </c>
      <c r="T20" s="82">
        <f t="shared" si="1"/>
        <v>3299</v>
      </c>
      <c r="U20" s="96">
        <v>1227</v>
      </c>
      <c r="V20" s="82">
        <v>390</v>
      </c>
      <c r="W20" s="82">
        <v>1682</v>
      </c>
      <c r="X20" s="115">
        <f t="shared" si="2"/>
        <v>79921</v>
      </c>
      <c r="Y20" s="115">
        <f t="shared" si="3"/>
        <v>132362</v>
      </c>
    </row>
    <row r="21" spans="1:25" s="133" customFormat="1">
      <c r="A21" s="142">
        <v>2011</v>
      </c>
      <c r="B21" s="81">
        <v>297371</v>
      </c>
      <c r="C21" s="115">
        <v>220094</v>
      </c>
      <c r="D21" s="82">
        <v>5565</v>
      </c>
      <c r="E21" s="82">
        <v>79229</v>
      </c>
      <c r="F21" s="82">
        <v>25346</v>
      </c>
      <c r="G21" s="82">
        <v>6450</v>
      </c>
      <c r="H21" s="82">
        <v>22498</v>
      </c>
      <c r="I21" s="115">
        <f t="shared" si="0"/>
        <v>139088</v>
      </c>
      <c r="J21" s="82">
        <v>5931</v>
      </c>
      <c r="K21" s="82">
        <v>7707</v>
      </c>
      <c r="L21" s="82">
        <v>16889</v>
      </c>
      <c r="M21" s="82">
        <v>9976</v>
      </c>
      <c r="N21" s="82">
        <v>11409</v>
      </c>
      <c r="O21" s="82">
        <v>10250</v>
      </c>
      <c r="P21" s="82">
        <v>7898</v>
      </c>
      <c r="Q21" s="82">
        <v>2707</v>
      </c>
      <c r="R21" s="82">
        <v>1762</v>
      </c>
      <c r="S21" s="82">
        <v>3391</v>
      </c>
      <c r="T21" s="82">
        <f t="shared" si="1"/>
        <v>3086</v>
      </c>
      <c r="U21" s="96">
        <v>1281</v>
      </c>
      <c r="V21" s="82">
        <v>296</v>
      </c>
      <c r="W21" s="82">
        <v>1509</v>
      </c>
      <c r="X21" s="115">
        <f t="shared" si="2"/>
        <v>81006</v>
      </c>
      <c r="Y21" s="115">
        <f t="shared" si="3"/>
        <v>140865</v>
      </c>
    </row>
    <row r="22" spans="1:25" s="133" customFormat="1">
      <c r="A22" s="142">
        <v>2012</v>
      </c>
      <c r="B22" s="81">
        <v>317868</v>
      </c>
      <c r="C22" s="115">
        <v>240949</v>
      </c>
      <c r="D22" s="82">
        <v>6801</v>
      </c>
      <c r="E22" s="82">
        <v>90494</v>
      </c>
      <c r="F22" s="82">
        <v>27341</v>
      </c>
      <c r="G22" s="82">
        <v>6570</v>
      </c>
      <c r="H22" s="82">
        <v>22596</v>
      </c>
      <c r="I22" s="115">
        <f t="shared" si="0"/>
        <v>153802</v>
      </c>
      <c r="J22" s="82">
        <v>6423</v>
      </c>
      <c r="K22" s="82">
        <v>9091</v>
      </c>
      <c r="L22" s="82">
        <v>21408</v>
      </c>
      <c r="M22" s="82">
        <v>9131</v>
      </c>
      <c r="N22" s="82">
        <v>11875</v>
      </c>
      <c r="O22" s="82">
        <v>10210</v>
      </c>
      <c r="P22" s="82">
        <v>7426</v>
      </c>
      <c r="Q22" s="82">
        <v>2857</v>
      </c>
      <c r="R22" s="82">
        <v>1860</v>
      </c>
      <c r="S22" s="82">
        <v>3481</v>
      </c>
      <c r="T22" s="82">
        <f t="shared" si="1"/>
        <v>3385</v>
      </c>
      <c r="U22" s="96">
        <v>1097</v>
      </c>
      <c r="V22" s="82">
        <v>393</v>
      </c>
      <c r="W22" s="82">
        <v>1895</v>
      </c>
      <c r="X22" s="115">
        <f t="shared" si="2"/>
        <v>87147</v>
      </c>
      <c r="Y22" s="115">
        <f t="shared" si="3"/>
        <v>150455</v>
      </c>
    </row>
    <row r="23" spans="1:25" s="133" customFormat="1">
      <c r="A23" s="142">
        <v>2013</v>
      </c>
      <c r="B23" s="81">
        <v>328683</v>
      </c>
      <c r="C23" s="115">
        <v>254725</v>
      </c>
      <c r="D23" s="82">
        <v>6335</v>
      </c>
      <c r="E23" s="82">
        <v>94439</v>
      </c>
      <c r="F23" s="82">
        <v>30516</v>
      </c>
      <c r="G23" s="82">
        <v>7018</v>
      </c>
      <c r="H23" s="82">
        <v>22961</v>
      </c>
      <c r="I23" s="115">
        <f t="shared" si="0"/>
        <v>161269</v>
      </c>
      <c r="J23" s="82">
        <v>7140</v>
      </c>
      <c r="K23" s="82">
        <v>10021</v>
      </c>
      <c r="L23" s="82">
        <v>26462</v>
      </c>
      <c r="M23" s="82">
        <v>10651</v>
      </c>
      <c r="N23" s="82">
        <v>9402</v>
      </c>
      <c r="O23" s="82">
        <v>9819</v>
      </c>
      <c r="P23" s="82">
        <v>7532</v>
      </c>
      <c r="Q23" s="82">
        <v>3162</v>
      </c>
      <c r="R23" s="82">
        <v>2379</v>
      </c>
      <c r="S23" s="82">
        <v>4008</v>
      </c>
      <c r="T23" s="82">
        <f t="shared" si="1"/>
        <v>2880</v>
      </c>
      <c r="U23" s="96">
        <v>869</v>
      </c>
      <c r="V23" s="82">
        <v>202</v>
      </c>
      <c r="W23" s="82">
        <v>1809</v>
      </c>
      <c r="X23" s="115">
        <f t="shared" si="2"/>
        <v>93456</v>
      </c>
      <c r="Y23" s="115">
        <f t="shared" si="3"/>
        <v>160286</v>
      </c>
    </row>
    <row r="24" spans="1:25" s="133" customFormat="1">
      <c r="A24" s="142">
        <v>2014</v>
      </c>
      <c r="B24" s="81">
        <v>348466</v>
      </c>
      <c r="C24" s="115">
        <v>275350</v>
      </c>
      <c r="D24" s="82">
        <v>7580</v>
      </c>
      <c r="E24" s="82">
        <v>99012</v>
      </c>
      <c r="F24" s="82">
        <v>33553</v>
      </c>
      <c r="G24" s="82">
        <v>6878</v>
      </c>
      <c r="H24" s="82">
        <v>25681</v>
      </c>
      <c r="I24" s="115">
        <f t="shared" si="0"/>
        <v>172704</v>
      </c>
      <c r="J24" s="82">
        <v>7439</v>
      </c>
      <c r="K24" s="82">
        <v>8653</v>
      </c>
      <c r="L24" s="82">
        <v>28949</v>
      </c>
      <c r="M24" s="82">
        <v>15007</v>
      </c>
      <c r="N24" s="82">
        <v>7876</v>
      </c>
      <c r="O24" s="82">
        <v>12596</v>
      </c>
      <c r="P24" s="82">
        <v>8048</v>
      </c>
      <c r="Q24" s="82">
        <v>3673</v>
      </c>
      <c r="R24" s="82">
        <v>2178</v>
      </c>
      <c r="S24" s="82">
        <v>4688</v>
      </c>
      <c r="T24" s="82">
        <f t="shared" si="1"/>
        <v>3539</v>
      </c>
      <c r="U24" s="96">
        <v>1144</v>
      </c>
      <c r="V24" s="82">
        <v>254</v>
      </c>
      <c r="W24" s="82">
        <v>2141</v>
      </c>
      <c r="X24" s="115">
        <f t="shared" si="2"/>
        <v>102646</v>
      </c>
      <c r="Y24" s="115">
        <f t="shared" si="3"/>
        <v>176338</v>
      </c>
    </row>
    <row r="25" spans="1:25" s="133" customFormat="1">
      <c r="A25" s="142">
        <v>2015</v>
      </c>
      <c r="B25" s="81">
        <v>327764</v>
      </c>
      <c r="C25" s="115">
        <v>251477</v>
      </c>
      <c r="D25" s="82">
        <v>7037</v>
      </c>
      <c r="E25" s="82">
        <v>69950</v>
      </c>
      <c r="F25" s="82">
        <v>33653</v>
      </c>
      <c r="G25" s="82">
        <v>6375</v>
      </c>
      <c r="H25" s="82">
        <v>26489</v>
      </c>
      <c r="I25" s="115">
        <f t="shared" si="0"/>
        <v>143504</v>
      </c>
      <c r="J25" s="82">
        <v>6535</v>
      </c>
      <c r="K25" s="82">
        <v>8138</v>
      </c>
      <c r="L25" s="82">
        <v>32176</v>
      </c>
      <c r="M25" s="82">
        <v>16743</v>
      </c>
      <c r="N25" s="82">
        <v>10557</v>
      </c>
      <c r="O25" s="82">
        <v>11356</v>
      </c>
      <c r="P25" s="82">
        <v>7787</v>
      </c>
      <c r="Q25" s="82">
        <v>2851</v>
      </c>
      <c r="R25" s="82">
        <v>2699</v>
      </c>
      <c r="S25" s="82">
        <v>4962</v>
      </c>
      <c r="T25" s="82">
        <f t="shared" si="1"/>
        <v>4169</v>
      </c>
      <c r="U25" s="96">
        <v>1135</v>
      </c>
      <c r="V25" s="82">
        <v>196</v>
      </c>
      <c r="W25" s="82">
        <v>2838</v>
      </c>
      <c r="X25" s="115">
        <f t="shared" si="2"/>
        <v>107973</v>
      </c>
      <c r="Y25" s="115">
        <f t="shared" si="3"/>
        <v>181527</v>
      </c>
    </row>
    <row r="26" spans="1:25" s="133" customFormat="1">
      <c r="A26" s="142">
        <v>2016</v>
      </c>
      <c r="B26" s="81">
        <v>307179</v>
      </c>
      <c r="C26" s="115">
        <v>232357</v>
      </c>
      <c r="D26" s="82">
        <v>6880</v>
      </c>
      <c r="E26" s="82">
        <v>57642</v>
      </c>
      <c r="F26" s="82">
        <v>28964</v>
      </c>
      <c r="G26" s="82">
        <v>6732</v>
      </c>
      <c r="H26" s="82">
        <v>25242</v>
      </c>
      <c r="I26" s="115">
        <f t="shared" si="0"/>
        <v>125460</v>
      </c>
      <c r="J26" s="82">
        <v>6216</v>
      </c>
      <c r="K26" s="82">
        <v>8205</v>
      </c>
      <c r="L26" s="82">
        <v>31004</v>
      </c>
      <c r="M26" s="82">
        <v>16462</v>
      </c>
      <c r="N26" s="82">
        <v>9071</v>
      </c>
      <c r="O26" s="82">
        <v>14279</v>
      </c>
      <c r="P26" s="82">
        <v>7550</v>
      </c>
      <c r="Q26" s="82">
        <v>2515</v>
      </c>
      <c r="R26" s="82">
        <v>3005</v>
      </c>
      <c r="S26" s="82">
        <v>4563</v>
      </c>
      <c r="T26" s="82">
        <f t="shared" si="1"/>
        <v>4027</v>
      </c>
      <c r="U26" s="96">
        <v>1087</v>
      </c>
      <c r="V26" s="82">
        <v>380</v>
      </c>
      <c r="W26" s="82">
        <v>2560</v>
      </c>
      <c r="X26" s="115">
        <f t="shared" si="2"/>
        <v>106897</v>
      </c>
      <c r="Y26" s="115">
        <f t="shared" si="3"/>
        <v>174715</v>
      </c>
    </row>
    <row r="27" spans="1:25" s="133" customFormat="1">
      <c r="A27" s="142">
        <v>2017</v>
      </c>
      <c r="B27" s="81">
        <v>318713</v>
      </c>
      <c r="C27" s="115">
        <v>238047</v>
      </c>
      <c r="D27" s="82">
        <v>7494</v>
      </c>
      <c r="E27" s="82">
        <v>55741</v>
      </c>
      <c r="F27" s="82">
        <v>30626</v>
      </c>
      <c r="G27" s="82">
        <v>7642</v>
      </c>
      <c r="H27" s="82">
        <v>24933</v>
      </c>
      <c r="I27" s="115">
        <f t="shared" si="0"/>
        <v>126436</v>
      </c>
      <c r="J27" s="82">
        <v>6467</v>
      </c>
      <c r="K27" s="82">
        <v>8544</v>
      </c>
      <c r="L27" s="82">
        <v>34944</v>
      </c>
      <c r="M27" s="82">
        <v>17003</v>
      </c>
      <c r="N27" s="82">
        <v>9887</v>
      </c>
      <c r="O27" s="82">
        <v>15465</v>
      </c>
      <c r="P27" s="82">
        <v>7600</v>
      </c>
      <c r="Q27" s="82">
        <v>2691</v>
      </c>
      <c r="R27" s="82">
        <v>2950</v>
      </c>
      <c r="S27" s="82">
        <v>4234</v>
      </c>
      <c r="T27" s="82">
        <f t="shared" si="1"/>
        <v>1826</v>
      </c>
      <c r="U27" s="96">
        <v>937</v>
      </c>
      <c r="V27" s="82">
        <v>263</v>
      </c>
      <c r="W27" s="82">
        <v>626</v>
      </c>
      <c r="X27" s="115">
        <f t="shared" si="2"/>
        <v>111611</v>
      </c>
      <c r="Y27" s="115">
        <f t="shared" si="3"/>
        <v>182306</v>
      </c>
    </row>
    <row r="28" spans="1:25" s="133" customFormat="1"/>
    <row r="29" spans="1:25" s="133" customFormat="1">
      <c r="A29" s="1" t="s">
        <v>22</v>
      </c>
    </row>
    <row r="30" spans="1:25" s="133" customFormat="1">
      <c r="A30" s="1"/>
    </row>
    <row r="31" spans="1:25" s="133" customFormat="1">
      <c r="A31" s="142" t="s">
        <v>656</v>
      </c>
      <c r="B31" s="9">
        <f>((B27/B7)^(1/(2017-1997))-1)*100</f>
        <v>4.1956977217001645</v>
      </c>
      <c r="C31" s="9">
        <f t="shared" ref="C31:Y31" si="4">((C27/C7)^(1/(2017-1997))-1)*100</f>
        <v>3.7301037861995789</v>
      </c>
      <c r="D31" s="16">
        <f t="shared" si="4"/>
        <v>2.1127867553901059</v>
      </c>
      <c r="E31" s="17">
        <f t="shared" si="4"/>
        <v>4.7189673709236102</v>
      </c>
      <c r="F31" s="17">
        <f t="shared" si="4"/>
        <v>7.6981884666409872</v>
      </c>
      <c r="G31" s="17">
        <f t="shared" si="4"/>
        <v>5.2354723833871297</v>
      </c>
      <c r="H31" s="73">
        <f t="shared" si="4"/>
        <v>0.40648837427461615</v>
      </c>
      <c r="I31" s="9">
        <f t="shared" si="4"/>
        <v>3.8153916109232577</v>
      </c>
      <c r="J31" s="16">
        <f t="shared" si="4"/>
        <v>2.0165578008744411</v>
      </c>
      <c r="K31" s="17">
        <f t="shared" si="4"/>
        <v>3.2922376625603711</v>
      </c>
      <c r="L31" s="17">
        <f t="shared" si="4"/>
        <v>6.9523492605408022</v>
      </c>
      <c r="M31" s="17">
        <f t="shared" si="4"/>
        <v>3.0066505211557182</v>
      </c>
      <c r="N31" s="17">
        <f t="shared" si="4"/>
        <v>-1.0959945174764174</v>
      </c>
      <c r="O31" s="17">
        <f t="shared" si="4"/>
        <v>3.8398160821148331</v>
      </c>
      <c r="P31" s="17">
        <f t="shared" si="4"/>
        <v>4.5471216278863524</v>
      </c>
      <c r="Q31" s="17">
        <f t="shared" si="4"/>
        <v>4.6948361788434978</v>
      </c>
      <c r="R31" s="17">
        <f t="shared" si="4"/>
        <v>5.9874771752587375</v>
      </c>
      <c r="S31" s="17">
        <f t="shared" si="4"/>
        <v>6.1680927228126015</v>
      </c>
      <c r="T31" s="73">
        <f t="shared" si="4"/>
        <v>1.6280203558661555</v>
      </c>
      <c r="U31" s="16">
        <f t="shared" si="4"/>
        <v>0.50618977136751564</v>
      </c>
      <c r="V31" s="17">
        <f t="shared" si="4"/>
        <v>3.2397745333810901</v>
      </c>
      <c r="W31" s="73">
        <f t="shared" si="4"/>
        <v>3.1600996043077645</v>
      </c>
      <c r="X31" s="9">
        <f t="shared" si="4"/>
        <v>3.6352336976312127</v>
      </c>
      <c r="Y31" s="9">
        <f t="shared" si="4"/>
        <v>3.4633536342379756</v>
      </c>
    </row>
    <row r="32" spans="1:25" s="133" customFormat="1">
      <c r="A32" s="142" t="s">
        <v>25</v>
      </c>
      <c r="B32" s="9">
        <f>((B17/B7)^(1/(2007-1997))-1)*100</f>
        <v>6.2222447176799589</v>
      </c>
      <c r="C32" s="9">
        <f t="shared" ref="C32:Y32" si="5">((C17/C7)^(1/(2007-1997))-1)*100</f>
        <v>5.712123757318377</v>
      </c>
      <c r="D32" s="16">
        <f t="shared" si="5"/>
        <v>0.10089883914097264</v>
      </c>
      <c r="E32" s="17">
        <f t="shared" si="5"/>
        <v>10.204860418646145</v>
      </c>
      <c r="F32" s="17">
        <f t="shared" si="5"/>
        <v>10.039047827566616</v>
      </c>
      <c r="G32" s="17">
        <f t="shared" si="5"/>
        <v>6.3201589909333</v>
      </c>
      <c r="H32" s="73">
        <f t="shared" si="5"/>
        <v>0.24733759199200289</v>
      </c>
      <c r="I32" s="9">
        <f t="shared" si="5"/>
        <v>6.3137991853228215</v>
      </c>
      <c r="J32" s="16">
        <f t="shared" si="5"/>
        <v>2.7229852039565738</v>
      </c>
      <c r="K32" s="17">
        <f t="shared" si="5"/>
        <v>7.859972544707472</v>
      </c>
      <c r="L32" s="17">
        <f t="shared" si="5"/>
        <v>5.9273966503228026</v>
      </c>
      <c r="M32" s="17">
        <f t="shared" si="5"/>
        <v>1.0643333061852056</v>
      </c>
      <c r="N32" s="17">
        <f t="shared" si="5"/>
        <v>3.7318301354182237</v>
      </c>
      <c r="O32" s="17">
        <f t="shared" si="5"/>
        <v>7.4229015730198133</v>
      </c>
      <c r="P32" s="17">
        <f t="shared" si="5"/>
        <v>6.1790316696328951</v>
      </c>
      <c r="Q32" s="17">
        <f t="shared" si="5"/>
        <v>4.3142256133682277</v>
      </c>
      <c r="R32" s="17">
        <f t="shared" si="5"/>
        <v>7.1947701628531702</v>
      </c>
      <c r="S32" s="17">
        <f t="shared" si="5"/>
        <v>8.2811676013560209</v>
      </c>
      <c r="T32" s="73">
        <f t="shared" si="5"/>
        <v>7.0428199456729956</v>
      </c>
      <c r="U32" s="16">
        <f t="shared" si="5"/>
        <v>1.7150062803052091</v>
      </c>
      <c r="V32" s="17">
        <f t="shared" si="5"/>
        <v>6.4623025451825189</v>
      </c>
      <c r="W32" s="73">
        <f t="shared" si="5"/>
        <v>14.895450369280351</v>
      </c>
      <c r="X32" s="9">
        <f t="shared" si="5"/>
        <v>5.016435020545118</v>
      </c>
      <c r="Y32" s="9">
        <f t="shared" si="5"/>
        <v>4.3218226867734577</v>
      </c>
    </row>
    <row r="33" spans="1:25" s="133" customFormat="1">
      <c r="A33" s="142" t="s">
        <v>657</v>
      </c>
      <c r="B33" s="9">
        <f>((B27/B17)^(1/(2017-2007))-1)*100</f>
        <v>2.2078139335807601</v>
      </c>
      <c r="C33" s="9">
        <f t="shared" ref="C33:Y33" si="6">((C27/C17)^(1/(2017-2007))-1)*100</f>
        <v>1.785245145553449</v>
      </c>
      <c r="D33" s="16">
        <f t="shared" si="6"/>
        <v>4.1651108019286731</v>
      </c>
      <c r="E33" s="17">
        <f t="shared" si="6"/>
        <v>-0.49384314290046305</v>
      </c>
      <c r="F33" s="17">
        <f t="shared" si="6"/>
        <v>5.4071261791707625</v>
      </c>
      <c r="G33" s="17">
        <f t="shared" si="6"/>
        <v>4.1618518337528165</v>
      </c>
      <c r="H33" s="73">
        <f t="shared" si="6"/>
        <v>0.56589182133723881</v>
      </c>
      <c r="I33" s="9">
        <f t="shared" si="6"/>
        <v>1.3756973969307973</v>
      </c>
      <c r="J33" s="16">
        <f t="shared" si="6"/>
        <v>1.3149885089037916</v>
      </c>
      <c r="K33" s="17">
        <f t="shared" si="6"/>
        <v>-1.0820593625083252</v>
      </c>
      <c r="L33" s="17">
        <f t="shared" si="6"/>
        <v>7.9872193037026307</v>
      </c>
      <c r="M33" s="17">
        <f t="shared" si="6"/>
        <v>4.9862963963979157</v>
      </c>
      <c r="N33" s="17">
        <f t="shared" si="6"/>
        <v>-5.6991254495655008</v>
      </c>
      <c r="O33" s="17">
        <f t="shared" si="6"/>
        <v>0.37624422794035883</v>
      </c>
      <c r="P33" s="17">
        <f t="shared" si="6"/>
        <v>2.9402930955722884</v>
      </c>
      <c r="Q33" s="17">
        <f t="shared" si="6"/>
        <v>5.0768354753542688</v>
      </c>
      <c r="R33" s="17">
        <f t="shared" si="6"/>
        <v>4.7937814588341343</v>
      </c>
      <c r="S33" s="17">
        <f t="shared" si="6"/>
        <v>4.0962538739615306</v>
      </c>
      <c r="T33" s="73">
        <f t="shared" si="6"/>
        <v>-3.5128696469860832</v>
      </c>
      <c r="U33" s="16">
        <f t="shared" si="6"/>
        <v>-0.68826074177743557</v>
      </c>
      <c r="V33" s="17">
        <f t="shared" si="6"/>
        <v>0.11478984478965337</v>
      </c>
      <c r="W33" s="73">
        <f t="shared" si="6"/>
        <v>-7.3766096380083024</v>
      </c>
      <c r="X33" s="9">
        <f t="shared" si="6"/>
        <v>2.2721982655518946</v>
      </c>
      <c r="Y33" s="9">
        <f t="shared" si="6"/>
        <v>2.6119489628183779</v>
      </c>
    </row>
    <row r="34" spans="1:25" s="133" customFormat="1">
      <c r="A34" s="60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>
      <c r="A35" s="25" t="s">
        <v>594</v>
      </c>
      <c r="B35" s="66" t="s">
        <v>938</v>
      </c>
    </row>
    <row r="36" spans="1:25">
      <c r="A36" s="25" t="s">
        <v>595</v>
      </c>
      <c r="B36" s="3" t="s">
        <v>608</v>
      </c>
    </row>
    <row r="37" spans="1:25">
      <c r="A37" s="1" t="s">
        <v>1</v>
      </c>
      <c r="B37" s="3" t="s">
        <v>609</v>
      </c>
    </row>
  </sheetData>
  <mergeCells count="1">
    <mergeCell ref="B6:Y6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6"/>
  <dimension ref="A1:I37"/>
  <sheetViews>
    <sheetView workbookViewId="0">
      <selection activeCell="B35" sqref="B35"/>
    </sheetView>
  </sheetViews>
  <sheetFormatPr defaultRowHeight="15"/>
  <cols>
    <col min="8" max="9" width="10.5703125" customWidth="1"/>
  </cols>
  <sheetData>
    <row r="1" spans="1:9" ht="15.75">
      <c r="A1" s="227" t="s">
        <v>101</v>
      </c>
      <c r="B1" s="2" t="s">
        <v>702</v>
      </c>
    </row>
    <row r="2" spans="1:9">
      <c r="A2" s="3"/>
      <c r="B2" s="3"/>
    </row>
    <row r="3" spans="1:9">
      <c r="A3" s="1" t="s">
        <v>2</v>
      </c>
    </row>
    <row r="4" spans="1:9">
      <c r="A4" s="1"/>
    </row>
    <row r="5" spans="1:9" ht="56.25">
      <c r="A5" s="4" t="s">
        <v>3</v>
      </c>
      <c r="B5" s="5" t="s">
        <v>76</v>
      </c>
      <c r="C5" s="6" t="s">
        <v>77</v>
      </c>
      <c r="D5" s="6" t="s">
        <v>78</v>
      </c>
      <c r="E5" s="6" t="s">
        <v>79</v>
      </c>
      <c r="F5" s="18" t="s">
        <v>706</v>
      </c>
      <c r="G5" s="6" t="s">
        <v>703</v>
      </c>
      <c r="H5" s="6" t="s">
        <v>705</v>
      </c>
      <c r="I5" s="6" t="s">
        <v>704</v>
      </c>
    </row>
    <row r="6" spans="1:9" s="41" customFormat="1">
      <c r="A6" s="67"/>
      <c r="B6" s="246" t="s">
        <v>655</v>
      </c>
      <c r="C6" s="247"/>
      <c r="D6" s="247"/>
      <c r="E6" s="247"/>
      <c r="F6" s="247"/>
      <c r="G6" s="247"/>
      <c r="H6" s="247"/>
      <c r="I6" s="247"/>
    </row>
    <row r="7" spans="1:9">
      <c r="A7" s="8">
        <v>1997</v>
      </c>
      <c r="B7" s="81">
        <v>2990</v>
      </c>
      <c r="C7" s="82">
        <v>363</v>
      </c>
      <c r="D7" s="82">
        <v>1987</v>
      </c>
      <c r="E7" s="82">
        <v>570</v>
      </c>
      <c r="F7" s="83">
        <v>292</v>
      </c>
      <c r="G7" s="82">
        <v>75</v>
      </c>
      <c r="H7" s="82">
        <v>125</v>
      </c>
      <c r="I7" s="82">
        <v>85</v>
      </c>
    </row>
    <row r="8" spans="1:9">
      <c r="A8" s="8">
        <v>1998</v>
      </c>
      <c r="B8" s="81">
        <v>2971</v>
      </c>
      <c r="C8" s="82">
        <v>417</v>
      </c>
      <c r="D8" s="82">
        <v>1765</v>
      </c>
      <c r="E8" s="82">
        <v>587</v>
      </c>
      <c r="F8" s="83">
        <v>398</v>
      </c>
      <c r="G8" s="82">
        <v>170</v>
      </c>
      <c r="H8" s="82">
        <v>145</v>
      </c>
      <c r="I8" s="82">
        <v>85</v>
      </c>
    </row>
    <row r="9" spans="1:9">
      <c r="A9" s="8">
        <v>1999</v>
      </c>
      <c r="B9" s="81">
        <v>3930</v>
      </c>
      <c r="C9" s="82">
        <v>583</v>
      </c>
      <c r="D9" s="82">
        <v>2475</v>
      </c>
      <c r="E9" s="82">
        <v>564</v>
      </c>
      <c r="F9" s="83">
        <v>732</v>
      </c>
      <c r="G9" s="82">
        <v>441</v>
      </c>
      <c r="H9" s="82">
        <v>145</v>
      </c>
      <c r="I9" s="82">
        <v>148</v>
      </c>
    </row>
    <row r="10" spans="1:9">
      <c r="A10" s="8">
        <v>2000</v>
      </c>
      <c r="B10" s="81">
        <v>3467</v>
      </c>
      <c r="C10" s="82">
        <v>538</v>
      </c>
      <c r="D10" s="82">
        <v>1472</v>
      </c>
      <c r="E10" s="82">
        <v>1040</v>
      </c>
      <c r="F10" s="83">
        <v>365</v>
      </c>
      <c r="G10" s="82">
        <v>154</v>
      </c>
      <c r="H10" s="82">
        <v>150</v>
      </c>
      <c r="I10" s="82">
        <v>64</v>
      </c>
    </row>
    <row r="11" spans="1:9">
      <c r="A11" s="8">
        <v>2001</v>
      </c>
      <c r="B11" s="81">
        <v>3316</v>
      </c>
      <c r="C11" s="82">
        <v>605</v>
      </c>
      <c r="D11" s="82">
        <v>1899</v>
      </c>
      <c r="E11" s="82">
        <v>643</v>
      </c>
      <c r="F11" s="83">
        <v>373</v>
      </c>
      <c r="G11" s="82">
        <v>160</v>
      </c>
      <c r="H11" s="82">
        <v>147</v>
      </c>
      <c r="I11" s="82">
        <v>69</v>
      </c>
    </row>
    <row r="12" spans="1:9">
      <c r="A12" s="8">
        <v>2002</v>
      </c>
      <c r="B12" s="81">
        <v>3278</v>
      </c>
      <c r="C12" s="82">
        <v>459</v>
      </c>
      <c r="D12" s="82">
        <v>1427</v>
      </c>
      <c r="E12" s="82">
        <v>880</v>
      </c>
      <c r="F12" s="83">
        <v>524</v>
      </c>
      <c r="G12" s="82">
        <v>278</v>
      </c>
      <c r="H12" s="82">
        <v>153</v>
      </c>
      <c r="I12" s="82">
        <v>98</v>
      </c>
    </row>
    <row r="13" spans="1:9">
      <c r="A13" s="8">
        <v>2003</v>
      </c>
      <c r="B13" s="81">
        <v>3447</v>
      </c>
      <c r="C13" s="82">
        <v>407</v>
      </c>
      <c r="D13" s="82">
        <v>1652</v>
      </c>
      <c r="E13" s="82">
        <v>867</v>
      </c>
      <c r="F13" s="83">
        <v>568</v>
      </c>
      <c r="G13" s="82">
        <v>316</v>
      </c>
      <c r="H13" s="82">
        <v>168</v>
      </c>
      <c r="I13" s="82">
        <v>95</v>
      </c>
    </row>
    <row r="14" spans="1:9">
      <c r="A14" s="8">
        <v>2004</v>
      </c>
      <c r="B14" s="81">
        <v>3866</v>
      </c>
      <c r="C14" s="82">
        <v>398</v>
      </c>
      <c r="D14" s="82">
        <v>1932</v>
      </c>
      <c r="E14" s="82">
        <v>1114</v>
      </c>
      <c r="F14" s="83">
        <v>428</v>
      </c>
      <c r="G14" s="82">
        <v>129</v>
      </c>
      <c r="H14" s="82">
        <v>160</v>
      </c>
      <c r="I14" s="82">
        <v>127</v>
      </c>
    </row>
    <row r="15" spans="1:9">
      <c r="A15" s="8">
        <v>2005</v>
      </c>
      <c r="B15" s="81">
        <v>4317</v>
      </c>
      <c r="C15" s="82">
        <v>412</v>
      </c>
      <c r="D15" s="82">
        <v>2187</v>
      </c>
      <c r="E15" s="82">
        <v>1137</v>
      </c>
      <c r="F15" s="83">
        <v>619</v>
      </c>
      <c r="G15" s="82">
        <v>279</v>
      </c>
      <c r="H15" s="82">
        <v>189</v>
      </c>
      <c r="I15" s="82">
        <v>146</v>
      </c>
    </row>
    <row r="16" spans="1:9">
      <c r="A16" s="8">
        <v>2006</v>
      </c>
      <c r="B16" s="81">
        <v>3909</v>
      </c>
      <c r="C16" s="82">
        <v>446</v>
      </c>
      <c r="D16" s="82">
        <v>1564</v>
      </c>
      <c r="E16" s="82">
        <v>1006</v>
      </c>
      <c r="F16" s="83">
        <v>908</v>
      </c>
      <c r="G16" s="82">
        <v>607</v>
      </c>
      <c r="H16" s="82">
        <v>191</v>
      </c>
      <c r="I16" s="82">
        <v>124</v>
      </c>
    </row>
    <row r="17" spans="1:9">
      <c r="A17" s="8">
        <v>2007</v>
      </c>
      <c r="B17" s="81">
        <v>3496</v>
      </c>
      <c r="C17" s="82">
        <v>399</v>
      </c>
      <c r="D17" s="82">
        <v>1262</v>
      </c>
      <c r="E17" s="82">
        <v>1093</v>
      </c>
      <c r="F17" s="83">
        <v>719</v>
      </c>
      <c r="G17" s="82">
        <v>414</v>
      </c>
      <c r="H17" s="82">
        <v>193</v>
      </c>
      <c r="I17" s="82">
        <v>117</v>
      </c>
    </row>
    <row r="18" spans="1:9">
      <c r="A18" s="8">
        <v>2008</v>
      </c>
      <c r="B18" s="81">
        <v>4130</v>
      </c>
      <c r="C18" s="82">
        <v>489</v>
      </c>
      <c r="D18" s="82">
        <v>1806</v>
      </c>
      <c r="E18" s="82">
        <v>1225</v>
      </c>
      <c r="F18" s="83">
        <v>603</v>
      </c>
      <c r="G18" s="82">
        <v>286</v>
      </c>
      <c r="H18" s="82">
        <v>184</v>
      </c>
      <c r="I18" s="82">
        <v>134</v>
      </c>
    </row>
    <row r="19" spans="1:9">
      <c r="A19" s="8">
        <v>2009</v>
      </c>
      <c r="B19" s="81">
        <v>3946</v>
      </c>
      <c r="C19" s="82">
        <v>504</v>
      </c>
      <c r="D19" s="82">
        <v>1993</v>
      </c>
      <c r="E19" s="82">
        <v>980</v>
      </c>
      <c r="F19" s="83">
        <v>499</v>
      </c>
      <c r="G19" s="82">
        <v>154</v>
      </c>
      <c r="H19" s="82">
        <v>199</v>
      </c>
      <c r="I19" s="82">
        <v>142</v>
      </c>
    </row>
    <row r="20" spans="1:9">
      <c r="A20" s="8">
        <v>2010</v>
      </c>
      <c r="B20" s="81">
        <v>4725</v>
      </c>
      <c r="C20" s="82">
        <v>864</v>
      </c>
      <c r="D20" s="82">
        <v>1707</v>
      </c>
      <c r="E20" s="82">
        <v>1285</v>
      </c>
      <c r="F20" s="83">
        <v>859</v>
      </c>
      <c r="G20" s="82">
        <v>511</v>
      </c>
      <c r="H20" s="82">
        <v>202</v>
      </c>
      <c r="I20" s="82">
        <v>147</v>
      </c>
    </row>
    <row r="21" spans="1:9">
      <c r="A21" s="8">
        <v>2011</v>
      </c>
      <c r="B21" s="81">
        <v>6230</v>
      </c>
      <c r="C21" s="82">
        <v>1267</v>
      </c>
      <c r="D21" s="82">
        <v>2469</v>
      </c>
      <c r="E21" s="82">
        <v>1687</v>
      </c>
      <c r="F21" s="83">
        <v>806</v>
      </c>
      <c r="G21" s="82">
        <v>393</v>
      </c>
      <c r="H21" s="82">
        <v>234</v>
      </c>
      <c r="I21" s="82">
        <v>179</v>
      </c>
    </row>
    <row r="22" spans="1:9">
      <c r="A22" s="8">
        <v>2012</v>
      </c>
      <c r="B22" s="81">
        <v>7841</v>
      </c>
      <c r="C22" s="82">
        <v>1938</v>
      </c>
      <c r="D22" s="82">
        <v>3311</v>
      </c>
      <c r="E22" s="82">
        <v>1431</v>
      </c>
      <c r="F22" s="83">
        <v>1161</v>
      </c>
      <c r="G22" s="82">
        <v>687</v>
      </c>
      <c r="H22" s="82">
        <v>274</v>
      </c>
      <c r="I22" s="82">
        <v>200</v>
      </c>
    </row>
    <row r="23" spans="1:9">
      <c r="A23" s="8">
        <v>2013</v>
      </c>
      <c r="B23" s="81">
        <v>9519</v>
      </c>
      <c r="C23" s="82">
        <v>1697</v>
      </c>
      <c r="D23" s="82">
        <v>4942</v>
      </c>
      <c r="E23" s="82">
        <v>1647</v>
      </c>
      <c r="F23" s="83">
        <v>1227</v>
      </c>
      <c r="G23" s="82">
        <v>720</v>
      </c>
      <c r="H23" s="82">
        <v>245</v>
      </c>
      <c r="I23" s="82">
        <v>261</v>
      </c>
    </row>
    <row r="24" spans="1:9">
      <c r="A24" s="8">
        <v>2014</v>
      </c>
      <c r="B24" s="81">
        <v>9776</v>
      </c>
      <c r="C24" s="82">
        <v>1463</v>
      </c>
      <c r="D24" s="82">
        <v>6052</v>
      </c>
      <c r="E24" s="82">
        <v>1472</v>
      </c>
      <c r="F24" s="83">
        <v>774</v>
      </c>
      <c r="G24" s="82">
        <v>289</v>
      </c>
      <c r="H24" s="82">
        <v>272</v>
      </c>
      <c r="I24" s="82">
        <v>212</v>
      </c>
    </row>
    <row r="25" spans="1:9">
      <c r="A25" s="8">
        <v>2015</v>
      </c>
      <c r="B25" s="81">
        <v>9683</v>
      </c>
      <c r="C25" s="82">
        <v>1398</v>
      </c>
      <c r="D25" s="82">
        <v>6158</v>
      </c>
      <c r="E25" s="82">
        <v>1135</v>
      </c>
      <c r="F25" s="83">
        <v>988</v>
      </c>
      <c r="G25" s="82">
        <v>521</v>
      </c>
      <c r="H25" s="82">
        <v>280</v>
      </c>
      <c r="I25" s="82">
        <v>185</v>
      </c>
    </row>
    <row r="26" spans="1:9">
      <c r="A26" s="8">
        <v>2016</v>
      </c>
      <c r="B26" s="81">
        <v>11383</v>
      </c>
      <c r="C26" s="82">
        <v>1071</v>
      </c>
      <c r="D26" s="82">
        <v>8478</v>
      </c>
      <c r="E26" s="82">
        <v>948</v>
      </c>
      <c r="F26" s="83">
        <v>907</v>
      </c>
      <c r="G26" s="82">
        <v>457</v>
      </c>
      <c r="H26" s="82">
        <v>271</v>
      </c>
      <c r="I26" s="82">
        <v>177</v>
      </c>
    </row>
    <row r="27" spans="1:9" s="133" customFormat="1">
      <c r="A27" s="142">
        <v>2017</v>
      </c>
      <c r="B27" s="81">
        <v>8741</v>
      </c>
      <c r="C27" s="82">
        <v>1228</v>
      </c>
      <c r="D27" s="82">
        <v>5830</v>
      </c>
      <c r="E27" s="82">
        <v>1010</v>
      </c>
      <c r="F27" s="83">
        <v>670</v>
      </c>
      <c r="G27" s="82">
        <v>211</v>
      </c>
      <c r="H27" s="82">
        <v>270</v>
      </c>
      <c r="I27" s="82">
        <v>183</v>
      </c>
    </row>
    <row r="29" spans="1:9">
      <c r="A29" s="1" t="s">
        <v>22</v>
      </c>
    </row>
    <row r="30" spans="1:9">
      <c r="A30" s="1"/>
    </row>
    <row r="31" spans="1:9">
      <c r="A31" s="142" t="s">
        <v>656</v>
      </c>
      <c r="B31" s="9">
        <f>((B27/B7)^(1/(2017-1997))-1)*100</f>
        <v>5.5102122276570409</v>
      </c>
      <c r="C31" s="16">
        <f t="shared" ref="C31:I31" si="0">((C27/C7)^(1/(2017-1997))-1)*100</f>
        <v>6.2831915107582015</v>
      </c>
      <c r="D31" s="17">
        <f t="shared" si="0"/>
        <v>5.529415908339641</v>
      </c>
      <c r="E31" s="17">
        <f t="shared" si="0"/>
        <v>2.9016469892582109</v>
      </c>
      <c r="F31" s="73">
        <f t="shared" si="0"/>
        <v>4.2400467701362299</v>
      </c>
      <c r="G31" s="16">
        <f t="shared" si="0"/>
        <v>5.3079260023770392</v>
      </c>
      <c r="H31" s="17">
        <f t="shared" si="0"/>
        <v>3.9256351847022142</v>
      </c>
      <c r="I31" s="17">
        <f t="shared" si="0"/>
        <v>3.9086274557538214</v>
      </c>
    </row>
    <row r="32" spans="1:9">
      <c r="A32" s="8" t="s">
        <v>25</v>
      </c>
      <c r="B32" s="9">
        <f>((B17/B7)^(1/(2007-1997))-1)*100</f>
        <v>1.5757466961481281</v>
      </c>
      <c r="C32" s="16">
        <f t="shared" ref="C32:I32" si="1">((C17/C7)^(1/(2007-1997))-1)*100</f>
        <v>0.95007061371645829</v>
      </c>
      <c r="D32" s="17">
        <f t="shared" si="1"/>
        <v>-4.43779792960588</v>
      </c>
      <c r="E32" s="17">
        <f t="shared" si="1"/>
        <v>6.7270561920736327</v>
      </c>
      <c r="F32" s="73">
        <f t="shared" si="1"/>
        <v>9.4295476285880966</v>
      </c>
      <c r="G32" s="16">
        <f t="shared" si="1"/>
        <v>18.629829925508233</v>
      </c>
      <c r="H32" s="17">
        <f t="shared" si="1"/>
        <v>4.4394869206918264</v>
      </c>
      <c r="I32" s="17">
        <f t="shared" si="1"/>
        <v>3.2468222180999984</v>
      </c>
    </row>
    <row r="33" spans="1:9">
      <c r="A33" s="142" t="s">
        <v>657</v>
      </c>
      <c r="B33" s="9">
        <f>((B27/B17)^(1/(2017-2007))-1)*100</f>
        <v>9.5970765307441752</v>
      </c>
      <c r="C33" s="16">
        <f t="shared" ref="C33:I33" si="2">((C27/C17)^(1/(2017-2007))-1)*100</f>
        <v>11.898057416293263</v>
      </c>
      <c r="D33" s="17">
        <f t="shared" si="2"/>
        <v>16.536218093340537</v>
      </c>
      <c r="E33" s="17">
        <f t="shared" si="2"/>
        <v>-0.78664838234042689</v>
      </c>
      <c r="F33" s="73">
        <f t="shared" si="2"/>
        <v>-0.70335127839379341</v>
      </c>
      <c r="G33" s="16">
        <f t="shared" si="2"/>
        <v>-6.5179534870296818</v>
      </c>
      <c r="H33" s="17">
        <f t="shared" si="2"/>
        <v>3.4143116457993727</v>
      </c>
      <c r="I33" s="17">
        <f t="shared" si="2"/>
        <v>4.5746748207988519</v>
      </c>
    </row>
    <row r="35" spans="1:9">
      <c r="A35" s="25" t="s">
        <v>594</v>
      </c>
      <c r="B35" s="66" t="s">
        <v>938</v>
      </c>
    </row>
    <row r="36" spans="1:9">
      <c r="A36" s="25" t="s">
        <v>595</v>
      </c>
      <c r="B36" s="3" t="s">
        <v>608</v>
      </c>
    </row>
    <row r="37" spans="1:9">
      <c r="A37" s="1" t="s">
        <v>1</v>
      </c>
      <c r="B37" s="3" t="s">
        <v>610</v>
      </c>
    </row>
  </sheetData>
  <mergeCells count="1">
    <mergeCell ref="B6:I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7"/>
  <dimension ref="A1:I37"/>
  <sheetViews>
    <sheetView workbookViewId="0">
      <selection activeCell="B35" sqref="B35"/>
    </sheetView>
  </sheetViews>
  <sheetFormatPr defaultRowHeight="15"/>
  <cols>
    <col min="7" max="7" width="9.140625" customWidth="1"/>
    <col min="8" max="8" width="10.42578125" customWidth="1"/>
  </cols>
  <sheetData>
    <row r="1" spans="1:9" ht="15.75">
      <c r="A1" s="227" t="s">
        <v>102</v>
      </c>
      <c r="B1" s="2" t="s">
        <v>707</v>
      </c>
    </row>
    <row r="2" spans="1:9">
      <c r="A2" s="3"/>
      <c r="B2" s="3"/>
    </row>
    <row r="3" spans="1:9">
      <c r="A3" s="1" t="s">
        <v>2</v>
      </c>
    </row>
    <row r="4" spans="1:9">
      <c r="A4" s="1"/>
    </row>
    <row r="5" spans="1:9" ht="60" customHeight="1">
      <c r="A5" s="4" t="s">
        <v>3</v>
      </c>
      <c r="B5" s="5" t="s">
        <v>76</v>
      </c>
      <c r="C5" s="6" t="s">
        <v>77</v>
      </c>
      <c r="D5" s="6" t="s">
        <v>78</v>
      </c>
      <c r="E5" s="6" t="s">
        <v>79</v>
      </c>
      <c r="F5" s="18" t="s">
        <v>706</v>
      </c>
      <c r="G5" s="6" t="s">
        <v>703</v>
      </c>
      <c r="H5" s="6" t="s">
        <v>705</v>
      </c>
      <c r="I5" s="6" t="s">
        <v>704</v>
      </c>
    </row>
    <row r="6" spans="1:9" s="41" customFormat="1">
      <c r="A6" s="67"/>
      <c r="B6" s="246" t="s">
        <v>655</v>
      </c>
      <c r="C6" s="247"/>
      <c r="D6" s="247"/>
      <c r="E6" s="247"/>
      <c r="F6" s="247"/>
      <c r="G6" s="247"/>
      <c r="H6" s="247"/>
      <c r="I6" s="247"/>
    </row>
    <row r="7" spans="1:9">
      <c r="A7" s="8">
        <v>1997</v>
      </c>
      <c r="B7" s="81">
        <v>170279</v>
      </c>
      <c r="C7" s="82">
        <v>39894</v>
      </c>
      <c r="D7" s="82">
        <v>52989</v>
      </c>
      <c r="E7" s="82">
        <v>48447</v>
      </c>
      <c r="F7" s="83">
        <v>31604</v>
      </c>
      <c r="G7" s="82">
        <v>6124</v>
      </c>
      <c r="H7" s="82">
        <v>15060</v>
      </c>
      <c r="I7" s="82">
        <v>10502</v>
      </c>
    </row>
    <row r="8" spans="1:9">
      <c r="A8" s="8">
        <v>1998</v>
      </c>
      <c r="B8" s="81">
        <v>179387</v>
      </c>
      <c r="C8" s="82">
        <v>38963</v>
      </c>
      <c r="D8" s="82">
        <v>51659</v>
      </c>
      <c r="E8" s="82">
        <v>52946</v>
      </c>
      <c r="F8" s="83">
        <v>35698</v>
      </c>
      <c r="G8" s="82">
        <v>7911</v>
      </c>
      <c r="H8" s="82">
        <v>15976</v>
      </c>
      <c r="I8" s="82">
        <v>11954</v>
      </c>
    </row>
    <row r="9" spans="1:9">
      <c r="A9" s="8">
        <v>1999</v>
      </c>
      <c r="B9" s="81">
        <v>188724</v>
      </c>
      <c r="C9" s="82">
        <v>42511</v>
      </c>
      <c r="D9" s="82">
        <v>53403</v>
      </c>
      <c r="E9" s="82">
        <v>55977</v>
      </c>
      <c r="F9" s="83">
        <v>36621</v>
      </c>
      <c r="G9" s="82">
        <v>6436</v>
      </c>
      <c r="H9" s="82">
        <v>16663</v>
      </c>
      <c r="I9" s="82">
        <v>13176</v>
      </c>
    </row>
    <row r="10" spans="1:9">
      <c r="A10" s="8">
        <v>2000</v>
      </c>
      <c r="B10" s="81">
        <v>198458</v>
      </c>
      <c r="C10" s="82">
        <v>38459</v>
      </c>
      <c r="D10" s="82">
        <v>57514</v>
      </c>
      <c r="E10" s="82">
        <v>59690</v>
      </c>
      <c r="F10" s="83">
        <v>41002</v>
      </c>
      <c r="G10" s="82">
        <v>8694</v>
      </c>
      <c r="H10" s="82">
        <v>19485</v>
      </c>
      <c r="I10" s="82">
        <v>13119</v>
      </c>
    </row>
    <row r="11" spans="1:9">
      <c r="A11" s="8">
        <v>2001</v>
      </c>
      <c r="B11" s="81">
        <v>203538</v>
      </c>
      <c r="C11" s="82">
        <v>41052</v>
      </c>
      <c r="D11" s="82">
        <v>60671</v>
      </c>
      <c r="E11" s="82">
        <v>57804</v>
      </c>
      <c r="F11" s="83">
        <v>45008</v>
      </c>
      <c r="G11" s="82">
        <v>9746</v>
      </c>
      <c r="H11" s="82">
        <v>21651</v>
      </c>
      <c r="I11" s="82">
        <v>14064</v>
      </c>
    </row>
    <row r="12" spans="1:9">
      <c r="A12" s="8">
        <v>2002</v>
      </c>
      <c r="B12" s="81">
        <v>198164</v>
      </c>
      <c r="C12" s="82">
        <v>41677</v>
      </c>
      <c r="D12" s="82">
        <v>59098</v>
      </c>
      <c r="E12" s="82">
        <v>55728</v>
      </c>
      <c r="F12" s="83">
        <v>43310</v>
      </c>
      <c r="G12" s="82">
        <v>7887</v>
      </c>
      <c r="H12" s="82">
        <v>22299</v>
      </c>
      <c r="I12" s="82">
        <v>13356</v>
      </c>
    </row>
    <row r="13" spans="1:9">
      <c r="A13" s="8">
        <v>2003</v>
      </c>
      <c r="B13" s="81">
        <v>209507</v>
      </c>
      <c r="C13" s="82">
        <v>40202</v>
      </c>
      <c r="D13" s="82">
        <v>64142</v>
      </c>
      <c r="E13" s="82">
        <v>60226</v>
      </c>
      <c r="F13" s="83">
        <v>45621</v>
      </c>
      <c r="G13" s="82">
        <v>8456</v>
      </c>
      <c r="H13" s="82">
        <v>22703</v>
      </c>
      <c r="I13" s="82">
        <v>14627</v>
      </c>
    </row>
    <row r="14" spans="1:9">
      <c r="A14" s="8">
        <v>2004</v>
      </c>
      <c r="B14" s="81">
        <v>228410</v>
      </c>
      <c r="C14" s="82">
        <v>42082</v>
      </c>
      <c r="D14" s="82">
        <v>69542</v>
      </c>
      <c r="E14" s="82">
        <v>67411</v>
      </c>
      <c r="F14" s="83">
        <v>49061</v>
      </c>
      <c r="G14" s="82">
        <v>9250</v>
      </c>
      <c r="H14" s="82">
        <v>23705</v>
      </c>
      <c r="I14" s="82">
        <v>16249</v>
      </c>
    </row>
    <row r="15" spans="1:9">
      <c r="A15" s="8">
        <v>2005</v>
      </c>
      <c r="B15" s="81">
        <v>255074</v>
      </c>
      <c r="C15" s="82">
        <v>41438</v>
      </c>
      <c r="D15" s="82">
        <v>80403</v>
      </c>
      <c r="E15" s="82">
        <v>77724</v>
      </c>
      <c r="F15" s="83">
        <v>54140</v>
      </c>
      <c r="G15" s="82">
        <v>11052</v>
      </c>
      <c r="H15" s="82">
        <v>24294</v>
      </c>
      <c r="I15" s="82">
        <v>19009</v>
      </c>
    </row>
    <row r="16" spans="1:9">
      <c r="A16" s="8">
        <v>2006</v>
      </c>
      <c r="B16" s="81">
        <v>274866</v>
      </c>
      <c r="C16" s="82">
        <v>45882</v>
      </c>
      <c r="D16" s="82">
        <v>86833</v>
      </c>
      <c r="E16" s="82">
        <v>86496</v>
      </c>
      <c r="F16" s="83">
        <v>53759</v>
      </c>
      <c r="G16" s="82">
        <v>10429</v>
      </c>
      <c r="H16" s="82">
        <v>23740</v>
      </c>
      <c r="I16" s="82">
        <v>19704</v>
      </c>
    </row>
    <row r="17" spans="1:9">
      <c r="A17" s="8">
        <v>2007</v>
      </c>
      <c r="B17" s="81">
        <v>283405</v>
      </c>
      <c r="C17" s="82">
        <v>43812</v>
      </c>
      <c r="D17" s="82">
        <v>92502</v>
      </c>
      <c r="E17" s="82">
        <v>89369</v>
      </c>
      <c r="F17" s="83">
        <v>55847</v>
      </c>
      <c r="G17" s="82">
        <v>11527</v>
      </c>
      <c r="H17" s="82">
        <v>22400</v>
      </c>
      <c r="I17" s="82">
        <v>22097</v>
      </c>
    </row>
    <row r="18" spans="1:9">
      <c r="A18" s="8">
        <v>2008</v>
      </c>
      <c r="B18" s="81">
        <v>294023</v>
      </c>
      <c r="C18" s="82">
        <v>45701</v>
      </c>
      <c r="D18" s="82">
        <v>99491</v>
      </c>
      <c r="E18" s="82">
        <v>90572</v>
      </c>
      <c r="F18" s="83">
        <v>56798</v>
      </c>
      <c r="G18" s="82">
        <v>11472</v>
      </c>
      <c r="H18" s="82">
        <v>23433</v>
      </c>
      <c r="I18" s="82">
        <v>22051</v>
      </c>
    </row>
    <row r="19" spans="1:9">
      <c r="A19" s="8">
        <v>2009</v>
      </c>
      <c r="B19" s="81">
        <v>254888</v>
      </c>
      <c r="C19" s="82">
        <v>46826</v>
      </c>
      <c r="D19" s="82">
        <v>85156</v>
      </c>
      <c r="E19" s="82">
        <v>73118</v>
      </c>
      <c r="F19" s="83">
        <v>49058</v>
      </c>
      <c r="G19" s="82">
        <v>6386</v>
      </c>
      <c r="H19" s="82">
        <v>22356</v>
      </c>
      <c r="I19" s="82">
        <v>20263</v>
      </c>
    </row>
    <row r="20" spans="1:9">
      <c r="A20" s="8">
        <v>2010</v>
      </c>
      <c r="B20" s="81">
        <v>287657</v>
      </c>
      <c r="C20" s="82">
        <v>48800</v>
      </c>
      <c r="D20" s="82">
        <v>107024</v>
      </c>
      <c r="E20" s="82">
        <v>78690</v>
      </c>
      <c r="F20" s="83">
        <v>53083</v>
      </c>
      <c r="G20" s="82">
        <v>8664</v>
      </c>
      <c r="H20" s="82">
        <v>22667</v>
      </c>
      <c r="I20" s="82">
        <v>21746</v>
      </c>
    </row>
    <row r="21" spans="1:9">
      <c r="A21" s="8">
        <v>2011</v>
      </c>
      <c r="B21" s="81">
        <v>304420</v>
      </c>
      <c r="C21" s="82">
        <v>49841</v>
      </c>
      <c r="D21" s="82">
        <v>115117</v>
      </c>
      <c r="E21" s="82">
        <v>84653</v>
      </c>
      <c r="F21" s="83">
        <v>54758</v>
      </c>
      <c r="G21" s="82">
        <v>9787</v>
      </c>
      <c r="H21" s="82">
        <v>23065</v>
      </c>
      <c r="I21" s="82">
        <v>21899</v>
      </c>
    </row>
    <row r="22" spans="1:9">
      <c r="A22" s="8">
        <v>2012</v>
      </c>
      <c r="B22" s="81">
        <v>317868</v>
      </c>
      <c r="C22" s="82">
        <v>50716</v>
      </c>
      <c r="D22" s="82">
        <v>125193</v>
      </c>
      <c r="E22" s="82">
        <v>85739</v>
      </c>
      <c r="F22" s="83">
        <v>56220</v>
      </c>
      <c r="G22" s="82">
        <v>10382</v>
      </c>
      <c r="H22" s="82">
        <v>22518</v>
      </c>
      <c r="I22" s="82">
        <v>23320</v>
      </c>
    </row>
    <row r="23" spans="1:9">
      <c r="A23" s="8">
        <v>2013</v>
      </c>
      <c r="B23" s="81">
        <v>323435</v>
      </c>
      <c r="C23" s="82">
        <v>49829</v>
      </c>
      <c r="D23" s="82">
        <v>134715</v>
      </c>
      <c r="E23" s="82">
        <v>83261</v>
      </c>
      <c r="F23" s="83">
        <v>55601</v>
      </c>
      <c r="G23" s="82">
        <v>8862</v>
      </c>
      <c r="H23" s="82">
        <v>23745</v>
      </c>
      <c r="I23" s="82">
        <v>22991</v>
      </c>
    </row>
    <row r="24" spans="1:9">
      <c r="A24" s="8">
        <v>2014</v>
      </c>
      <c r="B24" s="81">
        <v>331548</v>
      </c>
      <c r="C24" s="82">
        <v>50350</v>
      </c>
      <c r="D24" s="82">
        <v>140797</v>
      </c>
      <c r="E24" s="82">
        <v>83923</v>
      </c>
      <c r="F24" s="83">
        <v>56417</v>
      </c>
      <c r="G24" s="82">
        <v>7107</v>
      </c>
      <c r="H24" s="82">
        <v>24757</v>
      </c>
      <c r="I24" s="82">
        <v>24549</v>
      </c>
    </row>
    <row r="25" spans="1:9">
      <c r="A25" s="8">
        <v>2015</v>
      </c>
      <c r="B25" s="81">
        <v>301308</v>
      </c>
      <c r="C25" s="82">
        <v>51813</v>
      </c>
      <c r="D25" s="82">
        <v>120905</v>
      </c>
      <c r="E25" s="82">
        <v>76672</v>
      </c>
      <c r="F25" s="83">
        <v>52034</v>
      </c>
      <c r="G25" s="82">
        <v>4839</v>
      </c>
      <c r="H25" s="82">
        <v>23872</v>
      </c>
      <c r="I25" s="82">
        <v>23358</v>
      </c>
    </row>
    <row r="26" spans="1:9">
      <c r="A26" s="8">
        <v>2016</v>
      </c>
      <c r="B26" s="81">
        <v>277714</v>
      </c>
      <c r="C26" s="82">
        <v>49005</v>
      </c>
      <c r="D26" s="82">
        <v>107320</v>
      </c>
      <c r="E26" s="82">
        <v>72175</v>
      </c>
      <c r="F26" s="83">
        <v>49176</v>
      </c>
      <c r="G26" s="82">
        <v>3720</v>
      </c>
      <c r="H26" s="82">
        <v>22830</v>
      </c>
      <c r="I26" s="82">
        <v>22655</v>
      </c>
    </row>
    <row r="27" spans="1:9" s="133" customFormat="1">
      <c r="A27" s="142">
        <v>2017</v>
      </c>
      <c r="B27" s="81">
        <v>286110</v>
      </c>
      <c r="C27" s="82">
        <v>49090</v>
      </c>
      <c r="D27" s="82">
        <v>110788</v>
      </c>
      <c r="E27" s="82">
        <v>76323</v>
      </c>
      <c r="F27" s="83">
        <v>49703</v>
      </c>
      <c r="G27" s="82">
        <v>3724</v>
      </c>
      <c r="H27" s="82">
        <v>22848</v>
      </c>
      <c r="I27" s="82">
        <v>23161</v>
      </c>
    </row>
    <row r="29" spans="1:9">
      <c r="A29" s="1" t="s">
        <v>22</v>
      </c>
    </row>
    <row r="30" spans="1:9">
      <c r="A30" s="1"/>
    </row>
    <row r="31" spans="1:9">
      <c r="A31" s="142" t="s">
        <v>656</v>
      </c>
      <c r="B31" s="9">
        <f>((B27/B7)^(1/(2017-1997))-1)*100</f>
        <v>2.6286455526217445</v>
      </c>
      <c r="C31" s="16">
        <f t="shared" ref="C31:I31" si="0">((C27/C7)^(1/(2017-1997))-1)*100</f>
        <v>1.0425440693789367</v>
      </c>
      <c r="D31" s="17">
        <f t="shared" si="0"/>
        <v>3.7565087420264431</v>
      </c>
      <c r="E31" s="17">
        <f t="shared" si="0"/>
        <v>2.2985380321378202</v>
      </c>
      <c r="F31" s="73">
        <f t="shared" si="0"/>
        <v>2.2897288754817557</v>
      </c>
      <c r="G31" s="16">
        <f t="shared" si="0"/>
        <v>-2.4564124335864412</v>
      </c>
      <c r="H31" s="17">
        <f t="shared" si="0"/>
        <v>2.1059759864710204</v>
      </c>
      <c r="I31" s="17">
        <f t="shared" si="0"/>
        <v>4.033752703152782</v>
      </c>
    </row>
    <row r="32" spans="1:9">
      <c r="A32" s="8" t="s">
        <v>25</v>
      </c>
      <c r="B32" s="9">
        <f t="shared" ref="B32:I32" si="1">((B17/B7)^(1/(2007-1997))-1)*100</f>
        <v>5.2263828240618704</v>
      </c>
      <c r="C32" s="16">
        <f t="shared" si="1"/>
        <v>0.94122003455967551</v>
      </c>
      <c r="D32" s="17">
        <f t="shared" si="1"/>
        <v>5.7295880080130424</v>
      </c>
      <c r="E32" s="17">
        <f t="shared" si="1"/>
        <v>6.3143775729228135</v>
      </c>
      <c r="F32" s="73">
        <f t="shared" si="1"/>
        <v>5.8585106606918069</v>
      </c>
      <c r="G32" s="16">
        <f t="shared" si="1"/>
        <v>6.5290639833091024</v>
      </c>
      <c r="H32" s="17">
        <f t="shared" si="1"/>
        <v>4.0500527322799851</v>
      </c>
      <c r="I32" s="17">
        <f t="shared" si="1"/>
        <v>7.7224271521314947</v>
      </c>
    </row>
    <row r="33" spans="1:9">
      <c r="A33" s="142" t="s">
        <v>657</v>
      </c>
      <c r="B33" s="9">
        <f>((B27/B17)^(1/(2017-2007))-1)*100</f>
        <v>9.5038955926107782E-2</v>
      </c>
      <c r="C33" s="16">
        <f t="shared" ref="C33:I33" si="2">((C27/C17)^(1/(2017-2007))-1)*100</f>
        <v>1.1439698124996012</v>
      </c>
      <c r="D33" s="17">
        <f t="shared" si="2"/>
        <v>1.8202502171702273</v>
      </c>
      <c r="E33" s="17">
        <f t="shared" si="2"/>
        <v>-1.5656101985393578</v>
      </c>
      <c r="F33" s="73">
        <f t="shared" si="2"/>
        <v>-1.1587394521615946</v>
      </c>
      <c r="G33" s="16">
        <f t="shared" si="2"/>
        <v>-10.683985012603181</v>
      </c>
      <c r="H33" s="17">
        <f t="shared" si="2"/>
        <v>0.19822247447451868</v>
      </c>
      <c r="I33" s="17">
        <f t="shared" si="2"/>
        <v>0.47138732044986753</v>
      </c>
    </row>
    <row r="35" spans="1:9">
      <c r="A35" s="25" t="s">
        <v>594</v>
      </c>
      <c r="B35" s="66" t="s">
        <v>938</v>
      </c>
    </row>
    <row r="36" spans="1:9">
      <c r="A36" s="25" t="s">
        <v>595</v>
      </c>
      <c r="B36" s="3" t="s">
        <v>608</v>
      </c>
    </row>
    <row r="37" spans="1:9">
      <c r="A37" s="1" t="s">
        <v>1</v>
      </c>
      <c r="B37" s="3" t="s">
        <v>611</v>
      </c>
    </row>
  </sheetData>
  <mergeCells count="1">
    <mergeCell ref="B6:I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120"/>
  <dimension ref="A1:U38"/>
  <sheetViews>
    <sheetView zoomScale="85" zoomScaleNormal="85" workbookViewId="0">
      <selection activeCell="B34" sqref="B34"/>
    </sheetView>
  </sheetViews>
  <sheetFormatPr defaultRowHeight="15"/>
  <sheetData>
    <row r="1" spans="1:21" s="169" customFormat="1" ht="15.75">
      <c r="A1" s="227" t="s">
        <v>43</v>
      </c>
      <c r="B1" s="227" t="s">
        <v>991</v>
      </c>
    </row>
    <row r="2" spans="1:21" s="169" customFormat="1"/>
    <row r="3" spans="1:21" s="169" customFormat="1">
      <c r="A3" s="1" t="s">
        <v>2</v>
      </c>
    </row>
    <row r="4" spans="1:21" s="169" customFormat="1">
      <c r="A4" s="1"/>
    </row>
    <row r="5" spans="1:21" s="169" customFormat="1" ht="67.5">
      <c r="A5" s="4" t="s">
        <v>3</v>
      </c>
      <c r="B5" s="165" t="s">
        <v>4</v>
      </c>
      <c r="C5" s="182" t="s">
        <v>5</v>
      </c>
      <c r="D5" s="182" t="s">
        <v>6</v>
      </c>
      <c r="E5" s="182" t="s">
        <v>7</v>
      </c>
      <c r="F5" s="182" t="s">
        <v>8</v>
      </c>
      <c r="G5" s="182" t="s">
        <v>9</v>
      </c>
      <c r="H5" s="7" t="s">
        <v>10</v>
      </c>
      <c r="I5" s="182" t="s">
        <v>11</v>
      </c>
      <c r="J5" s="182" t="s">
        <v>12</v>
      </c>
      <c r="K5" s="182" t="s">
        <v>13</v>
      </c>
      <c r="L5" s="182" t="s">
        <v>14</v>
      </c>
      <c r="M5" s="182" t="s">
        <v>653</v>
      </c>
      <c r="N5" s="182" t="s">
        <v>652</v>
      </c>
      <c r="O5" s="182" t="s">
        <v>16</v>
      </c>
      <c r="P5" s="182" t="s">
        <v>17</v>
      </c>
      <c r="Q5" s="182" t="s">
        <v>18</v>
      </c>
      <c r="R5" s="182" t="s">
        <v>19</v>
      </c>
      <c r="S5" s="182" t="s">
        <v>20</v>
      </c>
      <c r="T5" s="7" t="s">
        <v>21</v>
      </c>
      <c r="U5" s="7" t="s">
        <v>41</v>
      </c>
    </row>
    <row r="6" spans="1:21" s="169" customFormat="1" ht="15" customHeight="1">
      <c r="A6" s="67"/>
      <c r="B6" s="246" t="s">
        <v>883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</row>
    <row r="7" spans="1:21" s="169" customFormat="1">
      <c r="A7" s="142">
        <v>1997</v>
      </c>
      <c r="B7" s="81" t="str">
        <f>"N/A"</f>
        <v>N/A</v>
      </c>
      <c r="C7" s="96" t="str">
        <f t="shared" ref="C7:U7" si="0">"N/A"</f>
        <v>N/A</v>
      </c>
      <c r="D7" s="82" t="str">
        <f t="shared" si="0"/>
        <v>N/A</v>
      </c>
      <c r="E7" s="82" t="str">
        <f t="shared" si="0"/>
        <v>N/A</v>
      </c>
      <c r="F7" s="82" t="str">
        <f t="shared" si="0"/>
        <v>N/A</v>
      </c>
      <c r="G7" s="83" t="str">
        <f t="shared" si="0"/>
        <v>N/A</v>
      </c>
      <c r="H7" s="81" t="str">
        <f t="shared" si="0"/>
        <v>N/A</v>
      </c>
      <c r="I7" s="96" t="str">
        <f t="shared" si="0"/>
        <v>N/A</v>
      </c>
      <c r="J7" s="82" t="str">
        <f t="shared" si="0"/>
        <v>N/A</v>
      </c>
      <c r="K7" s="82" t="str">
        <f t="shared" si="0"/>
        <v>N/A</v>
      </c>
      <c r="L7" s="82" t="str">
        <f t="shared" si="0"/>
        <v>N/A</v>
      </c>
      <c r="M7" s="82" t="str">
        <f t="shared" si="0"/>
        <v>N/A</v>
      </c>
      <c r="N7" s="82" t="str">
        <f t="shared" si="0"/>
        <v>N/A</v>
      </c>
      <c r="O7" s="82" t="str">
        <f t="shared" si="0"/>
        <v>N/A</v>
      </c>
      <c r="P7" s="82" t="str">
        <f t="shared" si="0"/>
        <v>N/A</v>
      </c>
      <c r="Q7" s="82" t="str">
        <f t="shared" si="0"/>
        <v>N/A</v>
      </c>
      <c r="R7" s="82" t="str">
        <f t="shared" si="0"/>
        <v>N/A</v>
      </c>
      <c r="S7" s="83" t="str">
        <f t="shared" si="0"/>
        <v>N/A</v>
      </c>
      <c r="T7" s="81" t="str">
        <f t="shared" si="0"/>
        <v>N/A</v>
      </c>
      <c r="U7" s="81" t="str">
        <f t="shared" si="0"/>
        <v>N/A</v>
      </c>
    </row>
    <row r="8" spans="1:21" s="169" customFormat="1">
      <c r="A8" s="142">
        <v>1998</v>
      </c>
      <c r="B8" s="9">
        <v>4.477222970552619</v>
      </c>
      <c r="C8" s="10">
        <v>0.1063201378796837</v>
      </c>
      <c r="D8" s="10">
        <v>-3.6897059360224582E-2</v>
      </c>
      <c r="E8" s="10">
        <v>-5.5881739549628238E-2</v>
      </c>
      <c r="F8" s="10">
        <v>7.6042119348586193E-2</v>
      </c>
      <c r="G8" s="10">
        <v>1.1972429247517511</v>
      </c>
      <c r="H8" s="11">
        <v>1.2868263830701681</v>
      </c>
      <c r="I8" s="10">
        <v>0.57777929469058598</v>
      </c>
      <c r="J8" s="10">
        <v>0.47555656915946809</v>
      </c>
      <c r="K8" s="10">
        <v>0.1500134884342598</v>
      </c>
      <c r="L8" s="10">
        <v>0.37478280045064088</v>
      </c>
      <c r="M8" s="10">
        <v>0.41468512617016001</v>
      </c>
      <c r="N8" s="10">
        <v>0.14393418153659629</v>
      </c>
      <c r="O8" s="10">
        <v>0.63471509183673336</v>
      </c>
      <c r="P8" s="10">
        <v>8.3108993274414233E-2</v>
      </c>
      <c r="Q8" s="10">
        <v>1.496105789009165E-2</v>
      </c>
      <c r="R8" s="10">
        <v>0.1893225655491946</v>
      </c>
      <c r="S8" s="73">
        <v>0.13153741849030581</v>
      </c>
      <c r="T8" s="11">
        <v>3.1903965874824509</v>
      </c>
      <c r="U8" s="11">
        <v>4.5141200299128439</v>
      </c>
    </row>
    <row r="9" spans="1:21" s="169" customFormat="1">
      <c r="A9" s="142">
        <v>1999</v>
      </c>
      <c r="B9" s="9">
        <v>6.0847494472293882</v>
      </c>
      <c r="C9" s="10">
        <v>0.26341423849092771</v>
      </c>
      <c r="D9" s="10">
        <v>0.14420999096330089</v>
      </c>
      <c r="E9" s="10">
        <v>4.5559985691465974E-3</v>
      </c>
      <c r="F9" s="10">
        <v>0.30830775906853641</v>
      </c>
      <c r="G9" s="10">
        <v>1.8908002105531461</v>
      </c>
      <c r="H9" s="11">
        <v>2.6112881976450568</v>
      </c>
      <c r="I9" s="10">
        <v>0.43318547139098917</v>
      </c>
      <c r="J9" s="10">
        <v>0.27644012083107772</v>
      </c>
      <c r="K9" s="10">
        <v>0.27498703949825581</v>
      </c>
      <c r="L9" s="10">
        <v>0.55292129883819019</v>
      </c>
      <c r="M9" s="10">
        <v>0.21898121739027099</v>
      </c>
      <c r="N9" s="10">
        <v>0.45493866612378742</v>
      </c>
      <c r="O9" s="10">
        <v>0.60739687244832785</v>
      </c>
      <c r="P9" s="10">
        <v>0.23491785193733741</v>
      </c>
      <c r="Q9" s="10">
        <v>2.7027140166340429E-2</v>
      </c>
      <c r="R9" s="10">
        <v>0.1061473226057187</v>
      </c>
      <c r="S9" s="73">
        <v>0.286518248354035</v>
      </c>
      <c r="T9" s="11">
        <v>3.47346124958433</v>
      </c>
      <c r="U9" s="11">
        <v>5.9405394562660874</v>
      </c>
    </row>
    <row r="10" spans="1:21" s="169" customFormat="1">
      <c r="A10" s="142">
        <v>2000</v>
      </c>
      <c r="B10" s="9">
        <v>6.2399657998094327</v>
      </c>
      <c r="C10" s="10">
        <v>8.8819821703216256E-2</v>
      </c>
      <c r="D10" s="10">
        <v>0.13097994119793691</v>
      </c>
      <c r="E10" s="10">
        <v>-1.7746851888062751E-3</v>
      </c>
      <c r="F10" s="10">
        <v>0.31015226352785302</v>
      </c>
      <c r="G10" s="10">
        <v>2.1894284046812582</v>
      </c>
      <c r="H10" s="11">
        <v>2.7176057459214582</v>
      </c>
      <c r="I10" s="10">
        <v>0.42146185845546119</v>
      </c>
      <c r="J10" s="10">
        <v>0.38236314213888861</v>
      </c>
      <c r="K10" s="10">
        <v>0.33361013547143797</v>
      </c>
      <c r="L10" s="10">
        <v>0.4683950873645556</v>
      </c>
      <c r="M10" s="10">
        <v>0.48183583521273782</v>
      </c>
      <c r="N10" s="10">
        <v>0.33235663328929482</v>
      </c>
      <c r="O10" s="10">
        <v>0.63607952688810154</v>
      </c>
      <c r="P10" s="10">
        <v>0.14075104784464931</v>
      </c>
      <c r="Q10" s="10">
        <v>2.8698526715092602E-2</v>
      </c>
      <c r="R10" s="10">
        <v>9.0028364731282465E-2</v>
      </c>
      <c r="S10" s="73">
        <v>0.20677989577647329</v>
      </c>
      <c r="T10" s="11">
        <v>3.5223600538879749</v>
      </c>
      <c r="U10" s="11">
        <v>6.1089858586114953</v>
      </c>
    </row>
    <row r="11" spans="1:21" s="169" customFormat="1">
      <c r="A11" s="142">
        <v>2001</v>
      </c>
      <c r="B11" s="9">
        <v>1.61195194573942</v>
      </c>
      <c r="C11" s="10">
        <v>-5.1019659354456258E-2</v>
      </c>
      <c r="D11" s="10">
        <v>-1.758930570342512E-2</v>
      </c>
      <c r="E11" s="10">
        <v>-8.976657996482458E-2</v>
      </c>
      <c r="F11" s="10">
        <v>0.4418152153176847</v>
      </c>
      <c r="G11" s="10">
        <v>-0.88868324898258966</v>
      </c>
      <c r="H11" s="11">
        <v>-0.60524357868761092</v>
      </c>
      <c r="I11" s="10">
        <v>0.21648233238492071</v>
      </c>
      <c r="J11" s="10">
        <v>0.3768151534829739</v>
      </c>
      <c r="K11" s="10">
        <v>0.205817380591611</v>
      </c>
      <c r="L11" s="10">
        <v>0.1566294570332907</v>
      </c>
      <c r="M11" s="10">
        <v>0.32669904083244222</v>
      </c>
      <c r="N11" s="10">
        <v>0.35368626313934431</v>
      </c>
      <c r="O11" s="10">
        <v>0.15292712705717179</v>
      </c>
      <c r="P11" s="10">
        <v>0.12820846533572569</v>
      </c>
      <c r="Q11" s="10">
        <v>4.4038576666461438E-2</v>
      </c>
      <c r="R11" s="10">
        <v>6.0542874808597227E-2</v>
      </c>
      <c r="S11" s="73">
        <v>0.1953488530944921</v>
      </c>
      <c r="T11" s="11">
        <v>2.2171955244270309</v>
      </c>
      <c r="U11" s="11">
        <v>1.6295412514428449</v>
      </c>
    </row>
    <row r="12" spans="1:21" s="169" customFormat="1">
      <c r="A12" s="142">
        <v>2002</v>
      </c>
      <c r="B12" s="9">
        <v>3.1629232659687201</v>
      </c>
      <c r="C12" s="10">
        <v>-0.17313594390694301</v>
      </c>
      <c r="D12" s="10">
        <v>6.698280996599569E-2</v>
      </c>
      <c r="E12" s="10">
        <v>0.1943177287077282</v>
      </c>
      <c r="F12" s="10">
        <v>0.3794879263793775</v>
      </c>
      <c r="G12" s="10">
        <v>0.42076457636315362</v>
      </c>
      <c r="H12" s="11">
        <v>0.88841709750931197</v>
      </c>
      <c r="I12" s="10">
        <v>0.29223804447617829</v>
      </c>
      <c r="J12" s="10">
        <v>0.44537914684437402</v>
      </c>
      <c r="K12" s="10">
        <v>-9.2345444601269321E-3</v>
      </c>
      <c r="L12" s="10">
        <v>0.28344593449567568</v>
      </c>
      <c r="M12" s="10">
        <v>0.33071743211971388</v>
      </c>
      <c r="N12" s="10">
        <v>0.28100332493840152</v>
      </c>
      <c r="O12" s="10">
        <v>0.1228181627055283</v>
      </c>
      <c r="P12" s="10">
        <v>0.250045696293964</v>
      </c>
      <c r="Q12" s="10">
        <v>3.1771780861088221E-2</v>
      </c>
      <c r="R12" s="10">
        <v>7.1154830458160748E-2</v>
      </c>
      <c r="S12" s="73">
        <v>0.17516635972645009</v>
      </c>
      <c r="T12" s="11">
        <v>2.2745061684594079</v>
      </c>
      <c r="U12" s="11">
        <v>3.095940456002725</v>
      </c>
    </row>
    <row r="13" spans="1:21" s="169" customFormat="1">
      <c r="A13" s="142">
        <v>2003</v>
      </c>
      <c r="B13" s="9">
        <v>1.6455461806316189</v>
      </c>
      <c r="C13" s="10">
        <v>0.1309904130262515</v>
      </c>
      <c r="D13" s="10">
        <v>0.31656960605353579</v>
      </c>
      <c r="E13" s="10">
        <v>3.5841969122907977E-2</v>
      </c>
      <c r="F13" s="10">
        <v>0.20738713581218851</v>
      </c>
      <c r="G13" s="10">
        <v>-0.2810791241706847</v>
      </c>
      <c r="H13" s="11">
        <v>0.40970999984419909</v>
      </c>
      <c r="I13" s="10">
        <v>0.31175974124711819</v>
      </c>
      <c r="J13" s="10">
        <v>0.2237847203557439</v>
      </c>
      <c r="K13" s="10">
        <v>0.120458794238895</v>
      </c>
      <c r="L13" s="10">
        <v>5.0350581315015387E-2</v>
      </c>
      <c r="M13" s="10">
        <v>0.1171472450775654</v>
      </c>
      <c r="N13" s="10">
        <v>8.8018790834520161E-2</v>
      </c>
      <c r="O13" s="10">
        <v>0.25991611727385522</v>
      </c>
      <c r="P13" s="10">
        <v>9.0702345745754559E-2</v>
      </c>
      <c r="Q13" s="10">
        <v>-3.5975614019458979E-2</v>
      </c>
      <c r="R13" s="10">
        <v>-6.1667088863952481E-2</v>
      </c>
      <c r="S13" s="73">
        <v>7.1340547582363217E-2</v>
      </c>
      <c r="T13" s="11">
        <v>1.2358361807874201</v>
      </c>
      <c r="U13" s="11">
        <v>1.328976574578083</v>
      </c>
    </row>
    <row r="14" spans="1:21" s="169" customFormat="1">
      <c r="A14" s="142">
        <v>2004</v>
      </c>
      <c r="B14" s="9">
        <v>3.54801331790271</v>
      </c>
      <c r="C14" s="10">
        <v>0.19667279947351449</v>
      </c>
      <c r="D14" s="10">
        <v>0.2890801860816965</v>
      </c>
      <c r="E14" s="10">
        <v>1.181639978098741E-2</v>
      </c>
      <c r="F14" s="10">
        <v>0.39730140158028282</v>
      </c>
      <c r="G14" s="10">
        <v>0.49854268770019328</v>
      </c>
      <c r="H14" s="11">
        <v>1.393413474616674</v>
      </c>
      <c r="I14" s="10">
        <v>0.2520272822196275</v>
      </c>
      <c r="J14" s="10">
        <v>0.2439023122590282</v>
      </c>
      <c r="K14" s="10">
        <v>0.1995082326855957</v>
      </c>
      <c r="L14" s="10">
        <v>0.28547298008196181</v>
      </c>
      <c r="M14" s="10">
        <v>0.45045924295806389</v>
      </c>
      <c r="N14" s="10">
        <v>0.15126983114409639</v>
      </c>
      <c r="O14" s="10">
        <v>0.1219166270506692</v>
      </c>
      <c r="P14" s="10">
        <v>0.19946052617542409</v>
      </c>
      <c r="Q14" s="10">
        <v>1.9249865202616491E-2</v>
      </c>
      <c r="R14" s="10">
        <v>8.6799533356599193E-2</v>
      </c>
      <c r="S14" s="73">
        <v>0.14453341015235241</v>
      </c>
      <c r="T14" s="11">
        <v>2.1545998432860349</v>
      </c>
      <c r="U14" s="11">
        <v>3.2589331318210131</v>
      </c>
    </row>
    <row r="15" spans="1:21" s="169" customFormat="1">
      <c r="A15" s="142">
        <v>2005</v>
      </c>
      <c r="B15" s="9">
        <v>3.3656030635529799</v>
      </c>
      <c r="C15" s="10">
        <v>7.0864297219328395E-2</v>
      </c>
      <c r="D15" s="10">
        <v>0.21632155787472879</v>
      </c>
      <c r="E15" s="10">
        <v>0.15634892120421989</v>
      </c>
      <c r="F15" s="10">
        <v>0.36389915370375742</v>
      </c>
      <c r="G15" s="10">
        <v>0.39657082077000178</v>
      </c>
      <c r="H15" s="11">
        <v>1.2040047507720359</v>
      </c>
      <c r="I15" s="10">
        <v>0.45424392328036972</v>
      </c>
      <c r="J15" s="10">
        <v>0.2492165896345471</v>
      </c>
      <c r="K15" s="10">
        <v>0.2231561214302327</v>
      </c>
      <c r="L15" s="10">
        <v>0.1725697903739013</v>
      </c>
      <c r="M15" s="10">
        <v>0.28904676986589201</v>
      </c>
      <c r="N15" s="10">
        <v>0.25456784711641189</v>
      </c>
      <c r="O15" s="10">
        <v>0.21585105892279111</v>
      </c>
      <c r="P15" s="10">
        <v>0.17108235874274119</v>
      </c>
      <c r="Q15" s="10">
        <v>-3.3271666342534263E-2</v>
      </c>
      <c r="R15" s="10">
        <v>4.284688638932347E-2</v>
      </c>
      <c r="S15" s="73">
        <v>0.1222886333672672</v>
      </c>
      <c r="T15" s="11">
        <v>2.1615983127809431</v>
      </c>
      <c r="U15" s="11">
        <v>3.149281505678251</v>
      </c>
    </row>
    <row r="16" spans="1:21" s="169" customFormat="1">
      <c r="A16" s="142">
        <v>2006</v>
      </c>
      <c r="B16" s="9">
        <v>2.5718211587108191</v>
      </c>
      <c r="C16" s="10">
        <v>-0.15035118207923401</v>
      </c>
      <c r="D16" s="10">
        <v>0.33293506520114902</v>
      </c>
      <c r="E16" s="10">
        <v>-4.1491781828349887E-2</v>
      </c>
      <c r="F16" s="10">
        <v>0.31079157021796688</v>
      </c>
      <c r="G16" s="10">
        <v>-0.2920844176676935</v>
      </c>
      <c r="H16" s="11">
        <v>0.1597992538438385</v>
      </c>
      <c r="I16" s="10">
        <v>0.35678633722190067</v>
      </c>
      <c r="J16" s="10">
        <v>0.40965684655387141</v>
      </c>
      <c r="K16" s="10">
        <v>0.13535810781185881</v>
      </c>
      <c r="L16" s="10">
        <v>0.16989603049750859</v>
      </c>
      <c r="M16" s="10">
        <v>0.69370520980683559</v>
      </c>
      <c r="N16" s="10">
        <v>7.5053794560725945E-2</v>
      </c>
      <c r="O16" s="10">
        <v>0.35501548623354012</v>
      </c>
      <c r="P16" s="10">
        <v>8.4608035386289734E-2</v>
      </c>
      <c r="Q16" s="10">
        <v>2.320791286055808E-4</v>
      </c>
      <c r="R16" s="10">
        <v>2.0808195867194491E-2</v>
      </c>
      <c r="S16" s="73">
        <v>0.110901781798649</v>
      </c>
      <c r="T16" s="11">
        <v>2.4120219048669802</v>
      </c>
      <c r="U16" s="11">
        <v>2.2388860935096702</v>
      </c>
    </row>
    <row r="17" spans="1:21" s="169" customFormat="1">
      <c r="A17" s="142">
        <v>2007</v>
      </c>
      <c r="B17" s="9">
        <v>1.7257846618238259</v>
      </c>
      <c r="C17" s="10">
        <v>-0.27351121563429093</v>
      </c>
      <c r="D17" s="10">
        <v>-7.5549629882259051E-2</v>
      </c>
      <c r="E17" s="10">
        <v>0.16807778552150701</v>
      </c>
      <c r="F17" s="10">
        <v>0.45765958770104198</v>
      </c>
      <c r="G17" s="10">
        <v>-0.5073339408825559</v>
      </c>
      <c r="H17" s="11">
        <v>-0.23065741317655691</v>
      </c>
      <c r="I17" s="10">
        <v>0.33965261095423138</v>
      </c>
      <c r="J17" s="10">
        <v>0.2792389267238865</v>
      </c>
      <c r="K17" s="10">
        <v>4.8977475291930583E-2</v>
      </c>
      <c r="L17" s="10">
        <v>2.0512306023259898E-2</v>
      </c>
      <c r="M17" s="10">
        <v>0.40293501935942072</v>
      </c>
      <c r="N17" s="10">
        <v>0.2344294660140003</v>
      </c>
      <c r="O17" s="10">
        <v>0.28553996621277161</v>
      </c>
      <c r="P17" s="10">
        <v>0.17974193482155029</v>
      </c>
      <c r="Q17" s="10">
        <v>2.0171514249755329E-2</v>
      </c>
      <c r="R17" s="10">
        <v>4.1227384354527302E-2</v>
      </c>
      <c r="S17" s="73">
        <v>0.104015470995049</v>
      </c>
      <c r="T17" s="11">
        <v>1.956442075000383</v>
      </c>
      <c r="U17" s="11">
        <v>1.8013342917060851</v>
      </c>
    </row>
    <row r="18" spans="1:21" s="169" customFormat="1">
      <c r="A18" s="142">
        <v>2008</v>
      </c>
      <c r="B18" s="9">
        <v>-0.1985801465771764</v>
      </c>
      <c r="C18" s="10">
        <v>0.1616104344222693</v>
      </c>
      <c r="D18" s="10">
        <v>-0.25810909673470828</v>
      </c>
      <c r="E18" s="10">
        <v>0.1414321236206228</v>
      </c>
      <c r="F18" s="10">
        <v>0.24500573468916831</v>
      </c>
      <c r="G18" s="10">
        <v>-0.86878411523777299</v>
      </c>
      <c r="H18" s="11">
        <v>-0.57884491924042092</v>
      </c>
      <c r="I18" s="10">
        <v>-6.283008723366916E-2</v>
      </c>
      <c r="J18" s="10">
        <v>0.21818990129303351</v>
      </c>
      <c r="K18" s="10">
        <v>-3.4405919122736738E-2</v>
      </c>
      <c r="L18" s="10">
        <v>2.6857899402528019E-2</v>
      </c>
      <c r="M18" s="10">
        <v>-4.9010445121118899E-2</v>
      </c>
      <c r="N18" s="10">
        <v>-4.2744161356339239E-3</v>
      </c>
      <c r="O18" s="10">
        <v>0.2211599728229566</v>
      </c>
      <c r="P18" s="10">
        <v>-4.2042627383365831E-2</v>
      </c>
      <c r="Q18" s="10">
        <v>-5.2605641295089831E-3</v>
      </c>
      <c r="R18" s="10">
        <v>2.0592376060181421E-2</v>
      </c>
      <c r="S18" s="73">
        <v>9.1288682210578551E-2</v>
      </c>
      <c r="T18" s="11">
        <v>0.38026477266324449</v>
      </c>
      <c r="U18" s="11">
        <v>5.9528950157531957E-2</v>
      </c>
    </row>
    <row r="19" spans="1:21" s="169" customFormat="1">
      <c r="A19" s="142">
        <v>2009</v>
      </c>
      <c r="B19" s="9">
        <v>-5.371426968334692</v>
      </c>
      <c r="C19" s="10">
        <v>-0.14676730000782259</v>
      </c>
      <c r="D19" s="10">
        <v>-1.1633757820843429</v>
      </c>
      <c r="E19" s="10">
        <v>-0.17000450112529669</v>
      </c>
      <c r="F19" s="10">
        <v>-0.59424618185084488</v>
      </c>
      <c r="G19" s="10">
        <v>-2.1346503448722189</v>
      </c>
      <c r="H19" s="11">
        <v>-4.2090441099405256</v>
      </c>
      <c r="I19" s="10">
        <v>-0.47660672852270192</v>
      </c>
      <c r="J19" s="10">
        <v>-0.18022818311709171</v>
      </c>
      <c r="K19" s="10">
        <v>-0.20727435039362979</v>
      </c>
      <c r="L19" s="10">
        <v>-4.6409594953662342E-2</v>
      </c>
      <c r="M19" s="10">
        <v>-8.7595883247302442E-2</v>
      </c>
      <c r="N19" s="10">
        <v>7.2381702731266262E-2</v>
      </c>
      <c r="O19" s="10">
        <v>-0.1844136402749712</v>
      </c>
      <c r="P19" s="10">
        <v>-0.16100117931339181</v>
      </c>
      <c r="Q19" s="10">
        <v>-6.4339197219480636E-3</v>
      </c>
      <c r="R19" s="10">
        <v>2.091569174756611E-2</v>
      </c>
      <c r="S19" s="73">
        <v>9.4283226671700457E-2</v>
      </c>
      <c r="T19" s="11">
        <v>-1.162382858394166</v>
      </c>
      <c r="U19" s="11">
        <v>-4.2080511862503496</v>
      </c>
    </row>
    <row r="20" spans="1:21" s="169" customFormat="1">
      <c r="A20" s="142">
        <v>2010</v>
      </c>
      <c r="B20" s="9">
        <v>3.869234778085517</v>
      </c>
      <c r="C20" s="10">
        <v>2.34570452054364E-2</v>
      </c>
      <c r="D20" s="10">
        <v>0.87654624762452238</v>
      </c>
      <c r="E20" s="10">
        <v>3.2978003472831939E-2</v>
      </c>
      <c r="F20" s="10">
        <v>0.80402139520486537</v>
      </c>
      <c r="G20" s="10">
        <v>0.70543267020049738</v>
      </c>
      <c r="H20" s="11">
        <v>2.4424353617081529</v>
      </c>
      <c r="I20" s="10">
        <v>0.52584867892836562</v>
      </c>
      <c r="J20" s="10">
        <v>0.20852956924468441</v>
      </c>
      <c r="K20" s="10">
        <v>0.2180269028678315</v>
      </c>
      <c r="L20" s="10">
        <v>9.5256631186819124E-2</v>
      </c>
      <c r="M20" s="10">
        <v>0.1620674348127239</v>
      </c>
      <c r="N20" s="10">
        <v>0.14988752315823139</v>
      </c>
      <c r="O20" s="10">
        <v>1.5168882144250721E-2</v>
      </c>
      <c r="P20" s="10">
        <v>6.8193076367276034E-2</v>
      </c>
      <c r="Q20" s="10">
        <v>-3.1165810889597061E-2</v>
      </c>
      <c r="R20" s="10">
        <v>-1.0304638896124291E-2</v>
      </c>
      <c r="S20" s="73">
        <v>2.5291167452902649E-2</v>
      </c>
      <c r="T20" s="11">
        <v>1.4267994163773641</v>
      </c>
      <c r="U20" s="11">
        <v>2.9926885304609949</v>
      </c>
    </row>
    <row r="21" spans="1:21" s="169" customFormat="1">
      <c r="A21" s="142">
        <v>2011</v>
      </c>
      <c r="B21" s="9">
        <v>3.784039295301711</v>
      </c>
      <c r="C21" s="10">
        <v>8.8072501794088848E-2</v>
      </c>
      <c r="D21" s="10">
        <v>0.73666953136902569</v>
      </c>
      <c r="E21" s="10">
        <v>0.1002530236618453</v>
      </c>
      <c r="F21" s="10">
        <v>0.39067131266200777</v>
      </c>
      <c r="G21" s="10">
        <v>0.50330332658550425</v>
      </c>
      <c r="H21" s="11">
        <v>1.8189696960724719</v>
      </c>
      <c r="I21" s="10">
        <v>0.52202359498579887</v>
      </c>
      <c r="J21" s="10">
        <v>6.2392577547002948E-2</v>
      </c>
      <c r="K21" s="10">
        <v>0.21128071163172699</v>
      </c>
      <c r="L21" s="10">
        <v>5.0696865099576237E-2</v>
      </c>
      <c r="M21" s="10">
        <v>0.29967037455922257</v>
      </c>
      <c r="N21" s="10">
        <v>0.18356677140491959</v>
      </c>
      <c r="O21" s="10">
        <v>0.36149682264562549</v>
      </c>
      <c r="P21" s="10">
        <v>5.1377200395935657E-2</v>
      </c>
      <c r="Q21" s="10">
        <v>-7.3979003846277023E-4</v>
      </c>
      <c r="R21" s="10">
        <v>6.0720079534811171E-2</v>
      </c>
      <c r="S21" s="73">
        <v>0.1625843914630824</v>
      </c>
      <c r="T21" s="11">
        <v>1.9650695992292391</v>
      </c>
      <c r="U21" s="11">
        <v>3.0473697639326849</v>
      </c>
    </row>
    <row r="22" spans="1:21" s="169" customFormat="1">
      <c r="A22" s="142">
        <v>2012</v>
      </c>
      <c r="B22" s="9">
        <v>2.019302870397043</v>
      </c>
      <c r="C22" s="10">
        <v>2.393482792624145E-2</v>
      </c>
      <c r="D22" s="10">
        <v>-0.20752242864387649</v>
      </c>
      <c r="E22" s="10">
        <v>-3.3902520641222678E-2</v>
      </c>
      <c r="F22" s="10">
        <v>0.79403503055857472</v>
      </c>
      <c r="G22" s="10">
        <v>0.2113842697326159</v>
      </c>
      <c r="H22" s="11">
        <v>0.78792917893233294</v>
      </c>
      <c r="I22" s="10">
        <v>0.2483749126837636</v>
      </c>
      <c r="J22" s="10">
        <v>2.4951298971000829E-2</v>
      </c>
      <c r="K22" s="10">
        <v>7.5817220747388558E-2</v>
      </c>
      <c r="L22" s="10">
        <v>4.2094723847158233E-2</v>
      </c>
      <c r="M22" s="10">
        <v>0.15577392812521701</v>
      </c>
      <c r="N22" s="10">
        <v>0.15952244693749221</v>
      </c>
      <c r="O22" s="10">
        <v>0.20344792514276339</v>
      </c>
      <c r="P22" s="10">
        <v>0.1733056913798216</v>
      </c>
      <c r="Q22" s="10">
        <v>8.714880224846391E-3</v>
      </c>
      <c r="R22" s="10">
        <v>6.8847610645752802E-2</v>
      </c>
      <c r="S22" s="73">
        <v>7.052305275950603E-2</v>
      </c>
      <c r="T22" s="11">
        <v>1.2313736914647111</v>
      </c>
      <c r="U22" s="11">
        <v>2.2268252990409199</v>
      </c>
    </row>
    <row r="23" spans="1:21" s="169" customFormat="1">
      <c r="A23" s="142">
        <v>2013</v>
      </c>
      <c r="B23" s="9">
        <v>2.953672225793035</v>
      </c>
      <c r="C23" s="10">
        <v>0.40562436077023162</v>
      </c>
      <c r="D23" s="10">
        <v>0.52279254961031152</v>
      </c>
      <c r="E23" s="10">
        <v>1.030350405499757E-3</v>
      </c>
      <c r="F23" s="10">
        <v>0.46607611234980689</v>
      </c>
      <c r="G23" s="10">
        <v>-4.7309217191704063E-2</v>
      </c>
      <c r="H23" s="11">
        <v>1.3482141559441461</v>
      </c>
      <c r="I23" s="10">
        <v>0.30271740772247308</v>
      </c>
      <c r="J23" s="10">
        <v>0.36778450609037378</v>
      </c>
      <c r="K23" s="10">
        <v>0.10144456474024061</v>
      </c>
      <c r="L23" s="10">
        <v>-1.29296693562715E-2</v>
      </c>
      <c r="M23" s="10">
        <v>0.37034327683745571</v>
      </c>
      <c r="N23" s="10">
        <v>0.1153018392434747</v>
      </c>
      <c r="O23" s="10">
        <v>0.19990895520262139</v>
      </c>
      <c r="P23" s="10">
        <v>2.4703610883445588E-2</v>
      </c>
      <c r="Q23" s="10">
        <v>-4.9148755536242497E-3</v>
      </c>
      <c r="R23" s="10">
        <v>0.1043540936579497</v>
      </c>
      <c r="S23" s="73">
        <v>3.6744360380750969E-2</v>
      </c>
      <c r="T23" s="11">
        <v>1.6054580698488889</v>
      </c>
      <c r="U23" s="11">
        <v>2.430879676182724</v>
      </c>
    </row>
    <row r="24" spans="1:21" s="169" customFormat="1">
      <c r="A24" s="142">
        <v>2014</v>
      </c>
      <c r="B24" s="9">
        <v>3.3168933800920448</v>
      </c>
      <c r="C24" s="10">
        <v>-0.1918042361219558</v>
      </c>
      <c r="D24" s="10">
        <v>0.85816304158493661</v>
      </c>
      <c r="E24" s="10">
        <v>0.10672193856389529</v>
      </c>
      <c r="F24" s="10">
        <v>0.28753417765744832</v>
      </c>
      <c r="G24" s="10">
        <v>0.41032272139352621</v>
      </c>
      <c r="H24" s="11">
        <v>1.4709376430778509</v>
      </c>
      <c r="I24" s="10">
        <v>0.1831991546293576</v>
      </c>
      <c r="J24" s="10">
        <v>6.7100931719895424E-2</v>
      </c>
      <c r="K24" s="10">
        <v>0.34420475561450992</v>
      </c>
      <c r="L24" s="10">
        <v>0.1245527856894104</v>
      </c>
      <c r="M24" s="10">
        <v>0.16872127410648161</v>
      </c>
      <c r="N24" s="10">
        <v>0.1052361574235702</v>
      </c>
      <c r="O24" s="10">
        <v>0.39649115647934952</v>
      </c>
      <c r="P24" s="10">
        <v>0.14797947010613491</v>
      </c>
      <c r="Q24" s="10">
        <v>1.8711524820142381E-2</v>
      </c>
      <c r="R24" s="10">
        <v>0.16324640697324369</v>
      </c>
      <c r="S24" s="73">
        <v>0.12651211945209909</v>
      </c>
      <c r="T24" s="11">
        <v>1.845955737014195</v>
      </c>
      <c r="U24" s="11">
        <v>2.4587303385071091</v>
      </c>
    </row>
    <row r="25" spans="1:21" s="169" customFormat="1">
      <c r="A25" s="142">
        <v>2015</v>
      </c>
      <c r="B25" s="9">
        <v>0.52853710101483653</v>
      </c>
      <c r="C25" s="10">
        <v>9.5422890284117656E-2</v>
      </c>
      <c r="D25" s="10">
        <v>-0.25850121134182052</v>
      </c>
      <c r="E25" s="10">
        <v>1.8254596121352069E-2</v>
      </c>
      <c r="F25" s="10">
        <v>-0.26885903692746738</v>
      </c>
      <c r="G25" s="10">
        <v>8.3815759168415022E-2</v>
      </c>
      <c r="H25" s="11">
        <v>-0.32986700269540309</v>
      </c>
      <c r="I25" s="10">
        <v>-0.2460357664496782</v>
      </c>
      <c r="J25" s="10">
        <v>-1.377517026429834E-2</v>
      </c>
      <c r="K25" s="10">
        <v>0.16549757376786359</v>
      </c>
      <c r="L25" s="10">
        <v>9.5503817207079469E-2</v>
      </c>
      <c r="M25" s="10">
        <v>0.4810055925161153</v>
      </c>
      <c r="N25" s="10">
        <v>0.14962393591867809</v>
      </c>
      <c r="O25" s="10">
        <v>-6.63423787441067E-3</v>
      </c>
      <c r="P25" s="10">
        <v>7.4085924614815085E-2</v>
      </c>
      <c r="Q25" s="10">
        <v>7.8278267866982686E-3</v>
      </c>
      <c r="R25" s="10">
        <v>7.7294402564772463E-2</v>
      </c>
      <c r="S25" s="73">
        <v>7.4010204922604572E-2</v>
      </c>
      <c r="T25" s="11">
        <v>0.85840410371023967</v>
      </c>
      <c r="U25" s="11">
        <v>0.78703831235665711</v>
      </c>
    </row>
    <row r="26" spans="1:21" s="169" customFormat="1">
      <c r="A26" s="142">
        <v>2016</v>
      </c>
      <c r="B26" s="9">
        <v>0.79328730754797383</v>
      </c>
      <c r="C26" s="10">
        <v>0.12951388771526751</v>
      </c>
      <c r="D26" s="10">
        <v>-0.2630026754664902</v>
      </c>
      <c r="E26" s="10">
        <v>4.5287133433707827E-2</v>
      </c>
      <c r="F26" s="10">
        <v>-0.57517722488009559</v>
      </c>
      <c r="G26" s="10">
        <v>0.1214100902949192</v>
      </c>
      <c r="H26" s="11">
        <v>-0.5419687889026914</v>
      </c>
      <c r="I26" s="10">
        <v>7.7673308351774384E-2</v>
      </c>
      <c r="J26" s="10">
        <v>0.22655128438933619</v>
      </c>
      <c r="K26" s="10">
        <v>0.19341570868398561</v>
      </c>
      <c r="L26" s="10">
        <v>4.8419941414435931E-2</v>
      </c>
      <c r="M26" s="10">
        <v>0.40565862108679562</v>
      </c>
      <c r="N26" s="10">
        <v>0.20431039374353141</v>
      </c>
      <c r="O26" s="10">
        <v>1.7505120254380609E-2</v>
      </c>
      <c r="P26" s="10">
        <v>-1.9578266487024858E-2</v>
      </c>
      <c r="Q26" s="10">
        <v>3.5116948003266597E-2</v>
      </c>
      <c r="R26" s="10">
        <v>0.113099307026225</v>
      </c>
      <c r="S26" s="73">
        <v>3.3083729983958837E-2</v>
      </c>
      <c r="T26" s="11">
        <v>1.335256096450665</v>
      </c>
      <c r="U26" s="11">
        <v>1.0562899830144641</v>
      </c>
    </row>
    <row r="27" spans="1:21" s="169" customFormat="1">
      <c r="A27" s="142">
        <v>2017</v>
      </c>
      <c r="B27" s="9">
        <v>3.6580453381387379</v>
      </c>
      <c r="C27" s="10">
        <v>-1.062801874769346E-2</v>
      </c>
      <c r="D27" s="10">
        <v>0.56265043509715151</v>
      </c>
      <c r="E27" s="10">
        <v>0.10878905807532691</v>
      </c>
      <c r="F27" s="10">
        <v>0.4878570392101923</v>
      </c>
      <c r="G27" s="10">
        <v>0.55145561590353831</v>
      </c>
      <c r="H27" s="11">
        <v>1.7001241295385161</v>
      </c>
      <c r="I27" s="10">
        <v>0.41690681279336522</v>
      </c>
      <c r="J27" s="10">
        <v>0.4091150299023808</v>
      </c>
      <c r="K27" s="10">
        <v>0.28071482937304398</v>
      </c>
      <c r="L27" s="10">
        <v>5.2591504518874913E-2</v>
      </c>
      <c r="M27" s="10">
        <v>0.21680051465091429</v>
      </c>
      <c r="N27" s="10">
        <v>0.1102248650990532</v>
      </c>
      <c r="O27" s="10">
        <v>0.20898644910201081</v>
      </c>
      <c r="P27" s="10">
        <v>1.7041596936653899E-2</v>
      </c>
      <c r="Q27" s="10">
        <v>3.7044300157594842E-2</v>
      </c>
      <c r="R27" s="10">
        <v>0.11180817107969029</v>
      </c>
      <c r="S27" s="73">
        <v>9.6687134986640305E-2</v>
      </c>
      <c r="T27" s="11">
        <v>1.957921208600222</v>
      </c>
      <c r="U27" s="11">
        <v>3.0953949030415862</v>
      </c>
    </row>
    <row r="28" spans="1:21" s="169" customFormat="1">
      <c r="A28" s="142">
        <v>2018</v>
      </c>
      <c r="B28" s="9">
        <v>1.9305802924119539</v>
      </c>
      <c r="C28" s="10">
        <v>-1.7017560546853709E-2</v>
      </c>
      <c r="D28" s="10">
        <v>-9.2407168754630037E-2</v>
      </c>
      <c r="E28" s="10">
        <v>-5.9434741554398552E-3</v>
      </c>
      <c r="F28" s="10">
        <v>-1.636722725007014E-2</v>
      </c>
      <c r="G28" s="10">
        <v>-9.6605822914825237E-2</v>
      </c>
      <c r="H28" s="11">
        <v>-0.22834125362181901</v>
      </c>
      <c r="I28" s="10">
        <v>-6.1354748987768007E-2</v>
      </c>
      <c r="J28" s="10">
        <v>-1.7654271138014009E-2</v>
      </c>
      <c r="K28" s="10">
        <v>-6.5656782988332094E-2</v>
      </c>
      <c r="L28" s="10">
        <v>3.7986137442135659E-3</v>
      </c>
      <c r="M28" s="10">
        <v>-5.3165837703937277E-2</v>
      </c>
      <c r="N28" s="10">
        <v>-7.2285154005424677E-3</v>
      </c>
      <c r="O28" s="10">
        <v>-8.6044710920311657E-2</v>
      </c>
      <c r="P28" s="10">
        <v>-2.2606117346342849E-2</v>
      </c>
      <c r="Q28" s="10">
        <v>-9.3863706381636467E-3</v>
      </c>
      <c r="R28" s="10">
        <v>-2.3011821802055101E-2</v>
      </c>
      <c r="S28" s="73">
        <v>2.5012321092150271</v>
      </c>
      <c r="T28" s="11">
        <v>2.1589215460337732</v>
      </c>
      <c r="U28" s="11">
        <v>2.0229874611665841</v>
      </c>
    </row>
    <row r="29" spans="1:21" s="169" customFormat="1"/>
    <row r="30" spans="1:21" s="169" customFormat="1">
      <c r="A30" s="1" t="s">
        <v>925</v>
      </c>
    </row>
    <row r="31" spans="1:21" s="169" customFormat="1">
      <c r="A31" s="1"/>
    </row>
    <row r="32" spans="1:21" s="169" customFormat="1">
      <c r="A32" s="142" t="s">
        <v>942</v>
      </c>
      <c r="B32" s="9">
        <f>AVERAGE(B8:B28)</f>
        <v>2.4627222517044052</v>
      </c>
      <c r="C32" s="16">
        <f t="shared" ref="C32:U32" si="1">AVERAGE(C8:C28)</f>
        <v>3.6689644738634529E-2</v>
      </c>
      <c r="D32" s="17">
        <f t="shared" si="1"/>
        <v>0.12766412403107213</v>
      </c>
      <c r="E32" s="17">
        <f t="shared" si="1"/>
        <v>3.4616178467048127E-2</v>
      </c>
      <c r="F32" s="17">
        <f t="shared" si="1"/>
        <v>0.25111406019432675</v>
      </c>
      <c r="G32" s="73">
        <f t="shared" si="1"/>
        <v>0.1935211355323084</v>
      </c>
      <c r="H32" s="9">
        <f t="shared" si="1"/>
        <v>0.64360514296338978</v>
      </c>
      <c r="I32" s="16">
        <f t="shared" si="1"/>
        <v>0.2421682588201173</v>
      </c>
      <c r="J32" s="17">
        <f t="shared" si="1"/>
        <v>0.22549100012486492</v>
      </c>
      <c r="K32" s="17">
        <f t="shared" si="1"/>
        <v>0.14122464028170678</v>
      </c>
      <c r="L32" s="17">
        <f t="shared" si="1"/>
        <v>0.1435909421082934</v>
      </c>
      <c r="M32" s="17">
        <f t="shared" si="1"/>
        <v>0.27602290425788895</v>
      </c>
      <c r="N32" s="17">
        <f t="shared" si="1"/>
        <v>0.17180054775339143</v>
      </c>
      <c r="O32" s="17">
        <f t="shared" si="1"/>
        <v>0.2256785110168455</v>
      </c>
      <c r="P32" s="17">
        <f t="shared" si="1"/>
        <v>8.9242173129133726E-2</v>
      </c>
      <c r="Q32" s="17">
        <f t="shared" si="1"/>
        <v>7.924638549490581E-3</v>
      </c>
      <c r="R32" s="17">
        <f t="shared" si="1"/>
        <v>6.4512978468983753E-2</v>
      </c>
      <c r="S32" s="73">
        <f t="shared" si="1"/>
        <v>0.23146051423029945</v>
      </c>
      <c r="T32" s="9">
        <f t="shared" si="1"/>
        <v>1.8191171087410152</v>
      </c>
      <c r="U32" s="9">
        <f t="shared" si="1"/>
        <v>2.3350581276733342</v>
      </c>
    </row>
    <row r="33" spans="1:21" s="169" customFormat="1">
      <c r="A33" s="142" t="s">
        <v>25</v>
      </c>
      <c r="B33" s="9">
        <f>AVERAGE(B8:B17)</f>
        <v>3.4433581811921536</v>
      </c>
      <c r="C33" s="16">
        <f t="shared" ref="C33:U33" si="2">AVERAGE(C8:C17)</f>
        <v>2.0906370681799791E-2</v>
      </c>
      <c r="D33" s="17">
        <f t="shared" si="2"/>
        <v>0.13670431623924345</v>
      </c>
      <c r="E33" s="17">
        <f t="shared" si="2"/>
        <v>3.8204401637488804E-2</v>
      </c>
      <c r="F33" s="17">
        <f t="shared" si="2"/>
        <v>0.3252844132657276</v>
      </c>
      <c r="G33" s="73">
        <f t="shared" si="2"/>
        <v>0.46241688931159813</v>
      </c>
      <c r="H33" s="9">
        <f t="shared" si="2"/>
        <v>0.98351639113585743</v>
      </c>
      <c r="I33" s="16">
        <f t="shared" si="2"/>
        <v>0.36556168963213831</v>
      </c>
      <c r="J33" s="17">
        <f t="shared" si="2"/>
        <v>0.3362353527983859</v>
      </c>
      <c r="K33" s="17">
        <f t="shared" si="2"/>
        <v>0.16826522309939504</v>
      </c>
      <c r="L33" s="17">
        <f t="shared" si="2"/>
        <v>0.25349762664739994</v>
      </c>
      <c r="M33" s="17">
        <f t="shared" si="2"/>
        <v>0.37262121387931024</v>
      </c>
      <c r="N33" s="17">
        <f t="shared" si="2"/>
        <v>0.23692587986971789</v>
      </c>
      <c r="O33" s="17">
        <f t="shared" si="2"/>
        <v>0.33921760366294895</v>
      </c>
      <c r="P33" s="17">
        <f t="shared" si="2"/>
        <v>0.15626272555578508</v>
      </c>
      <c r="Q33" s="17">
        <f t="shared" si="2"/>
        <v>1.169032605180585E-2</v>
      </c>
      <c r="R33" s="17">
        <f t="shared" si="2"/>
        <v>6.472108692566457E-2</v>
      </c>
      <c r="S33" s="73">
        <f t="shared" si="2"/>
        <v>0.1548430619337437</v>
      </c>
      <c r="T33" s="9">
        <f t="shared" si="2"/>
        <v>2.459841790056295</v>
      </c>
      <c r="U33" s="9">
        <f t="shared" si="2"/>
        <v>3.30665386495291</v>
      </c>
    </row>
    <row r="34" spans="1:21" s="169" customFormat="1">
      <c r="A34" s="241" t="s">
        <v>1002</v>
      </c>
      <c r="B34" s="9">
        <f>AVERAGE(B18:B28)</f>
        <v>1.5712350430791806</v>
      </c>
      <c r="C34" s="16">
        <f>AVERAGE(C18:C28)</f>
        <v>5.1038075699393379E-2</v>
      </c>
      <c r="D34" s="17">
        <f t="shared" ref="D34:U34" si="3">AVERAGE(D18:D28)</f>
        <v>0.11944576747818902</v>
      </c>
      <c r="E34" s="17">
        <f t="shared" si="3"/>
        <v>3.1354157403011153E-2</v>
      </c>
      <c r="F34" s="17">
        <f t="shared" si="3"/>
        <v>0.18368646649305329</v>
      </c>
      <c r="G34" s="73">
        <f t="shared" si="3"/>
        <v>-5.0929549721591354E-2</v>
      </c>
      <c r="H34" s="9">
        <f t="shared" si="3"/>
        <v>0.33459491735205549</v>
      </c>
      <c r="I34" s="16">
        <f t="shared" si="3"/>
        <v>0.12999241262737102</v>
      </c>
      <c r="J34" s="17">
        <f t="shared" si="3"/>
        <v>0.12481431587620943</v>
      </c>
      <c r="K34" s="17">
        <f t="shared" si="3"/>
        <v>0.11664229226562656</v>
      </c>
      <c r="L34" s="17">
        <f t="shared" si="3"/>
        <v>4.3675774345469279E-2</v>
      </c>
      <c r="M34" s="17">
        <f t="shared" si="3"/>
        <v>0.18820625914750613</v>
      </c>
      <c r="N34" s="17">
        <f t="shared" si="3"/>
        <v>0.11259570037491277</v>
      </c>
      <c r="O34" s="17">
        <f t="shared" si="3"/>
        <v>0.12246115406584228</v>
      </c>
      <c r="P34" s="17">
        <f t="shared" si="3"/>
        <v>2.8314398195814314E-2</v>
      </c>
      <c r="Q34" s="17">
        <f t="shared" si="3"/>
        <v>4.5012862746585192E-3</v>
      </c>
      <c r="R34" s="17">
        <f t="shared" si="3"/>
        <v>6.43237889629103E-2</v>
      </c>
      <c r="S34" s="73">
        <f t="shared" si="3"/>
        <v>0.30111274359080464</v>
      </c>
      <c r="T34" s="73">
        <f t="shared" si="3"/>
        <v>1.2366401257271251</v>
      </c>
      <c r="U34" s="73">
        <f>AVERAGE(U18:U28)</f>
        <v>1.4517892756009916</v>
      </c>
    </row>
    <row r="35" spans="1:21" s="169" customFormat="1"/>
    <row r="36" spans="1:21" s="169" customFormat="1">
      <c r="A36" s="25" t="s">
        <v>594</v>
      </c>
      <c r="B36" s="66" t="s">
        <v>951</v>
      </c>
    </row>
    <row r="37" spans="1:21" s="169" customFormat="1">
      <c r="A37" s="25" t="s">
        <v>595</v>
      </c>
      <c r="B37" s="3" t="s">
        <v>596</v>
      </c>
    </row>
    <row r="38" spans="1:21" s="169" customFormat="1">
      <c r="A38" s="1" t="s">
        <v>1</v>
      </c>
      <c r="B38" s="3" t="s">
        <v>654</v>
      </c>
    </row>
  </sheetData>
  <mergeCells count="1">
    <mergeCell ref="B6:U6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8"/>
  <dimension ref="A1:I37"/>
  <sheetViews>
    <sheetView workbookViewId="0">
      <selection activeCell="B35" sqref="B35"/>
    </sheetView>
  </sheetViews>
  <sheetFormatPr defaultRowHeight="15"/>
  <cols>
    <col min="8" max="8" width="9.85546875" customWidth="1"/>
  </cols>
  <sheetData>
    <row r="1" spans="1:9" ht="15.75">
      <c r="A1" s="227" t="s">
        <v>103</v>
      </c>
      <c r="B1" s="2" t="s">
        <v>913</v>
      </c>
    </row>
    <row r="2" spans="1:9">
      <c r="A2" s="3"/>
      <c r="B2" s="3"/>
    </row>
    <row r="3" spans="1:9">
      <c r="A3" s="1" t="s">
        <v>2</v>
      </c>
    </row>
    <row r="4" spans="1:9">
      <c r="A4" s="1"/>
    </row>
    <row r="5" spans="1:9" ht="67.5">
      <c r="A5" s="4" t="s">
        <v>3</v>
      </c>
      <c r="B5" s="5" t="s">
        <v>76</v>
      </c>
      <c r="C5" s="6" t="s">
        <v>77</v>
      </c>
      <c r="D5" s="6" t="s">
        <v>78</v>
      </c>
      <c r="E5" s="6" t="s">
        <v>79</v>
      </c>
      <c r="F5" s="18" t="s">
        <v>706</v>
      </c>
      <c r="G5" s="6" t="s">
        <v>703</v>
      </c>
      <c r="H5" s="6" t="s">
        <v>705</v>
      </c>
      <c r="I5" s="6" t="s">
        <v>704</v>
      </c>
    </row>
    <row r="6" spans="1:9" s="41" customFormat="1">
      <c r="A6" s="67"/>
      <c r="B6" s="246" t="s">
        <v>600</v>
      </c>
      <c r="C6" s="247"/>
      <c r="D6" s="247"/>
      <c r="E6" s="247"/>
      <c r="F6" s="247"/>
      <c r="G6" s="247"/>
      <c r="H6" s="247"/>
      <c r="I6" s="247"/>
    </row>
    <row r="7" spans="1:9">
      <c r="A7" s="8">
        <v>1997</v>
      </c>
      <c r="B7" s="81">
        <v>2402</v>
      </c>
      <c r="C7" s="82">
        <v>240</v>
      </c>
      <c r="D7" s="82">
        <v>1302</v>
      </c>
      <c r="E7" s="82">
        <v>658</v>
      </c>
      <c r="F7" s="83">
        <v>203</v>
      </c>
      <c r="G7" s="82">
        <v>50</v>
      </c>
      <c r="H7" s="82">
        <v>79</v>
      </c>
      <c r="I7" s="82">
        <v>75</v>
      </c>
    </row>
    <row r="8" spans="1:9">
      <c r="A8" s="8">
        <v>1998</v>
      </c>
      <c r="B8" s="81">
        <v>2481</v>
      </c>
      <c r="C8" s="82">
        <v>276</v>
      </c>
      <c r="D8" s="82">
        <v>1177</v>
      </c>
      <c r="E8" s="82">
        <v>741</v>
      </c>
      <c r="F8" s="83">
        <v>287</v>
      </c>
      <c r="G8" s="82">
        <v>115</v>
      </c>
      <c r="H8" s="82">
        <v>93</v>
      </c>
      <c r="I8" s="82">
        <v>79</v>
      </c>
    </row>
    <row r="9" spans="1:9">
      <c r="A9" s="8">
        <v>1999</v>
      </c>
      <c r="B9" s="81">
        <v>3311</v>
      </c>
      <c r="C9" s="82">
        <v>392</v>
      </c>
      <c r="D9" s="82">
        <v>1673</v>
      </c>
      <c r="E9" s="82">
        <v>707</v>
      </c>
      <c r="F9" s="83">
        <v>538</v>
      </c>
      <c r="G9" s="82">
        <v>302</v>
      </c>
      <c r="H9" s="82">
        <v>99</v>
      </c>
      <c r="I9" s="82">
        <v>137</v>
      </c>
    </row>
    <row r="10" spans="1:9">
      <c r="A10" s="8">
        <v>2000</v>
      </c>
      <c r="B10" s="81">
        <v>2923</v>
      </c>
      <c r="C10" s="82">
        <v>371</v>
      </c>
      <c r="D10" s="82">
        <v>1026</v>
      </c>
      <c r="E10" s="82">
        <v>1248</v>
      </c>
      <c r="F10" s="83">
        <v>278</v>
      </c>
      <c r="G10" s="82">
        <v>109</v>
      </c>
      <c r="H10" s="82">
        <v>108</v>
      </c>
      <c r="I10" s="82">
        <v>61</v>
      </c>
    </row>
    <row r="11" spans="1:9">
      <c r="A11" s="8">
        <v>2001</v>
      </c>
      <c r="B11" s="81">
        <v>2839</v>
      </c>
      <c r="C11" s="82">
        <v>422</v>
      </c>
      <c r="D11" s="82">
        <v>1341</v>
      </c>
      <c r="E11" s="82">
        <v>785</v>
      </c>
      <c r="F11" s="83">
        <v>291</v>
      </c>
      <c r="G11" s="82">
        <v>115</v>
      </c>
      <c r="H11" s="82">
        <v>109</v>
      </c>
      <c r="I11" s="82">
        <v>67</v>
      </c>
    </row>
    <row r="12" spans="1:9">
      <c r="A12" s="8">
        <v>2002</v>
      </c>
      <c r="B12" s="81">
        <v>2789</v>
      </c>
      <c r="C12" s="82">
        <v>325</v>
      </c>
      <c r="D12" s="82">
        <v>1007</v>
      </c>
      <c r="E12" s="82">
        <v>1040</v>
      </c>
      <c r="F12" s="83">
        <v>416</v>
      </c>
      <c r="G12" s="82">
        <v>202</v>
      </c>
      <c r="H12" s="82">
        <v>121</v>
      </c>
      <c r="I12" s="82">
        <v>93</v>
      </c>
    </row>
    <row r="13" spans="1:9">
      <c r="A13" s="8">
        <v>2003</v>
      </c>
      <c r="B13" s="81">
        <v>2952</v>
      </c>
      <c r="C13" s="82">
        <v>297</v>
      </c>
      <c r="D13" s="82">
        <v>1192</v>
      </c>
      <c r="E13" s="82">
        <v>1001</v>
      </c>
      <c r="F13" s="83">
        <v>462</v>
      </c>
      <c r="G13" s="82">
        <v>231</v>
      </c>
      <c r="H13" s="82">
        <v>138</v>
      </c>
      <c r="I13" s="82">
        <v>92</v>
      </c>
    </row>
    <row r="14" spans="1:9">
      <c r="A14" s="8">
        <v>2004</v>
      </c>
      <c r="B14" s="81">
        <v>3361</v>
      </c>
      <c r="C14" s="82">
        <v>305</v>
      </c>
      <c r="D14" s="82">
        <v>1472</v>
      </c>
      <c r="E14" s="82">
        <v>1225</v>
      </c>
      <c r="F14" s="83">
        <v>359</v>
      </c>
      <c r="G14" s="82">
        <v>100</v>
      </c>
      <c r="H14" s="82">
        <v>137</v>
      </c>
      <c r="I14" s="82">
        <v>122</v>
      </c>
    </row>
    <row r="15" spans="1:9">
      <c r="A15" s="8">
        <v>2005</v>
      </c>
      <c r="B15" s="81">
        <v>3773</v>
      </c>
      <c r="C15" s="82">
        <v>328</v>
      </c>
      <c r="D15" s="82">
        <v>1715</v>
      </c>
      <c r="E15" s="82">
        <v>1207</v>
      </c>
      <c r="F15" s="83">
        <v>522</v>
      </c>
      <c r="G15" s="82">
        <v>222</v>
      </c>
      <c r="H15" s="82">
        <v>164</v>
      </c>
      <c r="I15" s="82">
        <v>137</v>
      </c>
    </row>
    <row r="16" spans="1:9">
      <c r="A16" s="8">
        <v>2006</v>
      </c>
      <c r="B16" s="81">
        <v>3475</v>
      </c>
      <c r="C16" s="82">
        <v>373</v>
      </c>
      <c r="D16" s="82">
        <v>1280</v>
      </c>
      <c r="E16" s="82">
        <v>1033</v>
      </c>
      <c r="F16" s="83">
        <v>789</v>
      </c>
      <c r="G16" s="82">
        <v>501</v>
      </c>
      <c r="H16" s="82">
        <v>174</v>
      </c>
      <c r="I16" s="82">
        <v>115</v>
      </c>
    </row>
    <row r="17" spans="1:9">
      <c r="A17" s="8">
        <v>2007</v>
      </c>
      <c r="B17" s="81">
        <v>3165</v>
      </c>
      <c r="C17" s="82">
        <v>353</v>
      </c>
      <c r="D17" s="82">
        <v>1075</v>
      </c>
      <c r="E17" s="82">
        <v>1090</v>
      </c>
      <c r="F17" s="83">
        <v>646</v>
      </c>
      <c r="G17" s="82">
        <v>357</v>
      </c>
      <c r="H17" s="82">
        <v>182</v>
      </c>
      <c r="I17" s="82">
        <v>108</v>
      </c>
    </row>
    <row r="18" spans="1:9">
      <c r="A18" s="8">
        <v>2008</v>
      </c>
      <c r="B18" s="81">
        <v>3891</v>
      </c>
      <c r="C18" s="82">
        <v>458</v>
      </c>
      <c r="D18" s="82">
        <v>1628</v>
      </c>
      <c r="E18" s="82">
        <v>1242</v>
      </c>
      <c r="F18" s="83">
        <v>563</v>
      </c>
      <c r="G18" s="82">
        <v>258</v>
      </c>
      <c r="H18" s="82">
        <v>178</v>
      </c>
      <c r="I18" s="82">
        <v>127</v>
      </c>
    </row>
    <row r="19" spans="1:9">
      <c r="A19" s="8">
        <v>2009</v>
      </c>
      <c r="B19" s="81">
        <v>3768</v>
      </c>
      <c r="C19" s="82">
        <v>474</v>
      </c>
      <c r="D19" s="82">
        <v>1766</v>
      </c>
      <c r="E19" s="82">
        <v>1052</v>
      </c>
      <c r="F19" s="83">
        <v>476</v>
      </c>
      <c r="G19" s="82">
        <v>143</v>
      </c>
      <c r="H19" s="82">
        <v>194</v>
      </c>
      <c r="I19" s="82">
        <v>139</v>
      </c>
    </row>
    <row r="20" spans="1:9">
      <c r="A20" s="8">
        <v>2010</v>
      </c>
      <c r="B20" s="81">
        <v>4517</v>
      </c>
      <c r="C20" s="82">
        <v>826</v>
      </c>
      <c r="D20" s="82">
        <v>1574</v>
      </c>
      <c r="E20" s="82">
        <v>1282</v>
      </c>
      <c r="F20" s="83">
        <v>835</v>
      </c>
      <c r="G20" s="82">
        <v>496</v>
      </c>
      <c r="H20" s="82">
        <v>197</v>
      </c>
      <c r="I20" s="82">
        <v>143</v>
      </c>
    </row>
    <row r="21" spans="1:9">
      <c r="A21" s="8">
        <v>2011</v>
      </c>
      <c r="B21" s="81">
        <v>6083</v>
      </c>
      <c r="C21" s="82">
        <v>1241</v>
      </c>
      <c r="D21" s="82">
        <v>2378</v>
      </c>
      <c r="E21" s="82">
        <v>1656</v>
      </c>
      <c r="F21" s="83">
        <v>808</v>
      </c>
      <c r="G21" s="82">
        <v>395</v>
      </c>
      <c r="H21" s="82">
        <v>236</v>
      </c>
      <c r="I21" s="82">
        <v>177</v>
      </c>
    </row>
    <row r="22" spans="1:9">
      <c r="A22" s="8">
        <v>2012</v>
      </c>
      <c r="B22" s="81">
        <v>7841</v>
      </c>
      <c r="C22" s="82">
        <v>1938</v>
      </c>
      <c r="D22" s="82">
        <v>3311</v>
      </c>
      <c r="E22" s="82">
        <v>1431</v>
      </c>
      <c r="F22" s="83">
        <v>1161</v>
      </c>
      <c r="G22" s="82">
        <v>687</v>
      </c>
      <c r="H22" s="82">
        <v>274</v>
      </c>
      <c r="I22" s="82">
        <v>200</v>
      </c>
    </row>
    <row r="23" spans="1:9">
      <c r="A23" s="8">
        <v>2013</v>
      </c>
      <c r="B23" s="81">
        <v>9676</v>
      </c>
      <c r="C23" s="82">
        <v>1709</v>
      </c>
      <c r="D23" s="82">
        <v>5047</v>
      </c>
      <c r="E23" s="82">
        <v>1674</v>
      </c>
      <c r="F23" s="83">
        <v>1245</v>
      </c>
      <c r="G23" s="82">
        <v>726</v>
      </c>
      <c r="H23" s="82">
        <v>249</v>
      </c>
      <c r="I23" s="82">
        <v>270</v>
      </c>
    </row>
    <row r="24" spans="1:9">
      <c r="A24" s="8">
        <v>2014</v>
      </c>
      <c r="B24" s="81">
        <v>10301</v>
      </c>
      <c r="C24" s="82">
        <v>1499</v>
      </c>
      <c r="D24" s="82">
        <v>6427</v>
      </c>
      <c r="E24" s="82">
        <v>1561</v>
      </c>
      <c r="F24" s="83">
        <v>814</v>
      </c>
      <c r="G24" s="82">
        <v>307</v>
      </c>
      <c r="H24" s="82">
        <v>285</v>
      </c>
      <c r="I24" s="82">
        <v>222</v>
      </c>
    </row>
    <row r="25" spans="1:9">
      <c r="A25" s="8">
        <v>2015</v>
      </c>
      <c r="B25" s="81">
        <v>10475</v>
      </c>
      <c r="C25" s="82">
        <v>1451</v>
      </c>
      <c r="D25" s="82">
        <v>6617</v>
      </c>
      <c r="E25" s="82">
        <v>1331</v>
      </c>
      <c r="F25" s="83">
        <v>1076</v>
      </c>
      <c r="G25" s="82">
        <v>576</v>
      </c>
      <c r="H25" s="82">
        <v>299</v>
      </c>
      <c r="I25" s="82">
        <v>201</v>
      </c>
    </row>
    <row r="26" spans="1:9">
      <c r="A26" s="8">
        <v>2016</v>
      </c>
      <c r="B26" s="81">
        <v>12409</v>
      </c>
      <c r="C26" s="82">
        <v>1122</v>
      </c>
      <c r="D26" s="82">
        <v>9153</v>
      </c>
      <c r="E26" s="82">
        <v>1144</v>
      </c>
      <c r="F26" s="83">
        <v>990</v>
      </c>
      <c r="G26" s="82">
        <v>491</v>
      </c>
      <c r="H26" s="82">
        <v>301</v>
      </c>
      <c r="I26" s="82">
        <v>198</v>
      </c>
    </row>
    <row r="27" spans="1:9" s="133" customFormat="1">
      <c r="A27" s="142">
        <v>2017</v>
      </c>
      <c r="B27" s="81">
        <v>9628</v>
      </c>
      <c r="C27" s="82">
        <v>1312</v>
      </c>
      <c r="D27" s="82">
        <v>6375</v>
      </c>
      <c r="E27" s="82">
        <v>1203</v>
      </c>
      <c r="F27" s="83">
        <v>738</v>
      </c>
      <c r="G27" s="82">
        <v>230</v>
      </c>
      <c r="H27" s="82">
        <v>305</v>
      </c>
      <c r="I27" s="82">
        <v>203</v>
      </c>
    </row>
    <row r="29" spans="1:9">
      <c r="A29" s="1" t="s">
        <v>22</v>
      </c>
    </row>
    <row r="30" spans="1:9">
      <c r="A30" s="1"/>
    </row>
    <row r="31" spans="1:9" s="54" customFormat="1">
      <c r="A31" s="142" t="s">
        <v>656</v>
      </c>
      <c r="B31" s="9">
        <f>((B27/B7)^(1/(2017-1997))-1)*100</f>
        <v>7.1884902499671499</v>
      </c>
      <c r="C31" s="16">
        <f t="shared" ref="C31:I31" si="0">((C27/C7)^(1/(2017-1997))-1)*100</f>
        <v>8.8644617501170373</v>
      </c>
      <c r="D31" s="17">
        <f t="shared" si="0"/>
        <v>8.2663411884953852</v>
      </c>
      <c r="E31" s="17">
        <f t="shared" si="0"/>
        <v>3.0628117543042066</v>
      </c>
      <c r="F31" s="73">
        <f t="shared" si="0"/>
        <v>6.6664929217802316</v>
      </c>
      <c r="G31" s="16">
        <f t="shared" si="0"/>
        <v>7.9289349871554116</v>
      </c>
      <c r="H31" s="17">
        <f t="shared" si="0"/>
        <v>6.9876473205390477</v>
      </c>
      <c r="I31" s="17">
        <f t="shared" si="0"/>
        <v>5.1046036259081662</v>
      </c>
    </row>
    <row r="32" spans="1:9">
      <c r="A32" s="8" t="s">
        <v>25</v>
      </c>
      <c r="B32" s="9">
        <f t="shared" ref="B32:I32" si="1">((B17/B7)^(1/(2007-1997))-1)*100</f>
        <v>2.7969125677005158</v>
      </c>
      <c r="C32" s="16">
        <f t="shared" si="1"/>
        <v>3.9336899699179417</v>
      </c>
      <c r="D32" s="17">
        <f t="shared" si="1"/>
        <v>-1.8975738396619035</v>
      </c>
      <c r="E32" s="17">
        <f t="shared" si="1"/>
        <v>5.1768259486436152</v>
      </c>
      <c r="F32" s="73">
        <f t="shared" si="1"/>
        <v>12.272565846943806</v>
      </c>
      <c r="G32" s="16">
        <f t="shared" si="1"/>
        <v>21.722207849742524</v>
      </c>
      <c r="H32" s="17">
        <f t="shared" si="1"/>
        <v>8.703725791342066</v>
      </c>
      <c r="I32" s="17">
        <f t="shared" si="1"/>
        <v>3.7137289336648172</v>
      </c>
    </row>
    <row r="33" spans="1:9">
      <c r="A33" s="142" t="s">
        <v>657</v>
      </c>
      <c r="B33" s="9">
        <f>((B27/B17)^(1/(2017-2007))-1)*100</f>
        <v>11.767680128530845</v>
      </c>
      <c r="C33" s="16">
        <f t="shared" ref="C33:I33" si="2">((C27/C17)^(1/(2017-2007))-1)*100</f>
        <v>14.029156816937082</v>
      </c>
      <c r="D33" s="17">
        <f t="shared" si="2"/>
        <v>19.48328999719098</v>
      </c>
      <c r="E33" s="17">
        <f t="shared" si="2"/>
        <v>0.99128844114095838</v>
      </c>
      <c r="F33" s="73">
        <f t="shared" si="2"/>
        <v>1.3403463829530837</v>
      </c>
      <c r="G33" s="16">
        <f t="shared" si="2"/>
        <v>-4.3013167996339359</v>
      </c>
      <c r="H33" s="17">
        <f t="shared" si="2"/>
        <v>5.2986601503930641</v>
      </c>
      <c r="I33" s="17">
        <f t="shared" si="2"/>
        <v>6.5141309346316456</v>
      </c>
    </row>
    <row r="35" spans="1:9">
      <c r="A35" s="25" t="s">
        <v>594</v>
      </c>
      <c r="B35" s="66" t="s">
        <v>938</v>
      </c>
    </row>
    <row r="36" spans="1:9">
      <c r="A36" s="25" t="s">
        <v>595</v>
      </c>
      <c r="B36" s="3" t="s">
        <v>608</v>
      </c>
    </row>
    <row r="37" spans="1:9">
      <c r="A37" s="1" t="s">
        <v>1</v>
      </c>
      <c r="B37" s="3" t="s">
        <v>610</v>
      </c>
    </row>
  </sheetData>
  <mergeCells count="1">
    <mergeCell ref="B6:I6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10"/>
  <dimension ref="A1:I37"/>
  <sheetViews>
    <sheetView workbookViewId="0">
      <selection activeCell="M34" sqref="M34"/>
    </sheetView>
  </sheetViews>
  <sheetFormatPr defaultRowHeight="15"/>
  <cols>
    <col min="8" max="8" width="10" customWidth="1"/>
  </cols>
  <sheetData>
    <row r="1" spans="1:9" ht="15.75">
      <c r="A1" s="227" t="s">
        <v>111</v>
      </c>
      <c r="B1" s="2" t="s">
        <v>914</v>
      </c>
    </row>
    <row r="2" spans="1:9">
      <c r="A2" s="3"/>
      <c r="B2" s="3"/>
    </row>
    <row r="3" spans="1:9">
      <c r="A3" s="1" t="s">
        <v>2</v>
      </c>
    </row>
    <row r="4" spans="1:9">
      <c r="A4" s="1"/>
    </row>
    <row r="5" spans="1:9" ht="56.25">
      <c r="A5" s="4" t="s">
        <v>3</v>
      </c>
      <c r="B5" s="5" t="s">
        <v>76</v>
      </c>
      <c r="C5" s="6" t="s">
        <v>77</v>
      </c>
      <c r="D5" s="6" t="s">
        <v>78</v>
      </c>
      <c r="E5" s="6" t="s">
        <v>79</v>
      </c>
      <c r="F5" s="18" t="s">
        <v>706</v>
      </c>
      <c r="G5" s="6" t="s">
        <v>703</v>
      </c>
      <c r="H5" s="6" t="s">
        <v>705</v>
      </c>
      <c r="I5" s="6" t="s">
        <v>704</v>
      </c>
    </row>
    <row r="6" spans="1:9" s="41" customFormat="1">
      <c r="A6" s="67"/>
      <c r="B6" s="246" t="s">
        <v>600</v>
      </c>
      <c r="C6" s="247"/>
      <c r="D6" s="247"/>
      <c r="E6" s="247"/>
      <c r="F6" s="247"/>
      <c r="G6" s="247"/>
      <c r="H6" s="247"/>
      <c r="I6" s="247"/>
    </row>
    <row r="7" spans="1:9">
      <c r="A7" s="8">
        <v>1997</v>
      </c>
      <c r="B7" s="81">
        <v>140089</v>
      </c>
      <c r="C7" s="82">
        <v>22851</v>
      </c>
      <c r="D7" s="82">
        <v>31206</v>
      </c>
      <c r="E7" s="82">
        <v>63393</v>
      </c>
      <c r="F7" s="83">
        <v>22639</v>
      </c>
      <c r="G7" s="82">
        <v>3527</v>
      </c>
      <c r="H7" s="82">
        <v>9546</v>
      </c>
      <c r="I7" s="82">
        <v>9565</v>
      </c>
    </row>
    <row r="8" spans="1:9">
      <c r="A8" s="8">
        <v>1998</v>
      </c>
      <c r="B8" s="81">
        <v>150302</v>
      </c>
      <c r="C8" s="82">
        <v>22646</v>
      </c>
      <c r="D8" s="82">
        <v>31255</v>
      </c>
      <c r="E8" s="82">
        <v>70582</v>
      </c>
      <c r="F8" s="83">
        <v>25819</v>
      </c>
      <c r="G8" s="82">
        <v>4693</v>
      </c>
      <c r="H8" s="82">
        <v>10342</v>
      </c>
      <c r="I8" s="82">
        <v>10783</v>
      </c>
    </row>
    <row r="9" spans="1:9">
      <c r="A9" s="8">
        <v>1999</v>
      </c>
      <c r="B9" s="81">
        <v>157866</v>
      </c>
      <c r="C9" s="82">
        <v>25284</v>
      </c>
      <c r="D9" s="82">
        <v>32781</v>
      </c>
      <c r="E9" s="82">
        <v>72594</v>
      </c>
      <c r="F9" s="83">
        <v>27208</v>
      </c>
      <c r="G9" s="82">
        <v>3894</v>
      </c>
      <c r="H9" s="82">
        <v>11464</v>
      </c>
      <c r="I9" s="82">
        <v>11850</v>
      </c>
    </row>
    <row r="10" spans="1:9">
      <c r="A10" s="8">
        <v>2000</v>
      </c>
      <c r="B10" s="81">
        <v>168153</v>
      </c>
      <c r="C10" s="82">
        <v>23917</v>
      </c>
      <c r="D10" s="82">
        <v>36033</v>
      </c>
      <c r="E10" s="82">
        <v>76557</v>
      </c>
      <c r="F10" s="83">
        <v>31646</v>
      </c>
      <c r="G10" s="82">
        <v>5396</v>
      </c>
      <c r="H10" s="82">
        <v>14020</v>
      </c>
      <c r="I10" s="82">
        <v>12229</v>
      </c>
    </row>
    <row r="11" spans="1:9">
      <c r="A11" s="8">
        <v>2001</v>
      </c>
      <c r="B11" s="81">
        <v>175212</v>
      </c>
      <c r="C11" s="82">
        <v>26295</v>
      </c>
      <c r="D11" s="82">
        <v>38365</v>
      </c>
      <c r="E11" s="82">
        <v>74694</v>
      </c>
      <c r="F11" s="83">
        <v>35859</v>
      </c>
      <c r="G11" s="82">
        <v>6160</v>
      </c>
      <c r="H11" s="82">
        <v>16199</v>
      </c>
      <c r="I11" s="82">
        <v>13500</v>
      </c>
    </row>
    <row r="12" spans="1:9">
      <c r="A12" s="8">
        <v>2002</v>
      </c>
      <c r="B12" s="81">
        <v>172383</v>
      </c>
      <c r="C12" s="82">
        <v>27102</v>
      </c>
      <c r="D12" s="82">
        <v>37740</v>
      </c>
      <c r="E12" s="82">
        <v>71989</v>
      </c>
      <c r="F12" s="83">
        <v>35552</v>
      </c>
      <c r="G12" s="82">
        <v>5098</v>
      </c>
      <c r="H12" s="82">
        <v>17567</v>
      </c>
      <c r="I12" s="82">
        <v>12886</v>
      </c>
    </row>
    <row r="13" spans="1:9">
      <c r="A13" s="8">
        <v>2003</v>
      </c>
      <c r="B13" s="81">
        <v>179074</v>
      </c>
      <c r="C13" s="82">
        <v>27092</v>
      </c>
      <c r="D13" s="82">
        <v>41660</v>
      </c>
      <c r="E13" s="82">
        <v>72162</v>
      </c>
      <c r="F13" s="83">
        <v>38159</v>
      </c>
      <c r="G13" s="82">
        <v>5514</v>
      </c>
      <c r="H13" s="82">
        <v>18720</v>
      </c>
      <c r="I13" s="82">
        <v>13926</v>
      </c>
    </row>
    <row r="14" spans="1:9">
      <c r="A14" s="8">
        <v>2004</v>
      </c>
      <c r="B14" s="81">
        <v>195485</v>
      </c>
      <c r="C14" s="82">
        <v>30097</v>
      </c>
      <c r="D14" s="82">
        <v>47558</v>
      </c>
      <c r="E14" s="82">
        <v>76024</v>
      </c>
      <c r="F14" s="83">
        <v>41806</v>
      </c>
      <c r="G14" s="82">
        <v>6344</v>
      </c>
      <c r="H14" s="82">
        <v>20246</v>
      </c>
      <c r="I14" s="82">
        <v>15216</v>
      </c>
    </row>
    <row r="15" spans="1:9">
      <c r="A15" s="8">
        <v>2005</v>
      </c>
      <c r="B15" s="81">
        <v>219934</v>
      </c>
      <c r="C15" s="82">
        <v>31212</v>
      </c>
      <c r="D15" s="82">
        <v>58601</v>
      </c>
      <c r="E15" s="82">
        <v>83699</v>
      </c>
      <c r="F15" s="83">
        <v>46422</v>
      </c>
      <c r="G15" s="82">
        <v>8156</v>
      </c>
      <c r="H15" s="82">
        <v>20902</v>
      </c>
      <c r="I15" s="82">
        <v>17364</v>
      </c>
    </row>
    <row r="16" spans="1:9">
      <c r="A16" s="8">
        <v>2006</v>
      </c>
      <c r="B16" s="81">
        <v>243057</v>
      </c>
      <c r="C16" s="82">
        <v>37205</v>
      </c>
      <c r="D16" s="82">
        <v>68213</v>
      </c>
      <c r="E16" s="82">
        <v>89702</v>
      </c>
      <c r="F16" s="83">
        <v>47938</v>
      </c>
      <c r="G16" s="82">
        <v>8481</v>
      </c>
      <c r="H16" s="82">
        <v>21415</v>
      </c>
      <c r="I16" s="82">
        <v>18042</v>
      </c>
    </row>
    <row r="17" spans="1:9">
      <c r="A17" s="8">
        <v>2007</v>
      </c>
      <c r="B17" s="81">
        <v>256188</v>
      </c>
      <c r="C17" s="82">
        <v>38711</v>
      </c>
      <c r="D17" s="82">
        <v>76399</v>
      </c>
      <c r="E17" s="82">
        <v>89841</v>
      </c>
      <c r="F17" s="83">
        <v>51237</v>
      </c>
      <c r="G17" s="82">
        <v>9925</v>
      </c>
      <c r="H17" s="82">
        <v>20935</v>
      </c>
      <c r="I17" s="82">
        <v>20377</v>
      </c>
    </row>
    <row r="18" spans="1:9">
      <c r="A18" s="8">
        <v>2008</v>
      </c>
      <c r="B18" s="81">
        <v>278542</v>
      </c>
      <c r="C18" s="82">
        <v>44059</v>
      </c>
      <c r="D18" s="82">
        <v>88086</v>
      </c>
      <c r="E18" s="82">
        <v>92561</v>
      </c>
      <c r="F18" s="83">
        <v>53835</v>
      </c>
      <c r="G18" s="82">
        <v>10371</v>
      </c>
      <c r="H18" s="82">
        <v>22492</v>
      </c>
      <c r="I18" s="82">
        <v>20973</v>
      </c>
    </row>
    <row r="19" spans="1:9">
      <c r="A19" s="8">
        <v>2009</v>
      </c>
      <c r="B19" s="81">
        <v>246888</v>
      </c>
      <c r="C19" s="82">
        <v>43527</v>
      </c>
      <c r="D19" s="82">
        <v>76513</v>
      </c>
      <c r="E19" s="82">
        <v>79254</v>
      </c>
      <c r="F19" s="83">
        <v>47594</v>
      </c>
      <c r="G19" s="82">
        <v>5918</v>
      </c>
      <c r="H19" s="82">
        <v>21789</v>
      </c>
      <c r="I19" s="82">
        <v>19887</v>
      </c>
    </row>
    <row r="20" spans="1:9">
      <c r="A20" s="8">
        <v>2010</v>
      </c>
      <c r="B20" s="81">
        <v>276091</v>
      </c>
      <c r="C20" s="82">
        <v>45778</v>
      </c>
      <c r="D20" s="82">
        <v>99659</v>
      </c>
      <c r="E20" s="82">
        <v>78833</v>
      </c>
      <c r="F20" s="83">
        <v>51821</v>
      </c>
      <c r="G20" s="82">
        <v>8405</v>
      </c>
      <c r="H20" s="82">
        <v>22164</v>
      </c>
      <c r="I20" s="82">
        <v>21251</v>
      </c>
    </row>
    <row r="21" spans="1:9">
      <c r="A21" s="8">
        <v>2011</v>
      </c>
      <c r="B21" s="81">
        <v>297371</v>
      </c>
      <c r="C21" s="82">
        <v>48629</v>
      </c>
      <c r="D21" s="82">
        <v>110901</v>
      </c>
      <c r="E21" s="82">
        <v>83121</v>
      </c>
      <c r="F21" s="83">
        <v>54719</v>
      </c>
      <c r="G21" s="82">
        <v>9847</v>
      </c>
      <c r="H21" s="82">
        <v>23228</v>
      </c>
      <c r="I21" s="82">
        <v>21644</v>
      </c>
    </row>
    <row r="22" spans="1:9">
      <c r="A22" s="8">
        <v>2012</v>
      </c>
      <c r="B22" s="81">
        <v>317868</v>
      </c>
      <c r="C22" s="82">
        <v>50716</v>
      </c>
      <c r="D22" s="82">
        <v>125193</v>
      </c>
      <c r="E22" s="82">
        <v>85739</v>
      </c>
      <c r="F22" s="83">
        <v>56220</v>
      </c>
      <c r="G22" s="82">
        <v>10382</v>
      </c>
      <c r="H22" s="82">
        <v>22518</v>
      </c>
      <c r="I22" s="82">
        <v>23320</v>
      </c>
    </row>
    <row r="23" spans="1:9">
      <c r="A23" s="8">
        <v>2013</v>
      </c>
      <c r="B23" s="81">
        <v>328683</v>
      </c>
      <c r="C23" s="82">
        <v>50164</v>
      </c>
      <c r="D23" s="82">
        <v>137564</v>
      </c>
      <c r="E23" s="82">
        <v>84231</v>
      </c>
      <c r="F23" s="83">
        <v>56724</v>
      </c>
      <c r="G23" s="82">
        <v>8936</v>
      </c>
      <c r="H23" s="82">
        <v>24025</v>
      </c>
      <c r="I23" s="82">
        <v>23763</v>
      </c>
    </row>
    <row r="24" spans="1:9">
      <c r="A24" s="8">
        <v>2014</v>
      </c>
      <c r="B24" s="81">
        <v>348466</v>
      </c>
      <c r="C24" s="82">
        <v>51563</v>
      </c>
      <c r="D24" s="82">
        <v>149254</v>
      </c>
      <c r="E24" s="82">
        <v>88590</v>
      </c>
      <c r="F24" s="83">
        <v>59059</v>
      </c>
      <c r="G24" s="82">
        <v>7543</v>
      </c>
      <c r="H24" s="82">
        <v>25824</v>
      </c>
      <c r="I24" s="82">
        <v>25692</v>
      </c>
    </row>
    <row r="25" spans="1:9">
      <c r="A25" s="8">
        <v>2015</v>
      </c>
      <c r="B25" s="81">
        <v>327764</v>
      </c>
      <c r="C25" s="82">
        <v>53762</v>
      </c>
      <c r="D25" s="82">
        <v>129134</v>
      </c>
      <c r="E25" s="82">
        <v>88681</v>
      </c>
      <c r="F25" s="83">
        <v>56186</v>
      </c>
      <c r="G25" s="82">
        <v>5352</v>
      </c>
      <c r="H25" s="82">
        <v>25448</v>
      </c>
      <c r="I25" s="82">
        <v>25386</v>
      </c>
    </row>
    <row r="26" spans="1:9">
      <c r="A26" s="8">
        <v>2016</v>
      </c>
      <c r="B26" s="81">
        <v>307179</v>
      </c>
      <c r="C26" s="82">
        <v>51688</v>
      </c>
      <c r="D26" s="82">
        <v>115045</v>
      </c>
      <c r="E26" s="82">
        <v>85800</v>
      </c>
      <c r="F26" s="83">
        <v>54646</v>
      </c>
      <c r="G26" s="82">
        <v>4000</v>
      </c>
      <c r="H26" s="82">
        <v>25370</v>
      </c>
      <c r="I26" s="82">
        <v>25276</v>
      </c>
    </row>
    <row r="27" spans="1:9">
      <c r="A27" s="142">
        <v>2017</v>
      </c>
      <c r="B27" s="81">
        <v>318713</v>
      </c>
      <c r="C27" s="82">
        <v>53352</v>
      </c>
      <c r="D27" s="82">
        <v>120284</v>
      </c>
      <c r="E27" s="82">
        <v>89622</v>
      </c>
      <c r="F27" s="83">
        <v>55454</v>
      </c>
      <c r="G27" s="82">
        <v>4066</v>
      </c>
      <c r="H27" s="82">
        <v>25723</v>
      </c>
      <c r="I27" s="82">
        <v>25666</v>
      </c>
    </row>
    <row r="28" spans="1:9" s="133" customFormat="1">
      <c r="B28" s="100"/>
      <c r="C28" s="100"/>
      <c r="D28" s="100"/>
      <c r="E28" s="100"/>
      <c r="F28" s="100"/>
      <c r="G28" s="100"/>
      <c r="H28" s="100"/>
      <c r="I28" s="100"/>
    </row>
    <row r="29" spans="1:9">
      <c r="A29" s="1" t="s">
        <v>22</v>
      </c>
    </row>
    <row r="30" spans="1:9">
      <c r="A30" s="1"/>
    </row>
    <row r="31" spans="1:9" s="54" customFormat="1">
      <c r="A31" s="142" t="s">
        <v>656</v>
      </c>
      <c r="B31" s="9">
        <f>((B27/B7)^(1/(2017-1997))-1)*100</f>
        <v>4.1956977217001645</v>
      </c>
      <c r="C31" s="16">
        <f t="shared" ref="C31:I31" si="0">((C27/C7)^(1/(2017-1997))-1)*100</f>
        <v>4.3307368615814967</v>
      </c>
      <c r="D31" s="17">
        <f t="shared" si="0"/>
        <v>6.9789886532218404</v>
      </c>
      <c r="E31" s="17">
        <f t="shared" si="0"/>
        <v>1.7463096636696207</v>
      </c>
      <c r="F31" s="73">
        <f t="shared" si="0"/>
        <v>4.5812388100879842</v>
      </c>
      <c r="G31" s="16">
        <f t="shared" si="0"/>
        <v>0.71359435626827672</v>
      </c>
      <c r="H31" s="17">
        <f t="shared" si="0"/>
        <v>5.0811965430276329</v>
      </c>
      <c r="I31" s="17">
        <f t="shared" si="0"/>
        <v>5.0590963049539583</v>
      </c>
    </row>
    <row r="32" spans="1:9">
      <c r="A32" s="8" t="s">
        <v>25</v>
      </c>
      <c r="B32" s="9">
        <f t="shared" ref="B32:I32" si="1">((B17/B7)^(1/(2007-1997))-1)*100</f>
        <v>6.2222447176799589</v>
      </c>
      <c r="C32" s="16">
        <f t="shared" si="1"/>
        <v>5.4126953104479458</v>
      </c>
      <c r="D32" s="17">
        <f t="shared" si="1"/>
        <v>9.3666619633974371</v>
      </c>
      <c r="E32" s="17">
        <f t="shared" si="1"/>
        <v>3.5483843994058129</v>
      </c>
      <c r="F32" s="73">
        <f t="shared" si="1"/>
        <v>8.5107200543138806</v>
      </c>
      <c r="G32" s="16">
        <f t="shared" si="1"/>
        <v>10.900244996525377</v>
      </c>
      <c r="H32" s="17">
        <f t="shared" si="1"/>
        <v>8.169582511619943</v>
      </c>
      <c r="I32" s="17">
        <f t="shared" si="1"/>
        <v>7.8563023175200586</v>
      </c>
    </row>
    <row r="33" spans="1:9">
      <c r="A33" s="142" t="s">
        <v>657</v>
      </c>
      <c r="B33" s="9">
        <f>((B27/B17)^(1/(2017-2007))-1)*100</f>
        <v>2.2078139335807601</v>
      </c>
      <c r="C33" s="16">
        <f t="shared" ref="C33:I33" si="2">((C27/C17)^(1/(2017-2007))-1)*100</f>
        <v>3.2598836603479286</v>
      </c>
      <c r="D33" s="17">
        <f t="shared" si="2"/>
        <v>4.6434425976755733</v>
      </c>
      <c r="E33" s="17">
        <f t="shared" si="2"/>
        <v>-2.4403179053811286E-2</v>
      </c>
      <c r="F33" s="73">
        <f t="shared" si="2"/>
        <v>0.79405523784319421</v>
      </c>
      <c r="G33" s="16">
        <f t="shared" si="2"/>
        <v>-8.5373698815836683</v>
      </c>
      <c r="H33" s="17">
        <f t="shared" si="2"/>
        <v>2.0809881163054822</v>
      </c>
      <c r="I33" s="17">
        <f t="shared" si="2"/>
        <v>2.3344346065226063</v>
      </c>
    </row>
    <row r="35" spans="1:9">
      <c r="A35" s="25" t="s">
        <v>594</v>
      </c>
      <c r="B35" s="66" t="s">
        <v>938</v>
      </c>
    </row>
    <row r="36" spans="1:9">
      <c r="A36" s="25" t="s">
        <v>595</v>
      </c>
      <c r="B36" s="3" t="s">
        <v>608</v>
      </c>
    </row>
    <row r="37" spans="1:9">
      <c r="A37" s="1" t="s">
        <v>1</v>
      </c>
      <c r="B37" s="3" t="s">
        <v>611</v>
      </c>
    </row>
  </sheetData>
  <mergeCells count="1">
    <mergeCell ref="B6:I6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17"/>
  <dimension ref="A1:Z37"/>
  <sheetViews>
    <sheetView workbookViewId="0">
      <selection activeCell="B35" sqref="B35"/>
    </sheetView>
  </sheetViews>
  <sheetFormatPr defaultRowHeight="15"/>
  <sheetData>
    <row r="1" spans="1:26" ht="15.75">
      <c r="A1" s="227" t="s">
        <v>112</v>
      </c>
      <c r="B1" s="2" t="s">
        <v>708</v>
      </c>
    </row>
    <row r="2" spans="1:26">
      <c r="A2" s="3"/>
      <c r="B2" s="3"/>
    </row>
    <row r="3" spans="1:26">
      <c r="A3" s="1" t="s">
        <v>2</v>
      </c>
    </row>
    <row r="4" spans="1:26">
      <c r="A4" s="1"/>
    </row>
    <row r="5" spans="1:26" s="133" customFormat="1" ht="67.5">
      <c r="A5" s="4" t="s">
        <v>3</v>
      </c>
      <c r="B5" s="5" t="s">
        <v>67</v>
      </c>
      <c r="C5" s="5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7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653</v>
      </c>
      <c r="O5" s="6" t="s">
        <v>652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691</v>
      </c>
      <c r="U5" s="84" t="s">
        <v>688</v>
      </c>
      <c r="V5" s="6" t="s">
        <v>690</v>
      </c>
      <c r="W5" s="6" t="s">
        <v>689</v>
      </c>
      <c r="X5" s="7" t="s">
        <v>21</v>
      </c>
      <c r="Y5" s="7" t="s">
        <v>41</v>
      </c>
    </row>
    <row r="6" spans="1:26" s="133" customFormat="1" ht="15" customHeight="1">
      <c r="A6" s="67"/>
      <c r="B6" s="246" t="s">
        <v>655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6" s="133" customFormat="1">
      <c r="A7" s="142">
        <v>1997</v>
      </c>
      <c r="B7" s="81">
        <v>28393</v>
      </c>
      <c r="C7" s="115">
        <v>21706.58683</v>
      </c>
      <c r="D7" s="82">
        <v>512</v>
      </c>
      <c r="E7" s="82">
        <v>12890</v>
      </c>
      <c r="F7" s="82">
        <v>3815</v>
      </c>
      <c r="G7" s="82">
        <v>247</v>
      </c>
      <c r="H7" s="82">
        <v>1030</v>
      </c>
      <c r="I7" s="115">
        <v>18562.53671</v>
      </c>
      <c r="J7" s="82">
        <v>146</v>
      </c>
      <c r="K7" s="82">
        <v>418</v>
      </c>
      <c r="L7" s="82">
        <v>1012</v>
      </c>
      <c r="M7" s="82">
        <v>529</v>
      </c>
      <c r="N7" s="82">
        <v>270.33582899999999</v>
      </c>
      <c r="O7" s="82">
        <v>509</v>
      </c>
      <c r="P7" s="82">
        <v>32</v>
      </c>
      <c r="Q7" s="82">
        <v>66</v>
      </c>
      <c r="R7" s="82">
        <v>38</v>
      </c>
      <c r="S7" s="82">
        <v>111</v>
      </c>
      <c r="T7" s="82">
        <v>43.219410000000003</v>
      </c>
      <c r="U7" s="96">
        <v>18</v>
      </c>
      <c r="V7" s="82">
        <v>20</v>
      </c>
      <c r="W7" s="82">
        <v>4</v>
      </c>
      <c r="X7" s="115">
        <v>3161.6945810000002</v>
      </c>
      <c r="Y7" s="115">
        <v>8676.8144900000007</v>
      </c>
      <c r="Z7" s="151"/>
    </row>
    <row r="8" spans="1:26" s="133" customFormat="1">
      <c r="A8" s="142">
        <v>1998</v>
      </c>
      <c r="B8" s="81">
        <v>28813</v>
      </c>
      <c r="C8" s="115">
        <v>22172.014630000001</v>
      </c>
      <c r="D8" s="82">
        <v>506</v>
      </c>
      <c r="E8" s="82">
        <v>13377</v>
      </c>
      <c r="F8" s="82">
        <v>3701</v>
      </c>
      <c r="G8" s="82">
        <v>242</v>
      </c>
      <c r="H8" s="82">
        <v>1101</v>
      </c>
      <c r="I8" s="115">
        <v>18986.464240000001</v>
      </c>
      <c r="J8" s="82">
        <v>134</v>
      </c>
      <c r="K8" s="82">
        <v>410</v>
      </c>
      <c r="L8" s="82">
        <v>1038</v>
      </c>
      <c r="M8" s="82">
        <v>546</v>
      </c>
      <c r="N8" s="82">
        <v>312.38806899999997</v>
      </c>
      <c r="O8" s="82">
        <v>479</v>
      </c>
      <c r="P8" s="82">
        <v>40</v>
      </c>
      <c r="Q8" s="82">
        <v>49</v>
      </c>
      <c r="R8" s="82">
        <v>40</v>
      </c>
      <c r="S8" s="82">
        <v>114</v>
      </c>
      <c r="T8" s="82">
        <v>50.246094999999997</v>
      </c>
      <c r="U8" s="96">
        <v>20</v>
      </c>
      <c r="V8" s="82">
        <v>25</v>
      </c>
      <c r="W8" s="82">
        <v>4</v>
      </c>
      <c r="X8" s="115">
        <v>3207.6148819999999</v>
      </c>
      <c r="Y8" s="115">
        <v>8678.6709570000003</v>
      </c>
    </row>
    <row r="9" spans="1:26" s="133" customFormat="1">
      <c r="A9" s="142">
        <v>1999</v>
      </c>
      <c r="B9" s="81">
        <v>30213</v>
      </c>
      <c r="C9" s="115">
        <v>23398.291239999999</v>
      </c>
      <c r="D9" s="82">
        <v>507</v>
      </c>
      <c r="E9" s="82">
        <v>14584</v>
      </c>
      <c r="F9" s="82">
        <v>3623</v>
      </c>
      <c r="G9" s="82">
        <v>248</v>
      </c>
      <c r="H9" s="82">
        <v>1093</v>
      </c>
      <c r="I9" s="115">
        <v>20075.10197</v>
      </c>
      <c r="J9" s="82">
        <v>141</v>
      </c>
      <c r="K9" s="82">
        <v>396</v>
      </c>
      <c r="L9" s="82">
        <v>1123</v>
      </c>
      <c r="M9" s="82">
        <v>541</v>
      </c>
      <c r="N9" s="82">
        <v>385.24535100000003</v>
      </c>
      <c r="O9" s="82">
        <v>474</v>
      </c>
      <c r="P9" s="82">
        <v>40</v>
      </c>
      <c r="Q9" s="82">
        <v>39</v>
      </c>
      <c r="R9" s="82">
        <v>42</v>
      </c>
      <c r="S9" s="82">
        <v>110</v>
      </c>
      <c r="T9" s="82">
        <v>60.527219000000002</v>
      </c>
      <c r="U9" s="96">
        <v>24</v>
      </c>
      <c r="V9" s="82">
        <v>29</v>
      </c>
      <c r="W9" s="82">
        <v>6</v>
      </c>
      <c r="X9" s="115">
        <v>3353.2829529999999</v>
      </c>
      <c r="Y9" s="115">
        <v>8761.1008330000004</v>
      </c>
    </row>
    <row r="10" spans="1:26" s="133" customFormat="1">
      <c r="A10" s="142">
        <v>2000</v>
      </c>
      <c r="B10" s="81">
        <v>30963</v>
      </c>
      <c r="C10" s="115">
        <v>24010.44442</v>
      </c>
      <c r="D10" s="82">
        <v>508</v>
      </c>
      <c r="E10" s="82">
        <v>15126</v>
      </c>
      <c r="F10" s="82">
        <v>3549</v>
      </c>
      <c r="G10" s="82">
        <v>253</v>
      </c>
      <c r="H10" s="82">
        <v>1102</v>
      </c>
      <c r="I10" s="115">
        <v>20540.642749999999</v>
      </c>
      <c r="J10" s="82">
        <v>158</v>
      </c>
      <c r="K10" s="82">
        <v>397</v>
      </c>
      <c r="L10" s="82">
        <v>1168</v>
      </c>
      <c r="M10" s="82">
        <v>566</v>
      </c>
      <c r="N10" s="82">
        <v>423.51142599999997</v>
      </c>
      <c r="O10" s="82">
        <v>459</v>
      </c>
      <c r="P10" s="82">
        <v>51</v>
      </c>
      <c r="Q10" s="82">
        <v>34</v>
      </c>
      <c r="R10" s="82">
        <v>42</v>
      </c>
      <c r="S10" s="82">
        <v>112</v>
      </c>
      <c r="T10" s="82">
        <v>70.341243000000006</v>
      </c>
      <c r="U10" s="96">
        <v>24</v>
      </c>
      <c r="V10" s="82">
        <v>34</v>
      </c>
      <c r="W10" s="82">
        <v>12</v>
      </c>
      <c r="X10" s="115">
        <v>3490.6071900000002</v>
      </c>
      <c r="Y10" s="115">
        <v>8853.4012559999992</v>
      </c>
    </row>
    <row r="11" spans="1:26" s="133" customFormat="1">
      <c r="A11" s="142">
        <v>2001</v>
      </c>
      <c r="B11" s="81">
        <v>31392</v>
      </c>
      <c r="C11" s="115">
        <v>24318.50405</v>
      </c>
      <c r="D11" s="82">
        <v>499</v>
      </c>
      <c r="E11" s="82">
        <v>15356</v>
      </c>
      <c r="F11" s="82">
        <v>3528</v>
      </c>
      <c r="G11" s="82">
        <v>255</v>
      </c>
      <c r="H11" s="82">
        <v>1108</v>
      </c>
      <c r="I11" s="115">
        <v>20741.74784</v>
      </c>
      <c r="J11" s="82">
        <v>165</v>
      </c>
      <c r="K11" s="82">
        <v>435</v>
      </c>
      <c r="L11" s="82">
        <v>1179</v>
      </c>
      <c r="M11" s="82">
        <v>559</v>
      </c>
      <c r="N11" s="82">
        <v>439.49431600000003</v>
      </c>
      <c r="O11" s="82">
        <v>472</v>
      </c>
      <c r="P11" s="82">
        <v>55</v>
      </c>
      <c r="Q11" s="82">
        <v>31</v>
      </c>
      <c r="R11" s="82">
        <v>50</v>
      </c>
      <c r="S11" s="82">
        <v>114</v>
      </c>
      <c r="T11" s="82">
        <v>84.258488999999997</v>
      </c>
      <c r="U11" s="96">
        <v>25</v>
      </c>
      <c r="V11" s="82">
        <v>38</v>
      </c>
      <c r="W11" s="82">
        <v>21</v>
      </c>
      <c r="X11" s="115">
        <v>3587.3889829999998</v>
      </c>
      <c r="Y11" s="115">
        <v>8936.3419190000004</v>
      </c>
    </row>
    <row r="12" spans="1:26" s="133" customFormat="1">
      <c r="A12" s="142">
        <v>2002</v>
      </c>
      <c r="B12" s="81">
        <v>31678</v>
      </c>
      <c r="C12" s="115">
        <v>24413.23343</v>
      </c>
      <c r="D12" s="82">
        <v>504</v>
      </c>
      <c r="E12" s="82">
        <v>15265</v>
      </c>
      <c r="F12" s="82">
        <v>3563</v>
      </c>
      <c r="G12" s="82">
        <v>252</v>
      </c>
      <c r="H12" s="82">
        <v>1107</v>
      </c>
      <c r="I12" s="115">
        <v>20690.857240000001</v>
      </c>
      <c r="J12" s="82">
        <v>170</v>
      </c>
      <c r="K12" s="82">
        <v>450</v>
      </c>
      <c r="L12" s="82">
        <v>1150</v>
      </c>
      <c r="M12" s="82">
        <v>609</v>
      </c>
      <c r="N12" s="82">
        <v>444.39993500000003</v>
      </c>
      <c r="O12" s="82">
        <v>526</v>
      </c>
      <c r="P12" s="82">
        <v>69</v>
      </c>
      <c r="Q12" s="82">
        <v>30</v>
      </c>
      <c r="R12" s="82">
        <v>49</v>
      </c>
      <c r="S12" s="82">
        <v>123</v>
      </c>
      <c r="T12" s="82">
        <v>82.757474999999999</v>
      </c>
      <c r="U12" s="96">
        <v>27</v>
      </c>
      <c r="V12" s="82">
        <v>35</v>
      </c>
      <c r="W12" s="82">
        <v>20</v>
      </c>
      <c r="X12" s="115">
        <v>3711.2662209999999</v>
      </c>
      <c r="Y12" s="115">
        <v>9099.5064710000006</v>
      </c>
    </row>
    <row r="13" spans="1:26" s="133" customFormat="1">
      <c r="A13" s="142">
        <v>2003</v>
      </c>
      <c r="B13" s="81">
        <v>32048</v>
      </c>
      <c r="C13" s="115">
        <v>24901.121510000001</v>
      </c>
      <c r="D13" s="82">
        <v>511</v>
      </c>
      <c r="E13" s="82">
        <v>15879</v>
      </c>
      <c r="F13" s="82">
        <v>3565</v>
      </c>
      <c r="G13" s="82">
        <v>253</v>
      </c>
      <c r="H13" s="82">
        <v>1097</v>
      </c>
      <c r="I13" s="115">
        <v>21285.460859999999</v>
      </c>
      <c r="J13" s="82">
        <v>175</v>
      </c>
      <c r="K13" s="82">
        <v>496</v>
      </c>
      <c r="L13" s="82">
        <v>1066</v>
      </c>
      <c r="M13" s="82">
        <v>593</v>
      </c>
      <c r="N13" s="82">
        <v>430.41163799999998</v>
      </c>
      <c r="O13" s="82">
        <v>503</v>
      </c>
      <c r="P13" s="82">
        <v>69</v>
      </c>
      <c r="Q13" s="82">
        <v>27</v>
      </c>
      <c r="R13" s="82">
        <v>49</v>
      </c>
      <c r="S13" s="82">
        <v>133</v>
      </c>
      <c r="T13" s="82">
        <v>89.643147999999997</v>
      </c>
      <c r="U13" s="96">
        <v>28</v>
      </c>
      <c r="V13" s="82">
        <v>39</v>
      </c>
      <c r="W13" s="82">
        <v>22</v>
      </c>
      <c r="X13" s="115">
        <v>3631.5341360000002</v>
      </c>
      <c r="Y13" s="115">
        <v>9015.1663869999993</v>
      </c>
    </row>
    <row r="14" spans="1:26" s="133" customFormat="1">
      <c r="A14" s="142">
        <v>2004</v>
      </c>
      <c r="B14" s="81">
        <v>32729</v>
      </c>
      <c r="C14" s="115">
        <v>25812.536680000001</v>
      </c>
      <c r="D14" s="82">
        <v>514</v>
      </c>
      <c r="E14" s="82">
        <v>16745</v>
      </c>
      <c r="F14" s="82">
        <v>3461</v>
      </c>
      <c r="G14" s="82">
        <v>263</v>
      </c>
      <c r="H14" s="82">
        <v>1127</v>
      </c>
      <c r="I14" s="115">
        <v>22067.06525</v>
      </c>
      <c r="J14" s="82">
        <v>173</v>
      </c>
      <c r="K14" s="82">
        <v>525</v>
      </c>
      <c r="L14" s="82">
        <v>1039</v>
      </c>
      <c r="M14" s="82">
        <v>653</v>
      </c>
      <c r="N14" s="82">
        <v>434.38772699999998</v>
      </c>
      <c r="O14" s="82">
        <v>505</v>
      </c>
      <c r="P14" s="82">
        <v>88</v>
      </c>
      <c r="Q14" s="82">
        <v>31</v>
      </c>
      <c r="R14" s="82">
        <v>67</v>
      </c>
      <c r="S14" s="82">
        <v>149</v>
      </c>
      <c r="T14" s="82">
        <v>95.515041999999994</v>
      </c>
      <c r="U14" s="96">
        <v>29</v>
      </c>
      <c r="V14" s="82">
        <v>42</v>
      </c>
      <c r="W14" s="82">
        <v>24</v>
      </c>
      <c r="X14" s="115">
        <v>3762.3080220000002</v>
      </c>
      <c r="Y14" s="115">
        <v>9098.6220080000003</v>
      </c>
    </row>
    <row r="15" spans="1:26" s="133" customFormat="1">
      <c r="A15" s="142">
        <v>2005</v>
      </c>
      <c r="B15" s="81">
        <v>33698</v>
      </c>
      <c r="C15" s="115">
        <v>26913.77331</v>
      </c>
      <c r="D15" s="82">
        <v>515</v>
      </c>
      <c r="E15" s="82">
        <v>17529</v>
      </c>
      <c r="F15" s="82">
        <v>3392</v>
      </c>
      <c r="G15" s="82">
        <v>274</v>
      </c>
      <c r="H15" s="82">
        <v>1215</v>
      </c>
      <c r="I15" s="115">
        <v>22871.277480000001</v>
      </c>
      <c r="J15" s="82">
        <v>170</v>
      </c>
      <c r="K15" s="82">
        <v>537</v>
      </c>
      <c r="L15" s="82">
        <v>1129</v>
      </c>
      <c r="M15" s="82">
        <v>748</v>
      </c>
      <c r="N15" s="82">
        <v>457.40374000000003</v>
      </c>
      <c r="O15" s="82">
        <v>506</v>
      </c>
      <c r="P15" s="82">
        <v>105</v>
      </c>
      <c r="Q15" s="82">
        <v>28</v>
      </c>
      <c r="R15" s="82">
        <v>69</v>
      </c>
      <c r="S15" s="82">
        <v>170</v>
      </c>
      <c r="T15" s="82">
        <v>117.46076100000001</v>
      </c>
      <c r="U15" s="96">
        <v>29</v>
      </c>
      <c r="V15" s="82">
        <v>41</v>
      </c>
      <c r="W15" s="82">
        <v>47</v>
      </c>
      <c r="X15" s="115">
        <v>4044.577346</v>
      </c>
      <c r="Y15" s="115">
        <v>9424.5719800000006</v>
      </c>
    </row>
    <row r="16" spans="1:26" s="133" customFormat="1">
      <c r="A16" s="142">
        <v>2006</v>
      </c>
      <c r="B16" s="81">
        <v>34088</v>
      </c>
      <c r="C16" s="115">
        <v>27379.313340000001</v>
      </c>
      <c r="D16" s="82">
        <v>507</v>
      </c>
      <c r="E16" s="82">
        <v>18000</v>
      </c>
      <c r="F16" s="82">
        <v>3326</v>
      </c>
      <c r="G16" s="82">
        <v>280</v>
      </c>
      <c r="H16" s="82">
        <v>1217</v>
      </c>
      <c r="I16" s="115">
        <v>23263.71875</v>
      </c>
      <c r="J16" s="82">
        <v>169</v>
      </c>
      <c r="K16" s="82">
        <v>573</v>
      </c>
      <c r="L16" s="82">
        <v>1108</v>
      </c>
      <c r="M16" s="82">
        <v>756</v>
      </c>
      <c r="N16" s="82">
        <v>472.41161799999998</v>
      </c>
      <c r="O16" s="82">
        <v>531</v>
      </c>
      <c r="P16" s="82">
        <v>115</v>
      </c>
      <c r="Q16" s="82">
        <v>28</v>
      </c>
      <c r="R16" s="82">
        <v>63</v>
      </c>
      <c r="S16" s="82">
        <v>170</v>
      </c>
      <c r="T16" s="82">
        <v>124.522552</v>
      </c>
      <c r="U16" s="96">
        <v>31</v>
      </c>
      <c r="V16" s="82">
        <v>39</v>
      </c>
      <c r="W16" s="82">
        <v>54</v>
      </c>
      <c r="X16" s="115">
        <v>4117.4094640000003</v>
      </c>
      <c r="Y16" s="115">
        <v>9435.5643710000004</v>
      </c>
    </row>
    <row r="17" spans="1:25" s="133" customFormat="1">
      <c r="A17" s="142">
        <v>2007</v>
      </c>
      <c r="B17" s="81">
        <v>33987</v>
      </c>
      <c r="C17" s="115">
        <v>27245.547170000002</v>
      </c>
      <c r="D17" s="82">
        <v>497</v>
      </c>
      <c r="E17" s="82">
        <v>17783</v>
      </c>
      <c r="F17" s="82">
        <v>3238</v>
      </c>
      <c r="G17" s="82">
        <v>320</v>
      </c>
      <c r="H17" s="82">
        <v>1197</v>
      </c>
      <c r="I17" s="115">
        <v>22970.49554</v>
      </c>
      <c r="J17" s="82">
        <v>163</v>
      </c>
      <c r="K17" s="82">
        <v>607</v>
      </c>
      <c r="L17" s="82">
        <v>1188</v>
      </c>
      <c r="M17" s="82">
        <v>748</v>
      </c>
      <c r="N17" s="82">
        <v>482.80747400000001</v>
      </c>
      <c r="O17" s="82">
        <v>535</v>
      </c>
      <c r="P17" s="82">
        <v>147</v>
      </c>
      <c r="Q17" s="82">
        <v>32</v>
      </c>
      <c r="R17" s="82">
        <v>59</v>
      </c>
      <c r="S17" s="82">
        <v>169</v>
      </c>
      <c r="T17" s="82">
        <v>124.432695</v>
      </c>
      <c r="U17" s="96">
        <v>30</v>
      </c>
      <c r="V17" s="82">
        <v>38</v>
      </c>
      <c r="W17" s="82">
        <v>56</v>
      </c>
      <c r="X17" s="115">
        <v>4262.8158899999999</v>
      </c>
      <c r="Y17" s="115">
        <v>9507.9900539999999</v>
      </c>
    </row>
    <row r="18" spans="1:25" s="133" customFormat="1">
      <c r="A18" s="142">
        <v>2008</v>
      </c>
      <c r="B18" s="81">
        <v>34459</v>
      </c>
      <c r="C18" s="115">
        <v>27625.971119999998</v>
      </c>
      <c r="D18" s="82">
        <v>487</v>
      </c>
      <c r="E18" s="82">
        <v>18042</v>
      </c>
      <c r="F18" s="82">
        <v>3160</v>
      </c>
      <c r="G18" s="82">
        <v>343</v>
      </c>
      <c r="H18" s="82">
        <v>1226</v>
      </c>
      <c r="I18" s="115">
        <v>23187.550190000002</v>
      </c>
      <c r="J18" s="82">
        <v>169</v>
      </c>
      <c r="K18" s="82">
        <v>628</v>
      </c>
      <c r="L18" s="82">
        <v>1267</v>
      </c>
      <c r="M18" s="82">
        <v>777</v>
      </c>
      <c r="N18" s="82">
        <v>505.93979100000001</v>
      </c>
      <c r="O18" s="82">
        <v>527</v>
      </c>
      <c r="P18" s="82">
        <v>146</v>
      </c>
      <c r="Q18" s="82">
        <v>33</v>
      </c>
      <c r="R18" s="82">
        <v>56</v>
      </c>
      <c r="S18" s="82">
        <v>163</v>
      </c>
      <c r="T18" s="82">
        <v>140.34422900000001</v>
      </c>
      <c r="U18" s="96">
        <v>34</v>
      </c>
      <c r="V18" s="82">
        <v>36</v>
      </c>
      <c r="W18" s="82">
        <v>70</v>
      </c>
      <c r="X18" s="115">
        <v>4420.182922</v>
      </c>
      <c r="Y18" s="115">
        <v>9630.7651540000006</v>
      </c>
    </row>
    <row r="19" spans="1:25" s="133" customFormat="1">
      <c r="A19" s="142">
        <v>2009</v>
      </c>
      <c r="B19" s="81">
        <v>34693</v>
      </c>
      <c r="C19" s="115">
        <v>27454.561109999999</v>
      </c>
      <c r="D19" s="82">
        <v>474</v>
      </c>
      <c r="E19" s="82">
        <v>17978</v>
      </c>
      <c r="F19" s="82">
        <v>3089</v>
      </c>
      <c r="G19" s="82">
        <v>366</v>
      </c>
      <c r="H19" s="82">
        <v>1288</v>
      </c>
      <c r="I19" s="115">
        <v>23125.709040000002</v>
      </c>
      <c r="J19" s="82">
        <v>174</v>
      </c>
      <c r="K19" s="82">
        <v>615</v>
      </c>
      <c r="L19" s="82">
        <v>1325</v>
      </c>
      <c r="M19" s="82">
        <v>668</v>
      </c>
      <c r="N19" s="82">
        <v>467.96986900000002</v>
      </c>
      <c r="O19" s="82">
        <v>506</v>
      </c>
      <c r="P19" s="82">
        <v>141</v>
      </c>
      <c r="Q19" s="82">
        <v>30</v>
      </c>
      <c r="R19" s="82">
        <v>54</v>
      </c>
      <c r="S19" s="82">
        <v>173</v>
      </c>
      <c r="T19" s="82">
        <v>155.591612</v>
      </c>
      <c r="U19" s="96">
        <v>45</v>
      </c>
      <c r="V19" s="82">
        <v>37</v>
      </c>
      <c r="W19" s="82">
        <v>73</v>
      </c>
      <c r="X19" s="115">
        <v>4314.150063</v>
      </c>
      <c r="Y19" s="115">
        <v>9525.7274789999992</v>
      </c>
    </row>
    <row r="20" spans="1:25" s="133" customFormat="1">
      <c r="A20" s="142">
        <v>2010</v>
      </c>
      <c r="B20" s="81">
        <v>35651</v>
      </c>
      <c r="C20" s="115">
        <v>27874.991429999998</v>
      </c>
      <c r="D20" s="82">
        <v>464</v>
      </c>
      <c r="E20" s="82">
        <v>17831</v>
      </c>
      <c r="F20" s="82">
        <v>3025</v>
      </c>
      <c r="G20" s="82">
        <v>411</v>
      </c>
      <c r="H20" s="82">
        <v>1888</v>
      </c>
      <c r="I20" s="115">
        <v>23594.84187</v>
      </c>
      <c r="J20" s="82">
        <v>174</v>
      </c>
      <c r="K20" s="82">
        <v>634</v>
      </c>
      <c r="L20" s="82">
        <v>1334</v>
      </c>
      <c r="M20" s="82">
        <v>603</v>
      </c>
      <c r="N20" s="82">
        <v>425.86089199999998</v>
      </c>
      <c r="O20" s="82">
        <v>525</v>
      </c>
      <c r="P20" s="82">
        <v>157</v>
      </c>
      <c r="Q20" s="82">
        <v>32</v>
      </c>
      <c r="R20" s="82">
        <v>51</v>
      </c>
      <c r="S20" s="82">
        <v>185</v>
      </c>
      <c r="T20" s="82">
        <v>151.58996300000001</v>
      </c>
      <c r="U20" s="96">
        <v>44</v>
      </c>
      <c r="V20" s="82">
        <v>37</v>
      </c>
      <c r="W20" s="82">
        <v>70</v>
      </c>
      <c r="X20" s="115">
        <v>4273.9183999999996</v>
      </c>
      <c r="Y20" s="115">
        <v>10060.01627</v>
      </c>
    </row>
    <row r="21" spans="1:25" s="133" customFormat="1">
      <c r="A21" s="142">
        <v>2011</v>
      </c>
      <c r="B21" s="81">
        <v>37898</v>
      </c>
      <c r="C21" s="115">
        <v>29689.48329</v>
      </c>
      <c r="D21" s="82">
        <v>459</v>
      </c>
      <c r="E21" s="82">
        <v>18539</v>
      </c>
      <c r="F21" s="82">
        <v>3110</v>
      </c>
      <c r="G21" s="82">
        <v>450</v>
      </c>
      <c r="H21" s="82">
        <v>2715</v>
      </c>
      <c r="I21" s="115">
        <v>25268</v>
      </c>
      <c r="J21" s="82">
        <v>191</v>
      </c>
      <c r="K21" s="82">
        <v>671</v>
      </c>
      <c r="L21" s="82">
        <v>1409</v>
      </c>
      <c r="M21" s="82">
        <v>556</v>
      </c>
      <c r="N21" s="82">
        <v>418.88975599999998</v>
      </c>
      <c r="O21" s="82">
        <v>518</v>
      </c>
      <c r="P21" s="82">
        <v>167</v>
      </c>
      <c r="Q21" s="82">
        <v>34</v>
      </c>
      <c r="R21" s="82">
        <v>54</v>
      </c>
      <c r="S21" s="82">
        <v>193</v>
      </c>
      <c r="T21" s="82">
        <v>207.18051500000001</v>
      </c>
      <c r="U21" s="96">
        <v>46</v>
      </c>
      <c r="V21" s="82">
        <v>51</v>
      </c>
      <c r="W21" s="82">
        <v>110</v>
      </c>
      <c r="X21" s="115">
        <v>4419.2576479999998</v>
      </c>
      <c r="Y21" s="115">
        <v>11152.89581</v>
      </c>
    </row>
    <row r="22" spans="1:25" s="133" customFormat="1">
      <c r="A22" s="142">
        <v>2012</v>
      </c>
      <c r="B22" s="81">
        <v>41427</v>
      </c>
      <c r="C22" s="115">
        <v>32796</v>
      </c>
      <c r="D22" s="82">
        <v>447</v>
      </c>
      <c r="E22" s="82">
        <v>20286</v>
      </c>
      <c r="F22" s="82">
        <v>3418</v>
      </c>
      <c r="G22" s="82">
        <v>467</v>
      </c>
      <c r="H22" s="82">
        <v>3645</v>
      </c>
      <c r="I22" s="115">
        <v>28263</v>
      </c>
      <c r="J22" s="82">
        <v>188</v>
      </c>
      <c r="K22" s="82">
        <v>751</v>
      </c>
      <c r="L22" s="82">
        <v>1453</v>
      </c>
      <c r="M22" s="82">
        <v>492</v>
      </c>
      <c r="N22" s="82">
        <v>391</v>
      </c>
      <c r="O22" s="82">
        <v>494</v>
      </c>
      <c r="P22" s="82">
        <v>190</v>
      </c>
      <c r="Q22" s="82">
        <v>40</v>
      </c>
      <c r="R22" s="82">
        <v>65</v>
      </c>
      <c r="S22" s="82">
        <v>222</v>
      </c>
      <c r="T22" s="82">
        <v>247</v>
      </c>
      <c r="U22" s="96">
        <v>43</v>
      </c>
      <c r="V22" s="82">
        <v>58</v>
      </c>
      <c r="W22" s="82">
        <v>146</v>
      </c>
      <c r="X22" s="115">
        <v>4533</v>
      </c>
      <c r="Y22" s="115">
        <v>12510</v>
      </c>
    </row>
    <row r="23" spans="1:25" s="133" customFormat="1">
      <c r="A23" s="142">
        <v>2013</v>
      </c>
      <c r="B23" s="81">
        <v>46219</v>
      </c>
      <c r="C23" s="115">
        <v>37362</v>
      </c>
      <c r="D23" s="82">
        <v>428</v>
      </c>
      <c r="E23" s="82">
        <v>22858</v>
      </c>
      <c r="F23" s="82">
        <v>4129</v>
      </c>
      <c r="G23" s="82">
        <v>495</v>
      </c>
      <c r="H23" s="82">
        <v>4522</v>
      </c>
      <c r="I23" s="115">
        <v>32432</v>
      </c>
      <c r="J23" s="82">
        <v>207</v>
      </c>
      <c r="K23" s="82">
        <v>859</v>
      </c>
      <c r="L23" s="82">
        <v>1665</v>
      </c>
      <c r="M23" s="82">
        <v>529</v>
      </c>
      <c r="N23" s="82">
        <v>361</v>
      </c>
      <c r="O23" s="82">
        <v>475</v>
      </c>
      <c r="P23" s="82">
        <v>201</v>
      </c>
      <c r="Q23" s="82">
        <v>58</v>
      </c>
      <c r="R23" s="82">
        <v>84</v>
      </c>
      <c r="S23" s="82">
        <v>245</v>
      </c>
      <c r="T23" s="82">
        <v>246</v>
      </c>
      <c r="U23" s="96">
        <v>47</v>
      </c>
      <c r="V23" s="82">
        <v>57</v>
      </c>
      <c r="W23" s="82">
        <v>142</v>
      </c>
      <c r="X23" s="115">
        <v>4930</v>
      </c>
      <c r="Y23" s="115">
        <v>14504</v>
      </c>
    </row>
    <row r="24" spans="1:25" s="133" customFormat="1">
      <c r="A24" s="142">
        <v>2014</v>
      </c>
      <c r="B24" s="81">
        <v>50881</v>
      </c>
      <c r="C24" s="115">
        <v>41765.010090000003</v>
      </c>
      <c r="D24" s="82">
        <v>408</v>
      </c>
      <c r="E24" s="82">
        <v>25259</v>
      </c>
      <c r="F24" s="82">
        <v>5783</v>
      </c>
      <c r="G24" s="82">
        <v>523</v>
      </c>
      <c r="H24" s="82">
        <v>4560</v>
      </c>
      <c r="I24" s="115">
        <v>36530.222719999998</v>
      </c>
      <c r="J24" s="82">
        <v>219</v>
      </c>
      <c r="K24" s="82">
        <v>879</v>
      </c>
      <c r="L24" s="82">
        <v>1830</v>
      </c>
      <c r="M24" s="82">
        <v>536</v>
      </c>
      <c r="N24" s="82">
        <v>320.05831699999999</v>
      </c>
      <c r="O24" s="82">
        <v>500</v>
      </c>
      <c r="P24" s="82">
        <v>204</v>
      </c>
      <c r="Q24" s="82">
        <v>61</v>
      </c>
      <c r="R24" s="82">
        <v>103</v>
      </c>
      <c r="S24" s="82">
        <v>319</v>
      </c>
      <c r="T24" s="82">
        <v>259.95665400000001</v>
      </c>
      <c r="U24" s="96">
        <v>45</v>
      </c>
      <c r="V24" s="82">
        <v>57</v>
      </c>
      <c r="W24" s="82">
        <v>158</v>
      </c>
      <c r="X24" s="115">
        <v>5231.8657590000003</v>
      </c>
      <c r="Y24" s="115">
        <v>16509.349880000002</v>
      </c>
    </row>
    <row r="25" spans="1:25" s="133" customFormat="1">
      <c r="A25" s="142">
        <v>2015</v>
      </c>
      <c r="B25" s="81">
        <v>55130</v>
      </c>
      <c r="C25" s="115">
        <v>45898.415410000001</v>
      </c>
      <c r="D25" s="82">
        <v>394</v>
      </c>
      <c r="E25" s="82">
        <v>26820</v>
      </c>
      <c r="F25" s="82">
        <v>7824</v>
      </c>
      <c r="G25" s="82">
        <v>518</v>
      </c>
      <c r="H25" s="82">
        <v>4796</v>
      </c>
      <c r="I25" s="115">
        <v>40322.117579999998</v>
      </c>
      <c r="J25" s="82">
        <v>221</v>
      </c>
      <c r="K25" s="82">
        <v>879</v>
      </c>
      <c r="L25" s="82">
        <v>2041</v>
      </c>
      <c r="M25" s="82">
        <v>529</v>
      </c>
      <c r="N25" s="82">
        <v>295.15007400000002</v>
      </c>
      <c r="O25" s="82">
        <v>548</v>
      </c>
      <c r="P25" s="82">
        <v>202</v>
      </c>
      <c r="Q25" s="82">
        <v>57</v>
      </c>
      <c r="R25" s="82">
        <v>154</v>
      </c>
      <c r="S25" s="82">
        <v>359</v>
      </c>
      <c r="T25" s="82">
        <v>280.84912500000002</v>
      </c>
      <c r="U25" s="96">
        <v>42</v>
      </c>
      <c r="V25" s="82">
        <v>55</v>
      </c>
      <c r="W25" s="82">
        <v>184</v>
      </c>
      <c r="X25" s="115">
        <v>5570.2539900000002</v>
      </c>
      <c r="Y25" s="115">
        <v>19102.896779999999</v>
      </c>
    </row>
    <row r="26" spans="1:25" s="133" customFormat="1">
      <c r="A26" s="142">
        <v>2016</v>
      </c>
      <c r="B26" s="81">
        <v>60797</v>
      </c>
      <c r="C26" s="115">
        <v>51692.672409999999</v>
      </c>
      <c r="D26" s="82">
        <v>379</v>
      </c>
      <c r="E26" s="82">
        <v>30342</v>
      </c>
      <c r="F26" s="82">
        <v>10069</v>
      </c>
      <c r="G26" s="82">
        <v>492</v>
      </c>
      <c r="H26" s="82">
        <v>4896</v>
      </c>
      <c r="I26" s="115">
        <v>46124.452449999997</v>
      </c>
      <c r="J26" s="82">
        <v>215</v>
      </c>
      <c r="K26" s="82">
        <v>865</v>
      </c>
      <c r="L26" s="82">
        <v>2023</v>
      </c>
      <c r="M26" s="82">
        <v>527</v>
      </c>
      <c r="N26" s="82">
        <v>277.29095000000001</v>
      </c>
      <c r="O26" s="82">
        <v>578</v>
      </c>
      <c r="P26" s="82">
        <v>201</v>
      </c>
      <c r="Q26" s="82">
        <v>54</v>
      </c>
      <c r="R26" s="82">
        <v>192</v>
      </c>
      <c r="S26" s="82">
        <v>358</v>
      </c>
      <c r="T26" s="82">
        <v>296.86201399999999</v>
      </c>
      <c r="U26" s="96">
        <v>44</v>
      </c>
      <c r="V26" s="82">
        <v>54</v>
      </c>
      <c r="W26" s="82">
        <v>199</v>
      </c>
      <c r="X26" s="115">
        <v>5588.2883199999997</v>
      </c>
      <c r="Y26" s="115">
        <v>21381.379720000001</v>
      </c>
    </row>
    <row r="27" spans="1:25" s="133" customFormat="1">
      <c r="A27" s="142">
        <v>2017</v>
      </c>
      <c r="B27" s="81">
        <v>63610</v>
      </c>
      <c r="C27" s="115">
        <v>54551.177309999999</v>
      </c>
      <c r="D27" s="82">
        <v>363</v>
      </c>
      <c r="E27" s="82">
        <v>30804</v>
      </c>
      <c r="F27" s="82">
        <v>12227</v>
      </c>
      <c r="G27" s="82">
        <v>481</v>
      </c>
      <c r="H27" s="82">
        <v>5048</v>
      </c>
      <c r="I27" s="115">
        <v>48858.464030000003</v>
      </c>
      <c r="J27" s="82">
        <v>222</v>
      </c>
      <c r="K27" s="82">
        <v>829</v>
      </c>
      <c r="L27" s="82">
        <v>2049</v>
      </c>
      <c r="M27" s="82">
        <v>549</v>
      </c>
      <c r="N27" s="82">
        <v>262.34986800000001</v>
      </c>
      <c r="O27" s="82">
        <v>650</v>
      </c>
      <c r="P27" s="82">
        <v>208</v>
      </c>
      <c r="Q27" s="82">
        <v>51</v>
      </c>
      <c r="R27" s="82">
        <v>241</v>
      </c>
      <c r="S27" s="82">
        <v>382</v>
      </c>
      <c r="T27" s="82">
        <v>275.10942</v>
      </c>
      <c r="U27" s="96">
        <v>46</v>
      </c>
      <c r="V27" s="82">
        <v>50</v>
      </c>
      <c r="W27" s="82">
        <v>179</v>
      </c>
      <c r="X27" s="115">
        <v>5717.7271529999998</v>
      </c>
      <c r="Y27" s="115">
        <v>23767.548340000001</v>
      </c>
    </row>
    <row r="28" spans="1:25" s="133" customFormat="1"/>
    <row r="29" spans="1:25" s="133" customFormat="1">
      <c r="A29" s="1" t="s">
        <v>22</v>
      </c>
    </row>
    <row r="30" spans="1:25" s="133" customFormat="1">
      <c r="A30" s="1"/>
    </row>
    <row r="31" spans="1:25" s="54" customFormat="1">
      <c r="A31" s="142" t="s">
        <v>656</v>
      </c>
      <c r="B31" s="9">
        <f>((B27/B7)^(1/(2017-1997))-1)*100</f>
        <v>4.1155758894896977</v>
      </c>
      <c r="C31" s="9">
        <f t="shared" ref="C31:Y31" si="0">((C27/C7)^(1/(2017-1997))-1)*100</f>
        <v>4.7154176941842874</v>
      </c>
      <c r="D31" s="16">
        <f t="shared" si="0"/>
        <v>-1.7049080656472371</v>
      </c>
      <c r="E31" s="17">
        <f t="shared" si="0"/>
        <v>4.452228435464689</v>
      </c>
      <c r="F31" s="17">
        <f t="shared" si="0"/>
        <v>5.9964373677853233</v>
      </c>
      <c r="G31" s="17">
        <f t="shared" si="0"/>
        <v>3.3885408737790446</v>
      </c>
      <c r="H31" s="73">
        <f t="shared" si="0"/>
        <v>8.2714881613638269</v>
      </c>
      <c r="I31" s="9">
        <f t="shared" si="0"/>
        <v>4.9578979390241251</v>
      </c>
      <c r="J31" s="16">
        <f t="shared" si="0"/>
        <v>2.1174604729184088</v>
      </c>
      <c r="K31" s="17">
        <f t="shared" si="0"/>
        <v>3.4829766243965388</v>
      </c>
      <c r="L31" s="17">
        <f t="shared" si="0"/>
        <v>3.5900570612884097</v>
      </c>
      <c r="M31" s="17">
        <f t="shared" si="0"/>
        <v>0.18572229887876546</v>
      </c>
      <c r="N31" s="17">
        <f t="shared" si="0"/>
        <v>-0.14981771219574336</v>
      </c>
      <c r="O31" s="17">
        <f t="shared" si="0"/>
        <v>1.2301263041818</v>
      </c>
      <c r="P31" s="17">
        <f t="shared" si="0"/>
        <v>9.810954826649132</v>
      </c>
      <c r="Q31" s="17">
        <f t="shared" si="0"/>
        <v>-1.2808716576292789</v>
      </c>
      <c r="R31" s="17">
        <f t="shared" si="0"/>
        <v>9.6760175281352936</v>
      </c>
      <c r="S31" s="17">
        <f t="shared" si="0"/>
        <v>6.374374459318588</v>
      </c>
      <c r="T31" s="73">
        <f t="shared" si="0"/>
        <v>9.6961363445153168</v>
      </c>
      <c r="U31" s="16">
        <f t="shared" si="0"/>
        <v>4.8031331508615827</v>
      </c>
      <c r="V31" s="17">
        <f t="shared" si="0"/>
        <v>4.6880234976865554</v>
      </c>
      <c r="W31" s="73">
        <f t="shared" si="0"/>
        <v>20.931559091241336</v>
      </c>
      <c r="X31" s="9">
        <f t="shared" si="0"/>
        <v>3.0066292266257788</v>
      </c>
      <c r="Y31" s="9">
        <f t="shared" si="0"/>
        <v>5.1674160951206805</v>
      </c>
    </row>
    <row r="32" spans="1:25" s="133" customFormat="1">
      <c r="A32" s="142" t="s">
        <v>25</v>
      </c>
      <c r="B32" s="9">
        <f>((B17/B7)^(1/(2007-1997))-1)*100</f>
        <v>1.8146223943452444</v>
      </c>
      <c r="C32" s="9">
        <f t="shared" ref="C32:Y32" si="1">((C17/C7)^(1/(2007-1997))-1)*100</f>
        <v>2.2987670511681602</v>
      </c>
      <c r="D32" s="16">
        <f t="shared" si="1"/>
        <v>-0.29690435407841997</v>
      </c>
      <c r="E32" s="17">
        <f t="shared" si="1"/>
        <v>3.2702458950255364</v>
      </c>
      <c r="F32" s="17">
        <f t="shared" si="1"/>
        <v>-1.6264757809291708</v>
      </c>
      <c r="G32" s="17">
        <f t="shared" si="1"/>
        <v>2.6231408758944363</v>
      </c>
      <c r="H32" s="73">
        <f t="shared" si="1"/>
        <v>1.5139419763202655</v>
      </c>
      <c r="I32" s="9">
        <f t="shared" si="1"/>
        <v>2.153512415255654</v>
      </c>
      <c r="J32" s="16">
        <f t="shared" si="1"/>
        <v>1.1075239267633208</v>
      </c>
      <c r="K32" s="17">
        <f t="shared" si="1"/>
        <v>3.8009291293532366</v>
      </c>
      <c r="L32" s="17">
        <f t="shared" si="1"/>
        <v>1.6163503659659906</v>
      </c>
      <c r="M32" s="17">
        <f t="shared" si="1"/>
        <v>3.5248458687900275</v>
      </c>
      <c r="N32" s="17">
        <f t="shared" si="1"/>
        <v>5.9710012138463942</v>
      </c>
      <c r="O32" s="17">
        <f t="shared" si="1"/>
        <v>0.4994303197273009</v>
      </c>
      <c r="P32" s="17">
        <f t="shared" si="1"/>
        <v>16.470713412548598</v>
      </c>
      <c r="Q32" s="17">
        <f t="shared" si="1"/>
        <v>-6.9833692843528254</v>
      </c>
      <c r="R32" s="17">
        <f t="shared" si="1"/>
        <v>4.4977264183543753</v>
      </c>
      <c r="S32" s="17">
        <f t="shared" si="1"/>
        <v>4.2932911539907748</v>
      </c>
      <c r="T32" s="73">
        <f t="shared" si="1"/>
        <v>11.154120664723388</v>
      </c>
      <c r="U32" s="16">
        <f t="shared" si="1"/>
        <v>5.2409779148925528</v>
      </c>
      <c r="V32" s="17">
        <f t="shared" si="1"/>
        <v>6.629005847852576</v>
      </c>
      <c r="W32" s="73">
        <f t="shared" si="1"/>
        <v>30.200545431746772</v>
      </c>
      <c r="X32" s="9">
        <f t="shared" si="1"/>
        <v>3.0333133496376563</v>
      </c>
      <c r="Y32" s="9">
        <f t="shared" si="1"/>
        <v>0.91897726686027692</v>
      </c>
    </row>
    <row r="33" spans="1:25" s="133" customFormat="1">
      <c r="A33" s="142" t="s">
        <v>657</v>
      </c>
      <c r="B33" s="9">
        <f>((B27/B17)^(1/(2017-2007))-1)*100</f>
        <v>6.4685296461123976</v>
      </c>
      <c r="C33" s="9">
        <f t="shared" ref="C33:Y33" si="2">((C27/C17)^(1/(2017-2007))-1)*100</f>
        <v>7.189157982547445</v>
      </c>
      <c r="D33" s="16">
        <f t="shared" si="2"/>
        <v>-3.0930279968885865</v>
      </c>
      <c r="E33" s="17">
        <f t="shared" si="2"/>
        <v>5.6477393907323092</v>
      </c>
      <c r="F33" s="17">
        <f t="shared" si="2"/>
        <v>14.210046085598682</v>
      </c>
      <c r="G33" s="17">
        <f t="shared" si="2"/>
        <v>4.1596494979224019</v>
      </c>
      <c r="H33" s="73">
        <f t="shared" si="2"/>
        <v>15.478868423914216</v>
      </c>
      <c r="I33" s="9">
        <f t="shared" si="2"/>
        <v>7.8392713017809701</v>
      </c>
      <c r="J33" s="16">
        <f t="shared" si="2"/>
        <v>3.1374850104280982</v>
      </c>
      <c r="K33" s="17">
        <f t="shared" si="2"/>
        <v>3.1659980393869525</v>
      </c>
      <c r="L33" s="17">
        <f t="shared" si="2"/>
        <v>5.6020993010889697</v>
      </c>
      <c r="M33" s="17">
        <f t="shared" si="2"/>
        <v>-3.0457001088470825</v>
      </c>
      <c r="N33" s="17">
        <f t="shared" si="2"/>
        <v>-5.9171019551995325</v>
      </c>
      <c r="O33" s="17">
        <f t="shared" si="2"/>
        <v>1.9661349219517232</v>
      </c>
      <c r="P33" s="17">
        <f t="shared" si="2"/>
        <v>3.5319991320770683</v>
      </c>
      <c r="Q33" s="17">
        <f t="shared" si="2"/>
        <v>4.7712245186503965</v>
      </c>
      <c r="R33" s="17">
        <f t="shared" si="2"/>
        <v>15.11091420950812</v>
      </c>
      <c r="S33" s="17">
        <f t="shared" si="2"/>
        <v>8.4969839997071297</v>
      </c>
      <c r="T33" s="73">
        <f t="shared" si="2"/>
        <v>8.2572760861527428</v>
      </c>
      <c r="U33" s="16">
        <f t="shared" si="2"/>
        <v>4.3671099970169713</v>
      </c>
      <c r="V33" s="17">
        <f t="shared" si="2"/>
        <v>2.7823731142185171</v>
      </c>
      <c r="W33" s="73">
        <f t="shared" si="2"/>
        <v>12.322432565420893</v>
      </c>
      <c r="X33" s="9">
        <f t="shared" si="2"/>
        <v>2.9799520144119684</v>
      </c>
      <c r="Y33" s="9">
        <f t="shared" si="2"/>
        <v>9.5947036688429179</v>
      </c>
    </row>
    <row r="34" spans="1:25" s="133" customFormat="1">
      <c r="A34" s="60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>
      <c r="A35" s="25" t="s">
        <v>594</v>
      </c>
      <c r="B35" s="66" t="s">
        <v>938</v>
      </c>
    </row>
    <row r="36" spans="1:25">
      <c r="A36" s="25" t="s">
        <v>595</v>
      </c>
      <c r="B36" s="3" t="s">
        <v>608</v>
      </c>
    </row>
    <row r="37" spans="1:25">
      <c r="A37" s="1" t="s">
        <v>1</v>
      </c>
      <c r="B37" s="3" t="s">
        <v>609</v>
      </c>
    </row>
  </sheetData>
  <mergeCells count="1">
    <mergeCell ref="B6:Y6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19"/>
  <dimension ref="A1:Z37"/>
  <sheetViews>
    <sheetView workbookViewId="0">
      <selection activeCell="Q37" sqref="Q37"/>
    </sheetView>
  </sheetViews>
  <sheetFormatPr defaultRowHeight="15"/>
  <sheetData>
    <row r="1" spans="1:26" ht="15.75">
      <c r="A1" s="227" t="s">
        <v>113</v>
      </c>
      <c r="B1" s="2" t="s">
        <v>772</v>
      </c>
    </row>
    <row r="2" spans="1:26">
      <c r="A2" s="3"/>
      <c r="B2" s="3"/>
    </row>
    <row r="3" spans="1:26">
      <c r="A3" s="1" t="s">
        <v>2</v>
      </c>
    </row>
    <row r="4" spans="1:26">
      <c r="A4" s="1"/>
    </row>
    <row r="5" spans="1:26" s="133" customFormat="1" ht="67.5">
      <c r="A5" s="4" t="s">
        <v>3</v>
      </c>
      <c r="B5" s="5" t="s">
        <v>67</v>
      </c>
      <c r="C5" s="5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7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653</v>
      </c>
      <c r="O5" s="6" t="s">
        <v>652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691</v>
      </c>
      <c r="U5" s="84" t="s">
        <v>688</v>
      </c>
      <c r="V5" s="6" t="s">
        <v>690</v>
      </c>
      <c r="W5" s="6" t="s">
        <v>689</v>
      </c>
      <c r="X5" s="7" t="s">
        <v>21</v>
      </c>
      <c r="Y5" s="7" t="s">
        <v>41</v>
      </c>
    </row>
    <row r="6" spans="1:26" s="133" customFormat="1" ht="15" customHeight="1">
      <c r="A6" s="67"/>
      <c r="B6" s="246" t="s">
        <v>655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6" s="133" customFormat="1">
      <c r="A7" s="142">
        <v>1997</v>
      </c>
      <c r="B7" s="101">
        <v>1315915</v>
      </c>
      <c r="C7" s="104">
        <v>985378.09900000005</v>
      </c>
      <c r="D7" s="163">
        <v>42378</v>
      </c>
      <c r="E7" s="163">
        <v>232997</v>
      </c>
      <c r="F7" s="163">
        <v>186905</v>
      </c>
      <c r="G7" s="163">
        <v>15755</v>
      </c>
      <c r="H7" s="163">
        <v>152355</v>
      </c>
      <c r="I7" s="104">
        <v>651300.88100000005</v>
      </c>
      <c r="J7" s="163">
        <v>16245</v>
      </c>
      <c r="K7" s="163">
        <v>27728</v>
      </c>
      <c r="L7" s="163">
        <v>90995</v>
      </c>
      <c r="M7" s="163">
        <v>37152</v>
      </c>
      <c r="N7" s="163">
        <v>37660.097329999997</v>
      </c>
      <c r="O7" s="163">
        <v>89756</v>
      </c>
      <c r="P7" s="163">
        <v>6375</v>
      </c>
      <c r="Q7" s="163">
        <v>2824</v>
      </c>
      <c r="R7" s="163">
        <v>7334</v>
      </c>
      <c r="S7" s="163">
        <v>16640</v>
      </c>
      <c r="T7" s="163">
        <v>8192.7021769999992</v>
      </c>
      <c r="U7" s="161">
        <v>2940</v>
      </c>
      <c r="V7" s="163">
        <v>1719</v>
      </c>
      <c r="W7" s="163">
        <v>3268</v>
      </c>
      <c r="X7" s="104">
        <v>336725.15899999999</v>
      </c>
      <c r="Y7" s="104">
        <v>732943.77</v>
      </c>
      <c r="Z7" s="151"/>
    </row>
    <row r="8" spans="1:26" s="133" customFormat="1">
      <c r="A8" s="142">
        <v>1998</v>
      </c>
      <c r="B8" s="101">
        <v>1351500</v>
      </c>
      <c r="C8" s="104">
        <v>1020435.634</v>
      </c>
      <c r="D8" s="163">
        <v>43132</v>
      </c>
      <c r="E8" s="163">
        <v>244911</v>
      </c>
      <c r="F8" s="163">
        <v>183928</v>
      </c>
      <c r="G8" s="163">
        <v>16311</v>
      </c>
      <c r="H8" s="163">
        <v>156462</v>
      </c>
      <c r="I8" s="104">
        <v>665131.37</v>
      </c>
      <c r="J8" s="163">
        <v>17092</v>
      </c>
      <c r="K8" s="163">
        <v>28562</v>
      </c>
      <c r="L8" s="163">
        <v>98193</v>
      </c>
      <c r="M8" s="163">
        <v>38989</v>
      </c>
      <c r="N8" s="163">
        <v>43086.99222</v>
      </c>
      <c r="O8" s="163">
        <v>89879</v>
      </c>
      <c r="P8" s="163">
        <v>7895</v>
      </c>
      <c r="Q8" s="163">
        <v>2808</v>
      </c>
      <c r="R8" s="163">
        <v>7619</v>
      </c>
      <c r="S8" s="163">
        <v>16969</v>
      </c>
      <c r="T8" s="163">
        <v>8643.2912230000002</v>
      </c>
      <c r="U8" s="161">
        <v>3121</v>
      </c>
      <c r="V8" s="163">
        <v>1850</v>
      </c>
      <c r="W8" s="163">
        <v>3383</v>
      </c>
      <c r="X8" s="104">
        <v>356625.69400000002</v>
      </c>
      <c r="Y8" s="104">
        <v>756213.85600000003</v>
      </c>
    </row>
    <row r="9" spans="1:26" s="133" customFormat="1">
      <c r="A9" s="142">
        <v>1999</v>
      </c>
      <c r="B9" s="101">
        <v>1387735</v>
      </c>
      <c r="C9" s="104">
        <v>1052507.6880000001</v>
      </c>
      <c r="D9" s="163">
        <v>42881</v>
      </c>
      <c r="E9" s="163">
        <v>252978</v>
      </c>
      <c r="F9" s="163">
        <v>180634</v>
      </c>
      <c r="G9" s="163">
        <v>17056</v>
      </c>
      <c r="H9" s="163">
        <v>158583</v>
      </c>
      <c r="I9" s="104">
        <v>671970.24</v>
      </c>
      <c r="J9" s="163">
        <v>17878</v>
      </c>
      <c r="K9" s="163">
        <v>29423</v>
      </c>
      <c r="L9" s="163">
        <v>105564</v>
      </c>
      <c r="M9" s="163">
        <v>41687</v>
      </c>
      <c r="N9" s="163">
        <v>49727.883099999999</v>
      </c>
      <c r="O9" s="163">
        <v>90665</v>
      </c>
      <c r="P9" s="163">
        <v>9258</v>
      </c>
      <c r="Q9" s="163">
        <v>2831</v>
      </c>
      <c r="R9" s="163">
        <v>8040</v>
      </c>
      <c r="S9" s="163">
        <v>16955</v>
      </c>
      <c r="T9" s="163">
        <v>9717.1859280000008</v>
      </c>
      <c r="U9" s="161">
        <v>3212</v>
      </c>
      <c r="V9" s="163">
        <v>1876</v>
      </c>
      <c r="W9" s="163">
        <v>4416</v>
      </c>
      <c r="X9" s="104">
        <v>379949.61300000001</v>
      </c>
      <c r="Y9" s="104">
        <v>779695.04500000004</v>
      </c>
    </row>
    <row r="10" spans="1:26" s="133" customFormat="1">
      <c r="A10" s="142">
        <v>2000</v>
      </c>
      <c r="B10" s="101">
        <v>1424730</v>
      </c>
      <c r="C10" s="104">
        <v>1084938.3929999999</v>
      </c>
      <c r="D10" s="163">
        <v>42703</v>
      </c>
      <c r="E10" s="163">
        <v>269927</v>
      </c>
      <c r="F10" s="163">
        <v>177413</v>
      </c>
      <c r="G10" s="163">
        <v>17783</v>
      </c>
      <c r="H10" s="163">
        <v>161127</v>
      </c>
      <c r="I10" s="104">
        <v>687288.25300000003</v>
      </c>
      <c r="J10" s="163">
        <v>18392</v>
      </c>
      <c r="K10" s="163">
        <v>30836</v>
      </c>
      <c r="L10" s="163">
        <v>108538</v>
      </c>
      <c r="M10" s="163">
        <v>44454</v>
      </c>
      <c r="N10" s="163">
        <v>53865.578589999997</v>
      </c>
      <c r="O10" s="163">
        <v>90672</v>
      </c>
      <c r="P10" s="163">
        <v>11877</v>
      </c>
      <c r="Q10" s="163">
        <v>2897</v>
      </c>
      <c r="R10" s="163">
        <v>8296</v>
      </c>
      <c r="S10" s="163">
        <v>16584</v>
      </c>
      <c r="T10" s="163">
        <v>10275.63464</v>
      </c>
      <c r="U10" s="161">
        <v>3306</v>
      </c>
      <c r="V10" s="163">
        <v>1908</v>
      </c>
      <c r="W10" s="163">
        <v>4869</v>
      </c>
      <c r="X10" s="104">
        <v>396344.82299999997</v>
      </c>
      <c r="Y10" s="104">
        <v>796608.96499999997</v>
      </c>
    </row>
    <row r="11" spans="1:26" s="133" customFormat="1">
      <c r="A11" s="142">
        <v>2001</v>
      </c>
      <c r="B11" s="101">
        <v>1458906</v>
      </c>
      <c r="C11" s="104">
        <v>1111672.726</v>
      </c>
      <c r="D11" s="163">
        <v>42186</v>
      </c>
      <c r="E11" s="163">
        <v>290417</v>
      </c>
      <c r="F11" s="163">
        <v>176256</v>
      </c>
      <c r="G11" s="163">
        <v>18253</v>
      </c>
      <c r="H11" s="163">
        <v>158873</v>
      </c>
      <c r="I11" s="104">
        <v>701567.67099999997</v>
      </c>
      <c r="J11" s="163">
        <v>18848</v>
      </c>
      <c r="K11" s="163">
        <v>31940</v>
      </c>
      <c r="L11" s="163">
        <v>111234</v>
      </c>
      <c r="M11" s="163">
        <v>48769</v>
      </c>
      <c r="N11" s="163">
        <v>54310.170830000003</v>
      </c>
      <c r="O11" s="163">
        <v>90479</v>
      </c>
      <c r="P11" s="163">
        <v>13354</v>
      </c>
      <c r="Q11" s="163">
        <v>2835</v>
      </c>
      <c r="R11" s="163">
        <v>8495</v>
      </c>
      <c r="S11" s="163">
        <v>16297</v>
      </c>
      <c r="T11" s="163">
        <v>11440.425380000001</v>
      </c>
      <c r="U11" s="161">
        <v>3476</v>
      </c>
      <c r="V11" s="163">
        <v>1999</v>
      </c>
      <c r="W11" s="163">
        <v>5816</v>
      </c>
      <c r="X11" s="104">
        <v>408417.82799999998</v>
      </c>
      <c r="Y11" s="104">
        <v>805437.26800000004</v>
      </c>
    </row>
    <row r="12" spans="1:26" s="133" customFormat="1">
      <c r="A12" s="142">
        <v>2002</v>
      </c>
      <c r="B12" s="101">
        <v>1480904</v>
      </c>
      <c r="C12" s="104">
        <v>1126540.9129999999</v>
      </c>
      <c r="D12" s="163">
        <v>42153</v>
      </c>
      <c r="E12" s="163">
        <v>303519</v>
      </c>
      <c r="F12" s="163">
        <v>176134</v>
      </c>
      <c r="G12" s="163">
        <v>18317</v>
      </c>
      <c r="H12" s="163">
        <v>155683</v>
      </c>
      <c r="I12" s="104">
        <v>709184.23800000001</v>
      </c>
      <c r="J12" s="163">
        <v>19022</v>
      </c>
      <c r="K12" s="163">
        <v>33117</v>
      </c>
      <c r="L12" s="163">
        <v>113303</v>
      </c>
      <c r="M12" s="163">
        <v>51158</v>
      </c>
      <c r="N12" s="163">
        <v>52399.756439999997</v>
      </c>
      <c r="O12" s="163">
        <v>90469</v>
      </c>
      <c r="P12" s="163">
        <v>14455</v>
      </c>
      <c r="Q12" s="163">
        <v>3013</v>
      </c>
      <c r="R12" s="163">
        <v>8925</v>
      </c>
      <c r="S12" s="163">
        <v>16597</v>
      </c>
      <c r="T12" s="163">
        <v>12642.711300000001</v>
      </c>
      <c r="U12" s="161">
        <v>3537</v>
      </c>
      <c r="V12" s="163">
        <v>2091</v>
      </c>
      <c r="W12" s="163">
        <v>6942</v>
      </c>
      <c r="X12" s="104">
        <v>415421.66200000001</v>
      </c>
      <c r="Y12" s="104">
        <v>809058.33200000005</v>
      </c>
    </row>
    <row r="13" spans="1:26" s="133" customFormat="1">
      <c r="A13" s="142">
        <v>2003</v>
      </c>
      <c r="B13" s="101">
        <v>1510366</v>
      </c>
      <c r="C13" s="104">
        <v>1148650.6939999999</v>
      </c>
      <c r="D13" s="163">
        <v>41785</v>
      </c>
      <c r="E13" s="163">
        <v>320993</v>
      </c>
      <c r="F13" s="163">
        <v>178593</v>
      </c>
      <c r="G13" s="163">
        <v>18740</v>
      </c>
      <c r="H13" s="163">
        <v>155223</v>
      </c>
      <c r="I13" s="104">
        <v>726705.19</v>
      </c>
      <c r="J13" s="163">
        <v>19619</v>
      </c>
      <c r="K13" s="163">
        <v>35221</v>
      </c>
      <c r="L13" s="163">
        <v>112440</v>
      </c>
      <c r="M13" s="163">
        <v>51149</v>
      </c>
      <c r="N13" s="163">
        <v>52883.857949999998</v>
      </c>
      <c r="O13" s="163">
        <v>89657</v>
      </c>
      <c r="P13" s="163">
        <v>15116</v>
      </c>
      <c r="Q13" s="163">
        <v>3380</v>
      </c>
      <c r="R13" s="163">
        <v>9453</v>
      </c>
      <c r="S13" s="163">
        <v>17093</v>
      </c>
      <c r="T13" s="163">
        <v>14186.655510000001</v>
      </c>
      <c r="U13" s="161">
        <v>3796</v>
      </c>
      <c r="V13" s="163">
        <v>2256</v>
      </c>
      <c r="W13" s="163">
        <v>8104</v>
      </c>
      <c r="X13" s="104">
        <v>420414.97399999999</v>
      </c>
      <c r="Y13" s="104">
        <v>815948.28799999994</v>
      </c>
    </row>
    <row r="14" spans="1:26" s="133" customFormat="1">
      <c r="A14" s="142">
        <v>2004</v>
      </c>
      <c r="B14" s="101">
        <v>1553028</v>
      </c>
      <c r="C14" s="104">
        <v>1181892.3119999999</v>
      </c>
      <c r="D14" s="163">
        <v>41470</v>
      </c>
      <c r="E14" s="163">
        <v>344204</v>
      </c>
      <c r="F14" s="163">
        <v>181226</v>
      </c>
      <c r="G14" s="163">
        <v>19576</v>
      </c>
      <c r="H14" s="163">
        <v>153656</v>
      </c>
      <c r="I14" s="104">
        <v>748877.43799999997</v>
      </c>
      <c r="J14" s="163">
        <v>20216</v>
      </c>
      <c r="K14" s="163">
        <v>38623</v>
      </c>
      <c r="L14" s="163">
        <v>111560</v>
      </c>
      <c r="M14" s="163">
        <v>53215</v>
      </c>
      <c r="N14" s="163">
        <v>54963.431620000003</v>
      </c>
      <c r="O14" s="163">
        <v>90151</v>
      </c>
      <c r="P14" s="163">
        <v>15736</v>
      </c>
      <c r="Q14" s="163">
        <v>3734</v>
      </c>
      <c r="R14" s="163">
        <v>10103</v>
      </c>
      <c r="S14" s="163">
        <v>17720</v>
      </c>
      <c r="T14" s="163">
        <v>15029.12542</v>
      </c>
      <c r="U14" s="161">
        <v>4025</v>
      </c>
      <c r="V14" s="163">
        <v>2381</v>
      </c>
      <c r="W14" s="163">
        <v>8590</v>
      </c>
      <c r="X14" s="104">
        <v>431584.13900000002</v>
      </c>
      <c r="Y14" s="104">
        <v>828617.50899999996</v>
      </c>
    </row>
    <row r="15" spans="1:26" s="133" customFormat="1">
      <c r="A15" s="142">
        <v>2005</v>
      </c>
      <c r="B15" s="101">
        <v>1613619</v>
      </c>
      <c r="C15" s="104">
        <v>1230102.8659999999</v>
      </c>
      <c r="D15" s="163">
        <v>41011</v>
      </c>
      <c r="E15" s="163">
        <v>377906</v>
      </c>
      <c r="F15" s="163">
        <v>184391</v>
      </c>
      <c r="G15" s="163">
        <v>20555</v>
      </c>
      <c r="H15" s="163">
        <v>152952</v>
      </c>
      <c r="I15" s="104">
        <v>782533.54399999999</v>
      </c>
      <c r="J15" s="163">
        <v>21370</v>
      </c>
      <c r="K15" s="163">
        <v>40657</v>
      </c>
      <c r="L15" s="163">
        <v>113515</v>
      </c>
      <c r="M15" s="163">
        <v>54990</v>
      </c>
      <c r="N15" s="163">
        <v>57724.83382</v>
      </c>
      <c r="O15" s="163">
        <v>92220</v>
      </c>
      <c r="P15" s="163">
        <v>16087</v>
      </c>
      <c r="Q15" s="163">
        <v>4128</v>
      </c>
      <c r="R15" s="163">
        <v>10381</v>
      </c>
      <c r="S15" s="163">
        <v>18539</v>
      </c>
      <c r="T15" s="163">
        <v>16094.272790000001</v>
      </c>
      <c r="U15" s="161">
        <v>4262</v>
      </c>
      <c r="V15" s="163">
        <v>2463</v>
      </c>
      <c r="W15" s="163">
        <v>9344</v>
      </c>
      <c r="X15" s="104">
        <v>446420.88</v>
      </c>
      <c r="Y15" s="104">
        <v>846394.94099999999</v>
      </c>
    </row>
    <row r="16" spans="1:26" s="133" customFormat="1">
      <c r="A16" s="142">
        <v>2006</v>
      </c>
      <c r="B16" s="101">
        <v>1682475</v>
      </c>
      <c r="C16" s="104">
        <v>1286801.2120000001</v>
      </c>
      <c r="D16" s="163">
        <v>40197</v>
      </c>
      <c r="E16" s="163">
        <v>414014</v>
      </c>
      <c r="F16" s="163">
        <v>189318</v>
      </c>
      <c r="G16" s="163">
        <v>21796</v>
      </c>
      <c r="H16" s="163">
        <v>151815</v>
      </c>
      <c r="I16" s="104">
        <v>820485.21200000006</v>
      </c>
      <c r="J16" s="163">
        <v>22444</v>
      </c>
      <c r="K16" s="163">
        <v>42589</v>
      </c>
      <c r="L16" s="163">
        <v>116755</v>
      </c>
      <c r="M16" s="163">
        <v>56048</v>
      </c>
      <c r="N16" s="163">
        <v>61928.451710000001</v>
      </c>
      <c r="O16" s="163">
        <v>96060</v>
      </c>
      <c r="P16" s="163">
        <v>16784</v>
      </c>
      <c r="Q16" s="163">
        <v>5085</v>
      </c>
      <c r="R16" s="163">
        <v>10719</v>
      </c>
      <c r="S16" s="163">
        <v>19010</v>
      </c>
      <c r="T16" s="163">
        <v>16911.293099999999</v>
      </c>
      <c r="U16" s="161">
        <v>4320</v>
      </c>
      <c r="V16" s="163">
        <v>2565</v>
      </c>
      <c r="W16" s="163">
        <v>10021</v>
      </c>
      <c r="X16" s="104">
        <v>465279.34299999999</v>
      </c>
      <c r="Y16" s="104">
        <v>869364.44799999997</v>
      </c>
    </row>
    <row r="17" spans="1:25" s="133" customFormat="1">
      <c r="A17" s="142">
        <v>2007</v>
      </c>
      <c r="B17" s="101">
        <v>1747796</v>
      </c>
      <c r="C17" s="104">
        <v>1335702.3740000001</v>
      </c>
      <c r="D17" s="163">
        <v>40559</v>
      </c>
      <c r="E17" s="163">
        <v>444700</v>
      </c>
      <c r="F17" s="163">
        <v>195584</v>
      </c>
      <c r="G17" s="163">
        <v>23380</v>
      </c>
      <c r="H17" s="163">
        <v>150398</v>
      </c>
      <c r="I17" s="104">
        <v>856841.26100000006</v>
      </c>
      <c r="J17" s="163">
        <v>23516</v>
      </c>
      <c r="K17" s="163">
        <v>45539</v>
      </c>
      <c r="L17" s="163">
        <v>121196</v>
      </c>
      <c r="M17" s="163">
        <v>54651</v>
      </c>
      <c r="N17" s="163">
        <v>63871.276180000001</v>
      </c>
      <c r="O17" s="163">
        <v>96750</v>
      </c>
      <c r="P17" s="163">
        <v>17809</v>
      </c>
      <c r="Q17" s="163">
        <v>5624</v>
      </c>
      <c r="R17" s="163">
        <v>11366</v>
      </c>
      <c r="S17" s="163">
        <v>19557</v>
      </c>
      <c r="T17" s="163">
        <v>17484.113499999999</v>
      </c>
      <c r="U17" s="161">
        <v>4425</v>
      </c>
      <c r="V17" s="163">
        <v>2592</v>
      </c>
      <c r="W17" s="163">
        <v>10466</v>
      </c>
      <c r="X17" s="104">
        <v>478129.39399999997</v>
      </c>
      <c r="Y17" s="104">
        <v>888858.14099999995</v>
      </c>
    </row>
    <row r="18" spans="1:25" s="133" customFormat="1">
      <c r="A18" s="142">
        <v>2008</v>
      </c>
      <c r="B18" s="101">
        <v>1813558</v>
      </c>
      <c r="C18" s="104">
        <v>1384665.1059999999</v>
      </c>
      <c r="D18" s="163">
        <v>40700</v>
      </c>
      <c r="E18" s="163">
        <v>474632</v>
      </c>
      <c r="F18" s="163">
        <v>202125</v>
      </c>
      <c r="G18" s="163">
        <v>24953</v>
      </c>
      <c r="H18" s="163">
        <v>147702</v>
      </c>
      <c r="I18" s="104">
        <v>891436.41399999999</v>
      </c>
      <c r="J18" s="163">
        <v>25456</v>
      </c>
      <c r="K18" s="163">
        <v>47894</v>
      </c>
      <c r="L18" s="163">
        <v>128631</v>
      </c>
      <c r="M18" s="163">
        <v>53849</v>
      </c>
      <c r="N18" s="163">
        <v>63576.234360000002</v>
      </c>
      <c r="O18" s="163">
        <v>96960</v>
      </c>
      <c r="P18" s="163">
        <v>19080</v>
      </c>
      <c r="Q18" s="163">
        <v>6408</v>
      </c>
      <c r="R18" s="163">
        <v>12225</v>
      </c>
      <c r="S18" s="163">
        <v>20218</v>
      </c>
      <c r="T18" s="163">
        <v>17889.297030000002</v>
      </c>
      <c r="U18" s="161">
        <v>4533</v>
      </c>
      <c r="V18" s="163">
        <v>2572</v>
      </c>
      <c r="W18" s="163">
        <v>10784</v>
      </c>
      <c r="X18" s="104">
        <v>492661.39199999999</v>
      </c>
      <c r="Y18" s="104">
        <v>908823.223</v>
      </c>
    </row>
    <row r="19" spans="1:25" s="133" customFormat="1">
      <c r="A19" s="142">
        <v>2009</v>
      </c>
      <c r="B19" s="101">
        <v>1835068</v>
      </c>
      <c r="C19" s="104">
        <v>1382865.3119999999</v>
      </c>
      <c r="D19" s="163">
        <v>40851</v>
      </c>
      <c r="E19" s="163">
        <v>475652</v>
      </c>
      <c r="F19" s="163">
        <v>207914</v>
      </c>
      <c r="G19" s="163">
        <v>25739</v>
      </c>
      <c r="H19" s="163">
        <v>140638</v>
      </c>
      <c r="I19" s="104">
        <v>891710.26599999995</v>
      </c>
      <c r="J19" s="163">
        <v>26473</v>
      </c>
      <c r="K19" s="163">
        <v>47662</v>
      </c>
      <c r="L19" s="163">
        <v>132594</v>
      </c>
      <c r="M19" s="163">
        <v>51795</v>
      </c>
      <c r="N19" s="163">
        <v>58310.640099999997</v>
      </c>
      <c r="O19" s="163">
        <v>94812</v>
      </c>
      <c r="P19" s="163">
        <v>19417</v>
      </c>
      <c r="Q19" s="163">
        <v>6952</v>
      </c>
      <c r="R19" s="163">
        <v>12062</v>
      </c>
      <c r="S19" s="163">
        <v>21587</v>
      </c>
      <c r="T19" s="163">
        <v>18773.474279999999</v>
      </c>
      <c r="U19" s="161">
        <v>4767</v>
      </c>
      <c r="V19" s="163">
        <v>2698</v>
      </c>
      <c r="W19" s="163">
        <v>11308</v>
      </c>
      <c r="X19" s="104">
        <v>490666.55200000003</v>
      </c>
      <c r="Y19" s="104">
        <v>906119.41500000004</v>
      </c>
    </row>
    <row r="20" spans="1:25" s="133" customFormat="1">
      <c r="A20" s="142">
        <v>2010</v>
      </c>
      <c r="B20" s="101">
        <v>1887667</v>
      </c>
      <c r="C20" s="104">
        <v>1405235.7450000001</v>
      </c>
      <c r="D20" s="163">
        <v>41187</v>
      </c>
      <c r="E20" s="163">
        <v>496820</v>
      </c>
      <c r="F20" s="163">
        <v>213649</v>
      </c>
      <c r="G20" s="163">
        <v>27167</v>
      </c>
      <c r="H20" s="163">
        <v>136751</v>
      </c>
      <c r="I20" s="104">
        <v>915859.43599999999</v>
      </c>
      <c r="J20" s="163">
        <v>26741</v>
      </c>
      <c r="K20" s="163">
        <v>47991</v>
      </c>
      <c r="L20" s="163">
        <v>133635</v>
      </c>
      <c r="M20" s="163">
        <v>51405</v>
      </c>
      <c r="N20" s="163">
        <v>55325.741909999997</v>
      </c>
      <c r="O20" s="163">
        <v>92928</v>
      </c>
      <c r="P20" s="163">
        <v>20281</v>
      </c>
      <c r="Q20" s="163">
        <v>7549</v>
      </c>
      <c r="R20" s="163">
        <v>11814</v>
      </c>
      <c r="S20" s="163">
        <v>22066</v>
      </c>
      <c r="T20" s="163">
        <v>19411.23864</v>
      </c>
      <c r="U20" s="161">
        <v>4903</v>
      </c>
      <c r="V20" s="163">
        <v>2818</v>
      </c>
      <c r="W20" s="163">
        <v>11691</v>
      </c>
      <c r="X20" s="104">
        <v>489224.48599999998</v>
      </c>
      <c r="Y20" s="104">
        <v>908094.92200000002</v>
      </c>
    </row>
    <row r="21" spans="1:25" s="133" customFormat="1">
      <c r="A21" s="142">
        <v>2011</v>
      </c>
      <c r="B21" s="101">
        <v>1952297</v>
      </c>
      <c r="C21" s="104">
        <v>1448884.8370000001</v>
      </c>
      <c r="D21" s="163">
        <v>41426</v>
      </c>
      <c r="E21" s="163">
        <v>530382</v>
      </c>
      <c r="F21" s="163">
        <v>223379</v>
      </c>
      <c r="G21" s="163">
        <v>28728</v>
      </c>
      <c r="H21" s="163">
        <v>135388</v>
      </c>
      <c r="I21" s="104">
        <v>959409</v>
      </c>
      <c r="J21" s="163">
        <v>26886</v>
      </c>
      <c r="K21" s="163">
        <v>47977</v>
      </c>
      <c r="L21" s="163">
        <v>135754</v>
      </c>
      <c r="M21" s="163">
        <v>50377</v>
      </c>
      <c r="N21" s="163">
        <v>53669.167880000001</v>
      </c>
      <c r="O21" s="163">
        <v>89976</v>
      </c>
      <c r="P21" s="163">
        <v>21931</v>
      </c>
      <c r="Q21" s="163">
        <v>8431</v>
      </c>
      <c r="R21" s="163">
        <v>12019</v>
      </c>
      <c r="S21" s="163">
        <v>22695</v>
      </c>
      <c r="T21" s="163">
        <v>19664.90784</v>
      </c>
      <c r="U21" s="161">
        <v>5035</v>
      </c>
      <c r="V21" s="163">
        <v>2823</v>
      </c>
      <c r="W21" s="163">
        <v>11806</v>
      </c>
      <c r="X21" s="104">
        <v>489428.12900000002</v>
      </c>
      <c r="Y21" s="104">
        <v>918391.52599999995</v>
      </c>
    </row>
    <row r="22" spans="1:25" s="133" customFormat="1">
      <c r="A22" s="142">
        <v>2012</v>
      </c>
      <c r="B22" s="101">
        <v>2023689</v>
      </c>
      <c r="C22" s="104">
        <v>1503459</v>
      </c>
      <c r="D22" s="163">
        <v>42597</v>
      </c>
      <c r="E22" s="163">
        <v>568691</v>
      </c>
      <c r="F22" s="163">
        <v>233704</v>
      </c>
      <c r="G22" s="163">
        <v>29917</v>
      </c>
      <c r="H22" s="163">
        <v>134127</v>
      </c>
      <c r="I22" s="104">
        <v>1009036</v>
      </c>
      <c r="J22" s="163">
        <v>27345</v>
      </c>
      <c r="K22" s="163">
        <v>49076</v>
      </c>
      <c r="L22" s="163">
        <v>141437</v>
      </c>
      <c r="M22" s="163">
        <v>48845</v>
      </c>
      <c r="N22" s="163">
        <v>52925</v>
      </c>
      <c r="O22" s="163">
        <v>87339</v>
      </c>
      <c r="P22" s="163">
        <v>22651</v>
      </c>
      <c r="Q22" s="163">
        <v>9245</v>
      </c>
      <c r="R22" s="163">
        <v>12225</v>
      </c>
      <c r="S22" s="163">
        <v>23245</v>
      </c>
      <c r="T22" s="163">
        <v>20090</v>
      </c>
      <c r="U22" s="161">
        <v>4957</v>
      </c>
      <c r="V22" s="163">
        <v>2911</v>
      </c>
      <c r="W22" s="163">
        <v>12222</v>
      </c>
      <c r="X22" s="104">
        <v>494423</v>
      </c>
      <c r="Y22" s="104">
        <v>934768</v>
      </c>
    </row>
    <row r="23" spans="1:25" s="133" customFormat="1">
      <c r="A23" s="142">
        <v>2013</v>
      </c>
      <c r="B23" s="101">
        <v>2093472</v>
      </c>
      <c r="C23" s="104">
        <v>1562200</v>
      </c>
      <c r="D23" s="163">
        <v>42980</v>
      </c>
      <c r="E23" s="163">
        <v>605287</v>
      </c>
      <c r="F23" s="163">
        <v>245831</v>
      </c>
      <c r="G23" s="163">
        <v>31107</v>
      </c>
      <c r="H23" s="163">
        <v>133088</v>
      </c>
      <c r="I23" s="104">
        <v>1058293</v>
      </c>
      <c r="J23" s="163">
        <v>28212</v>
      </c>
      <c r="K23" s="163">
        <v>50708</v>
      </c>
      <c r="L23" s="163">
        <v>150908</v>
      </c>
      <c r="M23" s="163">
        <v>48885</v>
      </c>
      <c r="N23" s="163">
        <v>50110</v>
      </c>
      <c r="O23" s="163">
        <v>84727</v>
      </c>
      <c r="P23" s="163">
        <v>23155</v>
      </c>
      <c r="Q23" s="163">
        <v>10146</v>
      </c>
      <c r="R23" s="163">
        <v>12857</v>
      </c>
      <c r="S23" s="163">
        <v>24189</v>
      </c>
      <c r="T23" s="163">
        <v>20010</v>
      </c>
      <c r="U23" s="161">
        <v>4721</v>
      </c>
      <c r="V23" s="163">
        <v>2804</v>
      </c>
      <c r="W23" s="163">
        <v>12485</v>
      </c>
      <c r="X23" s="104">
        <v>503907</v>
      </c>
      <c r="Y23" s="104">
        <v>956913</v>
      </c>
    </row>
    <row r="24" spans="1:25" s="133" customFormat="1">
      <c r="A24" s="142">
        <v>2014</v>
      </c>
      <c r="B24" s="101">
        <v>2165270</v>
      </c>
      <c r="C24" s="104">
        <v>1626219.3219999999</v>
      </c>
      <c r="D24" s="163">
        <v>44103</v>
      </c>
      <c r="E24" s="163">
        <v>638784</v>
      </c>
      <c r="F24" s="163">
        <v>258978</v>
      </c>
      <c r="G24" s="163">
        <v>31683</v>
      </c>
      <c r="H24" s="163">
        <v>133859</v>
      </c>
      <c r="I24" s="104">
        <v>1107449.517</v>
      </c>
      <c r="J24" s="163">
        <v>29023</v>
      </c>
      <c r="K24" s="163">
        <v>50672</v>
      </c>
      <c r="L24" s="163">
        <v>160981</v>
      </c>
      <c r="M24" s="163">
        <v>52110</v>
      </c>
      <c r="N24" s="163">
        <v>46518.087070000001</v>
      </c>
      <c r="O24" s="163">
        <v>85037</v>
      </c>
      <c r="P24" s="163">
        <v>23800</v>
      </c>
      <c r="Q24" s="163">
        <v>11321</v>
      </c>
      <c r="R24" s="163">
        <v>13164</v>
      </c>
      <c r="S24" s="163">
        <v>25524</v>
      </c>
      <c r="T24" s="163">
        <v>20529.187239999999</v>
      </c>
      <c r="U24" s="161">
        <v>4792</v>
      </c>
      <c r="V24" s="163">
        <v>2748</v>
      </c>
      <c r="W24" s="163">
        <v>12990</v>
      </c>
      <c r="X24" s="104">
        <v>518691.98700000002</v>
      </c>
      <c r="Y24" s="104">
        <v>987328.821</v>
      </c>
    </row>
    <row r="25" spans="1:25" s="133" customFormat="1">
      <c r="A25" s="142">
        <v>2015</v>
      </c>
      <c r="B25" s="101">
        <v>2201580</v>
      </c>
      <c r="C25" s="104">
        <v>1654223.567</v>
      </c>
      <c r="D25" s="163">
        <v>44086</v>
      </c>
      <c r="E25" s="163">
        <v>642270</v>
      </c>
      <c r="F25" s="163">
        <v>270077</v>
      </c>
      <c r="G25" s="163">
        <v>31325</v>
      </c>
      <c r="H25" s="163">
        <v>133727</v>
      </c>
      <c r="I25" s="104">
        <v>1121399.5460000001</v>
      </c>
      <c r="J25" s="163">
        <v>28693</v>
      </c>
      <c r="K25" s="163">
        <v>49899</v>
      </c>
      <c r="L25" s="163">
        <v>171968</v>
      </c>
      <c r="M25" s="163">
        <v>55237</v>
      </c>
      <c r="N25" s="163">
        <v>45829.068449999999</v>
      </c>
      <c r="O25" s="163">
        <v>83842</v>
      </c>
      <c r="P25" s="163">
        <v>23809</v>
      </c>
      <c r="Q25" s="163">
        <v>11528</v>
      </c>
      <c r="R25" s="163">
        <v>13796</v>
      </c>
      <c r="S25" s="163">
        <v>26720</v>
      </c>
      <c r="T25" s="163">
        <v>21354.283149999999</v>
      </c>
      <c r="U25" s="161">
        <v>4802</v>
      </c>
      <c r="V25" s="163">
        <v>2639</v>
      </c>
      <c r="W25" s="163">
        <v>13917</v>
      </c>
      <c r="X25" s="104">
        <v>532888.26300000004</v>
      </c>
      <c r="Y25" s="104">
        <v>1012036.825</v>
      </c>
    </row>
    <row r="26" spans="1:25" s="133" customFormat="1">
      <c r="A26" s="142">
        <v>2016</v>
      </c>
      <c r="B26" s="101">
        <v>2213460</v>
      </c>
      <c r="C26" s="104">
        <v>1660539.642</v>
      </c>
      <c r="D26" s="163">
        <v>43599</v>
      </c>
      <c r="E26" s="163">
        <v>634704</v>
      </c>
      <c r="F26" s="163">
        <v>276022</v>
      </c>
      <c r="G26" s="163">
        <v>31165</v>
      </c>
      <c r="H26" s="163">
        <v>132012</v>
      </c>
      <c r="I26" s="104">
        <v>1117372.1410000001</v>
      </c>
      <c r="J26" s="163">
        <v>28134</v>
      </c>
      <c r="K26" s="163">
        <v>49232</v>
      </c>
      <c r="L26" s="163">
        <v>180579</v>
      </c>
      <c r="M26" s="163">
        <v>57347</v>
      </c>
      <c r="N26" s="163">
        <v>43954.396439999997</v>
      </c>
      <c r="O26" s="163">
        <v>85093</v>
      </c>
      <c r="P26" s="163">
        <v>23536</v>
      </c>
      <c r="Q26" s="163">
        <v>11406</v>
      </c>
      <c r="R26" s="163">
        <v>14602</v>
      </c>
      <c r="S26" s="163">
        <v>27317</v>
      </c>
      <c r="T26" s="163">
        <v>21849.09504</v>
      </c>
      <c r="U26" s="161">
        <v>4768</v>
      </c>
      <c r="V26" s="163">
        <v>2702</v>
      </c>
      <c r="W26" s="163">
        <v>14389</v>
      </c>
      <c r="X26" s="104">
        <v>543369.65300000005</v>
      </c>
      <c r="Y26" s="104">
        <v>1025807.978</v>
      </c>
    </row>
    <row r="27" spans="1:25" s="133" customFormat="1">
      <c r="A27" s="142">
        <v>2017</v>
      </c>
      <c r="B27" s="101">
        <v>2234072</v>
      </c>
      <c r="C27" s="104">
        <v>1671514.399</v>
      </c>
      <c r="D27" s="163">
        <v>43595</v>
      </c>
      <c r="E27" s="163">
        <v>626500</v>
      </c>
      <c r="F27" s="163">
        <v>282775</v>
      </c>
      <c r="G27" s="163">
        <v>31770</v>
      </c>
      <c r="H27" s="163">
        <v>130272</v>
      </c>
      <c r="I27" s="104">
        <v>1114760.9099999999</v>
      </c>
      <c r="J27" s="163">
        <v>27973</v>
      </c>
      <c r="K27" s="163">
        <v>48958</v>
      </c>
      <c r="L27" s="163">
        <v>191752</v>
      </c>
      <c r="M27" s="163">
        <v>59722</v>
      </c>
      <c r="N27" s="163">
        <v>43199.106379999997</v>
      </c>
      <c r="O27" s="163">
        <v>86933</v>
      </c>
      <c r="P27" s="163">
        <v>23509</v>
      </c>
      <c r="Q27" s="163">
        <v>11472</v>
      </c>
      <c r="R27" s="163">
        <v>15284</v>
      </c>
      <c r="S27" s="163">
        <v>27506</v>
      </c>
      <c r="T27" s="163">
        <v>20436.192470000002</v>
      </c>
      <c r="U27" s="161">
        <v>4647</v>
      </c>
      <c r="V27" s="163">
        <v>2651</v>
      </c>
      <c r="W27" s="163">
        <v>13141</v>
      </c>
      <c r="X27" s="104">
        <v>557190.48899999994</v>
      </c>
      <c r="Y27" s="104">
        <v>1044960.718</v>
      </c>
    </row>
    <row r="28" spans="1:25" s="133" customFormat="1"/>
    <row r="29" spans="1:25" s="133" customFormat="1">
      <c r="A29" s="1" t="s">
        <v>22</v>
      </c>
    </row>
    <row r="30" spans="1:25" s="133" customFormat="1">
      <c r="A30" s="1"/>
    </row>
    <row r="31" spans="1:25" s="54" customFormat="1">
      <c r="A31" s="142" t="s">
        <v>656</v>
      </c>
      <c r="B31" s="9">
        <f>((B27/B7)^(1/(2017-1997))-1)*100</f>
        <v>2.681798393645396</v>
      </c>
      <c r="C31" s="9">
        <f t="shared" ref="C31:Y31" si="0">((C27/C7)^(1/(2017-1997))-1)*100</f>
        <v>2.6775177182797538</v>
      </c>
      <c r="D31" s="16">
        <f t="shared" si="0"/>
        <v>0.1416657774171437</v>
      </c>
      <c r="E31" s="17">
        <f t="shared" si="0"/>
        <v>5.0699528348122636</v>
      </c>
      <c r="F31" s="17">
        <f t="shared" si="0"/>
        <v>2.0918337477747295</v>
      </c>
      <c r="G31" s="17">
        <f t="shared" si="0"/>
        <v>3.5690375326994817</v>
      </c>
      <c r="H31" s="73">
        <f t="shared" si="0"/>
        <v>-0.77988673750355453</v>
      </c>
      <c r="I31" s="9">
        <f t="shared" si="0"/>
        <v>2.7235461256388094</v>
      </c>
      <c r="J31" s="16">
        <f t="shared" si="0"/>
        <v>2.7545274823291166</v>
      </c>
      <c r="K31" s="17">
        <f t="shared" si="0"/>
        <v>2.8833877125864715</v>
      </c>
      <c r="L31" s="17">
        <f t="shared" si="0"/>
        <v>3.7973148097706799</v>
      </c>
      <c r="M31" s="17">
        <f t="shared" si="0"/>
        <v>2.401803914086198</v>
      </c>
      <c r="N31" s="17">
        <f t="shared" si="0"/>
        <v>0.68845252205238516</v>
      </c>
      <c r="O31" s="17">
        <f t="shared" si="0"/>
        <v>-0.15965826277437589</v>
      </c>
      <c r="P31" s="17">
        <f t="shared" si="0"/>
        <v>6.7425806690043277</v>
      </c>
      <c r="Q31" s="17">
        <f t="shared" si="0"/>
        <v>7.2602296057882931</v>
      </c>
      <c r="R31" s="17">
        <f t="shared" si="0"/>
        <v>3.7396566275600174</v>
      </c>
      <c r="S31" s="17">
        <f t="shared" si="0"/>
        <v>2.5448149810298526</v>
      </c>
      <c r="T31" s="73">
        <f t="shared" si="0"/>
        <v>4.676366916183361</v>
      </c>
      <c r="U31" s="16">
        <f t="shared" si="0"/>
        <v>2.3154614059734069</v>
      </c>
      <c r="V31" s="17">
        <f t="shared" si="0"/>
        <v>2.1895984359135756</v>
      </c>
      <c r="W31" s="73">
        <f t="shared" si="0"/>
        <v>7.205562128878662</v>
      </c>
      <c r="X31" s="9">
        <f t="shared" si="0"/>
        <v>2.5501751360593072</v>
      </c>
      <c r="Y31" s="9">
        <f t="shared" si="0"/>
        <v>1.7891447484206235</v>
      </c>
    </row>
    <row r="32" spans="1:25" s="133" customFormat="1">
      <c r="A32" s="142" t="s">
        <v>25</v>
      </c>
      <c r="B32" s="9">
        <f>((B17/B7)^(1/(2007-1997))-1)*100</f>
        <v>2.8788948633550637</v>
      </c>
      <c r="C32" s="9">
        <f t="shared" ref="C32:Y32" si="1">((C17/C7)^(1/(2007-1997))-1)*100</f>
        <v>3.0886089103895564</v>
      </c>
      <c r="D32" s="16">
        <f t="shared" si="1"/>
        <v>-0.4377555998070104</v>
      </c>
      <c r="E32" s="17">
        <f t="shared" si="1"/>
        <v>6.6772176758717272</v>
      </c>
      <c r="F32" s="17">
        <f t="shared" si="1"/>
        <v>0.45492654598477955</v>
      </c>
      <c r="G32" s="17">
        <f t="shared" si="1"/>
        <v>4.0261702048776993</v>
      </c>
      <c r="H32" s="73">
        <f t="shared" si="1"/>
        <v>-0.12919857173425697</v>
      </c>
      <c r="I32" s="9">
        <f t="shared" si="1"/>
        <v>2.780770863986648</v>
      </c>
      <c r="J32" s="16">
        <f t="shared" si="1"/>
        <v>3.7682215544231124</v>
      </c>
      <c r="K32" s="17">
        <f t="shared" si="1"/>
        <v>5.0863951575568667</v>
      </c>
      <c r="L32" s="17">
        <f t="shared" si="1"/>
        <v>2.9075113703097566</v>
      </c>
      <c r="M32" s="17">
        <f t="shared" si="1"/>
        <v>3.9349452221919767</v>
      </c>
      <c r="N32" s="17">
        <f t="shared" si="1"/>
        <v>5.4247101255250341</v>
      </c>
      <c r="O32" s="17">
        <f t="shared" si="1"/>
        <v>0.75317675824713159</v>
      </c>
      <c r="P32" s="17">
        <f t="shared" si="1"/>
        <v>10.819435727476346</v>
      </c>
      <c r="Q32" s="17">
        <f t="shared" si="1"/>
        <v>7.1317161507874927</v>
      </c>
      <c r="R32" s="17">
        <f t="shared" si="1"/>
        <v>4.4784388487843829</v>
      </c>
      <c r="S32" s="17">
        <f t="shared" si="1"/>
        <v>1.6283539284978055</v>
      </c>
      <c r="T32" s="73">
        <f t="shared" si="1"/>
        <v>7.875207712270238</v>
      </c>
      <c r="U32" s="16">
        <f t="shared" si="1"/>
        <v>4.1733413795348007</v>
      </c>
      <c r="V32" s="17">
        <f t="shared" si="1"/>
        <v>4.192368867110563</v>
      </c>
      <c r="W32" s="73">
        <f t="shared" si="1"/>
        <v>12.343996227200748</v>
      </c>
      <c r="X32" s="9">
        <f t="shared" si="1"/>
        <v>3.5683333939356965</v>
      </c>
      <c r="Y32" s="9">
        <f t="shared" si="1"/>
        <v>1.9474059583413306</v>
      </c>
    </row>
    <row r="33" spans="1:25" s="133" customFormat="1">
      <c r="A33" s="142" t="s">
        <v>657</v>
      </c>
      <c r="B33" s="9">
        <f>((B27/B17)^(1/(2017-2007))-1)*100</f>
        <v>2.4850795234270917</v>
      </c>
      <c r="C33" s="9">
        <f t="shared" ref="C33:Y33" si="2">((C27/C17)^(1/(2017-2007))-1)*100</f>
        <v>2.2680658534439901</v>
      </c>
      <c r="D33" s="16">
        <f t="shared" si="2"/>
        <v>0.72445920731454283</v>
      </c>
      <c r="E33" s="17">
        <f t="shared" si="2"/>
        <v>3.486904038430283</v>
      </c>
      <c r="F33" s="17">
        <f t="shared" si="2"/>
        <v>3.7554142574789839</v>
      </c>
      <c r="G33" s="17">
        <f t="shared" si="2"/>
        <v>3.1139136846427329</v>
      </c>
      <c r="H33" s="73">
        <f t="shared" si="2"/>
        <v>-1.4263354751014923</v>
      </c>
      <c r="I33" s="9">
        <f t="shared" si="2"/>
        <v>2.6663532480237784</v>
      </c>
      <c r="J33" s="16">
        <f t="shared" si="2"/>
        <v>1.7507360148707685</v>
      </c>
      <c r="K33" s="17">
        <f t="shared" si="2"/>
        <v>0.72656361794720681</v>
      </c>
      <c r="L33" s="17">
        <f t="shared" si="2"/>
        <v>4.6948120526316917</v>
      </c>
      <c r="M33" s="17">
        <f t="shared" si="2"/>
        <v>0.89127792814753803</v>
      </c>
      <c r="N33" s="17">
        <f t="shared" si="2"/>
        <v>-3.8350263499469239</v>
      </c>
      <c r="O33" s="17">
        <f t="shared" si="2"/>
        <v>-1.0642228966734724</v>
      </c>
      <c r="P33" s="17">
        <f t="shared" si="2"/>
        <v>2.8157060454504501</v>
      </c>
      <c r="Q33" s="17">
        <f t="shared" si="2"/>
        <v>7.3888972234284367</v>
      </c>
      <c r="R33" s="17">
        <f t="shared" si="2"/>
        <v>3.0060984427628057</v>
      </c>
      <c r="S33" s="17">
        <f t="shared" si="2"/>
        <v>3.4695404679283337</v>
      </c>
      <c r="T33" s="73">
        <f t="shared" si="2"/>
        <v>1.572381858089611</v>
      </c>
      <c r="U33" s="16">
        <f t="shared" si="2"/>
        <v>0.4907158020160951</v>
      </c>
      <c r="V33" s="17">
        <f t="shared" si="2"/>
        <v>0.22532496417426717</v>
      </c>
      <c r="W33" s="73">
        <f t="shared" si="2"/>
        <v>2.3021517600792851</v>
      </c>
      <c r="X33" s="9">
        <f t="shared" si="2"/>
        <v>1.5420261754662823</v>
      </c>
      <c r="Y33" s="9">
        <f t="shared" si="2"/>
        <v>1.6311292201857785</v>
      </c>
    </row>
    <row r="34" spans="1:25" s="133" customFormat="1">
      <c r="A34" s="60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>
      <c r="A35" s="25" t="s">
        <v>594</v>
      </c>
      <c r="B35" s="66" t="s">
        <v>938</v>
      </c>
    </row>
    <row r="36" spans="1:25">
      <c r="A36" s="25" t="s">
        <v>595</v>
      </c>
      <c r="B36" s="3" t="s">
        <v>608</v>
      </c>
    </row>
    <row r="37" spans="1:25">
      <c r="A37" s="1" t="s">
        <v>1</v>
      </c>
      <c r="B37" s="3" t="s">
        <v>609</v>
      </c>
    </row>
  </sheetData>
  <mergeCells count="1">
    <mergeCell ref="B6:Y6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23"/>
  <dimension ref="A1:Z37"/>
  <sheetViews>
    <sheetView workbookViewId="0">
      <selection activeCell="B35" sqref="B35"/>
    </sheetView>
  </sheetViews>
  <sheetFormatPr defaultRowHeight="15"/>
  <sheetData>
    <row r="1" spans="1:26" ht="15.75">
      <c r="A1" s="227" t="s">
        <v>114</v>
      </c>
      <c r="B1" s="2" t="s">
        <v>709</v>
      </c>
    </row>
    <row r="2" spans="1:26">
      <c r="A2" s="3"/>
      <c r="B2" s="3"/>
    </row>
    <row r="3" spans="1:26">
      <c r="A3" s="1" t="s">
        <v>2</v>
      </c>
    </row>
    <row r="4" spans="1:26">
      <c r="A4" s="1"/>
    </row>
    <row r="5" spans="1:26" s="133" customFormat="1" ht="67.5">
      <c r="A5" s="4" t="s">
        <v>3</v>
      </c>
      <c r="B5" s="5" t="s">
        <v>67</v>
      </c>
      <c r="C5" s="5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7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653</v>
      </c>
      <c r="O5" s="6" t="s">
        <v>652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691</v>
      </c>
      <c r="U5" s="84" t="s">
        <v>688</v>
      </c>
      <c r="V5" s="6" t="s">
        <v>690</v>
      </c>
      <c r="W5" s="6" t="s">
        <v>689</v>
      </c>
      <c r="X5" s="7" t="s">
        <v>21</v>
      </c>
      <c r="Y5" s="7" t="s">
        <v>41</v>
      </c>
    </row>
    <row r="6" spans="1:26" s="133" customFormat="1" ht="15" customHeight="1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6" s="133" customFormat="1">
      <c r="A7" s="142">
        <v>1997</v>
      </c>
      <c r="B7" s="101">
        <v>19858</v>
      </c>
      <c r="C7" s="104">
        <f>I7+X7</f>
        <v>15347</v>
      </c>
      <c r="D7" s="163">
        <v>350</v>
      </c>
      <c r="E7" s="163">
        <v>8672</v>
      </c>
      <c r="F7" s="163">
        <v>2756</v>
      </c>
      <c r="G7" s="163">
        <v>201</v>
      </c>
      <c r="H7" s="163">
        <v>791</v>
      </c>
      <c r="I7" s="104">
        <f>SUM(D7:H7)</f>
        <v>12770</v>
      </c>
      <c r="J7" s="163">
        <v>119</v>
      </c>
      <c r="K7" s="163">
        <v>307</v>
      </c>
      <c r="L7" s="163">
        <v>755</v>
      </c>
      <c r="M7" s="163">
        <v>501</v>
      </c>
      <c r="N7" s="163">
        <v>257</v>
      </c>
      <c r="O7" s="163">
        <v>399</v>
      </c>
      <c r="P7" s="163">
        <v>34</v>
      </c>
      <c r="Q7" s="163">
        <v>64</v>
      </c>
      <c r="R7" s="163">
        <v>27</v>
      </c>
      <c r="S7" s="163">
        <v>80</v>
      </c>
      <c r="T7" s="163">
        <v>34</v>
      </c>
      <c r="U7" s="161">
        <v>16</v>
      </c>
      <c r="V7" s="163">
        <v>15</v>
      </c>
      <c r="W7" s="163">
        <v>3</v>
      </c>
      <c r="X7" s="104">
        <f>SUM(J7:T7)</f>
        <v>2577</v>
      </c>
      <c r="Y7" s="104">
        <f>C7-E7</f>
        <v>6675</v>
      </c>
      <c r="Z7" s="151"/>
    </row>
    <row r="8" spans="1:26" s="133" customFormat="1">
      <c r="A8" s="142">
        <v>1998</v>
      </c>
      <c r="B8" s="101">
        <v>20780</v>
      </c>
      <c r="C8" s="104">
        <f t="shared" ref="C8:C27" si="0">I8+X8</f>
        <v>16217</v>
      </c>
      <c r="D8" s="163">
        <v>366</v>
      </c>
      <c r="E8" s="163">
        <v>9202</v>
      </c>
      <c r="F8" s="163">
        <v>2763</v>
      </c>
      <c r="G8" s="163">
        <v>216</v>
      </c>
      <c r="H8" s="163">
        <v>909</v>
      </c>
      <c r="I8" s="104">
        <f t="shared" ref="I8:I27" si="1">SUM(D8:H8)</f>
        <v>13456</v>
      </c>
      <c r="J8" s="163">
        <v>115</v>
      </c>
      <c r="K8" s="163">
        <v>313</v>
      </c>
      <c r="L8" s="163">
        <v>847</v>
      </c>
      <c r="M8" s="163">
        <v>549</v>
      </c>
      <c r="N8" s="163">
        <v>313</v>
      </c>
      <c r="O8" s="163">
        <v>382</v>
      </c>
      <c r="P8" s="163">
        <v>43</v>
      </c>
      <c r="Q8" s="163">
        <v>48</v>
      </c>
      <c r="R8" s="163">
        <v>29</v>
      </c>
      <c r="S8" s="163">
        <v>83</v>
      </c>
      <c r="T8" s="163">
        <v>39</v>
      </c>
      <c r="U8" s="161">
        <v>18</v>
      </c>
      <c r="V8" s="163">
        <v>18</v>
      </c>
      <c r="W8" s="163">
        <v>3</v>
      </c>
      <c r="X8" s="104">
        <f t="shared" ref="X8:X27" si="2">SUM(J8:T8)</f>
        <v>2761</v>
      </c>
      <c r="Y8" s="104">
        <f t="shared" ref="Y8:Y27" si="3">C8-E8</f>
        <v>7015</v>
      </c>
    </row>
    <row r="9" spans="1:26" s="133" customFormat="1">
      <c r="A9" s="142">
        <v>1999</v>
      </c>
      <c r="B9" s="101">
        <v>22089</v>
      </c>
      <c r="C9" s="104">
        <f t="shared" si="0"/>
        <v>17306</v>
      </c>
      <c r="D9" s="163">
        <v>372</v>
      </c>
      <c r="E9" s="163">
        <v>10156</v>
      </c>
      <c r="F9" s="163">
        <v>2744</v>
      </c>
      <c r="G9" s="163">
        <v>224</v>
      </c>
      <c r="H9" s="163">
        <v>914</v>
      </c>
      <c r="I9" s="104">
        <f t="shared" si="1"/>
        <v>14410</v>
      </c>
      <c r="J9" s="163">
        <v>121</v>
      </c>
      <c r="K9" s="163">
        <v>307</v>
      </c>
      <c r="L9" s="163">
        <v>922</v>
      </c>
      <c r="M9" s="163">
        <v>542</v>
      </c>
      <c r="N9" s="163">
        <v>382</v>
      </c>
      <c r="O9" s="163">
        <v>382</v>
      </c>
      <c r="P9" s="163">
        <v>41</v>
      </c>
      <c r="Q9" s="163">
        <v>39</v>
      </c>
      <c r="R9" s="163">
        <v>31</v>
      </c>
      <c r="S9" s="163">
        <v>82</v>
      </c>
      <c r="T9" s="163">
        <v>47</v>
      </c>
      <c r="U9" s="161">
        <v>22</v>
      </c>
      <c r="V9" s="163">
        <v>21</v>
      </c>
      <c r="W9" s="163">
        <v>4</v>
      </c>
      <c r="X9" s="104">
        <f t="shared" si="2"/>
        <v>2896</v>
      </c>
      <c r="Y9" s="104">
        <f t="shared" si="3"/>
        <v>7150</v>
      </c>
    </row>
    <row r="10" spans="1:26" s="133" customFormat="1">
      <c r="A10" s="142">
        <v>2000</v>
      </c>
      <c r="B10" s="101">
        <v>23200</v>
      </c>
      <c r="C10" s="104">
        <f t="shared" si="0"/>
        <v>18168</v>
      </c>
      <c r="D10" s="163">
        <v>381</v>
      </c>
      <c r="E10" s="163">
        <v>10775</v>
      </c>
      <c r="F10" s="163">
        <v>2759</v>
      </c>
      <c r="G10" s="163">
        <v>233</v>
      </c>
      <c r="H10" s="163">
        <v>941</v>
      </c>
      <c r="I10" s="104">
        <f t="shared" si="1"/>
        <v>15089</v>
      </c>
      <c r="J10" s="163">
        <v>136</v>
      </c>
      <c r="K10" s="163">
        <v>315</v>
      </c>
      <c r="L10" s="163">
        <v>985</v>
      </c>
      <c r="M10" s="163">
        <v>573</v>
      </c>
      <c r="N10" s="163">
        <v>429</v>
      </c>
      <c r="O10" s="163">
        <v>379</v>
      </c>
      <c r="P10" s="163">
        <v>52</v>
      </c>
      <c r="Q10" s="163">
        <v>35</v>
      </c>
      <c r="R10" s="163">
        <v>32</v>
      </c>
      <c r="S10" s="163">
        <v>85</v>
      </c>
      <c r="T10" s="163">
        <v>58</v>
      </c>
      <c r="U10" s="161">
        <v>22</v>
      </c>
      <c r="V10" s="163">
        <v>26</v>
      </c>
      <c r="W10" s="163">
        <v>10</v>
      </c>
      <c r="X10" s="104">
        <f t="shared" si="2"/>
        <v>3079</v>
      </c>
      <c r="Y10" s="104">
        <f t="shared" si="3"/>
        <v>7393</v>
      </c>
    </row>
    <row r="11" spans="1:26" s="133" customFormat="1">
      <c r="A11" s="142">
        <v>2001</v>
      </c>
      <c r="B11" s="101">
        <v>23898</v>
      </c>
      <c r="C11" s="104">
        <f t="shared" si="0"/>
        <v>18717</v>
      </c>
      <c r="D11" s="163">
        <v>380</v>
      </c>
      <c r="E11" s="163">
        <v>11116</v>
      </c>
      <c r="F11" s="163">
        <v>2796</v>
      </c>
      <c r="G11" s="163">
        <v>241</v>
      </c>
      <c r="H11" s="163">
        <v>971</v>
      </c>
      <c r="I11" s="104">
        <f t="shared" si="1"/>
        <v>15504</v>
      </c>
      <c r="J11" s="163">
        <v>144</v>
      </c>
      <c r="K11" s="163">
        <v>346</v>
      </c>
      <c r="L11" s="163">
        <v>1021</v>
      </c>
      <c r="M11" s="163">
        <v>578</v>
      </c>
      <c r="N11" s="163">
        <v>450</v>
      </c>
      <c r="O11" s="163">
        <v>392</v>
      </c>
      <c r="P11" s="163">
        <v>56</v>
      </c>
      <c r="Q11" s="163">
        <v>32</v>
      </c>
      <c r="R11" s="163">
        <v>38</v>
      </c>
      <c r="S11" s="163">
        <v>88</v>
      </c>
      <c r="T11" s="163">
        <v>68</v>
      </c>
      <c r="U11" s="161">
        <v>23</v>
      </c>
      <c r="V11" s="163">
        <v>29</v>
      </c>
      <c r="W11" s="163">
        <v>16</v>
      </c>
      <c r="X11" s="104">
        <f t="shared" si="2"/>
        <v>3213</v>
      </c>
      <c r="Y11" s="104">
        <f t="shared" si="3"/>
        <v>7601</v>
      </c>
    </row>
    <row r="12" spans="1:26" s="133" customFormat="1">
      <c r="A12" s="142">
        <v>2002</v>
      </c>
      <c r="B12" s="101">
        <v>24333</v>
      </c>
      <c r="C12" s="104">
        <f t="shared" si="0"/>
        <v>18940</v>
      </c>
      <c r="D12" s="163">
        <v>385</v>
      </c>
      <c r="E12" s="163">
        <v>11195</v>
      </c>
      <c r="F12" s="163">
        <v>2854</v>
      </c>
      <c r="G12" s="163">
        <v>236</v>
      </c>
      <c r="H12" s="163">
        <v>969</v>
      </c>
      <c r="I12" s="104">
        <f t="shared" si="1"/>
        <v>15639</v>
      </c>
      <c r="J12" s="163">
        <v>147</v>
      </c>
      <c r="K12" s="163">
        <v>357</v>
      </c>
      <c r="L12" s="163">
        <v>995</v>
      </c>
      <c r="M12" s="163">
        <v>621</v>
      </c>
      <c r="N12" s="163">
        <v>441</v>
      </c>
      <c r="O12" s="163">
        <v>440</v>
      </c>
      <c r="P12" s="163">
        <v>69</v>
      </c>
      <c r="Q12" s="163">
        <v>30</v>
      </c>
      <c r="R12" s="163">
        <v>38</v>
      </c>
      <c r="S12" s="163">
        <v>96</v>
      </c>
      <c r="T12" s="163">
        <v>67</v>
      </c>
      <c r="U12" s="161">
        <v>24</v>
      </c>
      <c r="V12" s="163">
        <v>27</v>
      </c>
      <c r="W12" s="163">
        <v>16</v>
      </c>
      <c r="X12" s="104">
        <f t="shared" si="2"/>
        <v>3301</v>
      </c>
      <c r="Y12" s="104">
        <f t="shared" si="3"/>
        <v>7745</v>
      </c>
    </row>
    <row r="13" spans="1:26" s="133" customFormat="1">
      <c r="A13" s="142">
        <v>2003</v>
      </c>
      <c r="B13" s="101">
        <v>24863</v>
      </c>
      <c r="C13" s="104">
        <f t="shared" si="0"/>
        <v>19449</v>
      </c>
      <c r="D13" s="163">
        <v>403</v>
      </c>
      <c r="E13" s="163">
        <v>11745</v>
      </c>
      <c r="F13" s="163">
        <v>2862</v>
      </c>
      <c r="G13" s="163">
        <v>234</v>
      </c>
      <c r="H13" s="163">
        <v>950</v>
      </c>
      <c r="I13" s="104">
        <f t="shared" si="1"/>
        <v>16194</v>
      </c>
      <c r="J13" s="163">
        <v>153</v>
      </c>
      <c r="K13" s="163">
        <v>401</v>
      </c>
      <c r="L13" s="163">
        <v>939</v>
      </c>
      <c r="M13" s="163">
        <v>588</v>
      </c>
      <c r="N13" s="163">
        <v>433</v>
      </c>
      <c r="O13" s="163">
        <v>430</v>
      </c>
      <c r="P13" s="163">
        <v>68</v>
      </c>
      <c r="Q13" s="163">
        <v>27</v>
      </c>
      <c r="R13" s="163">
        <v>38</v>
      </c>
      <c r="S13" s="163">
        <v>105</v>
      </c>
      <c r="T13" s="163">
        <v>73</v>
      </c>
      <c r="U13" s="161">
        <v>26</v>
      </c>
      <c r="V13" s="163">
        <v>30</v>
      </c>
      <c r="W13" s="163">
        <v>17</v>
      </c>
      <c r="X13" s="104">
        <f t="shared" si="2"/>
        <v>3255</v>
      </c>
      <c r="Y13" s="104">
        <f t="shared" si="3"/>
        <v>7704</v>
      </c>
    </row>
    <row r="14" spans="1:26" s="133" customFormat="1">
      <c r="A14" s="142">
        <v>2004</v>
      </c>
      <c r="B14" s="101">
        <v>26396</v>
      </c>
      <c r="C14" s="104">
        <f t="shared" si="0"/>
        <v>20957</v>
      </c>
      <c r="D14" s="163">
        <v>418</v>
      </c>
      <c r="E14" s="163">
        <v>13034</v>
      </c>
      <c r="F14" s="163">
        <v>2897</v>
      </c>
      <c r="G14" s="163">
        <v>240</v>
      </c>
      <c r="H14" s="163">
        <v>990</v>
      </c>
      <c r="I14" s="104">
        <f t="shared" si="1"/>
        <v>17579</v>
      </c>
      <c r="J14" s="163">
        <v>152</v>
      </c>
      <c r="K14" s="163">
        <v>435</v>
      </c>
      <c r="L14" s="163">
        <v>921</v>
      </c>
      <c r="M14" s="163">
        <v>632</v>
      </c>
      <c r="N14" s="163">
        <v>430</v>
      </c>
      <c r="O14" s="163">
        <v>437</v>
      </c>
      <c r="P14" s="163">
        <v>86</v>
      </c>
      <c r="Q14" s="163">
        <v>30</v>
      </c>
      <c r="R14" s="163">
        <v>54</v>
      </c>
      <c r="S14" s="163">
        <v>121</v>
      </c>
      <c r="T14" s="163">
        <v>80</v>
      </c>
      <c r="U14" s="161">
        <v>27</v>
      </c>
      <c r="V14" s="163">
        <v>33</v>
      </c>
      <c r="W14" s="163">
        <v>20</v>
      </c>
      <c r="X14" s="104">
        <f t="shared" si="2"/>
        <v>3378</v>
      </c>
      <c r="Y14" s="104">
        <f t="shared" si="3"/>
        <v>7923</v>
      </c>
    </row>
    <row r="15" spans="1:26" s="133" customFormat="1">
      <c r="A15" s="142">
        <v>2005</v>
      </c>
      <c r="B15" s="101">
        <v>27764</v>
      </c>
      <c r="C15" s="104">
        <f t="shared" si="0"/>
        <v>22279</v>
      </c>
      <c r="D15" s="163">
        <v>431</v>
      </c>
      <c r="E15" s="163">
        <v>13982</v>
      </c>
      <c r="F15" s="163">
        <v>2902</v>
      </c>
      <c r="G15" s="163">
        <v>250</v>
      </c>
      <c r="H15" s="163">
        <v>1071</v>
      </c>
      <c r="I15" s="104">
        <f t="shared" si="1"/>
        <v>18636</v>
      </c>
      <c r="J15" s="163">
        <v>150</v>
      </c>
      <c r="K15" s="163">
        <v>454</v>
      </c>
      <c r="L15" s="163">
        <v>1011</v>
      </c>
      <c r="M15" s="163">
        <v>711</v>
      </c>
      <c r="N15" s="163">
        <v>449</v>
      </c>
      <c r="O15" s="163">
        <v>444</v>
      </c>
      <c r="P15" s="163">
        <v>100</v>
      </c>
      <c r="Q15" s="163">
        <v>26</v>
      </c>
      <c r="R15" s="163">
        <v>57</v>
      </c>
      <c r="S15" s="163">
        <v>141</v>
      </c>
      <c r="T15" s="163">
        <v>100</v>
      </c>
      <c r="U15" s="161">
        <v>27</v>
      </c>
      <c r="V15" s="163">
        <v>34</v>
      </c>
      <c r="W15" s="163">
        <v>39</v>
      </c>
      <c r="X15" s="104">
        <f t="shared" si="2"/>
        <v>3643</v>
      </c>
      <c r="Y15" s="104">
        <f t="shared" si="3"/>
        <v>8297</v>
      </c>
    </row>
    <row r="16" spans="1:26" s="133" customFormat="1">
      <c r="A16" s="142">
        <v>2006</v>
      </c>
      <c r="B16" s="101">
        <v>28954</v>
      </c>
      <c r="C16" s="104">
        <f t="shared" si="0"/>
        <v>23312</v>
      </c>
      <c r="D16" s="163">
        <v>438</v>
      </c>
      <c r="E16" s="163">
        <v>14841</v>
      </c>
      <c r="F16" s="163">
        <v>2935</v>
      </c>
      <c r="G16" s="163">
        <v>256</v>
      </c>
      <c r="H16" s="163">
        <v>1087</v>
      </c>
      <c r="I16" s="104">
        <f t="shared" si="1"/>
        <v>19557</v>
      </c>
      <c r="J16" s="163">
        <v>152</v>
      </c>
      <c r="K16" s="163">
        <v>500</v>
      </c>
      <c r="L16" s="163">
        <v>1003</v>
      </c>
      <c r="M16" s="163">
        <v>717</v>
      </c>
      <c r="N16" s="163">
        <v>462</v>
      </c>
      <c r="O16" s="163">
        <v>478</v>
      </c>
      <c r="P16" s="163">
        <v>109</v>
      </c>
      <c r="Q16" s="163">
        <v>26</v>
      </c>
      <c r="R16" s="163">
        <v>53</v>
      </c>
      <c r="S16" s="163">
        <v>147</v>
      </c>
      <c r="T16" s="163">
        <v>108</v>
      </c>
      <c r="U16" s="161">
        <v>29</v>
      </c>
      <c r="V16" s="163">
        <v>33</v>
      </c>
      <c r="W16" s="163">
        <v>46</v>
      </c>
      <c r="X16" s="104">
        <f t="shared" si="2"/>
        <v>3755</v>
      </c>
      <c r="Y16" s="104">
        <f t="shared" si="3"/>
        <v>8471</v>
      </c>
    </row>
    <row r="17" spans="1:25" s="133" customFormat="1">
      <c r="A17" s="142">
        <v>2007</v>
      </c>
      <c r="B17" s="101">
        <v>29882</v>
      </c>
      <c r="C17" s="104">
        <f t="shared" si="0"/>
        <v>23989</v>
      </c>
      <c r="D17" s="163">
        <v>443</v>
      </c>
      <c r="E17" s="163">
        <v>15250</v>
      </c>
      <c r="F17" s="163">
        <v>2967</v>
      </c>
      <c r="G17" s="163">
        <v>296</v>
      </c>
      <c r="H17" s="163">
        <v>1091</v>
      </c>
      <c r="I17" s="104">
        <f t="shared" si="1"/>
        <v>20047</v>
      </c>
      <c r="J17" s="163">
        <v>149</v>
      </c>
      <c r="K17" s="163">
        <v>548</v>
      </c>
      <c r="L17" s="163">
        <v>1087</v>
      </c>
      <c r="M17" s="163">
        <v>710</v>
      </c>
      <c r="N17" s="163">
        <v>470</v>
      </c>
      <c r="O17" s="163">
        <v>493</v>
      </c>
      <c r="P17" s="163">
        <v>140</v>
      </c>
      <c r="Q17" s="163">
        <v>30</v>
      </c>
      <c r="R17" s="163">
        <v>53</v>
      </c>
      <c r="S17" s="163">
        <v>151</v>
      </c>
      <c r="T17" s="163">
        <v>111</v>
      </c>
      <c r="U17" s="161">
        <v>28</v>
      </c>
      <c r="V17" s="163">
        <v>34</v>
      </c>
      <c r="W17" s="163">
        <v>49</v>
      </c>
      <c r="X17" s="104">
        <f t="shared" si="2"/>
        <v>3942</v>
      </c>
      <c r="Y17" s="104">
        <f t="shared" si="3"/>
        <v>8739</v>
      </c>
    </row>
    <row r="18" spans="1:25" s="133" customFormat="1">
      <c r="A18" s="142">
        <v>2008</v>
      </c>
      <c r="B18" s="101">
        <v>31821</v>
      </c>
      <c r="C18" s="104">
        <f t="shared" si="0"/>
        <v>25500</v>
      </c>
      <c r="D18" s="163">
        <v>456</v>
      </c>
      <c r="E18" s="163">
        <v>16292</v>
      </c>
      <c r="F18" s="163">
        <v>3023</v>
      </c>
      <c r="G18" s="163">
        <v>328</v>
      </c>
      <c r="H18" s="163">
        <v>1170</v>
      </c>
      <c r="I18" s="104">
        <f t="shared" si="1"/>
        <v>21269</v>
      </c>
      <c r="J18" s="163">
        <v>162</v>
      </c>
      <c r="K18" s="163">
        <v>594</v>
      </c>
      <c r="L18" s="163">
        <v>1202</v>
      </c>
      <c r="M18" s="163">
        <v>752</v>
      </c>
      <c r="N18" s="163">
        <v>501</v>
      </c>
      <c r="O18" s="163">
        <v>505</v>
      </c>
      <c r="P18" s="163">
        <v>144</v>
      </c>
      <c r="Q18" s="163">
        <v>32</v>
      </c>
      <c r="R18" s="163">
        <v>52</v>
      </c>
      <c r="S18" s="163">
        <v>154</v>
      </c>
      <c r="T18" s="163">
        <v>133</v>
      </c>
      <c r="U18" s="161">
        <v>33</v>
      </c>
      <c r="V18" s="163">
        <v>34</v>
      </c>
      <c r="W18" s="163">
        <v>66</v>
      </c>
      <c r="X18" s="104">
        <f t="shared" si="2"/>
        <v>4231</v>
      </c>
      <c r="Y18" s="104">
        <f t="shared" si="3"/>
        <v>9208</v>
      </c>
    </row>
    <row r="19" spans="1:25" s="133" customFormat="1">
      <c r="A19" s="142">
        <v>2009</v>
      </c>
      <c r="B19" s="101">
        <v>32151</v>
      </c>
      <c r="C19" s="104">
        <f t="shared" si="0"/>
        <v>25446</v>
      </c>
      <c r="D19" s="163">
        <v>453</v>
      </c>
      <c r="E19" s="163">
        <v>16145</v>
      </c>
      <c r="F19" s="163">
        <v>2945</v>
      </c>
      <c r="G19" s="163">
        <v>371</v>
      </c>
      <c r="H19" s="163">
        <v>1259</v>
      </c>
      <c r="I19" s="104">
        <f t="shared" si="1"/>
        <v>21173</v>
      </c>
      <c r="J19" s="163">
        <v>172</v>
      </c>
      <c r="K19" s="163">
        <v>596</v>
      </c>
      <c r="L19" s="163">
        <v>1307</v>
      </c>
      <c r="M19" s="163">
        <v>669</v>
      </c>
      <c r="N19" s="163">
        <v>487</v>
      </c>
      <c r="O19" s="163">
        <v>503</v>
      </c>
      <c r="P19" s="163">
        <v>141</v>
      </c>
      <c r="Q19" s="163">
        <v>30</v>
      </c>
      <c r="R19" s="163">
        <v>51</v>
      </c>
      <c r="S19" s="163">
        <v>167</v>
      </c>
      <c r="T19" s="163">
        <v>150</v>
      </c>
      <c r="U19" s="161">
        <v>46</v>
      </c>
      <c r="V19" s="163">
        <v>35</v>
      </c>
      <c r="W19" s="163">
        <v>69</v>
      </c>
      <c r="X19" s="104">
        <f t="shared" si="2"/>
        <v>4273</v>
      </c>
      <c r="Y19" s="104">
        <f t="shared" si="3"/>
        <v>9301</v>
      </c>
    </row>
    <row r="20" spans="1:25" s="133" customFormat="1">
      <c r="A20" s="142">
        <v>2010</v>
      </c>
      <c r="B20" s="101">
        <v>33674</v>
      </c>
      <c r="C20" s="104">
        <f t="shared" si="0"/>
        <v>26358</v>
      </c>
      <c r="D20" s="163">
        <v>444</v>
      </c>
      <c r="E20" s="163">
        <v>16650</v>
      </c>
      <c r="F20" s="163">
        <v>2899</v>
      </c>
      <c r="G20" s="163">
        <v>397</v>
      </c>
      <c r="H20" s="163">
        <v>1825</v>
      </c>
      <c r="I20" s="104">
        <f t="shared" si="1"/>
        <v>22215</v>
      </c>
      <c r="J20" s="163">
        <v>168</v>
      </c>
      <c r="K20" s="163">
        <v>612</v>
      </c>
      <c r="L20" s="163">
        <v>1284</v>
      </c>
      <c r="M20" s="163">
        <v>590</v>
      </c>
      <c r="N20" s="163">
        <v>421</v>
      </c>
      <c r="O20" s="163">
        <v>509</v>
      </c>
      <c r="P20" s="163">
        <v>154</v>
      </c>
      <c r="Q20" s="163">
        <v>31</v>
      </c>
      <c r="R20" s="163">
        <v>49</v>
      </c>
      <c r="S20" s="163">
        <v>178</v>
      </c>
      <c r="T20" s="163">
        <v>147</v>
      </c>
      <c r="U20" s="161">
        <v>44</v>
      </c>
      <c r="V20" s="163">
        <v>36</v>
      </c>
      <c r="W20" s="163">
        <v>67</v>
      </c>
      <c r="X20" s="104">
        <f t="shared" si="2"/>
        <v>4143</v>
      </c>
      <c r="Y20" s="104">
        <f t="shared" si="3"/>
        <v>9708</v>
      </c>
    </row>
    <row r="21" spans="1:25" s="133" customFormat="1">
      <c r="A21" s="142">
        <v>2011</v>
      </c>
      <c r="B21" s="101">
        <v>36893</v>
      </c>
      <c r="C21" s="104">
        <f t="shared" si="0"/>
        <v>28850</v>
      </c>
      <c r="D21" s="163">
        <v>448</v>
      </c>
      <c r="E21" s="163">
        <v>17919</v>
      </c>
      <c r="F21" s="163">
        <v>3061</v>
      </c>
      <c r="G21" s="163">
        <v>437</v>
      </c>
      <c r="H21" s="163">
        <v>2659</v>
      </c>
      <c r="I21" s="104">
        <f t="shared" si="1"/>
        <v>24524</v>
      </c>
      <c r="J21" s="163">
        <v>187</v>
      </c>
      <c r="K21" s="163">
        <v>657</v>
      </c>
      <c r="L21" s="163">
        <v>1371</v>
      </c>
      <c r="M21" s="163">
        <v>548</v>
      </c>
      <c r="N21" s="163">
        <v>412</v>
      </c>
      <c r="O21" s="163">
        <v>506</v>
      </c>
      <c r="P21" s="163">
        <v>166</v>
      </c>
      <c r="Q21" s="163">
        <v>33</v>
      </c>
      <c r="R21" s="163">
        <v>53</v>
      </c>
      <c r="S21" s="163">
        <v>189</v>
      </c>
      <c r="T21" s="163">
        <v>204</v>
      </c>
      <c r="U21" s="161">
        <v>46</v>
      </c>
      <c r="V21" s="163">
        <v>50</v>
      </c>
      <c r="W21" s="163">
        <v>108</v>
      </c>
      <c r="X21" s="104">
        <f t="shared" si="2"/>
        <v>4326</v>
      </c>
      <c r="Y21" s="104">
        <f t="shared" si="3"/>
        <v>10931</v>
      </c>
    </row>
    <row r="22" spans="1:25" s="133" customFormat="1">
      <c r="A22" s="142">
        <v>2012</v>
      </c>
      <c r="B22" s="101">
        <v>41427</v>
      </c>
      <c r="C22" s="104">
        <f t="shared" si="0"/>
        <v>32796</v>
      </c>
      <c r="D22" s="163">
        <v>447</v>
      </c>
      <c r="E22" s="163">
        <v>20286</v>
      </c>
      <c r="F22" s="163">
        <v>3418</v>
      </c>
      <c r="G22" s="163">
        <v>467</v>
      </c>
      <c r="H22" s="163">
        <v>3645</v>
      </c>
      <c r="I22" s="104">
        <f t="shared" si="1"/>
        <v>28263</v>
      </c>
      <c r="J22" s="163">
        <v>188</v>
      </c>
      <c r="K22" s="163">
        <v>751</v>
      </c>
      <c r="L22" s="163">
        <v>1453</v>
      </c>
      <c r="M22" s="163">
        <v>492</v>
      </c>
      <c r="N22" s="163">
        <v>391</v>
      </c>
      <c r="O22" s="163">
        <v>494</v>
      </c>
      <c r="P22" s="163">
        <v>190</v>
      </c>
      <c r="Q22" s="163">
        <v>40</v>
      </c>
      <c r="R22" s="163">
        <v>65</v>
      </c>
      <c r="S22" s="163">
        <v>222</v>
      </c>
      <c r="T22" s="163">
        <v>247</v>
      </c>
      <c r="U22" s="161">
        <v>43</v>
      </c>
      <c r="V22" s="163">
        <v>58</v>
      </c>
      <c r="W22" s="163">
        <v>146</v>
      </c>
      <c r="X22" s="104">
        <f t="shared" si="2"/>
        <v>4533</v>
      </c>
      <c r="Y22" s="104">
        <f t="shared" si="3"/>
        <v>12510</v>
      </c>
    </row>
    <row r="23" spans="1:25" s="133" customFormat="1">
      <c r="A23" s="142">
        <v>2013</v>
      </c>
      <c r="B23" s="101">
        <v>47626</v>
      </c>
      <c r="C23" s="104">
        <f t="shared" si="0"/>
        <v>38554</v>
      </c>
      <c r="D23" s="163">
        <v>438</v>
      </c>
      <c r="E23" s="163">
        <v>23691</v>
      </c>
      <c r="F23" s="163">
        <v>4241</v>
      </c>
      <c r="G23" s="163">
        <v>513</v>
      </c>
      <c r="H23" s="163">
        <v>4630</v>
      </c>
      <c r="I23" s="104">
        <f t="shared" si="1"/>
        <v>33513</v>
      </c>
      <c r="J23" s="163">
        <v>212</v>
      </c>
      <c r="K23" s="163">
        <v>872</v>
      </c>
      <c r="L23" s="163">
        <v>1728</v>
      </c>
      <c r="M23" s="163">
        <v>528</v>
      </c>
      <c r="N23" s="163">
        <v>371</v>
      </c>
      <c r="O23" s="163">
        <v>487</v>
      </c>
      <c r="P23" s="163">
        <v>203</v>
      </c>
      <c r="Q23" s="163">
        <v>59</v>
      </c>
      <c r="R23" s="163">
        <v>85</v>
      </c>
      <c r="S23" s="163">
        <v>248</v>
      </c>
      <c r="T23" s="163">
        <v>248</v>
      </c>
      <c r="U23" s="161">
        <v>48</v>
      </c>
      <c r="V23" s="163">
        <v>57</v>
      </c>
      <c r="W23" s="163">
        <v>143</v>
      </c>
      <c r="X23" s="104">
        <f t="shared" si="2"/>
        <v>5041</v>
      </c>
      <c r="Y23" s="104">
        <f t="shared" si="3"/>
        <v>14863</v>
      </c>
    </row>
    <row r="24" spans="1:25" s="133" customFormat="1">
      <c r="A24" s="142">
        <v>2014</v>
      </c>
      <c r="B24" s="101">
        <v>54161</v>
      </c>
      <c r="C24" s="104">
        <f t="shared" si="0"/>
        <v>44640</v>
      </c>
      <c r="D24" s="163">
        <v>432</v>
      </c>
      <c r="E24" s="163">
        <v>27229</v>
      </c>
      <c r="F24" s="163">
        <v>6092</v>
      </c>
      <c r="G24" s="163">
        <v>567</v>
      </c>
      <c r="H24" s="163">
        <v>4805</v>
      </c>
      <c r="I24" s="104">
        <f t="shared" si="1"/>
        <v>39125</v>
      </c>
      <c r="J24" s="163">
        <v>230</v>
      </c>
      <c r="K24" s="163">
        <v>916</v>
      </c>
      <c r="L24" s="163">
        <v>1972</v>
      </c>
      <c r="M24" s="163">
        <v>564</v>
      </c>
      <c r="N24" s="163">
        <v>329</v>
      </c>
      <c r="O24" s="163">
        <v>517</v>
      </c>
      <c r="P24" s="163">
        <v>213</v>
      </c>
      <c r="Q24" s="163">
        <v>64</v>
      </c>
      <c r="R24" s="163">
        <v>108</v>
      </c>
      <c r="S24" s="163">
        <v>333</v>
      </c>
      <c r="T24" s="163">
        <v>269</v>
      </c>
      <c r="U24" s="161">
        <v>47</v>
      </c>
      <c r="V24" s="163">
        <v>59</v>
      </c>
      <c r="W24" s="163">
        <v>163</v>
      </c>
      <c r="X24" s="104">
        <f t="shared" si="2"/>
        <v>5515</v>
      </c>
      <c r="Y24" s="104">
        <f t="shared" si="3"/>
        <v>17411</v>
      </c>
    </row>
    <row r="25" spans="1:25" s="133" customFormat="1">
      <c r="A25" s="142">
        <v>2015</v>
      </c>
      <c r="B25" s="101">
        <v>59589</v>
      </c>
      <c r="C25" s="104">
        <f t="shared" si="0"/>
        <v>49793</v>
      </c>
      <c r="D25" s="163">
        <v>445</v>
      </c>
      <c r="E25" s="163">
        <v>28798</v>
      </c>
      <c r="F25" s="163">
        <v>8440</v>
      </c>
      <c r="G25" s="163">
        <v>606</v>
      </c>
      <c r="H25" s="163">
        <v>5253</v>
      </c>
      <c r="I25" s="104">
        <f t="shared" si="1"/>
        <v>43542</v>
      </c>
      <c r="J25" s="163">
        <v>242</v>
      </c>
      <c r="K25" s="163">
        <v>953</v>
      </c>
      <c r="L25" s="163">
        <v>2433</v>
      </c>
      <c r="M25" s="163">
        <v>593</v>
      </c>
      <c r="N25" s="163">
        <v>311</v>
      </c>
      <c r="O25" s="163">
        <v>577</v>
      </c>
      <c r="P25" s="163">
        <v>224</v>
      </c>
      <c r="Q25" s="163">
        <v>62</v>
      </c>
      <c r="R25" s="163">
        <v>167</v>
      </c>
      <c r="S25" s="163">
        <v>388</v>
      </c>
      <c r="T25" s="163">
        <v>301</v>
      </c>
      <c r="U25" s="161">
        <v>47</v>
      </c>
      <c r="V25" s="163">
        <v>58</v>
      </c>
      <c r="W25" s="163">
        <v>196</v>
      </c>
      <c r="X25" s="104">
        <f t="shared" si="2"/>
        <v>6251</v>
      </c>
      <c r="Y25" s="104">
        <f t="shared" si="3"/>
        <v>20995</v>
      </c>
    </row>
    <row r="26" spans="1:25" s="133" customFormat="1">
      <c r="A26" s="142">
        <v>2016</v>
      </c>
      <c r="B26" s="101">
        <v>66870</v>
      </c>
      <c r="C26" s="104">
        <f t="shared" si="0"/>
        <v>57175</v>
      </c>
      <c r="D26" s="163">
        <v>430</v>
      </c>
      <c r="E26" s="163">
        <v>33402</v>
      </c>
      <c r="F26" s="163">
        <v>11060</v>
      </c>
      <c r="G26" s="163">
        <v>578</v>
      </c>
      <c r="H26" s="163">
        <v>5409</v>
      </c>
      <c r="I26" s="104">
        <f t="shared" si="1"/>
        <v>50879</v>
      </c>
      <c r="J26" s="163">
        <v>237</v>
      </c>
      <c r="K26" s="163">
        <v>943</v>
      </c>
      <c r="L26" s="163">
        <v>2415</v>
      </c>
      <c r="M26" s="163">
        <v>593</v>
      </c>
      <c r="N26" s="163">
        <v>293</v>
      </c>
      <c r="O26" s="163">
        <v>613</v>
      </c>
      <c r="P26" s="163">
        <v>225</v>
      </c>
      <c r="Q26" s="163">
        <v>59</v>
      </c>
      <c r="R26" s="163">
        <v>210</v>
      </c>
      <c r="S26" s="163">
        <v>390</v>
      </c>
      <c r="T26" s="163">
        <v>318</v>
      </c>
      <c r="U26" s="161">
        <v>49</v>
      </c>
      <c r="V26" s="163">
        <v>57</v>
      </c>
      <c r="W26" s="163">
        <v>212</v>
      </c>
      <c r="X26" s="104">
        <f t="shared" si="2"/>
        <v>6296</v>
      </c>
      <c r="Y26" s="104">
        <f t="shared" si="3"/>
        <v>23773</v>
      </c>
    </row>
    <row r="27" spans="1:25" s="133" customFormat="1">
      <c r="A27" s="142">
        <v>2017</v>
      </c>
      <c r="B27" s="101">
        <v>70674</v>
      </c>
      <c r="C27" s="104">
        <f t="shared" si="0"/>
        <v>60883</v>
      </c>
      <c r="D27" s="163">
        <v>413</v>
      </c>
      <c r="E27" s="163">
        <v>34098</v>
      </c>
      <c r="F27" s="163">
        <v>13667</v>
      </c>
      <c r="G27" s="163">
        <v>562</v>
      </c>
      <c r="H27" s="163">
        <v>5701</v>
      </c>
      <c r="I27" s="104">
        <f t="shared" si="1"/>
        <v>54441</v>
      </c>
      <c r="J27" s="163">
        <v>246</v>
      </c>
      <c r="K27" s="163">
        <v>918</v>
      </c>
      <c r="L27" s="163">
        <v>2394</v>
      </c>
      <c r="M27" s="163">
        <v>620</v>
      </c>
      <c r="N27" s="163">
        <v>283</v>
      </c>
      <c r="O27" s="163">
        <v>703</v>
      </c>
      <c r="P27" s="163">
        <v>232</v>
      </c>
      <c r="Q27" s="163">
        <v>56</v>
      </c>
      <c r="R27" s="163">
        <v>266</v>
      </c>
      <c r="S27" s="163">
        <v>424</v>
      </c>
      <c r="T27" s="163">
        <v>300</v>
      </c>
      <c r="U27" s="161">
        <v>51</v>
      </c>
      <c r="V27" s="163">
        <v>54</v>
      </c>
      <c r="W27" s="163">
        <v>195</v>
      </c>
      <c r="X27" s="104">
        <f t="shared" si="2"/>
        <v>6442</v>
      </c>
      <c r="Y27" s="104">
        <f t="shared" si="3"/>
        <v>26785</v>
      </c>
    </row>
    <row r="28" spans="1:25" s="133" customFormat="1"/>
    <row r="29" spans="1:25" s="133" customFormat="1">
      <c r="A29" s="1" t="s">
        <v>22</v>
      </c>
    </row>
    <row r="30" spans="1:25" s="133" customFormat="1">
      <c r="A30" s="1"/>
    </row>
    <row r="31" spans="1:25" s="133" customFormat="1">
      <c r="A31" s="142" t="s">
        <v>656</v>
      </c>
      <c r="B31" s="9">
        <f>((B27/B7)^(1/(2017-1997))-1)*100</f>
        <v>6.553129176847694</v>
      </c>
      <c r="C31" s="9">
        <f t="shared" ref="C31:Y31" si="4">((C27/C7)^(1/(2017-1997))-1)*100</f>
        <v>7.1330890774802924</v>
      </c>
      <c r="D31" s="16">
        <f t="shared" si="4"/>
        <v>0.83100603703414322</v>
      </c>
      <c r="E31" s="17">
        <f t="shared" si="4"/>
        <v>7.0854539029916008</v>
      </c>
      <c r="F31" s="17">
        <f t="shared" si="4"/>
        <v>8.3352273489260433</v>
      </c>
      <c r="G31" s="17">
        <f t="shared" si="4"/>
        <v>5.2754273154432152</v>
      </c>
      <c r="H31" s="73">
        <f t="shared" si="4"/>
        <v>10.379577625107883</v>
      </c>
      <c r="I31" s="9">
        <f t="shared" si="4"/>
        <v>7.5193820879997819</v>
      </c>
      <c r="J31" s="16">
        <f t="shared" si="4"/>
        <v>3.6977676630996159</v>
      </c>
      <c r="K31" s="17">
        <f t="shared" si="4"/>
        <v>5.6294978683573804</v>
      </c>
      <c r="L31" s="17">
        <f t="shared" si="4"/>
        <v>5.9397295053488897</v>
      </c>
      <c r="M31" s="17">
        <f t="shared" si="4"/>
        <v>1.0712642671922401</v>
      </c>
      <c r="N31" s="17">
        <f t="shared" si="4"/>
        <v>0.48301684732361405</v>
      </c>
      <c r="O31" s="17">
        <f t="shared" si="4"/>
        <v>2.8724590946877182</v>
      </c>
      <c r="P31" s="17">
        <f t="shared" si="4"/>
        <v>10.077980507969331</v>
      </c>
      <c r="Q31" s="17">
        <f t="shared" si="4"/>
        <v>-0.66543308606306084</v>
      </c>
      <c r="R31" s="17">
        <f t="shared" si="4"/>
        <v>12.118142392209963</v>
      </c>
      <c r="S31" s="17">
        <f t="shared" si="4"/>
        <v>8.696057836501847</v>
      </c>
      <c r="T31" s="73">
        <f t="shared" si="4"/>
        <v>11.501861239310474</v>
      </c>
      <c r="U31" s="16">
        <f t="shared" si="4"/>
        <v>5.9674563611495257</v>
      </c>
      <c r="V31" s="17">
        <f t="shared" si="4"/>
        <v>6.6142178201090029</v>
      </c>
      <c r="W31" s="73">
        <f t="shared" si="4"/>
        <v>23.209917800019596</v>
      </c>
      <c r="X31" s="9">
        <f t="shared" si="4"/>
        <v>4.68761724280502</v>
      </c>
      <c r="Y31" s="9">
        <f t="shared" si="4"/>
        <v>7.1943805736091937</v>
      </c>
    </row>
    <row r="32" spans="1:25" s="133" customFormat="1">
      <c r="A32" s="142" t="s">
        <v>25</v>
      </c>
      <c r="B32" s="9">
        <f>((B17/B7)^(1/(2007-1997))-1)*100</f>
        <v>4.1711396649398935</v>
      </c>
      <c r="C32" s="9">
        <f t="shared" ref="C32:Y32" si="5">((C17/C7)^(1/(2007-1997))-1)*100</f>
        <v>4.5680152857851652</v>
      </c>
      <c r="D32" s="16">
        <f t="shared" si="5"/>
        <v>2.3843478141050589</v>
      </c>
      <c r="E32" s="17">
        <f t="shared" si="5"/>
        <v>5.8071599821315267</v>
      </c>
      <c r="F32" s="17">
        <f t="shared" si="5"/>
        <v>0.74043766450200277</v>
      </c>
      <c r="G32" s="17">
        <f t="shared" si="5"/>
        <v>3.9464269163939081</v>
      </c>
      <c r="H32" s="73">
        <f t="shared" si="5"/>
        <v>3.2677766323305768</v>
      </c>
      <c r="I32" s="9">
        <f t="shared" si="5"/>
        <v>4.6130464225266454</v>
      </c>
      <c r="J32" s="16">
        <f t="shared" si="5"/>
        <v>2.2736912418384714</v>
      </c>
      <c r="K32" s="17">
        <f t="shared" si="5"/>
        <v>5.9654332934277132</v>
      </c>
      <c r="L32" s="17">
        <f t="shared" si="5"/>
        <v>3.7118208704656208</v>
      </c>
      <c r="M32" s="17">
        <f t="shared" si="5"/>
        <v>3.548082793800833</v>
      </c>
      <c r="N32" s="17">
        <f t="shared" si="5"/>
        <v>6.2224889735161382</v>
      </c>
      <c r="O32" s="17">
        <f t="shared" si="5"/>
        <v>2.1380124243618015</v>
      </c>
      <c r="P32" s="17">
        <f t="shared" si="5"/>
        <v>15.203297938156513</v>
      </c>
      <c r="Q32" s="17">
        <f t="shared" si="5"/>
        <v>-7.2969275701317731</v>
      </c>
      <c r="R32" s="17">
        <f t="shared" si="5"/>
        <v>6.9771960524086296</v>
      </c>
      <c r="S32" s="17">
        <f t="shared" si="5"/>
        <v>6.5586466337363314</v>
      </c>
      <c r="T32" s="73">
        <f t="shared" si="5"/>
        <v>12.560083390284182</v>
      </c>
      <c r="U32" s="16">
        <f t="shared" si="5"/>
        <v>5.7557050338252314</v>
      </c>
      <c r="V32" s="17">
        <f t="shared" si="5"/>
        <v>8.5272418407742698</v>
      </c>
      <c r="W32" s="73">
        <f t="shared" si="5"/>
        <v>32.22314489365872</v>
      </c>
      <c r="X32" s="9">
        <f t="shared" si="5"/>
        <v>4.3422554482378306</v>
      </c>
      <c r="Y32" s="9">
        <f t="shared" si="5"/>
        <v>2.7308891315691586</v>
      </c>
    </row>
    <row r="33" spans="1:25" s="133" customFormat="1">
      <c r="A33" s="142" t="s">
        <v>657</v>
      </c>
      <c r="B33" s="9">
        <f>((B27/B17)^(1/(2017-2007))-1)*100</f>
        <v>8.9895855406406646</v>
      </c>
      <c r="C33" s="9">
        <f t="shared" ref="C33:Y33" si="6">((C27/C17)^(1/(2017-2007))-1)*100</f>
        <v>9.761084629130945</v>
      </c>
      <c r="D33" s="16">
        <f t="shared" si="6"/>
        <v>-0.69876894757376906</v>
      </c>
      <c r="E33" s="17">
        <f t="shared" si="6"/>
        <v>8.3791913472236459</v>
      </c>
      <c r="F33" s="17">
        <f t="shared" si="6"/>
        <v>16.502585821890904</v>
      </c>
      <c r="G33" s="17">
        <f t="shared" si="6"/>
        <v>6.6214195641699725</v>
      </c>
      <c r="H33" s="73">
        <f t="shared" si="6"/>
        <v>17.981151081380187</v>
      </c>
      <c r="I33" s="9">
        <f t="shared" si="6"/>
        <v>10.506460904439807</v>
      </c>
      <c r="J33" s="16">
        <f t="shared" si="6"/>
        <v>5.1416731687417672</v>
      </c>
      <c r="K33" s="17">
        <f t="shared" si="6"/>
        <v>5.2946274378452785</v>
      </c>
      <c r="L33" s="17">
        <f t="shared" si="6"/>
        <v>8.2154974569785821</v>
      </c>
      <c r="M33" s="17">
        <f t="shared" si="6"/>
        <v>-1.3463099948366919</v>
      </c>
      <c r="N33" s="17">
        <f t="shared" si="6"/>
        <v>-4.9463369545322262</v>
      </c>
      <c r="O33" s="17">
        <f t="shared" si="6"/>
        <v>3.612186971282938</v>
      </c>
      <c r="P33" s="17">
        <f t="shared" si="6"/>
        <v>5.1806850114448633</v>
      </c>
      <c r="Q33" s="17">
        <f t="shared" si="6"/>
        <v>6.4404439393772384</v>
      </c>
      <c r="R33" s="17">
        <f t="shared" si="6"/>
        <v>17.50614446205465</v>
      </c>
      <c r="S33" s="17">
        <f t="shared" si="6"/>
        <v>10.876342393931981</v>
      </c>
      <c r="T33" s="73">
        <f t="shared" si="6"/>
        <v>10.453587856026726</v>
      </c>
      <c r="U33" s="16">
        <f t="shared" si="6"/>
        <v>6.1796316715072797</v>
      </c>
      <c r="V33" s="17">
        <f t="shared" si="6"/>
        <v>4.7349149264305668</v>
      </c>
      <c r="W33" s="73">
        <f t="shared" si="6"/>
        <v>14.811093447344215</v>
      </c>
      <c r="X33" s="9">
        <f t="shared" si="6"/>
        <v>5.034122148268505</v>
      </c>
      <c r="Y33" s="9">
        <f t="shared" si="6"/>
        <v>11.851803519811011</v>
      </c>
    </row>
    <row r="34" spans="1:25" s="133" customFormat="1">
      <c r="A34" s="60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>
      <c r="A35" s="25" t="s">
        <v>594</v>
      </c>
      <c r="B35" s="66" t="s">
        <v>938</v>
      </c>
    </row>
    <row r="36" spans="1:25">
      <c r="A36" s="25" t="s">
        <v>595</v>
      </c>
      <c r="B36" s="3" t="s">
        <v>608</v>
      </c>
    </row>
    <row r="37" spans="1:25">
      <c r="A37" s="1" t="s">
        <v>1</v>
      </c>
      <c r="B37" s="3" t="s">
        <v>609</v>
      </c>
    </row>
  </sheetData>
  <mergeCells count="1">
    <mergeCell ref="B6:Y6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25"/>
  <dimension ref="A1:Z37"/>
  <sheetViews>
    <sheetView workbookViewId="0">
      <selection activeCell="B35" sqref="B35"/>
    </sheetView>
  </sheetViews>
  <sheetFormatPr defaultRowHeight="15"/>
  <sheetData>
    <row r="1" spans="1:26" ht="15.75">
      <c r="A1" s="227" t="s">
        <v>115</v>
      </c>
      <c r="B1" s="2" t="s">
        <v>710</v>
      </c>
    </row>
    <row r="2" spans="1:26">
      <c r="A2" s="3"/>
      <c r="B2" s="3"/>
    </row>
    <row r="3" spans="1:26">
      <c r="A3" s="1" t="s">
        <v>2</v>
      </c>
    </row>
    <row r="4" spans="1:26">
      <c r="A4" s="1"/>
    </row>
    <row r="5" spans="1:26" s="133" customFormat="1" ht="67.5">
      <c r="A5" s="4" t="s">
        <v>3</v>
      </c>
      <c r="B5" s="5" t="s">
        <v>67</v>
      </c>
      <c r="C5" s="5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7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653</v>
      </c>
      <c r="O5" s="6" t="s">
        <v>652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691</v>
      </c>
      <c r="U5" s="84" t="s">
        <v>688</v>
      </c>
      <c r="V5" s="6" t="s">
        <v>690</v>
      </c>
      <c r="W5" s="6" t="s">
        <v>689</v>
      </c>
      <c r="X5" s="7" t="s">
        <v>21</v>
      </c>
      <c r="Y5" s="7" t="s">
        <v>41</v>
      </c>
    </row>
    <row r="6" spans="1:26" s="133" customFormat="1" ht="15" customHeight="1">
      <c r="A6" s="67"/>
      <c r="B6" s="246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  <c r="Y6" s="247"/>
    </row>
    <row r="7" spans="1:26" s="133" customFormat="1">
      <c r="A7" s="142">
        <v>1997</v>
      </c>
      <c r="B7" s="101">
        <v>897356</v>
      </c>
      <c r="C7" s="104">
        <v>684556</v>
      </c>
      <c r="D7" s="163">
        <v>32174</v>
      </c>
      <c r="E7" s="163">
        <v>135215</v>
      </c>
      <c r="F7" s="163">
        <v>128633</v>
      </c>
      <c r="G7" s="163">
        <v>13079</v>
      </c>
      <c r="H7" s="163">
        <v>116158</v>
      </c>
      <c r="I7" s="104">
        <f>SUM(D7:H7)</f>
        <v>425259</v>
      </c>
      <c r="J7" s="163">
        <v>12665</v>
      </c>
      <c r="K7" s="163">
        <v>19159</v>
      </c>
      <c r="L7" s="163">
        <v>63912</v>
      </c>
      <c r="M7" s="163">
        <v>34850</v>
      </c>
      <c r="N7" s="163">
        <v>34864</v>
      </c>
      <c r="O7" s="163">
        <v>63415</v>
      </c>
      <c r="P7" s="163">
        <v>6247</v>
      </c>
      <c r="Q7" s="163">
        <v>2679</v>
      </c>
      <c r="R7" s="163">
        <v>5057</v>
      </c>
      <c r="S7" s="163">
        <v>10710</v>
      </c>
      <c r="T7" s="163">
        <f>SUM(U7:W7)</f>
        <v>5739</v>
      </c>
      <c r="U7" s="161">
        <v>2511</v>
      </c>
      <c r="V7" s="163">
        <v>1157</v>
      </c>
      <c r="W7" s="163">
        <v>2071</v>
      </c>
      <c r="X7" s="104">
        <f>SUM(J7:T7)</f>
        <v>259297</v>
      </c>
      <c r="Y7" s="104">
        <f>C7-E7</f>
        <v>549341</v>
      </c>
      <c r="Z7" s="151"/>
    </row>
    <row r="8" spans="1:26" s="133" customFormat="1">
      <c r="A8" s="142">
        <v>1998</v>
      </c>
      <c r="B8" s="101">
        <v>945958</v>
      </c>
      <c r="C8" s="104">
        <v>729671</v>
      </c>
      <c r="D8" s="163">
        <v>33696</v>
      </c>
      <c r="E8" s="163">
        <v>146427</v>
      </c>
      <c r="F8" s="163">
        <v>130651</v>
      </c>
      <c r="G8" s="163">
        <v>14114</v>
      </c>
      <c r="H8" s="163">
        <v>124830</v>
      </c>
      <c r="I8" s="104">
        <f t="shared" ref="I8:I27" si="0">SUM(D8:H8)</f>
        <v>449718</v>
      </c>
      <c r="J8" s="163">
        <v>13567</v>
      </c>
      <c r="K8" s="163">
        <v>20088</v>
      </c>
      <c r="L8" s="163">
        <v>71074</v>
      </c>
      <c r="M8" s="163">
        <v>37379</v>
      </c>
      <c r="N8" s="163">
        <v>40246</v>
      </c>
      <c r="O8" s="163">
        <v>64711</v>
      </c>
      <c r="P8" s="163">
        <v>7635</v>
      </c>
      <c r="Q8" s="163">
        <v>2648</v>
      </c>
      <c r="R8" s="163">
        <v>5344</v>
      </c>
      <c r="S8" s="163">
        <v>11118</v>
      </c>
      <c r="T8" s="163">
        <f t="shared" ref="T8:T27" si="1">SUM(U8:W8)</f>
        <v>6143</v>
      </c>
      <c r="U8" s="161">
        <v>2696</v>
      </c>
      <c r="V8" s="163">
        <v>1263</v>
      </c>
      <c r="W8" s="163">
        <v>2184</v>
      </c>
      <c r="X8" s="104">
        <f t="shared" ref="X8:X27" si="2">SUM(J8:T8)</f>
        <v>279953</v>
      </c>
      <c r="Y8" s="104">
        <f t="shared" ref="Y8:Y27" si="3">C8-E8</f>
        <v>583244</v>
      </c>
    </row>
    <row r="9" spans="1:26" s="133" customFormat="1">
      <c r="A9" s="142">
        <v>1999</v>
      </c>
      <c r="B9" s="101">
        <v>982501</v>
      </c>
      <c r="C9" s="104">
        <v>759331</v>
      </c>
      <c r="D9" s="163">
        <v>34576</v>
      </c>
      <c r="E9" s="163">
        <v>152852</v>
      </c>
      <c r="F9" s="163">
        <v>129291</v>
      </c>
      <c r="G9" s="163">
        <v>14953</v>
      </c>
      <c r="H9" s="163">
        <v>128590</v>
      </c>
      <c r="I9" s="104">
        <f t="shared" si="0"/>
        <v>460262</v>
      </c>
      <c r="J9" s="163">
        <v>14191</v>
      </c>
      <c r="K9" s="163">
        <v>20871</v>
      </c>
      <c r="L9" s="163">
        <v>76968</v>
      </c>
      <c r="M9" s="163">
        <v>39724</v>
      </c>
      <c r="N9" s="163">
        <v>46082</v>
      </c>
      <c r="O9" s="163">
        <v>65975</v>
      </c>
      <c r="P9" s="163">
        <v>8686</v>
      </c>
      <c r="Q9" s="163">
        <v>2662</v>
      </c>
      <c r="R9" s="163">
        <v>5683</v>
      </c>
      <c r="S9" s="163">
        <v>11309</v>
      </c>
      <c r="T9" s="163">
        <f t="shared" si="1"/>
        <v>6918</v>
      </c>
      <c r="U9" s="161">
        <v>2753</v>
      </c>
      <c r="V9" s="163">
        <v>1289</v>
      </c>
      <c r="W9" s="163">
        <v>2876</v>
      </c>
      <c r="X9" s="104">
        <f t="shared" si="2"/>
        <v>299069</v>
      </c>
      <c r="Y9" s="104">
        <f t="shared" si="3"/>
        <v>606479</v>
      </c>
    </row>
    <row r="10" spans="1:26" s="133" customFormat="1">
      <c r="A10" s="142">
        <v>2000</v>
      </c>
      <c r="B10" s="101">
        <v>1037793</v>
      </c>
      <c r="C10" s="104">
        <v>802864</v>
      </c>
      <c r="D10" s="163">
        <v>34507</v>
      </c>
      <c r="E10" s="163">
        <v>167924</v>
      </c>
      <c r="F10" s="163">
        <v>129619</v>
      </c>
      <c r="G10" s="163">
        <v>15928</v>
      </c>
      <c r="H10" s="163">
        <v>134477</v>
      </c>
      <c r="I10" s="104">
        <f t="shared" si="0"/>
        <v>482455</v>
      </c>
      <c r="J10" s="163">
        <v>15044</v>
      </c>
      <c r="K10" s="163">
        <v>22598</v>
      </c>
      <c r="L10" s="163">
        <v>81234</v>
      </c>
      <c r="M10" s="163">
        <v>42871</v>
      </c>
      <c r="N10" s="163">
        <v>51140</v>
      </c>
      <c r="O10" s="163">
        <v>68494</v>
      </c>
      <c r="P10" s="163">
        <v>11131</v>
      </c>
      <c r="Q10" s="163">
        <v>2735</v>
      </c>
      <c r="R10" s="163">
        <v>6077</v>
      </c>
      <c r="S10" s="163">
        <v>11575</v>
      </c>
      <c r="T10" s="163">
        <f t="shared" si="1"/>
        <v>7510</v>
      </c>
      <c r="U10" s="161">
        <v>2876</v>
      </c>
      <c r="V10" s="163">
        <v>1348</v>
      </c>
      <c r="W10" s="163">
        <v>3286</v>
      </c>
      <c r="X10" s="104">
        <f t="shared" si="2"/>
        <v>320409</v>
      </c>
      <c r="Y10" s="104">
        <f t="shared" si="3"/>
        <v>634940</v>
      </c>
    </row>
    <row r="11" spans="1:26" s="133" customFormat="1">
      <c r="A11" s="142">
        <v>2001</v>
      </c>
      <c r="B11" s="101">
        <v>1085322</v>
      </c>
      <c r="C11" s="104">
        <v>841571</v>
      </c>
      <c r="D11" s="163">
        <v>34812</v>
      </c>
      <c r="E11" s="163">
        <v>183959</v>
      </c>
      <c r="F11" s="163">
        <v>131694</v>
      </c>
      <c r="G11" s="163">
        <v>16864</v>
      </c>
      <c r="H11" s="163">
        <v>137449</v>
      </c>
      <c r="I11" s="104">
        <f t="shared" si="0"/>
        <v>504778</v>
      </c>
      <c r="J11" s="163">
        <v>15776</v>
      </c>
      <c r="K11" s="163">
        <v>23971</v>
      </c>
      <c r="L11" s="163">
        <v>85325</v>
      </c>
      <c r="M11" s="163">
        <v>48103</v>
      </c>
      <c r="N11" s="163">
        <v>52019</v>
      </c>
      <c r="O11" s="163">
        <v>69781</v>
      </c>
      <c r="P11" s="163">
        <v>12576</v>
      </c>
      <c r="Q11" s="163">
        <v>2685</v>
      </c>
      <c r="R11" s="163">
        <v>6355</v>
      </c>
      <c r="S11" s="163">
        <v>11646</v>
      </c>
      <c r="T11" s="163">
        <f t="shared" si="1"/>
        <v>8556</v>
      </c>
      <c r="U11" s="161">
        <v>3097</v>
      </c>
      <c r="V11" s="163">
        <v>1437</v>
      </c>
      <c r="W11" s="163">
        <v>4022</v>
      </c>
      <c r="X11" s="104">
        <f t="shared" si="2"/>
        <v>336793</v>
      </c>
      <c r="Y11" s="104">
        <f t="shared" si="3"/>
        <v>657612</v>
      </c>
    </row>
    <row r="12" spans="1:26" s="133" customFormat="1">
      <c r="A12" s="142">
        <v>2002</v>
      </c>
      <c r="B12" s="101">
        <v>1118278</v>
      </c>
      <c r="C12" s="104">
        <v>865148</v>
      </c>
      <c r="D12" s="163">
        <v>35515</v>
      </c>
      <c r="E12" s="163">
        <v>195942</v>
      </c>
      <c r="F12" s="163">
        <v>132700</v>
      </c>
      <c r="G12" s="163">
        <v>17250</v>
      </c>
      <c r="H12" s="163">
        <v>137330</v>
      </c>
      <c r="I12" s="104">
        <f t="shared" si="0"/>
        <v>518737</v>
      </c>
      <c r="J12" s="163">
        <v>16154</v>
      </c>
      <c r="K12" s="163">
        <v>25266</v>
      </c>
      <c r="L12" s="163">
        <v>88477</v>
      </c>
      <c r="M12" s="163">
        <v>50571</v>
      </c>
      <c r="N12" s="163">
        <v>50298</v>
      </c>
      <c r="O12" s="163">
        <v>70697</v>
      </c>
      <c r="P12" s="163">
        <v>13676</v>
      </c>
      <c r="Q12" s="163">
        <v>2835</v>
      </c>
      <c r="R12" s="163">
        <v>6757</v>
      </c>
      <c r="S12" s="163">
        <v>12075</v>
      </c>
      <c r="T12" s="163">
        <f t="shared" si="1"/>
        <v>9605</v>
      </c>
      <c r="U12" s="161">
        <v>3191</v>
      </c>
      <c r="V12" s="163">
        <v>1518</v>
      </c>
      <c r="W12" s="163">
        <v>4896</v>
      </c>
      <c r="X12" s="104">
        <f t="shared" si="2"/>
        <v>346411</v>
      </c>
      <c r="Y12" s="104">
        <f t="shared" si="3"/>
        <v>669206</v>
      </c>
    </row>
    <row r="13" spans="1:26" s="133" customFormat="1">
      <c r="A13" s="142">
        <v>2003</v>
      </c>
      <c r="B13" s="101">
        <v>1137487</v>
      </c>
      <c r="C13" s="104">
        <v>873794</v>
      </c>
      <c r="D13" s="163">
        <v>35059</v>
      </c>
      <c r="E13" s="163">
        <v>206399</v>
      </c>
      <c r="F13" s="163">
        <v>133613</v>
      </c>
      <c r="G13" s="163">
        <v>17012</v>
      </c>
      <c r="H13" s="163">
        <v>133638</v>
      </c>
      <c r="I13" s="104">
        <f t="shared" si="0"/>
        <v>525721</v>
      </c>
      <c r="J13" s="163">
        <v>16547</v>
      </c>
      <c r="K13" s="163">
        <v>26969</v>
      </c>
      <c r="L13" s="163">
        <v>87326</v>
      </c>
      <c r="M13" s="163">
        <v>48490</v>
      </c>
      <c r="N13" s="163">
        <v>50084</v>
      </c>
      <c r="O13" s="163">
        <v>70845</v>
      </c>
      <c r="P13" s="163">
        <v>14048</v>
      </c>
      <c r="Q13" s="163">
        <v>3118</v>
      </c>
      <c r="R13" s="163">
        <v>7184</v>
      </c>
      <c r="S13" s="163">
        <v>12606</v>
      </c>
      <c r="T13" s="163">
        <f t="shared" si="1"/>
        <v>10856</v>
      </c>
      <c r="U13" s="161">
        <v>3373</v>
      </c>
      <c r="V13" s="163">
        <v>1657</v>
      </c>
      <c r="W13" s="163">
        <v>5826</v>
      </c>
      <c r="X13" s="104">
        <f t="shared" si="2"/>
        <v>348073</v>
      </c>
      <c r="Y13" s="104">
        <f t="shared" si="3"/>
        <v>667395</v>
      </c>
    </row>
    <row r="14" spans="1:26" s="133" customFormat="1">
      <c r="A14" s="142">
        <v>2004</v>
      </c>
      <c r="B14" s="101">
        <v>1202668</v>
      </c>
      <c r="C14" s="104">
        <v>921105</v>
      </c>
      <c r="D14" s="163">
        <v>35028</v>
      </c>
      <c r="E14" s="163">
        <v>232951</v>
      </c>
      <c r="F14" s="163">
        <v>140080</v>
      </c>
      <c r="G14" s="163">
        <v>17505</v>
      </c>
      <c r="H14" s="163">
        <v>133619</v>
      </c>
      <c r="I14" s="104">
        <f t="shared" si="0"/>
        <v>559183</v>
      </c>
      <c r="J14" s="163">
        <v>17187</v>
      </c>
      <c r="K14" s="163">
        <v>30508</v>
      </c>
      <c r="L14" s="163">
        <v>88339</v>
      </c>
      <c r="M14" s="163">
        <v>49493</v>
      </c>
      <c r="N14" s="163">
        <v>51813</v>
      </c>
      <c r="O14" s="163">
        <v>73355</v>
      </c>
      <c r="P14" s="163">
        <v>14436</v>
      </c>
      <c r="Q14" s="163">
        <v>3397</v>
      </c>
      <c r="R14" s="163">
        <v>7907</v>
      </c>
      <c r="S14" s="163">
        <v>13617</v>
      </c>
      <c r="T14" s="163">
        <f t="shared" si="1"/>
        <v>11870</v>
      </c>
      <c r="U14" s="161">
        <v>3570</v>
      </c>
      <c r="V14" s="163">
        <v>1828</v>
      </c>
      <c r="W14" s="163">
        <v>6472</v>
      </c>
      <c r="X14" s="104">
        <f t="shared" si="2"/>
        <v>361922</v>
      </c>
      <c r="Y14" s="104">
        <f t="shared" si="3"/>
        <v>688154</v>
      </c>
    </row>
    <row r="15" spans="1:26" s="133" customFormat="1">
      <c r="A15" s="142">
        <v>2005</v>
      </c>
      <c r="B15" s="101">
        <v>1291054</v>
      </c>
      <c r="C15" s="104">
        <v>989619</v>
      </c>
      <c r="D15" s="163">
        <v>35632</v>
      </c>
      <c r="E15" s="163">
        <v>274195</v>
      </c>
      <c r="F15" s="163">
        <v>146771</v>
      </c>
      <c r="G15" s="163">
        <v>18455</v>
      </c>
      <c r="H15" s="163">
        <v>133878</v>
      </c>
      <c r="I15" s="104">
        <f t="shared" si="0"/>
        <v>608931</v>
      </c>
      <c r="J15" s="163">
        <v>18317</v>
      </c>
      <c r="K15" s="163">
        <v>33122</v>
      </c>
      <c r="L15" s="163">
        <v>92746</v>
      </c>
      <c r="M15" s="163">
        <v>50699</v>
      </c>
      <c r="N15" s="163">
        <v>54170</v>
      </c>
      <c r="O15" s="163">
        <v>77142</v>
      </c>
      <c r="P15" s="163">
        <v>14588</v>
      </c>
      <c r="Q15" s="163">
        <v>3735</v>
      </c>
      <c r="R15" s="163">
        <v>8342</v>
      </c>
      <c r="S15" s="163">
        <v>14771</v>
      </c>
      <c r="T15" s="163">
        <f t="shared" si="1"/>
        <v>13056</v>
      </c>
      <c r="U15" s="161">
        <v>3775</v>
      </c>
      <c r="V15" s="163">
        <v>1966</v>
      </c>
      <c r="W15" s="163">
        <v>7315</v>
      </c>
      <c r="X15" s="104">
        <f t="shared" si="2"/>
        <v>380688</v>
      </c>
      <c r="Y15" s="104">
        <f t="shared" si="3"/>
        <v>715424</v>
      </c>
    </row>
    <row r="16" spans="1:26" s="133" customFormat="1">
      <c r="A16" s="142">
        <v>2006</v>
      </c>
      <c r="B16" s="101">
        <v>1410397</v>
      </c>
      <c r="C16" s="104">
        <v>1082553</v>
      </c>
      <c r="D16" s="163">
        <v>35364</v>
      </c>
      <c r="E16" s="163">
        <v>326244</v>
      </c>
      <c r="F16" s="163">
        <v>156374</v>
      </c>
      <c r="G16" s="163">
        <v>19715</v>
      </c>
      <c r="H16" s="163">
        <v>135745</v>
      </c>
      <c r="I16" s="104">
        <f t="shared" si="0"/>
        <v>673442</v>
      </c>
      <c r="J16" s="163">
        <v>19768</v>
      </c>
      <c r="K16" s="163">
        <v>36344</v>
      </c>
      <c r="L16" s="163">
        <v>99050</v>
      </c>
      <c r="M16" s="163">
        <v>52087</v>
      </c>
      <c r="N16" s="163">
        <v>58630</v>
      </c>
      <c r="O16" s="163">
        <v>83714</v>
      </c>
      <c r="P16" s="163">
        <v>15434</v>
      </c>
      <c r="Q16" s="163">
        <v>4634</v>
      </c>
      <c r="R16" s="163">
        <v>9020</v>
      </c>
      <c r="S16" s="163">
        <v>16025</v>
      </c>
      <c r="T16" s="163">
        <f t="shared" si="1"/>
        <v>14405</v>
      </c>
      <c r="U16" s="161">
        <v>3902</v>
      </c>
      <c r="V16" s="163">
        <v>2164</v>
      </c>
      <c r="W16" s="163">
        <v>8339</v>
      </c>
      <c r="X16" s="104">
        <f t="shared" si="2"/>
        <v>409111</v>
      </c>
      <c r="Y16" s="104">
        <f t="shared" si="3"/>
        <v>756309</v>
      </c>
    </row>
    <row r="17" spans="1:25" s="133" customFormat="1">
      <c r="A17" s="142">
        <v>2007</v>
      </c>
      <c r="B17" s="101">
        <v>1530373</v>
      </c>
      <c r="C17" s="104">
        <v>1170165</v>
      </c>
      <c r="D17" s="163">
        <v>36358</v>
      </c>
      <c r="E17" s="163">
        <v>370394</v>
      </c>
      <c r="F17" s="163">
        <v>167930</v>
      </c>
      <c r="G17" s="163">
        <v>21522</v>
      </c>
      <c r="H17" s="163">
        <v>138064</v>
      </c>
      <c r="I17" s="104">
        <f t="shared" si="0"/>
        <v>734268</v>
      </c>
      <c r="J17" s="163">
        <v>21529</v>
      </c>
      <c r="K17" s="163">
        <v>41179</v>
      </c>
      <c r="L17" s="163">
        <v>106342</v>
      </c>
      <c r="M17" s="163">
        <v>51362</v>
      </c>
      <c r="N17" s="163">
        <v>61046</v>
      </c>
      <c r="O17" s="163">
        <v>88666</v>
      </c>
      <c r="P17" s="163">
        <v>16733</v>
      </c>
      <c r="Q17" s="163">
        <v>5233</v>
      </c>
      <c r="R17" s="163">
        <v>10197</v>
      </c>
      <c r="S17" s="163">
        <v>17797</v>
      </c>
      <c r="T17" s="163">
        <f t="shared" si="1"/>
        <v>15813</v>
      </c>
      <c r="U17" s="161">
        <v>4126</v>
      </c>
      <c r="V17" s="163">
        <v>2345</v>
      </c>
      <c r="W17" s="163">
        <v>9342</v>
      </c>
      <c r="X17" s="104">
        <f t="shared" si="2"/>
        <v>435897</v>
      </c>
      <c r="Y17" s="104">
        <f t="shared" si="3"/>
        <v>799771</v>
      </c>
    </row>
    <row r="18" spans="1:25" s="133" customFormat="1">
      <c r="A18" s="142">
        <v>2008</v>
      </c>
      <c r="B18" s="101">
        <v>1689085</v>
      </c>
      <c r="C18" s="104">
        <v>1286386</v>
      </c>
      <c r="D18" s="163">
        <v>39176</v>
      </c>
      <c r="E18" s="163">
        <v>420568</v>
      </c>
      <c r="F18" s="163">
        <v>184740</v>
      </c>
      <c r="G18" s="163">
        <v>24123</v>
      </c>
      <c r="H18" s="163">
        <v>143242</v>
      </c>
      <c r="I18" s="104">
        <f t="shared" si="0"/>
        <v>811849</v>
      </c>
      <c r="J18" s="163">
        <v>24617</v>
      </c>
      <c r="K18" s="163">
        <v>46418</v>
      </c>
      <c r="L18" s="163">
        <v>119933</v>
      </c>
      <c r="M18" s="163">
        <v>52304</v>
      </c>
      <c r="N18" s="163">
        <v>62656</v>
      </c>
      <c r="O18" s="163">
        <v>94665</v>
      </c>
      <c r="P18" s="163">
        <v>18647</v>
      </c>
      <c r="Q18" s="163">
        <v>6230</v>
      </c>
      <c r="R18" s="163">
        <v>11805</v>
      </c>
      <c r="S18" s="163">
        <v>19904</v>
      </c>
      <c r="T18" s="163">
        <f t="shared" si="1"/>
        <v>17358</v>
      </c>
      <c r="U18" s="161">
        <v>4449</v>
      </c>
      <c r="V18" s="163">
        <v>2507</v>
      </c>
      <c r="W18" s="163">
        <v>10402</v>
      </c>
      <c r="X18" s="104">
        <f t="shared" si="2"/>
        <v>474537</v>
      </c>
      <c r="Y18" s="104">
        <f t="shared" si="3"/>
        <v>865818</v>
      </c>
    </row>
    <row r="19" spans="1:25" s="133" customFormat="1">
      <c r="A19" s="142">
        <v>2009</v>
      </c>
      <c r="B19" s="101">
        <v>1731700</v>
      </c>
      <c r="C19" s="104">
        <v>1310444</v>
      </c>
      <c r="D19" s="163">
        <v>39933</v>
      </c>
      <c r="E19" s="163">
        <v>433379</v>
      </c>
      <c r="F19" s="163">
        <v>195719</v>
      </c>
      <c r="G19" s="163">
        <v>25932</v>
      </c>
      <c r="H19" s="163">
        <v>139466</v>
      </c>
      <c r="I19" s="104">
        <f t="shared" si="0"/>
        <v>834429</v>
      </c>
      <c r="J19" s="163">
        <v>25832</v>
      </c>
      <c r="K19" s="163">
        <v>45669</v>
      </c>
      <c r="L19" s="163">
        <v>125439</v>
      </c>
      <c r="M19" s="163">
        <v>51553</v>
      </c>
      <c r="N19" s="163">
        <v>59145</v>
      </c>
      <c r="O19" s="163">
        <v>92106</v>
      </c>
      <c r="P19" s="163">
        <v>19357</v>
      </c>
      <c r="Q19" s="163">
        <v>6900</v>
      </c>
      <c r="R19" s="163">
        <v>11468</v>
      </c>
      <c r="S19" s="163">
        <v>20549</v>
      </c>
      <c r="T19" s="163">
        <f t="shared" si="1"/>
        <v>17997</v>
      </c>
      <c r="U19" s="161">
        <v>4752</v>
      </c>
      <c r="V19" s="163">
        <v>2565</v>
      </c>
      <c r="W19" s="163">
        <v>10680</v>
      </c>
      <c r="X19" s="104">
        <f t="shared" si="2"/>
        <v>476015</v>
      </c>
      <c r="Y19" s="104">
        <f t="shared" si="3"/>
        <v>877065</v>
      </c>
    </row>
    <row r="20" spans="1:25" s="133" customFormat="1">
      <c r="A20" s="142">
        <v>2010</v>
      </c>
      <c r="B20" s="101">
        <v>1792405</v>
      </c>
      <c r="C20" s="104">
        <v>1338899</v>
      </c>
      <c r="D20" s="163">
        <v>39339</v>
      </c>
      <c r="E20" s="163">
        <v>469754</v>
      </c>
      <c r="F20" s="163">
        <v>203091</v>
      </c>
      <c r="G20" s="163">
        <v>26112</v>
      </c>
      <c r="H20" s="163">
        <v>132219</v>
      </c>
      <c r="I20" s="104">
        <f t="shared" si="0"/>
        <v>870515</v>
      </c>
      <c r="J20" s="163">
        <v>25760</v>
      </c>
      <c r="K20" s="163">
        <v>45728</v>
      </c>
      <c r="L20" s="163">
        <v>126105</v>
      </c>
      <c r="M20" s="163">
        <v>50254</v>
      </c>
      <c r="N20" s="163">
        <v>53974</v>
      </c>
      <c r="O20" s="163">
        <v>88729</v>
      </c>
      <c r="P20" s="163">
        <v>19919</v>
      </c>
      <c r="Q20" s="163">
        <v>7333</v>
      </c>
      <c r="R20" s="163">
        <v>11209</v>
      </c>
      <c r="S20" s="163">
        <v>20883</v>
      </c>
      <c r="T20" s="163">
        <f t="shared" si="1"/>
        <v>18490</v>
      </c>
      <c r="U20" s="161">
        <v>4758</v>
      </c>
      <c r="V20" s="163">
        <v>2672</v>
      </c>
      <c r="W20" s="163">
        <v>11060</v>
      </c>
      <c r="X20" s="104">
        <f t="shared" si="2"/>
        <v>468384</v>
      </c>
      <c r="Y20" s="104">
        <f t="shared" si="3"/>
        <v>869145</v>
      </c>
    </row>
    <row r="21" spans="1:25" s="133" customFormat="1">
      <c r="A21" s="142">
        <v>2011</v>
      </c>
      <c r="B21" s="101">
        <v>1901517</v>
      </c>
      <c r="C21" s="104">
        <v>1410483</v>
      </c>
      <c r="D21" s="163">
        <v>40313</v>
      </c>
      <c r="E21" s="163">
        <v>514297</v>
      </c>
      <c r="F21" s="163">
        <v>217439</v>
      </c>
      <c r="G21" s="163">
        <v>27885</v>
      </c>
      <c r="H21" s="163">
        <v>132921</v>
      </c>
      <c r="I21" s="104">
        <f t="shared" si="0"/>
        <v>932855</v>
      </c>
      <c r="J21" s="163">
        <v>26347</v>
      </c>
      <c r="K21" s="163">
        <v>46839</v>
      </c>
      <c r="L21" s="163">
        <v>131304</v>
      </c>
      <c r="M21" s="163">
        <v>49623</v>
      </c>
      <c r="N21" s="163">
        <v>52633</v>
      </c>
      <c r="O21" s="163">
        <v>87774</v>
      </c>
      <c r="P21" s="163">
        <v>21755</v>
      </c>
      <c r="Q21" s="163">
        <v>8281</v>
      </c>
      <c r="R21" s="163">
        <v>11739</v>
      </c>
      <c r="S21" s="163">
        <v>22123</v>
      </c>
      <c r="T21" s="163">
        <f t="shared" si="1"/>
        <v>19210</v>
      </c>
      <c r="U21" s="161">
        <v>4937</v>
      </c>
      <c r="V21" s="163">
        <v>2753</v>
      </c>
      <c r="W21" s="163">
        <v>11520</v>
      </c>
      <c r="X21" s="104">
        <f t="shared" si="2"/>
        <v>477628</v>
      </c>
      <c r="Y21" s="104">
        <f t="shared" si="3"/>
        <v>896186</v>
      </c>
    </row>
    <row r="22" spans="1:25" s="133" customFormat="1">
      <c r="A22" s="142">
        <v>2012</v>
      </c>
      <c r="B22" s="101">
        <v>2023689</v>
      </c>
      <c r="C22" s="104">
        <v>1503459</v>
      </c>
      <c r="D22" s="163">
        <v>42597</v>
      </c>
      <c r="E22" s="163">
        <v>568691</v>
      </c>
      <c r="F22" s="163">
        <v>233704</v>
      </c>
      <c r="G22" s="163">
        <v>29917</v>
      </c>
      <c r="H22" s="163">
        <v>134127</v>
      </c>
      <c r="I22" s="104">
        <f t="shared" si="0"/>
        <v>1009036</v>
      </c>
      <c r="J22" s="163">
        <v>27345</v>
      </c>
      <c r="K22" s="163">
        <v>49076</v>
      </c>
      <c r="L22" s="163">
        <v>141437</v>
      </c>
      <c r="M22" s="163">
        <v>48845</v>
      </c>
      <c r="N22" s="163">
        <v>52925</v>
      </c>
      <c r="O22" s="163">
        <v>87339</v>
      </c>
      <c r="P22" s="163">
        <v>22651</v>
      </c>
      <c r="Q22" s="163">
        <v>9245</v>
      </c>
      <c r="R22" s="163">
        <v>12225</v>
      </c>
      <c r="S22" s="163">
        <v>23245</v>
      </c>
      <c r="T22" s="163">
        <f t="shared" si="1"/>
        <v>20090</v>
      </c>
      <c r="U22" s="161">
        <v>4957</v>
      </c>
      <c r="V22" s="163">
        <v>2911</v>
      </c>
      <c r="W22" s="163">
        <v>12222</v>
      </c>
      <c r="X22" s="104">
        <f t="shared" si="2"/>
        <v>494423</v>
      </c>
      <c r="Y22" s="104">
        <f t="shared" si="3"/>
        <v>934768</v>
      </c>
    </row>
    <row r="23" spans="1:25" s="133" customFormat="1">
      <c r="A23" s="142">
        <v>2013</v>
      </c>
      <c r="B23" s="101">
        <v>2151424</v>
      </c>
      <c r="C23" s="104">
        <v>1607589</v>
      </c>
      <c r="D23" s="163">
        <v>44339</v>
      </c>
      <c r="E23" s="163">
        <v>627526</v>
      </c>
      <c r="F23" s="163">
        <v>252955</v>
      </c>
      <c r="G23" s="163">
        <v>32181</v>
      </c>
      <c r="H23" s="163">
        <v>136721</v>
      </c>
      <c r="I23" s="104">
        <f t="shared" si="0"/>
        <v>1093722</v>
      </c>
      <c r="J23" s="163">
        <v>28809</v>
      </c>
      <c r="K23" s="163">
        <v>51419</v>
      </c>
      <c r="L23" s="163">
        <v>155688</v>
      </c>
      <c r="M23" s="163">
        <v>48813</v>
      </c>
      <c r="N23" s="163">
        <v>51409</v>
      </c>
      <c r="O23" s="163">
        <v>86133</v>
      </c>
      <c r="P23" s="163">
        <v>23489</v>
      </c>
      <c r="Q23" s="163">
        <v>10374</v>
      </c>
      <c r="R23" s="163">
        <v>13005</v>
      </c>
      <c r="S23" s="163">
        <v>24496</v>
      </c>
      <c r="T23" s="163">
        <f t="shared" si="1"/>
        <v>20232</v>
      </c>
      <c r="U23" s="161">
        <v>4825</v>
      </c>
      <c r="V23" s="163">
        <v>2827</v>
      </c>
      <c r="W23" s="163">
        <v>12580</v>
      </c>
      <c r="X23" s="104">
        <f t="shared" si="2"/>
        <v>513867</v>
      </c>
      <c r="Y23" s="104">
        <f t="shared" si="3"/>
        <v>980063</v>
      </c>
    </row>
    <row r="24" spans="1:25" s="133" customFormat="1">
      <c r="A24" s="142">
        <v>2014</v>
      </c>
      <c r="B24" s="101">
        <v>2289181</v>
      </c>
      <c r="C24" s="104">
        <v>1727732</v>
      </c>
      <c r="D24" s="163">
        <v>47184</v>
      </c>
      <c r="E24" s="163">
        <v>689106</v>
      </c>
      <c r="F24" s="163">
        <v>273832</v>
      </c>
      <c r="G24" s="163">
        <v>34151</v>
      </c>
      <c r="H24" s="163">
        <v>142676</v>
      </c>
      <c r="I24" s="104">
        <f t="shared" si="0"/>
        <v>1186949</v>
      </c>
      <c r="J24" s="163">
        <v>30306</v>
      </c>
      <c r="K24" s="163">
        <v>52481</v>
      </c>
      <c r="L24" s="163">
        <v>170379</v>
      </c>
      <c r="M24" s="163">
        <v>54595</v>
      </c>
      <c r="N24" s="163">
        <v>47883</v>
      </c>
      <c r="O24" s="163">
        <v>87220</v>
      </c>
      <c r="P24" s="163">
        <v>24681</v>
      </c>
      <c r="Q24" s="163">
        <v>11847</v>
      </c>
      <c r="R24" s="163">
        <v>13656</v>
      </c>
      <c r="S24" s="163">
        <v>26453</v>
      </c>
      <c r="T24" s="163">
        <f t="shared" si="1"/>
        <v>21282</v>
      </c>
      <c r="U24" s="161">
        <v>5042</v>
      </c>
      <c r="V24" s="163">
        <v>2829</v>
      </c>
      <c r="W24" s="163">
        <v>13411</v>
      </c>
      <c r="X24" s="104">
        <f t="shared" si="2"/>
        <v>540783</v>
      </c>
      <c r="Y24" s="104">
        <f t="shared" si="3"/>
        <v>1038626</v>
      </c>
    </row>
    <row r="25" spans="1:25" s="133" customFormat="1">
      <c r="A25" s="142">
        <v>2015</v>
      </c>
      <c r="B25" s="101">
        <v>2377226</v>
      </c>
      <c r="C25" s="104">
        <v>1798204</v>
      </c>
      <c r="D25" s="163">
        <v>50181</v>
      </c>
      <c r="E25" s="163">
        <v>693374</v>
      </c>
      <c r="F25" s="163">
        <v>293407</v>
      </c>
      <c r="G25" s="163">
        <v>36211</v>
      </c>
      <c r="H25" s="163">
        <v>152217</v>
      </c>
      <c r="I25" s="104">
        <f t="shared" si="0"/>
        <v>1225390</v>
      </c>
      <c r="J25" s="163">
        <v>31397</v>
      </c>
      <c r="K25" s="163">
        <v>53486</v>
      </c>
      <c r="L25" s="163">
        <v>186067</v>
      </c>
      <c r="M25" s="163">
        <v>61440</v>
      </c>
      <c r="N25" s="163">
        <v>48247</v>
      </c>
      <c r="O25" s="163">
        <v>87320</v>
      </c>
      <c r="P25" s="163">
        <v>26193</v>
      </c>
      <c r="Q25" s="163">
        <v>12440</v>
      </c>
      <c r="R25" s="163">
        <v>14786</v>
      </c>
      <c r="S25" s="163">
        <v>28573</v>
      </c>
      <c r="T25" s="163">
        <f t="shared" si="1"/>
        <v>22865</v>
      </c>
      <c r="U25" s="161">
        <v>5311</v>
      </c>
      <c r="V25" s="163">
        <v>2781</v>
      </c>
      <c r="W25" s="163">
        <v>14773</v>
      </c>
      <c r="X25" s="104">
        <f t="shared" si="2"/>
        <v>572814</v>
      </c>
      <c r="Y25" s="104">
        <f t="shared" si="3"/>
        <v>1104830</v>
      </c>
    </row>
    <row r="26" spans="1:25" s="133" customFormat="1">
      <c r="A26" s="142">
        <v>2016</v>
      </c>
      <c r="B26" s="101">
        <v>2431336</v>
      </c>
      <c r="C26" s="104">
        <v>1838477</v>
      </c>
      <c r="D26" s="163">
        <v>50390</v>
      </c>
      <c r="E26" s="163">
        <v>701823</v>
      </c>
      <c r="F26" s="163">
        <v>305350</v>
      </c>
      <c r="G26" s="163">
        <v>36216</v>
      </c>
      <c r="H26" s="163">
        <v>152484</v>
      </c>
      <c r="I26" s="104">
        <f t="shared" si="0"/>
        <v>1246263</v>
      </c>
      <c r="J26" s="163">
        <v>31161</v>
      </c>
      <c r="K26" s="163">
        <v>53651</v>
      </c>
      <c r="L26" s="163">
        <v>198478</v>
      </c>
      <c r="M26" s="163">
        <v>64174</v>
      </c>
      <c r="N26" s="163">
        <v>46807</v>
      </c>
      <c r="O26" s="163">
        <v>90032</v>
      </c>
      <c r="P26" s="163">
        <v>26163</v>
      </c>
      <c r="Q26" s="163">
        <v>12463</v>
      </c>
      <c r="R26" s="163">
        <v>15896</v>
      </c>
      <c r="S26" s="163">
        <v>29718</v>
      </c>
      <c r="T26" s="163">
        <f t="shared" si="1"/>
        <v>23671</v>
      </c>
      <c r="U26" s="161">
        <v>5317</v>
      </c>
      <c r="V26" s="163">
        <v>2890</v>
      </c>
      <c r="W26" s="163">
        <v>15464</v>
      </c>
      <c r="X26" s="104">
        <f t="shared" si="2"/>
        <v>592214</v>
      </c>
      <c r="Y26" s="104">
        <f t="shared" si="3"/>
        <v>1136654</v>
      </c>
    </row>
    <row r="27" spans="1:25" s="133" customFormat="1">
      <c r="A27" s="142">
        <v>2017</v>
      </c>
      <c r="B27" s="101">
        <v>2479208</v>
      </c>
      <c r="C27" s="104">
        <v>1864381</v>
      </c>
      <c r="D27" s="163">
        <v>50755</v>
      </c>
      <c r="E27" s="163">
        <v>695733</v>
      </c>
      <c r="F27" s="163">
        <v>316726</v>
      </c>
      <c r="G27" s="163">
        <v>36792</v>
      </c>
      <c r="H27" s="163">
        <v>150810</v>
      </c>
      <c r="I27" s="104">
        <f t="shared" si="0"/>
        <v>1250816</v>
      </c>
      <c r="J27" s="163">
        <v>31188</v>
      </c>
      <c r="K27" s="163">
        <v>54373</v>
      </c>
      <c r="L27" s="163">
        <v>211366</v>
      </c>
      <c r="M27" s="163">
        <v>66952</v>
      </c>
      <c r="N27" s="163">
        <v>46681</v>
      </c>
      <c r="O27" s="163">
        <v>94053</v>
      </c>
      <c r="P27" s="163">
        <v>26164</v>
      </c>
      <c r="Q27" s="163">
        <v>12649</v>
      </c>
      <c r="R27" s="163">
        <v>16938</v>
      </c>
      <c r="S27" s="163">
        <v>30600</v>
      </c>
      <c r="T27" s="163">
        <f t="shared" si="1"/>
        <v>22601</v>
      </c>
      <c r="U27" s="161">
        <v>5212</v>
      </c>
      <c r="V27" s="163">
        <v>2921</v>
      </c>
      <c r="W27" s="163">
        <v>14468</v>
      </c>
      <c r="X27" s="104">
        <f t="shared" si="2"/>
        <v>613565</v>
      </c>
      <c r="Y27" s="104">
        <f t="shared" si="3"/>
        <v>1168648</v>
      </c>
    </row>
    <row r="28" spans="1:25" s="133" customFormat="1"/>
    <row r="29" spans="1:25" s="133" customFormat="1">
      <c r="A29" s="1" t="s">
        <v>22</v>
      </c>
    </row>
    <row r="30" spans="1:25" s="133" customFormat="1">
      <c r="A30" s="1"/>
    </row>
    <row r="31" spans="1:25" s="54" customFormat="1">
      <c r="A31" s="142" t="s">
        <v>656</v>
      </c>
      <c r="B31" s="9">
        <f>((B27/B7)^(1/(2017-1997))-1)*100</f>
        <v>5.2125168367181507</v>
      </c>
      <c r="C31" s="9">
        <f t="shared" ref="C31:Y31" si="4">((C27/C7)^(1/(2017-1997))-1)*100</f>
        <v>5.1371703658980028</v>
      </c>
      <c r="D31" s="16">
        <f t="shared" si="4"/>
        <v>2.3054308566738291</v>
      </c>
      <c r="E31" s="17">
        <f t="shared" si="4"/>
        <v>8.535268892813864</v>
      </c>
      <c r="F31" s="17">
        <f t="shared" si="4"/>
        <v>4.6084015239067355</v>
      </c>
      <c r="G31" s="17">
        <f t="shared" si="4"/>
        <v>5.3074127316953046</v>
      </c>
      <c r="H31" s="73">
        <f t="shared" si="4"/>
        <v>1.3139040131406432</v>
      </c>
      <c r="I31" s="9">
        <f t="shared" si="4"/>
        <v>5.5424073022602993</v>
      </c>
      <c r="J31" s="16">
        <f t="shared" si="4"/>
        <v>4.6090159103345796</v>
      </c>
      <c r="K31" s="17">
        <f t="shared" si="4"/>
        <v>5.3538771766200144</v>
      </c>
      <c r="L31" s="17">
        <f t="shared" si="4"/>
        <v>6.1628664120918941</v>
      </c>
      <c r="M31" s="17">
        <f t="shared" si="4"/>
        <v>3.3184872137540955</v>
      </c>
      <c r="N31" s="17">
        <f t="shared" si="4"/>
        <v>1.4701136737558462</v>
      </c>
      <c r="O31" s="17">
        <f t="shared" si="4"/>
        <v>1.9903384092909704</v>
      </c>
      <c r="P31" s="17">
        <f t="shared" si="4"/>
        <v>7.4240772131594301</v>
      </c>
      <c r="Q31" s="17">
        <f t="shared" si="4"/>
        <v>8.0697567539579129</v>
      </c>
      <c r="R31" s="17">
        <f t="shared" si="4"/>
        <v>6.2303124246153807</v>
      </c>
      <c r="S31" s="17">
        <f t="shared" si="4"/>
        <v>5.3893188947889969</v>
      </c>
      <c r="T31" s="73">
        <f t="shared" si="4"/>
        <v>7.0938598366106165</v>
      </c>
      <c r="U31" s="16">
        <f t="shared" si="4"/>
        <v>3.7188958309676723</v>
      </c>
      <c r="V31" s="17">
        <f t="shared" si="4"/>
        <v>4.7393585633586088</v>
      </c>
      <c r="W31" s="73">
        <f t="shared" si="4"/>
        <v>10.207568338889427</v>
      </c>
      <c r="X31" s="9">
        <f t="shared" si="4"/>
        <v>4.4006383867211785</v>
      </c>
      <c r="Y31" s="9">
        <f t="shared" si="4"/>
        <v>3.8465529608979532</v>
      </c>
    </row>
    <row r="32" spans="1:25" s="133" customFormat="1">
      <c r="A32" s="142" t="s">
        <v>25</v>
      </c>
      <c r="B32" s="9">
        <f>((B17/B7)^(1/(2007-1997))-1)*100</f>
        <v>5.4831893282776045</v>
      </c>
      <c r="C32" s="9">
        <f t="shared" ref="C32:Y32" si="5">((C17/C7)^(1/(2007-1997))-1)*100</f>
        <v>5.5076165444908121</v>
      </c>
      <c r="D32" s="16">
        <f t="shared" si="5"/>
        <v>1.2300596558897814</v>
      </c>
      <c r="E32" s="17">
        <f t="shared" si="5"/>
        <v>10.602236008811561</v>
      </c>
      <c r="F32" s="17">
        <f t="shared" si="5"/>
        <v>2.7016897155924813</v>
      </c>
      <c r="G32" s="17">
        <f t="shared" si="5"/>
        <v>5.1067987008626359</v>
      </c>
      <c r="H32" s="73">
        <f t="shared" si="5"/>
        <v>1.7426704903219958</v>
      </c>
      <c r="I32" s="9">
        <f t="shared" si="5"/>
        <v>5.6136637992094007</v>
      </c>
      <c r="J32" s="16">
        <f t="shared" si="5"/>
        <v>5.4488545098169583</v>
      </c>
      <c r="K32" s="17">
        <f t="shared" si="5"/>
        <v>7.9519013274729433</v>
      </c>
      <c r="L32" s="17">
        <f t="shared" si="5"/>
        <v>5.2233784071973322</v>
      </c>
      <c r="M32" s="17">
        <f t="shared" si="5"/>
        <v>3.9546485303438406</v>
      </c>
      <c r="N32" s="17">
        <f t="shared" si="5"/>
        <v>5.7615969773705311</v>
      </c>
      <c r="O32" s="17">
        <f t="shared" si="5"/>
        <v>3.4085651205193912</v>
      </c>
      <c r="P32" s="17">
        <f t="shared" si="5"/>
        <v>10.354546534122377</v>
      </c>
      <c r="Q32" s="17">
        <f t="shared" si="5"/>
        <v>6.9246413268777784</v>
      </c>
      <c r="R32" s="17">
        <f t="shared" si="5"/>
        <v>7.2649776404035471</v>
      </c>
      <c r="S32" s="17">
        <f t="shared" si="5"/>
        <v>5.2096880631981479</v>
      </c>
      <c r="T32" s="73">
        <f t="shared" si="5"/>
        <v>10.666915277532919</v>
      </c>
      <c r="U32" s="16">
        <f t="shared" si="5"/>
        <v>5.0916597581114109</v>
      </c>
      <c r="V32" s="17">
        <f t="shared" si="5"/>
        <v>7.3200703804080725</v>
      </c>
      <c r="W32" s="73">
        <f t="shared" si="5"/>
        <v>16.258837601306155</v>
      </c>
      <c r="X32" s="9">
        <f t="shared" si="5"/>
        <v>5.3315897096286369</v>
      </c>
      <c r="Y32" s="9">
        <f t="shared" si="5"/>
        <v>3.8274920727410455</v>
      </c>
    </row>
    <row r="33" spans="1:25" s="133" customFormat="1">
      <c r="A33" s="142" t="s">
        <v>657</v>
      </c>
      <c r="B33" s="9">
        <f>((B27/B17)^(1/(2017-2007))-1)*100</f>
        <v>4.9425388975149032</v>
      </c>
      <c r="C33" s="9">
        <f t="shared" ref="C33:Y33" si="6">((C27/C17)^(1/(2017-2007))-1)*100</f>
        <v>4.7680248552164795</v>
      </c>
      <c r="D33" s="16">
        <f t="shared" si="6"/>
        <v>3.3922257711591852</v>
      </c>
      <c r="E33" s="17">
        <f t="shared" si="6"/>
        <v>6.5069298662001174</v>
      </c>
      <c r="F33" s="17">
        <f t="shared" si="6"/>
        <v>6.5505124569094964</v>
      </c>
      <c r="G33" s="17">
        <f t="shared" si="6"/>
        <v>5.5084096681997652</v>
      </c>
      <c r="H33" s="73">
        <f t="shared" si="6"/>
        <v>0.8869444542470184</v>
      </c>
      <c r="I33" s="9">
        <f t="shared" si="6"/>
        <v>5.4711988813666679</v>
      </c>
      <c r="J33" s="16">
        <f t="shared" si="6"/>
        <v>3.7758661352728984</v>
      </c>
      <c r="K33" s="17">
        <f t="shared" si="6"/>
        <v>2.8183783671960949</v>
      </c>
      <c r="L33" s="17">
        <f t="shared" si="6"/>
        <v>7.1107426451986644</v>
      </c>
      <c r="M33" s="17">
        <f t="shared" si="6"/>
        <v>2.6862189527077307</v>
      </c>
      <c r="N33" s="17">
        <f t="shared" si="6"/>
        <v>-2.6472343154200328</v>
      </c>
      <c r="O33" s="17">
        <f t="shared" si="6"/>
        <v>0.59156237898143615</v>
      </c>
      <c r="P33" s="17">
        <f t="shared" si="6"/>
        <v>4.5714266202037557</v>
      </c>
      <c r="Q33" s="17">
        <f t="shared" si="6"/>
        <v>9.2271358587559646</v>
      </c>
      <c r="R33" s="17">
        <f t="shared" si="6"/>
        <v>5.2056274664314284</v>
      </c>
      <c r="S33" s="17">
        <f t="shared" si="6"/>
        <v>5.5692564209081974</v>
      </c>
      <c r="T33" s="73">
        <f t="shared" si="6"/>
        <v>3.6361661110834165</v>
      </c>
      <c r="U33" s="16">
        <f t="shared" si="6"/>
        <v>2.3640636864601827</v>
      </c>
      <c r="V33" s="17">
        <f t="shared" si="6"/>
        <v>2.2207047887521814</v>
      </c>
      <c r="W33" s="73">
        <f t="shared" si="6"/>
        <v>4.4712674732138469</v>
      </c>
      <c r="X33" s="9">
        <f t="shared" si="6"/>
        <v>3.4779150832332739</v>
      </c>
      <c r="Y33" s="9">
        <f t="shared" si="6"/>
        <v>3.8656173482962686</v>
      </c>
    </row>
    <row r="34" spans="1:25" s="133" customFormat="1">
      <c r="A34" s="60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</row>
    <row r="35" spans="1:25">
      <c r="A35" s="25" t="s">
        <v>594</v>
      </c>
      <c r="B35" s="66" t="s">
        <v>938</v>
      </c>
    </row>
    <row r="36" spans="1:25">
      <c r="A36" s="25" t="s">
        <v>595</v>
      </c>
      <c r="B36" s="3" t="s">
        <v>608</v>
      </c>
    </row>
    <row r="37" spans="1:25">
      <c r="A37" s="1" t="s">
        <v>1</v>
      </c>
      <c r="B37" s="3" t="s">
        <v>609</v>
      </c>
    </row>
  </sheetData>
  <mergeCells count="1">
    <mergeCell ref="B6:Y6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11"/>
  <dimension ref="A1:I37"/>
  <sheetViews>
    <sheetView workbookViewId="0">
      <selection activeCell="B35" sqref="B35"/>
    </sheetView>
  </sheetViews>
  <sheetFormatPr defaultRowHeight="15"/>
  <cols>
    <col min="8" max="8" width="10" customWidth="1"/>
  </cols>
  <sheetData>
    <row r="1" spans="1:9" ht="15.75">
      <c r="A1" s="227" t="s">
        <v>116</v>
      </c>
      <c r="B1" s="2" t="s">
        <v>711</v>
      </c>
    </row>
    <row r="2" spans="1:9">
      <c r="A2" s="3"/>
      <c r="B2" s="3"/>
    </row>
    <row r="3" spans="1:9">
      <c r="A3" s="1" t="s">
        <v>2</v>
      </c>
    </row>
    <row r="4" spans="1:9">
      <c r="A4" s="1"/>
    </row>
    <row r="5" spans="1:9" ht="56.25">
      <c r="A5" s="4" t="s">
        <v>3</v>
      </c>
      <c r="B5" s="5" t="s">
        <v>76</v>
      </c>
      <c r="C5" s="6" t="s">
        <v>77</v>
      </c>
      <c r="D5" s="6" t="s">
        <v>78</v>
      </c>
      <c r="E5" s="6" t="s">
        <v>79</v>
      </c>
      <c r="F5" s="18" t="s">
        <v>706</v>
      </c>
      <c r="G5" s="6" t="s">
        <v>703</v>
      </c>
      <c r="H5" s="6" t="s">
        <v>705</v>
      </c>
      <c r="I5" s="6" t="s">
        <v>704</v>
      </c>
    </row>
    <row r="6" spans="1:9" s="41" customFormat="1">
      <c r="A6" s="67"/>
      <c r="B6" s="246" t="s">
        <v>712</v>
      </c>
      <c r="C6" s="247"/>
      <c r="D6" s="247"/>
      <c r="E6" s="247"/>
      <c r="F6" s="247"/>
      <c r="G6" s="247"/>
      <c r="H6" s="247"/>
      <c r="I6" s="247"/>
    </row>
    <row r="7" spans="1:9">
      <c r="A7" s="8">
        <v>1997</v>
      </c>
      <c r="B7" s="101">
        <v>28393</v>
      </c>
      <c r="C7" s="163">
        <v>4791</v>
      </c>
      <c r="D7" s="163">
        <v>18934</v>
      </c>
      <c r="E7" s="163">
        <v>3039</v>
      </c>
      <c r="F7" s="144">
        <v>2041</v>
      </c>
      <c r="G7" s="163">
        <v>1437</v>
      </c>
      <c r="H7" s="163">
        <v>411</v>
      </c>
      <c r="I7" s="163">
        <v>188</v>
      </c>
    </row>
    <row r="8" spans="1:9">
      <c r="A8" s="8">
        <v>1998</v>
      </c>
      <c r="B8" s="101">
        <v>28813</v>
      </c>
      <c r="C8" s="163">
        <v>4859</v>
      </c>
      <c r="D8" s="163">
        <v>19180</v>
      </c>
      <c r="E8" s="163">
        <v>3088</v>
      </c>
      <c r="F8" s="144">
        <v>2103</v>
      </c>
      <c r="G8" s="163">
        <v>1481</v>
      </c>
      <c r="H8" s="163">
        <v>423</v>
      </c>
      <c r="I8" s="163">
        <v>193</v>
      </c>
    </row>
    <row r="9" spans="1:9">
      <c r="A9" s="8">
        <v>1999</v>
      </c>
      <c r="B9" s="101">
        <v>30213</v>
      </c>
      <c r="C9" s="163">
        <v>5083</v>
      </c>
      <c r="D9" s="163">
        <v>20090</v>
      </c>
      <c r="E9" s="163">
        <v>3082</v>
      </c>
      <c r="F9" s="144">
        <v>2476</v>
      </c>
      <c r="G9" s="163">
        <v>1781</v>
      </c>
      <c r="H9" s="163">
        <v>432</v>
      </c>
      <c r="I9" s="163">
        <v>249</v>
      </c>
    </row>
    <row r="10" spans="1:9">
      <c r="A10" s="8">
        <v>2000</v>
      </c>
      <c r="B10" s="101">
        <v>30963</v>
      </c>
      <c r="C10" s="163">
        <v>5248</v>
      </c>
      <c r="D10" s="163">
        <v>19972</v>
      </c>
      <c r="E10" s="163">
        <v>3596</v>
      </c>
      <c r="F10" s="144">
        <v>2440</v>
      </c>
      <c r="G10" s="163">
        <v>1781</v>
      </c>
      <c r="H10" s="163">
        <v>443</v>
      </c>
      <c r="I10" s="163">
        <v>210</v>
      </c>
    </row>
    <row r="11" spans="1:9">
      <c r="A11" s="8">
        <v>2001</v>
      </c>
      <c r="B11" s="101">
        <v>31392</v>
      </c>
      <c r="C11" s="163">
        <v>5467</v>
      </c>
      <c r="D11" s="163">
        <v>20273</v>
      </c>
      <c r="E11" s="163">
        <v>3566</v>
      </c>
      <c r="F11" s="144">
        <v>2428</v>
      </c>
      <c r="G11" s="163">
        <v>1787</v>
      </c>
      <c r="H11" s="163">
        <v>448</v>
      </c>
      <c r="I11" s="163">
        <v>192</v>
      </c>
    </row>
    <row r="12" spans="1:9">
      <c r="A12" s="8">
        <v>2002</v>
      </c>
      <c r="B12" s="101">
        <v>31678</v>
      </c>
      <c r="C12" s="163">
        <v>5521</v>
      </c>
      <c r="D12" s="163">
        <v>20080</v>
      </c>
      <c r="E12" s="163">
        <v>3764</v>
      </c>
      <c r="F12" s="144">
        <v>2570</v>
      </c>
      <c r="G12" s="163">
        <v>1906</v>
      </c>
      <c r="H12" s="163">
        <v>457</v>
      </c>
      <c r="I12" s="163">
        <v>206</v>
      </c>
    </row>
    <row r="13" spans="1:9">
      <c r="A13" s="8">
        <v>2003</v>
      </c>
      <c r="B13" s="101">
        <v>32048</v>
      </c>
      <c r="C13" s="163">
        <v>5515</v>
      </c>
      <c r="D13" s="163">
        <v>20121</v>
      </c>
      <c r="E13" s="163">
        <v>3887</v>
      </c>
      <c r="F13" s="144">
        <v>2740</v>
      </c>
      <c r="G13" s="163">
        <v>2051</v>
      </c>
      <c r="H13" s="163">
        <v>476</v>
      </c>
      <c r="I13" s="163">
        <v>214</v>
      </c>
    </row>
    <row r="14" spans="1:9">
      <c r="A14" s="8">
        <v>2004</v>
      </c>
      <c r="B14" s="101">
        <v>32729</v>
      </c>
      <c r="C14" s="163">
        <v>5499</v>
      </c>
      <c r="D14" s="163">
        <v>20407</v>
      </c>
      <c r="E14" s="163">
        <v>4212</v>
      </c>
      <c r="F14" s="144">
        <v>2741</v>
      </c>
      <c r="G14" s="163">
        <v>2005</v>
      </c>
      <c r="H14" s="163">
        <v>483</v>
      </c>
      <c r="I14" s="163">
        <v>247</v>
      </c>
    </row>
    <row r="15" spans="1:9">
      <c r="A15" s="8">
        <v>2005</v>
      </c>
      <c r="B15" s="101">
        <v>33698</v>
      </c>
      <c r="C15" s="163">
        <v>5492</v>
      </c>
      <c r="D15" s="163">
        <v>20892</v>
      </c>
      <c r="E15" s="163">
        <v>4490</v>
      </c>
      <c r="F15" s="144">
        <v>2912</v>
      </c>
      <c r="G15" s="163">
        <v>2106</v>
      </c>
      <c r="H15" s="163">
        <v>513</v>
      </c>
      <c r="I15" s="163">
        <v>282</v>
      </c>
    </row>
    <row r="16" spans="1:9">
      <c r="A16" s="8">
        <v>2006</v>
      </c>
      <c r="B16" s="101">
        <v>34088</v>
      </c>
      <c r="C16" s="163">
        <v>5517</v>
      </c>
      <c r="D16" s="163">
        <v>20746</v>
      </c>
      <c r="E16" s="163">
        <v>4561</v>
      </c>
      <c r="F16" s="144">
        <v>3336</v>
      </c>
      <c r="G16" s="163">
        <v>2513</v>
      </c>
      <c r="H16" s="163">
        <v>536</v>
      </c>
      <c r="I16" s="163">
        <v>284</v>
      </c>
    </row>
    <row r="17" spans="1:9">
      <c r="A17" s="8">
        <v>2007</v>
      </c>
      <c r="B17" s="101">
        <v>33987</v>
      </c>
      <c r="C17" s="163">
        <v>5499</v>
      </c>
      <c r="D17" s="163">
        <v>20329</v>
      </c>
      <c r="E17" s="163">
        <v>4673</v>
      </c>
      <c r="F17" s="144">
        <v>3533</v>
      </c>
      <c r="G17" s="163">
        <v>2702</v>
      </c>
      <c r="H17" s="163">
        <v>556</v>
      </c>
      <c r="I17" s="163">
        <v>276</v>
      </c>
    </row>
    <row r="18" spans="1:9">
      <c r="A18" s="8">
        <v>2008</v>
      </c>
      <c r="B18" s="101">
        <v>34459</v>
      </c>
      <c r="C18" s="163">
        <v>5572</v>
      </c>
      <c r="D18" s="163">
        <v>20463</v>
      </c>
      <c r="E18" s="163">
        <v>4860</v>
      </c>
      <c r="F18" s="144">
        <v>3598</v>
      </c>
      <c r="G18" s="163">
        <v>2753</v>
      </c>
      <c r="H18" s="163">
        <v>562</v>
      </c>
      <c r="I18" s="163">
        <v>285</v>
      </c>
    </row>
    <row r="19" spans="1:9">
      <c r="A19" s="8">
        <v>2009</v>
      </c>
      <c r="B19" s="101">
        <v>34693</v>
      </c>
      <c r="C19" s="163">
        <v>5656</v>
      </c>
      <c r="D19" s="163">
        <v>20764</v>
      </c>
      <c r="E19" s="163">
        <v>4774</v>
      </c>
      <c r="F19" s="144">
        <v>3551</v>
      </c>
      <c r="G19" s="163">
        <v>2672</v>
      </c>
      <c r="H19" s="163">
        <v>579</v>
      </c>
      <c r="I19" s="163">
        <v>298</v>
      </c>
    </row>
    <row r="20" spans="1:9">
      <c r="A20" s="8">
        <v>2010</v>
      </c>
      <c r="B20" s="101">
        <v>35651</v>
      </c>
      <c r="C20" s="163">
        <v>6089</v>
      </c>
      <c r="D20" s="163">
        <v>20761</v>
      </c>
      <c r="E20" s="163">
        <v>4976</v>
      </c>
      <c r="F20" s="144">
        <v>3846</v>
      </c>
      <c r="G20" s="163">
        <v>2941</v>
      </c>
      <c r="H20" s="163">
        <v>594</v>
      </c>
      <c r="I20" s="163">
        <v>310</v>
      </c>
    </row>
    <row r="21" spans="1:9">
      <c r="A21" s="8">
        <v>2011</v>
      </c>
      <c r="B21" s="101">
        <v>37898</v>
      </c>
      <c r="C21" s="163">
        <v>6880</v>
      </c>
      <c r="D21" s="163">
        <v>21476</v>
      </c>
      <c r="E21" s="163">
        <v>5494</v>
      </c>
      <c r="F21" s="144">
        <v>4053</v>
      </c>
      <c r="G21" s="163">
        <v>3074</v>
      </c>
      <c r="H21" s="163">
        <v>633</v>
      </c>
      <c r="I21" s="163">
        <v>346</v>
      </c>
    </row>
    <row r="22" spans="1:9">
      <c r="A22" s="8">
        <v>2012</v>
      </c>
      <c r="B22" s="101">
        <v>41427</v>
      </c>
      <c r="C22" s="163">
        <v>8258</v>
      </c>
      <c r="D22" s="163">
        <v>22931</v>
      </c>
      <c r="E22" s="163">
        <v>5678</v>
      </c>
      <c r="F22" s="144">
        <v>4560</v>
      </c>
      <c r="G22" s="163">
        <v>3479</v>
      </c>
      <c r="H22" s="163">
        <v>695</v>
      </c>
      <c r="I22" s="163">
        <v>386</v>
      </c>
    </row>
    <row r="23" spans="1:9">
      <c r="A23" s="8">
        <v>2013</v>
      </c>
      <c r="B23" s="101">
        <v>46219</v>
      </c>
      <c r="C23" s="163">
        <v>9302</v>
      </c>
      <c r="D23" s="163">
        <v>25848</v>
      </c>
      <c r="E23" s="163">
        <v>6016</v>
      </c>
      <c r="F23" s="144">
        <v>5055</v>
      </c>
      <c r="G23" s="163">
        <v>3881</v>
      </c>
      <c r="H23" s="163">
        <v>714</v>
      </c>
      <c r="I23" s="163">
        <v>460</v>
      </c>
    </row>
    <row r="24" spans="1:9">
      <c r="A24" s="8">
        <v>2014</v>
      </c>
      <c r="B24" s="101">
        <v>50881</v>
      </c>
      <c r="C24" s="163">
        <v>10044</v>
      </c>
      <c r="D24" s="163">
        <v>29643</v>
      </c>
      <c r="E24" s="163">
        <v>6154</v>
      </c>
      <c r="F24" s="144">
        <v>5052</v>
      </c>
      <c r="G24" s="163">
        <v>3838</v>
      </c>
      <c r="H24" s="163">
        <v>751</v>
      </c>
      <c r="I24" s="163">
        <v>465</v>
      </c>
    </row>
    <row r="25" spans="1:9">
      <c r="A25" s="8">
        <v>2015</v>
      </c>
      <c r="B25" s="101">
        <v>55130</v>
      </c>
      <c r="C25" s="163">
        <v>10669</v>
      </c>
      <c r="D25" s="163">
        <v>33306</v>
      </c>
      <c r="E25" s="163">
        <v>5987</v>
      </c>
      <c r="F25" s="144">
        <v>5249</v>
      </c>
      <c r="G25" s="163">
        <v>4020</v>
      </c>
      <c r="H25" s="163">
        <v>783</v>
      </c>
      <c r="I25" s="163">
        <v>447</v>
      </c>
    </row>
    <row r="26" spans="1:9">
      <c r="A26" s="8">
        <v>2016</v>
      </c>
      <c r="B26" s="101">
        <v>60797</v>
      </c>
      <c r="C26" s="163">
        <v>10935</v>
      </c>
      <c r="D26" s="163">
        <v>39006</v>
      </c>
      <c r="E26" s="163">
        <v>5706</v>
      </c>
      <c r="F26" s="144">
        <v>5352</v>
      </c>
      <c r="G26" s="163">
        <v>4123</v>
      </c>
      <c r="H26" s="163">
        <v>799</v>
      </c>
      <c r="I26" s="163">
        <v>430</v>
      </c>
    </row>
    <row r="27" spans="1:9" s="133" customFormat="1">
      <c r="A27" s="142">
        <v>2017</v>
      </c>
      <c r="B27" s="101">
        <v>63610</v>
      </c>
      <c r="C27" s="163">
        <v>11336</v>
      </c>
      <c r="D27" s="163">
        <v>41769</v>
      </c>
      <c r="E27" s="163">
        <v>5544</v>
      </c>
      <c r="F27" s="144">
        <v>5220</v>
      </c>
      <c r="G27" s="163">
        <v>3984</v>
      </c>
      <c r="H27" s="163">
        <v>811</v>
      </c>
      <c r="I27" s="163">
        <v>425</v>
      </c>
    </row>
    <row r="29" spans="1:9">
      <c r="A29" s="1" t="s">
        <v>22</v>
      </c>
    </row>
    <row r="30" spans="1:9">
      <c r="A30" s="1"/>
    </row>
    <row r="31" spans="1:9">
      <c r="A31" s="142" t="s">
        <v>656</v>
      </c>
      <c r="B31" s="9">
        <f>((B27/B7)^(1/(2017-1997))-1)*100</f>
        <v>4.1155758894896977</v>
      </c>
      <c r="C31" s="16">
        <f t="shared" ref="C31:I31" si="0">((C27/C7)^(1/(2017-1997))-1)*100</f>
        <v>4.400284778941943</v>
      </c>
      <c r="D31" s="17">
        <f t="shared" si="0"/>
        <v>4.035266797680781</v>
      </c>
      <c r="E31" s="17">
        <f t="shared" si="0"/>
        <v>3.051573178385425</v>
      </c>
      <c r="F31" s="73">
        <f t="shared" si="0"/>
        <v>4.8072618440544224</v>
      </c>
      <c r="G31" s="16">
        <f t="shared" si="0"/>
        <v>5.230862033657746</v>
      </c>
      <c r="H31" s="17">
        <f t="shared" si="0"/>
        <v>3.4567786568613812</v>
      </c>
      <c r="I31" s="17">
        <f t="shared" si="0"/>
        <v>4.1625381843638953</v>
      </c>
    </row>
    <row r="32" spans="1:9">
      <c r="A32" s="8" t="s">
        <v>25</v>
      </c>
      <c r="B32" s="9">
        <f t="shared" ref="B32:I32" si="1">((B17/B7)^(1/(2007-1997))-1)*100</f>
        <v>1.8146223943452444</v>
      </c>
      <c r="C32" s="16">
        <f t="shared" si="1"/>
        <v>1.3878129384865101</v>
      </c>
      <c r="D32" s="17">
        <f t="shared" si="1"/>
        <v>0.71342473816198293</v>
      </c>
      <c r="E32" s="17">
        <f t="shared" si="1"/>
        <v>4.3966368622416319</v>
      </c>
      <c r="F32" s="73">
        <f t="shared" si="1"/>
        <v>5.640406399350173</v>
      </c>
      <c r="G32" s="16">
        <f t="shared" si="1"/>
        <v>6.5179642397284798</v>
      </c>
      <c r="H32" s="17">
        <f t="shared" si="1"/>
        <v>3.0678690409999376</v>
      </c>
      <c r="I32" s="17">
        <f t="shared" si="1"/>
        <v>3.9142537896643903</v>
      </c>
    </row>
    <row r="33" spans="1:9">
      <c r="A33" s="142" t="s">
        <v>657</v>
      </c>
      <c r="B33" s="9">
        <f>((B27/B17)^(1/(2017-2007))-1)*100</f>
        <v>6.4685296461123976</v>
      </c>
      <c r="C33" s="16">
        <f t="shared" ref="C33:I33" si="2">((C27/C17)^(1/(2017-2007))-1)*100</f>
        <v>7.5022642863103783</v>
      </c>
      <c r="D33" s="17">
        <f t="shared" si="2"/>
        <v>7.4666735423155384</v>
      </c>
      <c r="E33" s="17">
        <f t="shared" si="2"/>
        <v>1.7238395194036249</v>
      </c>
      <c r="F33" s="73">
        <f t="shared" si="2"/>
        <v>3.9806879739129331</v>
      </c>
      <c r="G33" s="16">
        <f t="shared" si="2"/>
        <v>3.9593124350809417</v>
      </c>
      <c r="H33" s="17">
        <f t="shared" si="2"/>
        <v>3.8471557590569638</v>
      </c>
      <c r="I33" s="17">
        <f t="shared" si="2"/>
        <v>4.4114158099090695</v>
      </c>
    </row>
    <row r="35" spans="1:9">
      <c r="A35" s="25" t="s">
        <v>594</v>
      </c>
      <c r="B35" s="66" t="s">
        <v>938</v>
      </c>
    </row>
    <row r="36" spans="1:9">
      <c r="A36" s="25" t="s">
        <v>595</v>
      </c>
      <c r="B36" s="3" t="s">
        <v>608</v>
      </c>
    </row>
    <row r="37" spans="1:9">
      <c r="A37" s="1" t="s">
        <v>1</v>
      </c>
      <c r="B37" s="3" t="s">
        <v>610</v>
      </c>
    </row>
  </sheetData>
  <mergeCells count="1">
    <mergeCell ref="B6:I6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12"/>
  <dimension ref="A1:I37"/>
  <sheetViews>
    <sheetView workbookViewId="0">
      <selection activeCell="B35" sqref="B35"/>
    </sheetView>
  </sheetViews>
  <sheetFormatPr defaultRowHeight="15"/>
  <cols>
    <col min="8" max="8" width="10.140625" customWidth="1"/>
  </cols>
  <sheetData>
    <row r="1" spans="1:9" ht="15.75">
      <c r="A1" s="227" t="s">
        <v>117</v>
      </c>
      <c r="B1" s="2" t="s">
        <v>713</v>
      </c>
    </row>
    <row r="2" spans="1:9">
      <c r="A2" s="3"/>
      <c r="B2" s="3"/>
    </row>
    <row r="3" spans="1:9">
      <c r="A3" s="1" t="s">
        <v>2</v>
      </c>
    </row>
    <row r="4" spans="1:9">
      <c r="A4" s="1"/>
    </row>
    <row r="5" spans="1:9" ht="56.25">
      <c r="A5" s="4" t="s">
        <v>3</v>
      </c>
      <c r="B5" s="5" t="s">
        <v>76</v>
      </c>
      <c r="C5" s="6" t="s">
        <v>77</v>
      </c>
      <c r="D5" s="6" t="s">
        <v>78</v>
      </c>
      <c r="E5" s="6" t="s">
        <v>79</v>
      </c>
      <c r="F5" s="18" t="s">
        <v>706</v>
      </c>
      <c r="G5" s="6" t="s">
        <v>703</v>
      </c>
      <c r="H5" s="6" t="s">
        <v>705</v>
      </c>
      <c r="I5" s="6" t="s">
        <v>704</v>
      </c>
    </row>
    <row r="6" spans="1:9" s="41" customFormat="1">
      <c r="A6" s="67"/>
      <c r="B6" s="246" t="s">
        <v>655</v>
      </c>
      <c r="C6" s="247"/>
      <c r="D6" s="247"/>
      <c r="E6" s="247"/>
      <c r="F6" s="247"/>
      <c r="G6" s="247"/>
      <c r="H6" s="247"/>
      <c r="I6" s="247"/>
    </row>
    <row r="7" spans="1:9">
      <c r="A7" s="8">
        <v>1997</v>
      </c>
      <c r="B7" s="101">
        <v>1315915</v>
      </c>
      <c r="C7" s="163">
        <v>436816</v>
      </c>
      <c r="D7" s="163">
        <v>567259</v>
      </c>
      <c r="E7" s="163">
        <v>214261</v>
      </c>
      <c r="F7" s="144">
        <v>111406</v>
      </c>
      <c r="G7" s="163">
        <v>41994</v>
      </c>
      <c r="H7" s="163">
        <v>47798</v>
      </c>
      <c r="I7" s="163">
        <v>21605</v>
      </c>
    </row>
    <row r="8" spans="1:9">
      <c r="A8" s="8">
        <v>1998</v>
      </c>
      <c r="B8" s="101">
        <v>1351500</v>
      </c>
      <c r="C8" s="163">
        <v>442877</v>
      </c>
      <c r="D8" s="163">
        <v>572602</v>
      </c>
      <c r="E8" s="163">
        <v>225887</v>
      </c>
      <c r="F8" s="144">
        <v>118823</v>
      </c>
      <c r="G8" s="163">
        <v>46084</v>
      </c>
      <c r="H8" s="163">
        <v>48374</v>
      </c>
      <c r="I8" s="163">
        <v>24109</v>
      </c>
    </row>
    <row r="9" spans="1:9">
      <c r="A9" s="8">
        <v>1999</v>
      </c>
      <c r="B9" s="101">
        <v>1387735</v>
      </c>
      <c r="C9" s="163">
        <v>451970</v>
      </c>
      <c r="D9" s="163">
        <v>579280</v>
      </c>
      <c r="E9" s="163">
        <v>236167</v>
      </c>
      <c r="F9" s="144">
        <v>125239</v>
      </c>
      <c r="G9" s="163">
        <v>48429</v>
      </c>
      <c r="H9" s="163">
        <v>49442</v>
      </c>
      <c r="I9" s="163">
        <v>26719</v>
      </c>
    </row>
    <row r="10" spans="1:9">
      <c r="A10" s="8">
        <v>2000</v>
      </c>
      <c r="B10" s="101">
        <v>1424730</v>
      </c>
      <c r="C10" s="163">
        <v>456520</v>
      </c>
      <c r="D10" s="163">
        <v>589167</v>
      </c>
      <c r="E10" s="163">
        <v>246040</v>
      </c>
      <c r="F10" s="144">
        <v>134295</v>
      </c>
      <c r="G10" s="163">
        <v>52735</v>
      </c>
      <c r="H10" s="163">
        <v>52680</v>
      </c>
      <c r="I10" s="163">
        <v>28356</v>
      </c>
    </row>
    <row r="11" spans="1:9">
      <c r="A11" s="8">
        <v>2001</v>
      </c>
      <c r="B11" s="101">
        <v>1458906</v>
      </c>
      <c r="C11" s="163">
        <v>463286</v>
      </c>
      <c r="D11" s="163">
        <v>601281</v>
      </c>
      <c r="E11" s="163">
        <v>250544</v>
      </c>
      <c r="F11" s="144">
        <v>145196</v>
      </c>
      <c r="G11" s="163">
        <v>57692</v>
      </c>
      <c r="H11" s="163">
        <v>56885</v>
      </c>
      <c r="I11" s="163">
        <v>30245</v>
      </c>
    </row>
    <row r="12" spans="1:9">
      <c r="A12" s="8">
        <v>2002</v>
      </c>
      <c r="B12" s="101">
        <v>1480904</v>
      </c>
      <c r="C12" s="163">
        <v>469259</v>
      </c>
      <c r="D12" s="163">
        <v>611084</v>
      </c>
      <c r="E12" s="163">
        <v>251501</v>
      </c>
      <c r="F12" s="144">
        <v>152087</v>
      </c>
      <c r="G12" s="163">
        <v>60474</v>
      </c>
      <c r="H12" s="163">
        <v>60482</v>
      </c>
      <c r="I12" s="163">
        <v>30903</v>
      </c>
    </row>
    <row r="13" spans="1:9">
      <c r="A13" s="8">
        <v>2003</v>
      </c>
      <c r="B13" s="101">
        <v>1510366</v>
      </c>
      <c r="C13" s="163">
        <v>472629</v>
      </c>
      <c r="D13" s="163">
        <v>624956</v>
      </c>
      <c r="E13" s="163">
        <v>255926</v>
      </c>
      <c r="F13" s="144">
        <v>159701</v>
      </c>
      <c r="G13" s="163">
        <v>63572</v>
      </c>
      <c r="H13" s="163">
        <v>63439</v>
      </c>
      <c r="I13" s="163">
        <v>32462</v>
      </c>
    </row>
    <row r="14" spans="1:9">
      <c r="A14" s="8">
        <v>2004</v>
      </c>
      <c r="B14" s="101">
        <v>1553028</v>
      </c>
      <c r="C14" s="163">
        <v>477591</v>
      </c>
      <c r="D14" s="163">
        <v>642958</v>
      </c>
      <c r="E14" s="163">
        <v>265137</v>
      </c>
      <c r="F14" s="144">
        <v>168606</v>
      </c>
      <c r="G14" s="163">
        <v>67175</v>
      </c>
      <c r="H14" s="163">
        <v>66454</v>
      </c>
      <c r="I14" s="163">
        <v>34707</v>
      </c>
    </row>
    <row r="15" spans="1:9">
      <c r="A15" s="8">
        <v>2005</v>
      </c>
      <c r="B15" s="101">
        <v>1613619</v>
      </c>
      <c r="C15" s="163">
        <v>481491</v>
      </c>
      <c r="D15" s="163">
        <v>670152</v>
      </c>
      <c r="E15" s="163">
        <v>280679</v>
      </c>
      <c r="F15" s="144">
        <v>180038</v>
      </c>
      <c r="G15" s="163">
        <v>72205</v>
      </c>
      <c r="H15" s="163">
        <v>69146</v>
      </c>
      <c r="I15" s="163">
        <v>38404</v>
      </c>
    </row>
    <row r="16" spans="1:9">
      <c r="A16" s="8">
        <v>2006</v>
      </c>
      <c r="B16" s="101">
        <v>1682475</v>
      </c>
      <c r="C16" s="163">
        <v>489278</v>
      </c>
      <c r="D16" s="163">
        <v>701990</v>
      </c>
      <c r="E16" s="163">
        <v>299530</v>
      </c>
      <c r="F16" s="144">
        <v>188381</v>
      </c>
      <c r="G16" s="163">
        <v>76225</v>
      </c>
      <c r="H16" s="163">
        <v>70612</v>
      </c>
      <c r="I16" s="163">
        <v>41306</v>
      </c>
    </row>
    <row r="17" spans="1:9">
      <c r="A17" s="8">
        <v>2007</v>
      </c>
      <c r="B17" s="101">
        <v>1747796</v>
      </c>
      <c r="C17" s="163">
        <v>494441</v>
      </c>
      <c r="D17" s="163">
        <v>737213</v>
      </c>
      <c r="E17" s="163">
        <v>315693</v>
      </c>
      <c r="F17" s="144">
        <v>196598</v>
      </c>
      <c r="G17" s="163">
        <v>80989</v>
      </c>
      <c r="H17" s="163">
        <v>70519</v>
      </c>
      <c r="I17" s="163">
        <v>44990</v>
      </c>
    </row>
    <row r="18" spans="1:9">
      <c r="A18" s="8">
        <v>2008</v>
      </c>
      <c r="B18" s="101">
        <v>1813558</v>
      </c>
      <c r="C18" s="163">
        <v>500937</v>
      </c>
      <c r="D18" s="163">
        <v>776510</v>
      </c>
      <c r="E18" s="163">
        <v>329047</v>
      </c>
      <c r="F18" s="144">
        <v>203809</v>
      </c>
      <c r="G18" s="163">
        <v>85289</v>
      </c>
      <c r="H18" s="163">
        <v>71351</v>
      </c>
      <c r="I18" s="163">
        <v>47165</v>
      </c>
    </row>
    <row r="19" spans="1:9">
      <c r="A19" s="8">
        <v>2009</v>
      </c>
      <c r="B19" s="101">
        <v>1835068</v>
      </c>
      <c r="C19" s="163">
        <v>508028</v>
      </c>
      <c r="D19" s="163">
        <v>798971</v>
      </c>
      <c r="E19" s="163">
        <v>323908</v>
      </c>
      <c r="F19" s="144">
        <v>202435</v>
      </c>
      <c r="G19" s="163">
        <v>84359</v>
      </c>
      <c r="H19" s="163">
        <v>71019</v>
      </c>
      <c r="I19" s="163">
        <v>47036</v>
      </c>
    </row>
    <row r="20" spans="1:9">
      <c r="A20" s="8">
        <v>2010</v>
      </c>
      <c r="B20" s="101">
        <v>1887667</v>
      </c>
      <c r="C20" s="163">
        <v>516604</v>
      </c>
      <c r="D20" s="163">
        <v>840364</v>
      </c>
      <c r="E20" s="163">
        <v>325297</v>
      </c>
      <c r="F20" s="144">
        <v>204884</v>
      </c>
      <c r="G20" s="163">
        <v>85688</v>
      </c>
      <c r="H20" s="163">
        <v>71029</v>
      </c>
      <c r="I20" s="163">
        <v>48157</v>
      </c>
    </row>
    <row r="21" spans="1:9">
      <c r="A21" s="8">
        <v>2011</v>
      </c>
      <c r="B21" s="101">
        <v>1952297</v>
      </c>
      <c r="C21" s="163">
        <v>525678</v>
      </c>
      <c r="D21" s="163">
        <v>886255</v>
      </c>
      <c r="E21" s="163">
        <v>331881</v>
      </c>
      <c r="F21" s="144">
        <v>208329</v>
      </c>
      <c r="G21" s="163">
        <v>87985</v>
      </c>
      <c r="H21" s="163">
        <v>71380</v>
      </c>
      <c r="I21" s="163">
        <v>48957</v>
      </c>
    </row>
    <row r="22" spans="1:9">
      <c r="A22" s="8">
        <v>2012</v>
      </c>
      <c r="B22" s="101">
        <v>2023689</v>
      </c>
      <c r="C22" s="163">
        <v>534993</v>
      </c>
      <c r="D22" s="163">
        <v>938104</v>
      </c>
      <c r="E22" s="163">
        <v>338164</v>
      </c>
      <c r="F22" s="144">
        <v>212428</v>
      </c>
      <c r="G22" s="163">
        <v>90662</v>
      </c>
      <c r="H22" s="163">
        <v>71174</v>
      </c>
      <c r="I22" s="163">
        <v>50592</v>
      </c>
    </row>
    <row r="23" spans="1:9">
      <c r="A23" s="8">
        <v>2013</v>
      </c>
      <c r="B23" s="101">
        <v>2093472</v>
      </c>
      <c r="C23" s="163">
        <v>542822</v>
      </c>
      <c r="D23" s="163">
        <v>995275</v>
      </c>
      <c r="E23" s="163">
        <v>340465</v>
      </c>
      <c r="F23" s="144">
        <v>214754</v>
      </c>
      <c r="G23" s="163">
        <v>91658</v>
      </c>
      <c r="H23" s="163">
        <v>71923</v>
      </c>
      <c r="I23" s="163">
        <v>51173</v>
      </c>
    </row>
    <row r="24" spans="1:9">
      <c r="A24" s="8">
        <v>2014</v>
      </c>
      <c r="B24" s="101">
        <v>2165270</v>
      </c>
      <c r="C24" s="163">
        <v>550642</v>
      </c>
      <c r="D24" s="163">
        <v>1054066</v>
      </c>
      <c r="E24" s="163">
        <v>343327</v>
      </c>
      <c r="F24" s="144">
        <v>216912</v>
      </c>
      <c r="G24" s="163">
        <v>90891</v>
      </c>
      <c r="H24" s="163">
        <v>73344</v>
      </c>
      <c r="I24" s="163">
        <v>52723</v>
      </c>
    </row>
    <row r="25" spans="1:9">
      <c r="A25" s="8">
        <v>2015</v>
      </c>
      <c r="B25" s="101">
        <v>2201580</v>
      </c>
      <c r="C25" s="163">
        <v>559318</v>
      </c>
      <c r="D25" s="163">
        <v>1089180</v>
      </c>
      <c r="E25" s="163">
        <v>339396</v>
      </c>
      <c r="F25" s="144">
        <v>214378</v>
      </c>
      <c r="G25" s="163">
        <v>88016</v>
      </c>
      <c r="H25" s="163">
        <v>73533</v>
      </c>
      <c r="I25" s="163">
        <v>52915</v>
      </c>
    </row>
    <row r="26" spans="1:9">
      <c r="A26" s="8">
        <v>2016</v>
      </c>
      <c r="B26" s="101">
        <v>2213460</v>
      </c>
      <c r="C26" s="163">
        <v>564615</v>
      </c>
      <c r="D26" s="163">
        <v>1108541</v>
      </c>
      <c r="E26" s="163">
        <v>332587</v>
      </c>
      <c r="F26" s="144">
        <v>209815</v>
      </c>
      <c r="G26" s="163">
        <v>84292</v>
      </c>
      <c r="H26" s="163">
        <v>72872</v>
      </c>
      <c r="I26" s="163">
        <v>52690</v>
      </c>
    </row>
    <row r="27" spans="1:9" s="133" customFormat="1">
      <c r="A27" s="142">
        <v>2017</v>
      </c>
      <c r="B27" s="101">
        <v>2234072</v>
      </c>
      <c r="C27" s="163">
        <v>569563</v>
      </c>
      <c r="D27" s="163">
        <v>1129774</v>
      </c>
      <c r="E27" s="163">
        <v>331049</v>
      </c>
      <c r="F27" s="144">
        <v>206378</v>
      </c>
      <c r="G27" s="163">
        <v>80888</v>
      </c>
      <c r="H27" s="163">
        <v>72386</v>
      </c>
      <c r="I27" s="163">
        <v>53103</v>
      </c>
    </row>
    <row r="29" spans="1:9">
      <c r="A29" s="1" t="s">
        <v>22</v>
      </c>
    </row>
    <row r="30" spans="1:9">
      <c r="A30" s="1"/>
    </row>
    <row r="31" spans="1:9">
      <c r="A31" s="142" t="s">
        <v>656</v>
      </c>
      <c r="B31" s="9">
        <f>((B27/B7)^(1/(2017-1997))-1)*100</f>
        <v>2.681798393645396</v>
      </c>
      <c r="C31" s="16">
        <f t="shared" ref="C31:I31" si="0">((C27/C7)^(1/(2017-1997))-1)*100</f>
        <v>1.3356276033560821</v>
      </c>
      <c r="D31" s="17">
        <f t="shared" si="0"/>
        <v>3.5048044148847657</v>
      </c>
      <c r="E31" s="17">
        <f t="shared" si="0"/>
        <v>2.1991909215421712</v>
      </c>
      <c r="F31" s="73">
        <f t="shared" si="0"/>
        <v>3.1306466579348102</v>
      </c>
      <c r="G31" s="16">
        <f t="shared" si="0"/>
        <v>3.3320017596142781</v>
      </c>
      <c r="H31" s="17">
        <f t="shared" si="0"/>
        <v>2.0968264201908449</v>
      </c>
      <c r="I31" s="17">
        <f t="shared" si="0"/>
        <v>4.5991702197997197</v>
      </c>
    </row>
    <row r="32" spans="1:9">
      <c r="A32" s="142" t="s">
        <v>25</v>
      </c>
      <c r="B32" s="9">
        <f t="shared" ref="B32:I32" si="1">((B17/B7)^(1/(2007-1997))-1)*100</f>
        <v>2.8788948633550637</v>
      </c>
      <c r="C32" s="16">
        <f t="shared" si="1"/>
        <v>1.2468671479409998</v>
      </c>
      <c r="D32" s="17">
        <f t="shared" si="1"/>
        <v>2.6552485836064843</v>
      </c>
      <c r="E32" s="17">
        <f t="shared" si="1"/>
        <v>3.9518403591445539</v>
      </c>
      <c r="F32" s="73">
        <f>((F17/F7)^(1/(2007-1997))-1)*100</f>
        <v>5.8441967506345227</v>
      </c>
      <c r="G32" s="16">
        <f t="shared" si="1"/>
        <v>6.78835074896047</v>
      </c>
      <c r="H32" s="17">
        <f t="shared" si="1"/>
        <v>3.9655946704516776</v>
      </c>
      <c r="I32" s="17">
        <f t="shared" si="1"/>
        <v>7.6108773611113234</v>
      </c>
    </row>
    <row r="33" spans="1:9">
      <c r="A33" s="142" t="s">
        <v>657</v>
      </c>
      <c r="B33" s="9">
        <f>((B27/B17)^(1/(2017-2007))-1)*100</f>
        <v>2.4850795234270917</v>
      </c>
      <c r="C33" s="16">
        <f t="shared" ref="C33:I33" si="2">((C27/C17)^(1/(2017-2007))-1)*100</f>
        <v>1.424465872719094</v>
      </c>
      <c r="D33" s="17">
        <f t="shared" si="2"/>
        <v>4.3613910129325806</v>
      </c>
      <c r="E33" s="17">
        <f t="shared" si="2"/>
        <v>0.47609151442040698</v>
      </c>
      <c r="F33" s="73">
        <f t="shared" si="2"/>
        <v>0.48666442376341656</v>
      </c>
      <c r="G33" s="16">
        <f t="shared" si="2"/>
        <v>-1.2477833375756919E-2</v>
      </c>
      <c r="H33" s="17">
        <f t="shared" si="2"/>
        <v>0.26164903991203747</v>
      </c>
      <c r="I33" s="17">
        <f t="shared" si="2"/>
        <v>1.6717517686972938</v>
      </c>
    </row>
    <row r="35" spans="1:9">
      <c r="A35" s="25" t="s">
        <v>594</v>
      </c>
      <c r="B35" s="66" t="s">
        <v>938</v>
      </c>
    </row>
    <row r="36" spans="1:9">
      <c r="A36" s="25" t="s">
        <v>595</v>
      </c>
      <c r="B36" s="3" t="s">
        <v>608</v>
      </c>
    </row>
    <row r="37" spans="1:9">
      <c r="A37" s="1" t="s">
        <v>1</v>
      </c>
      <c r="B37" s="3" t="s">
        <v>611</v>
      </c>
    </row>
  </sheetData>
  <mergeCells count="1">
    <mergeCell ref="B6:I6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13"/>
  <dimension ref="A1:I37"/>
  <sheetViews>
    <sheetView workbookViewId="0">
      <selection activeCell="B35" sqref="B35"/>
    </sheetView>
  </sheetViews>
  <sheetFormatPr defaultRowHeight="15"/>
  <cols>
    <col min="8" max="8" width="10.28515625" customWidth="1"/>
  </cols>
  <sheetData>
    <row r="1" spans="1:9" ht="15.75">
      <c r="A1" s="227" t="s">
        <v>118</v>
      </c>
      <c r="B1" s="2" t="s">
        <v>714</v>
      </c>
    </row>
    <row r="2" spans="1:9">
      <c r="A2" s="3"/>
      <c r="B2" s="3"/>
    </row>
    <row r="3" spans="1:9">
      <c r="A3" s="1" t="s">
        <v>2</v>
      </c>
    </row>
    <row r="4" spans="1:9">
      <c r="A4" s="1"/>
    </row>
    <row r="5" spans="1:9" ht="56.25">
      <c r="A5" s="4" t="s">
        <v>3</v>
      </c>
      <c r="B5" s="5" t="s">
        <v>76</v>
      </c>
      <c r="C5" s="6" t="s">
        <v>77</v>
      </c>
      <c r="D5" s="6" t="s">
        <v>78</v>
      </c>
      <c r="E5" s="6" t="s">
        <v>79</v>
      </c>
      <c r="F5" s="18" t="s">
        <v>706</v>
      </c>
      <c r="G5" s="6" t="s">
        <v>703</v>
      </c>
      <c r="H5" s="6" t="s">
        <v>705</v>
      </c>
      <c r="I5" s="6" t="s">
        <v>704</v>
      </c>
    </row>
    <row r="6" spans="1:9" s="41" customFormat="1">
      <c r="A6" s="67"/>
      <c r="B6" s="246" t="s">
        <v>600</v>
      </c>
      <c r="C6" s="247"/>
      <c r="D6" s="247"/>
      <c r="E6" s="247"/>
      <c r="F6" s="247"/>
      <c r="G6" s="247"/>
      <c r="H6" s="247"/>
      <c r="I6" s="247"/>
    </row>
    <row r="7" spans="1:9">
      <c r="A7" s="8">
        <v>1997</v>
      </c>
      <c r="B7" s="101">
        <v>19858</v>
      </c>
      <c r="C7" s="163">
        <v>3160</v>
      </c>
      <c r="D7" s="163">
        <v>12484</v>
      </c>
      <c r="E7" s="163">
        <v>2850</v>
      </c>
      <c r="F7" s="144">
        <v>1364</v>
      </c>
      <c r="G7" s="163">
        <v>955</v>
      </c>
      <c r="H7" s="163">
        <v>257</v>
      </c>
      <c r="I7" s="163">
        <v>152</v>
      </c>
    </row>
    <row r="8" spans="1:9">
      <c r="A8" s="8">
        <v>1998</v>
      </c>
      <c r="B8" s="101">
        <v>20780</v>
      </c>
      <c r="C8" s="163">
        <v>3215</v>
      </c>
      <c r="D8" s="163">
        <v>12871</v>
      </c>
      <c r="E8" s="163">
        <v>3253</v>
      </c>
      <c r="F8" s="144">
        <v>1441</v>
      </c>
      <c r="G8" s="163">
        <v>1004</v>
      </c>
      <c r="H8" s="163">
        <v>270</v>
      </c>
      <c r="I8" s="163">
        <v>167</v>
      </c>
    </row>
    <row r="9" spans="1:9">
      <c r="A9" s="8">
        <v>1999</v>
      </c>
      <c r="B9" s="101">
        <v>22089</v>
      </c>
      <c r="C9" s="163">
        <v>3420</v>
      </c>
      <c r="D9" s="163">
        <v>13666</v>
      </c>
      <c r="E9" s="163">
        <v>3272</v>
      </c>
      <c r="F9" s="144">
        <v>1732</v>
      </c>
      <c r="G9" s="163">
        <v>1221</v>
      </c>
      <c r="H9" s="163">
        <v>296</v>
      </c>
      <c r="I9" s="163">
        <v>215</v>
      </c>
    </row>
    <row r="10" spans="1:9">
      <c r="A10" s="8">
        <v>2000</v>
      </c>
      <c r="B10" s="101">
        <v>23200</v>
      </c>
      <c r="C10" s="163">
        <v>3625</v>
      </c>
      <c r="D10" s="163">
        <v>14003</v>
      </c>
      <c r="E10" s="163">
        <v>3808</v>
      </c>
      <c r="F10" s="144">
        <v>1764</v>
      </c>
      <c r="G10" s="163">
        <v>1256</v>
      </c>
      <c r="H10" s="163">
        <v>318</v>
      </c>
      <c r="I10" s="163">
        <v>189</v>
      </c>
    </row>
    <row r="11" spans="1:9">
      <c r="A11" s="8">
        <v>2001</v>
      </c>
      <c r="B11" s="101">
        <v>23898</v>
      </c>
      <c r="C11" s="163">
        <v>3811</v>
      </c>
      <c r="D11" s="163">
        <v>14412</v>
      </c>
      <c r="E11" s="163">
        <v>3886</v>
      </c>
      <c r="F11" s="144">
        <v>1789</v>
      </c>
      <c r="G11" s="163">
        <v>1280</v>
      </c>
      <c r="H11" s="163">
        <v>331</v>
      </c>
      <c r="I11" s="163">
        <v>178</v>
      </c>
    </row>
    <row r="12" spans="1:9">
      <c r="A12" s="8">
        <v>2002</v>
      </c>
      <c r="B12" s="101">
        <v>24333</v>
      </c>
      <c r="C12" s="163">
        <v>3914</v>
      </c>
      <c r="D12" s="163">
        <v>14470</v>
      </c>
      <c r="E12" s="163">
        <v>4019</v>
      </c>
      <c r="F12" s="144">
        <v>1931</v>
      </c>
      <c r="G12" s="163">
        <v>1385</v>
      </c>
      <c r="H12" s="163">
        <v>360</v>
      </c>
      <c r="I12" s="163">
        <v>186</v>
      </c>
    </row>
    <row r="13" spans="1:9">
      <c r="A13" s="8">
        <v>2003</v>
      </c>
      <c r="B13" s="101">
        <v>24863</v>
      </c>
      <c r="C13" s="163">
        <v>4010</v>
      </c>
      <c r="D13" s="163">
        <v>14668</v>
      </c>
      <c r="E13" s="163">
        <v>4089</v>
      </c>
      <c r="F13" s="144">
        <v>2096</v>
      </c>
      <c r="G13" s="163">
        <v>1503</v>
      </c>
      <c r="H13" s="163">
        <v>393</v>
      </c>
      <c r="I13" s="163">
        <v>200</v>
      </c>
    </row>
    <row r="14" spans="1:9">
      <c r="A14" s="8">
        <v>2004</v>
      </c>
      <c r="B14" s="101">
        <v>26396</v>
      </c>
      <c r="C14" s="163">
        <v>4219</v>
      </c>
      <c r="D14" s="163">
        <v>15699</v>
      </c>
      <c r="E14" s="163">
        <v>4281</v>
      </c>
      <c r="F14" s="144">
        <v>2197</v>
      </c>
      <c r="G14" s="163">
        <v>1554</v>
      </c>
      <c r="H14" s="163">
        <v>416</v>
      </c>
      <c r="I14" s="163">
        <v>228</v>
      </c>
    </row>
    <row r="15" spans="1:9">
      <c r="A15" s="8">
        <v>2005</v>
      </c>
      <c r="B15" s="101">
        <v>27764</v>
      </c>
      <c r="C15" s="163">
        <v>4365</v>
      </c>
      <c r="D15" s="163">
        <v>16552</v>
      </c>
      <c r="E15" s="163">
        <v>4470</v>
      </c>
      <c r="F15" s="144">
        <v>2377</v>
      </c>
      <c r="G15" s="163">
        <v>1678</v>
      </c>
      <c r="H15" s="163">
        <v>445</v>
      </c>
      <c r="I15" s="163">
        <v>255</v>
      </c>
    </row>
    <row r="16" spans="1:9">
      <c r="A16" s="8">
        <v>2006</v>
      </c>
      <c r="B16" s="101">
        <v>28954</v>
      </c>
      <c r="C16" s="163">
        <v>4592</v>
      </c>
      <c r="D16" s="163">
        <v>17077</v>
      </c>
      <c r="E16" s="163">
        <v>4465</v>
      </c>
      <c r="F16" s="144">
        <v>2821</v>
      </c>
      <c r="G16" s="163">
        <v>2075</v>
      </c>
      <c r="H16" s="163">
        <v>488</v>
      </c>
      <c r="I16" s="163">
        <v>257</v>
      </c>
    </row>
    <row r="17" spans="1:9">
      <c r="A17" s="8">
        <v>2007</v>
      </c>
      <c r="B17" s="101">
        <v>29882</v>
      </c>
      <c r="C17" s="163">
        <v>4836</v>
      </c>
      <c r="D17" s="163">
        <v>17434</v>
      </c>
      <c r="E17" s="163">
        <v>4511</v>
      </c>
      <c r="F17" s="144">
        <v>3102</v>
      </c>
      <c r="G17" s="163">
        <v>2327</v>
      </c>
      <c r="H17" s="163">
        <v>523</v>
      </c>
      <c r="I17" s="163">
        <v>252</v>
      </c>
    </row>
    <row r="18" spans="1:9">
      <c r="A18" s="8">
        <v>2008</v>
      </c>
      <c r="B18" s="101">
        <v>31821</v>
      </c>
      <c r="C18" s="163">
        <v>5188</v>
      </c>
      <c r="D18" s="163">
        <v>18529</v>
      </c>
      <c r="E18" s="163">
        <v>4806</v>
      </c>
      <c r="F18" s="144">
        <v>3298</v>
      </c>
      <c r="G18" s="163">
        <v>2488</v>
      </c>
      <c r="H18" s="163">
        <v>542</v>
      </c>
      <c r="I18" s="163">
        <v>268</v>
      </c>
    </row>
    <row r="19" spans="1:9">
      <c r="A19" s="8">
        <v>2009</v>
      </c>
      <c r="B19" s="101">
        <v>32151</v>
      </c>
      <c r="C19" s="163">
        <v>5336</v>
      </c>
      <c r="D19" s="163">
        <v>18457</v>
      </c>
      <c r="E19" s="163">
        <v>5028</v>
      </c>
      <c r="F19" s="144">
        <v>3331</v>
      </c>
      <c r="G19" s="163">
        <v>2477</v>
      </c>
      <c r="H19" s="163">
        <v>564</v>
      </c>
      <c r="I19" s="163">
        <v>290</v>
      </c>
    </row>
    <row r="20" spans="1:9">
      <c r="A20" s="8">
        <v>2010</v>
      </c>
      <c r="B20" s="101">
        <v>33674</v>
      </c>
      <c r="C20" s="163">
        <v>5809</v>
      </c>
      <c r="D20" s="163">
        <v>19207</v>
      </c>
      <c r="E20" s="163">
        <v>4923</v>
      </c>
      <c r="F20" s="144">
        <v>3734</v>
      </c>
      <c r="G20" s="163">
        <v>2854</v>
      </c>
      <c r="H20" s="163">
        <v>579</v>
      </c>
      <c r="I20" s="163">
        <v>302</v>
      </c>
    </row>
    <row r="21" spans="1:9">
      <c r="A21" s="8">
        <v>2011</v>
      </c>
      <c r="B21" s="101">
        <v>36893</v>
      </c>
      <c r="C21" s="163">
        <v>6737</v>
      </c>
      <c r="D21" s="163">
        <v>20704</v>
      </c>
      <c r="E21" s="163">
        <v>5378</v>
      </c>
      <c r="F21" s="144">
        <v>4073</v>
      </c>
      <c r="G21" s="163">
        <v>3093</v>
      </c>
      <c r="H21" s="163">
        <v>638</v>
      </c>
      <c r="I21" s="163">
        <v>342</v>
      </c>
    </row>
    <row r="22" spans="1:9">
      <c r="A22" s="8">
        <v>2012</v>
      </c>
      <c r="B22" s="101">
        <v>41427</v>
      </c>
      <c r="C22" s="163">
        <v>8258</v>
      </c>
      <c r="D22" s="163">
        <v>22931</v>
      </c>
      <c r="E22" s="163">
        <v>5678</v>
      </c>
      <c r="F22" s="144">
        <v>4560</v>
      </c>
      <c r="G22" s="163">
        <v>3479</v>
      </c>
      <c r="H22" s="163">
        <v>695</v>
      </c>
      <c r="I22" s="163">
        <v>386</v>
      </c>
    </row>
    <row r="23" spans="1:9">
      <c r="A23" s="8">
        <v>2013</v>
      </c>
      <c r="B23" s="101">
        <v>47626</v>
      </c>
      <c r="C23" s="163">
        <v>9381</v>
      </c>
      <c r="D23" s="163">
        <v>26801</v>
      </c>
      <c r="E23" s="163">
        <v>6248</v>
      </c>
      <c r="F23" s="144">
        <v>5196</v>
      </c>
      <c r="G23" s="163">
        <v>3977</v>
      </c>
      <c r="H23" s="163">
        <v>737</v>
      </c>
      <c r="I23" s="163">
        <v>481</v>
      </c>
    </row>
    <row r="24" spans="1:9">
      <c r="A24" s="8">
        <v>2014</v>
      </c>
      <c r="B24" s="101">
        <v>54161</v>
      </c>
      <c r="C24" s="163">
        <v>10319</v>
      </c>
      <c r="D24" s="163">
        <v>31511</v>
      </c>
      <c r="E24" s="163">
        <v>6748</v>
      </c>
      <c r="F24" s="144">
        <v>5584</v>
      </c>
      <c r="G24" s="163">
        <v>4309</v>
      </c>
      <c r="H24" s="163">
        <v>783</v>
      </c>
      <c r="I24" s="163">
        <v>491</v>
      </c>
    </row>
    <row r="25" spans="1:9">
      <c r="A25" s="8">
        <v>2015</v>
      </c>
      <c r="B25" s="101">
        <v>59589</v>
      </c>
      <c r="C25" s="163">
        <v>11125</v>
      </c>
      <c r="D25" s="163">
        <v>35368</v>
      </c>
      <c r="E25" s="163">
        <v>7385</v>
      </c>
      <c r="F25" s="144">
        <v>5711</v>
      </c>
      <c r="G25" s="163">
        <v>4342</v>
      </c>
      <c r="H25" s="163">
        <v>874</v>
      </c>
      <c r="I25" s="163">
        <v>495</v>
      </c>
    </row>
    <row r="26" spans="1:9">
      <c r="A26" s="8">
        <v>2016</v>
      </c>
      <c r="B26" s="101">
        <v>66870</v>
      </c>
      <c r="C26" s="163">
        <v>11453</v>
      </c>
      <c r="D26" s="163">
        <v>42511</v>
      </c>
      <c r="E26" s="163">
        <v>7047</v>
      </c>
      <c r="F26" s="144">
        <v>5859</v>
      </c>
      <c r="G26" s="163">
        <v>4489</v>
      </c>
      <c r="H26" s="163">
        <v>891</v>
      </c>
      <c r="I26" s="163">
        <v>480</v>
      </c>
    </row>
    <row r="27" spans="1:9" s="133" customFormat="1">
      <c r="A27" s="142">
        <v>2017</v>
      </c>
      <c r="B27" s="101">
        <v>70674</v>
      </c>
      <c r="C27" s="163">
        <v>12262</v>
      </c>
      <c r="D27" s="163">
        <v>45985</v>
      </c>
      <c r="E27" s="163">
        <v>6658</v>
      </c>
      <c r="F27" s="144">
        <v>5769</v>
      </c>
      <c r="G27" s="163">
        <v>4383</v>
      </c>
      <c r="H27" s="163">
        <v>911</v>
      </c>
      <c r="I27" s="163">
        <v>475</v>
      </c>
    </row>
    <row r="29" spans="1:9">
      <c r="A29" s="1" t="s">
        <v>22</v>
      </c>
    </row>
    <row r="30" spans="1:9">
      <c r="A30" s="1"/>
    </row>
    <row r="31" spans="1:9">
      <c r="A31" s="142" t="s">
        <v>656</v>
      </c>
      <c r="B31" s="9">
        <f>((B27/B7)^(1/(2017-1997))-1)*100</f>
        <v>6.553129176847694</v>
      </c>
      <c r="C31" s="16">
        <f t="shared" ref="C31:I31" si="0">((C27/C7)^(1/(2017-1997))-1)*100</f>
        <v>7.0147672985592324</v>
      </c>
      <c r="D31" s="17">
        <f t="shared" si="0"/>
        <v>6.7365402582515665</v>
      </c>
      <c r="E31" s="17">
        <f t="shared" si="0"/>
        <v>4.3337810661520537</v>
      </c>
      <c r="F31" s="73">
        <f t="shared" si="0"/>
        <v>7.4766963341321269</v>
      </c>
      <c r="G31" s="16">
        <f t="shared" si="0"/>
        <v>7.916637490251266</v>
      </c>
      <c r="H31" s="17">
        <f t="shared" si="0"/>
        <v>6.5317994116395273</v>
      </c>
      <c r="I31" s="17">
        <f t="shared" si="0"/>
        <v>5.8625865849521563</v>
      </c>
    </row>
    <row r="32" spans="1:9">
      <c r="A32" s="142" t="s">
        <v>25</v>
      </c>
      <c r="B32" s="9">
        <f t="shared" ref="B32:I32" si="1">((B17/B7)^(1/(2007-1997))-1)*100</f>
        <v>4.1711396649398935</v>
      </c>
      <c r="C32" s="16">
        <f t="shared" si="1"/>
        <v>4.3469888134366697</v>
      </c>
      <c r="D32" s="17">
        <f t="shared" si="1"/>
        <v>3.3961405359032026</v>
      </c>
      <c r="E32" s="17">
        <f t="shared" si="1"/>
        <v>4.6990634130791298</v>
      </c>
      <c r="F32" s="73">
        <f>((F17/F7)^(1/(2007-1997))-1)*100</f>
        <v>8.5632265591419241</v>
      </c>
      <c r="G32" s="16">
        <f t="shared" si="1"/>
        <v>9.3148847319185268</v>
      </c>
      <c r="H32" s="17">
        <f t="shared" si="1"/>
        <v>7.3635483798240919</v>
      </c>
      <c r="I32" s="17">
        <f t="shared" si="1"/>
        <v>5.1854563007368348</v>
      </c>
    </row>
    <row r="33" spans="1:9">
      <c r="A33" s="142" t="s">
        <v>657</v>
      </c>
      <c r="B33" s="9">
        <f>((B27/B17)^(1/(2017-2007))-1)*100</f>
        <v>8.9895855406406646</v>
      </c>
      <c r="C33" s="16">
        <f t="shared" ref="C33:I33" si="2">((C27/C17)^(1/(2017-2007))-1)*100</f>
        <v>9.7507513172253582</v>
      </c>
      <c r="D33" s="17">
        <f t="shared" si="2"/>
        <v>10.184857648002499</v>
      </c>
      <c r="E33" s="17">
        <f t="shared" si="2"/>
        <v>3.96977314507585</v>
      </c>
      <c r="F33" s="73">
        <f t="shared" si="2"/>
        <v>6.401040398393909</v>
      </c>
      <c r="G33" s="16">
        <f t="shared" si="2"/>
        <v>6.5362752361008081</v>
      </c>
      <c r="H33" s="17">
        <f t="shared" si="2"/>
        <v>5.706494030282272</v>
      </c>
      <c r="I33" s="17">
        <f t="shared" si="2"/>
        <v>6.54407588835062</v>
      </c>
    </row>
    <row r="35" spans="1:9">
      <c r="A35" s="25" t="s">
        <v>594</v>
      </c>
      <c r="B35" s="66" t="s">
        <v>938</v>
      </c>
    </row>
    <row r="36" spans="1:9">
      <c r="A36" s="25" t="s">
        <v>595</v>
      </c>
      <c r="B36" s="3" t="s">
        <v>608</v>
      </c>
    </row>
    <row r="37" spans="1:9">
      <c r="A37" s="1" t="s">
        <v>1</v>
      </c>
      <c r="B37" s="3" t="s">
        <v>610</v>
      </c>
    </row>
  </sheetData>
  <mergeCells count="1">
    <mergeCell ref="B6:I6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15"/>
  <dimension ref="A1:I37"/>
  <sheetViews>
    <sheetView workbookViewId="0">
      <selection activeCell="B35" sqref="B35"/>
    </sheetView>
  </sheetViews>
  <sheetFormatPr defaultRowHeight="15"/>
  <cols>
    <col min="8" max="8" width="9.85546875" customWidth="1"/>
  </cols>
  <sheetData>
    <row r="1" spans="1:9" ht="15.75">
      <c r="A1" s="227" t="s">
        <v>119</v>
      </c>
      <c r="B1" s="2" t="s">
        <v>715</v>
      </c>
    </row>
    <row r="2" spans="1:9">
      <c r="A2" s="3"/>
      <c r="B2" s="3"/>
    </row>
    <row r="3" spans="1:9">
      <c r="A3" s="1" t="s">
        <v>2</v>
      </c>
    </row>
    <row r="4" spans="1:9">
      <c r="A4" s="1"/>
    </row>
    <row r="5" spans="1:9" ht="67.5">
      <c r="A5" s="4" t="s">
        <v>3</v>
      </c>
      <c r="B5" s="5" t="s">
        <v>76</v>
      </c>
      <c r="C5" s="6" t="s">
        <v>77</v>
      </c>
      <c r="D5" s="6" t="s">
        <v>78</v>
      </c>
      <c r="E5" s="6" t="s">
        <v>79</v>
      </c>
      <c r="F5" s="18" t="s">
        <v>706</v>
      </c>
      <c r="G5" s="6" t="s">
        <v>703</v>
      </c>
      <c r="H5" s="6" t="s">
        <v>705</v>
      </c>
      <c r="I5" s="6" t="s">
        <v>704</v>
      </c>
    </row>
    <row r="6" spans="1:9" s="41" customFormat="1">
      <c r="A6" s="67"/>
      <c r="B6" s="246" t="s">
        <v>600</v>
      </c>
      <c r="C6" s="247"/>
      <c r="D6" s="247"/>
      <c r="E6" s="247"/>
      <c r="F6" s="247"/>
      <c r="G6" s="247"/>
      <c r="H6" s="247"/>
      <c r="I6" s="247"/>
    </row>
    <row r="7" spans="1:9">
      <c r="A7" s="8">
        <v>1997</v>
      </c>
      <c r="B7" s="101">
        <v>897356</v>
      </c>
      <c r="C7" s="163">
        <v>251315</v>
      </c>
      <c r="D7" s="163">
        <v>340167</v>
      </c>
      <c r="E7" s="163">
        <v>232423</v>
      </c>
      <c r="F7" s="144">
        <v>73452</v>
      </c>
      <c r="G7" s="163">
        <v>24448</v>
      </c>
      <c r="H7" s="163">
        <v>30485</v>
      </c>
      <c r="I7" s="163">
        <v>18518</v>
      </c>
    </row>
    <row r="8" spans="1:9">
      <c r="A8" s="8">
        <v>1998</v>
      </c>
      <c r="B8" s="101">
        <v>945958</v>
      </c>
      <c r="C8" s="163">
        <v>259524</v>
      </c>
      <c r="D8" s="163">
        <v>350676</v>
      </c>
      <c r="E8" s="163">
        <v>256175</v>
      </c>
      <c r="F8" s="144">
        <v>79583</v>
      </c>
      <c r="G8" s="163">
        <v>27588</v>
      </c>
      <c r="H8" s="163">
        <v>31407</v>
      </c>
      <c r="I8" s="163">
        <v>20588</v>
      </c>
    </row>
    <row r="9" spans="1:9">
      <c r="A9" s="8">
        <v>1999</v>
      </c>
      <c r="B9" s="101">
        <v>982501</v>
      </c>
      <c r="C9" s="163">
        <v>270386</v>
      </c>
      <c r="D9" s="163">
        <v>358486</v>
      </c>
      <c r="E9" s="163">
        <v>267598</v>
      </c>
      <c r="F9" s="144">
        <v>86030</v>
      </c>
      <c r="G9" s="163">
        <v>29268</v>
      </c>
      <c r="H9" s="163">
        <v>33949</v>
      </c>
      <c r="I9" s="163">
        <v>22813</v>
      </c>
    </row>
    <row r="10" spans="1:9">
      <c r="A10" s="8">
        <v>2000</v>
      </c>
      <c r="B10" s="101">
        <v>1037793</v>
      </c>
      <c r="C10" s="163">
        <v>285925</v>
      </c>
      <c r="D10" s="163">
        <v>375179</v>
      </c>
      <c r="E10" s="163">
        <v>280811</v>
      </c>
      <c r="F10" s="144">
        <v>95878</v>
      </c>
      <c r="G10" s="163">
        <v>32863</v>
      </c>
      <c r="H10" s="163">
        <v>37842</v>
      </c>
      <c r="I10" s="163">
        <v>25173</v>
      </c>
    </row>
    <row r="11" spans="1:9">
      <c r="A11" s="8">
        <v>2001</v>
      </c>
      <c r="B11" s="101">
        <v>1085322</v>
      </c>
      <c r="C11" s="163">
        <v>297891</v>
      </c>
      <c r="D11" s="163">
        <v>387247</v>
      </c>
      <c r="E11" s="163">
        <v>293416</v>
      </c>
      <c r="F11" s="144">
        <v>106768</v>
      </c>
      <c r="G11" s="163">
        <v>36485</v>
      </c>
      <c r="H11" s="163">
        <v>42523</v>
      </c>
      <c r="I11" s="163">
        <v>27760</v>
      </c>
    </row>
    <row r="12" spans="1:9">
      <c r="A12" s="8">
        <v>2002</v>
      </c>
      <c r="B12" s="101">
        <v>1118278</v>
      </c>
      <c r="C12" s="163">
        <v>307537</v>
      </c>
      <c r="D12" s="163">
        <v>397130</v>
      </c>
      <c r="E12" s="163">
        <v>298491</v>
      </c>
      <c r="F12" s="144">
        <v>115121</v>
      </c>
      <c r="G12" s="163">
        <v>38863</v>
      </c>
      <c r="H12" s="163">
        <v>47642</v>
      </c>
      <c r="I12" s="163">
        <v>28615</v>
      </c>
    </row>
    <row r="13" spans="1:9">
      <c r="A13" s="8">
        <v>2003</v>
      </c>
      <c r="B13" s="101">
        <v>1137487</v>
      </c>
      <c r="C13" s="163">
        <v>319324</v>
      </c>
      <c r="D13" s="163">
        <v>411426</v>
      </c>
      <c r="E13" s="163">
        <v>283363</v>
      </c>
      <c r="F13" s="144">
        <v>123373</v>
      </c>
      <c r="G13" s="163">
        <v>41106</v>
      </c>
      <c r="H13" s="163">
        <v>52274</v>
      </c>
      <c r="I13" s="163">
        <v>29994</v>
      </c>
    </row>
    <row r="14" spans="1:9">
      <c r="A14" s="8">
        <v>2004</v>
      </c>
      <c r="B14" s="101">
        <v>1202668</v>
      </c>
      <c r="C14" s="163">
        <v>342494</v>
      </c>
      <c r="D14" s="163">
        <v>445367</v>
      </c>
      <c r="E14" s="163">
        <v>280257</v>
      </c>
      <c r="F14" s="144">
        <v>134550</v>
      </c>
      <c r="G14" s="163">
        <v>46126</v>
      </c>
      <c r="H14" s="163">
        <v>56711</v>
      </c>
      <c r="I14" s="163">
        <v>31712</v>
      </c>
    </row>
    <row r="15" spans="1:9">
      <c r="A15" s="8">
        <v>2005</v>
      </c>
      <c r="B15" s="101">
        <v>1291054</v>
      </c>
      <c r="C15" s="163">
        <v>364073</v>
      </c>
      <c r="D15" s="163">
        <v>491899</v>
      </c>
      <c r="E15" s="163">
        <v>287816</v>
      </c>
      <c r="F15" s="144">
        <v>147266</v>
      </c>
      <c r="G15" s="163">
        <v>53535</v>
      </c>
      <c r="H15" s="163">
        <v>59463</v>
      </c>
      <c r="I15" s="163">
        <v>34269</v>
      </c>
    </row>
    <row r="16" spans="1:9">
      <c r="A16" s="8">
        <v>2006</v>
      </c>
      <c r="B16" s="101">
        <v>1410397</v>
      </c>
      <c r="C16" s="163">
        <v>396737</v>
      </c>
      <c r="D16" s="163">
        <v>551580</v>
      </c>
      <c r="E16" s="163">
        <v>299287</v>
      </c>
      <c r="F16" s="144">
        <v>162793</v>
      </c>
      <c r="G16" s="163">
        <v>61830</v>
      </c>
      <c r="H16" s="163">
        <v>63687</v>
      </c>
      <c r="I16" s="163">
        <v>37276</v>
      </c>
    </row>
    <row r="17" spans="1:9">
      <c r="A17" s="8">
        <v>2007</v>
      </c>
      <c r="B17" s="101">
        <v>1530373</v>
      </c>
      <c r="C17" s="163">
        <v>436171</v>
      </c>
      <c r="D17" s="163">
        <v>608876</v>
      </c>
      <c r="E17" s="163">
        <v>308622</v>
      </c>
      <c r="F17" s="144">
        <v>176704</v>
      </c>
      <c r="G17" s="163">
        <v>69734</v>
      </c>
      <c r="H17" s="163">
        <v>65875</v>
      </c>
      <c r="I17" s="163">
        <v>41095</v>
      </c>
    </row>
    <row r="18" spans="1:9">
      <c r="A18" s="8">
        <v>2008</v>
      </c>
      <c r="B18" s="101">
        <v>1689085</v>
      </c>
      <c r="C18" s="163">
        <v>483009</v>
      </c>
      <c r="D18" s="163">
        <v>687001</v>
      </c>
      <c r="E18" s="163">
        <v>329024</v>
      </c>
      <c r="F18" s="144">
        <v>190051</v>
      </c>
      <c r="G18" s="163">
        <v>77101</v>
      </c>
      <c r="H18" s="163">
        <v>68443</v>
      </c>
      <c r="I18" s="163">
        <v>44507</v>
      </c>
    </row>
    <row r="19" spans="1:9">
      <c r="A19" s="8">
        <v>2009</v>
      </c>
      <c r="B19" s="101">
        <v>1731700</v>
      </c>
      <c r="C19" s="163">
        <v>473381</v>
      </c>
      <c r="D19" s="163">
        <v>719483</v>
      </c>
      <c r="E19" s="163">
        <v>345671</v>
      </c>
      <c r="F19" s="144">
        <v>193165</v>
      </c>
      <c r="G19" s="163">
        <v>78177</v>
      </c>
      <c r="H19" s="163">
        <v>69230</v>
      </c>
      <c r="I19" s="163">
        <v>45758</v>
      </c>
    </row>
    <row r="20" spans="1:9">
      <c r="A20" s="8">
        <v>2010</v>
      </c>
      <c r="B20" s="101">
        <v>1792405</v>
      </c>
      <c r="C20" s="163">
        <v>484735</v>
      </c>
      <c r="D20" s="163">
        <v>785165</v>
      </c>
      <c r="E20" s="163">
        <v>323028</v>
      </c>
      <c r="F20" s="144">
        <v>199478</v>
      </c>
      <c r="G20" s="163">
        <v>83135</v>
      </c>
      <c r="H20" s="163">
        <v>69500</v>
      </c>
      <c r="I20" s="163">
        <v>46842</v>
      </c>
    </row>
    <row r="21" spans="1:9">
      <c r="A21" s="8">
        <v>2011</v>
      </c>
      <c r="B21" s="101">
        <v>1901517</v>
      </c>
      <c r="C21" s="163">
        <v>512273</v>
      </c>
      <c r="D21" s="163">
        <v>855272</v>
      </c>
      <c r="E21" s="163">
        <v>325208</v>
      </c>
      <c r="F21" s="144">
        <v>208764</v>
      </c>
      <c r="G21" s="163">
        <v>88523</v>
      </c>
      <c r="H21" s="163">
        <v>71872</v>
      </c>
      <c r="I21" s="163">
        <v>48370</v>
      </c>
    </row>
    <row r="22" spans="1:9">
      <c r="A22" s="8">
        <v>2012</v>
      </c>
      <c r="B22" s="101">
        <v>2023689</v>
      </c>
      <c r="C22" s="163">
        <v>534993</v>
      </c>
      <c r="D22" s="163">
        <v>938104</v>
      </c>
      <c r="E22" s="163">
        <v>338164</v>
      </c>
      <c r="F22" s="144">
        <v>212428</v>
      </c>
      <c r="G22" s="163">
        <v>90662</v>
      </c>
      <c r="H22" s="163">
        <v>71174</v>
      </c>
      <c r="I22" s="163">
        <v>50592</v>
      </c>
    </row>
    <row r="23" spans="1:9">
      <c r="A23" s="8">
        <v>2013</v>
      </c>
      <c r="B23" s="101">
        <v>2151424</v>
      </c>
      <c r="C23" s="163">
        <v>546151</v>
      </c>
      <c r="D23" s="163">
        <v>1030780</v>
      </c>
      <c r="E23" s="163">
        <v>353053</v>
      </c>
      <c r="F23" s="144">
        <v>221440</v>
      </c>
      <c r="G23" s="163">
        <v>93924</v>
      </c>
      <c r="H23" s="163">
        <v>73972</v>
      </c>
      <c r="I23" s="163">
        <v>53544</v>
      </c>
    </row>
    <row r="24" spans="1:9">
      <c r="A24" s="8">
        <v>2014</v>
      </c>
      <c r="B24" s="101">
        <v>2289181</v>
      </c>
      <c r="C24" s="163">
        <v>562438</v>
      </c>
      <c r="D24" s="163">
        <v>1116959</v>
      </c>
      <c r="E24" s="163">
        <v>375837</v>
      </c>
      <c r="F24" s="144">
        <v>233946</v>
      </c>
      <c r="G24" s="163">
        <v>102061</v>
      </c>
      <c r="H24" s="163">
        <v>76232</v>
      </c>
      <c r="I24" s="163">
        <v>55654</v>
      </c>
    </row>
    <row r="25" spans="1:9">
      <c r="A25" s="8">
        <v>2015</v>
      </c>
      <c r="B25" s="101">
        <v>2377226</v>
      </c>
      <c r="C25" s="163">
        <v>577168</v>
      </c>
      <c r="D25" s="163">
        <v>1152195</v>
      </c>
      <c r="E25" s="163">
        <v>412406</v>
      </c>
      <c r="F25" s="144">
        <v>235457</v>
      </c>
      <c r="G25" s="163">
        <v>95071</v>
      </c>
      <c r="H25" s="163">
        <v>81935</v>
      </c>
      <c r="I25" s="163">
        <v>58452</v>
      </c>
    </row>
    <row r="26" spans="1:9">
      <c r="A26" s="8">
        <v>2016</v>
      </c>
      <c r="B26" s="101">
        <v>2431336</v>
      </c>
      <c r="C26" s="163">
        <v>592997</v>
      </c>
      <c r="D26" s="163">
        <v>1201463</v>
      </c>
      <c r="E26" s="163">
        <v>405240</v>
      </c>
      <c r="F26" s="144">
        <v>231635</v>
      </c>
      <c r="G26" s="163">
        <v>91766</v>
      </c>
      <c r="H26" s="163">
        <v>81280</v>
      </c>
      <c r="I26" s="163">
        <v>58589</v>
      </c>
    </row>
    <row r="27" spans="1:9" s="133" customFormat="1">
      <c r="A27" s="142">
        <v>2017</v>
      </c>
      <c r="B27" s="101">
        <v>2479208</v>
      </c>
      <c r="C27" s="163">
        <v>618750</v>
      </c>
      <c r="D27" s="163">
        <v>1237220</v>
      </c>
      <c r="E27" s="163">
        <v>393927</v>
      </c>
      <c r="F27" s="144">
        <v>229310</v>
      </c>
      <c r="G27" s="163">
        <v>88975</v>
      </c>
      <c r="H27" s="163">
        <v>81050</v>
      </c>
      <c r="I27" s="163">
        <v>59286</v>
      </c>
    </row>
    <row r="29" spans="1:9">
      <c r="A29" s="1" t="s">
        <v>22</v>
      </c>
    </row>
    <row r="30" spans="1:9">
      <c r="A30" s="1"/>
    </row>
    <row r="31" spans="1:9">
      <c r="A31" s="142" t="s">
        <v>656</v>
      </c>
      <c r="B31" s="9">
        <f>((B27/B7)^(1/(2017-1997))-1)*100</f>
        <v>5.2125168367181507</v>
      </c>
      <c r="C31" s="16">
        <f t="shared" ref="C31:I31" si="0">((C27/C7)^(1/(2017-1997))-1)*100</f>
        <v>4.6079858278478492</v>
      </c>
      <c r="D31" s="17">
        <f t="shared" si="0"/>
        <v>6.6688806094865605</v>
      </c>
      <c r="E31" s="17">
        <f t="shared" si="0"/>
        <v>2.6731372278793186</v>
      </c>
      <c r="F31" s="73">
        <f t="shared" si="0"/>
        <v>5.8573379689334404</v>
      </c>
      <c r="G31" s="16">
        <f t="shared" si="0"/>
        <v>6.6721953201304141</v>
      </c>
      <c r="H31" s="17">
        <f t="shared" si="0"/>
        <v>5.0106486184551713</v>
      </c>
      <c r="I31" s="17">
        <f t="shared" si="0"/>
        <v>5.9907349233952134</v>
      </c>
    </row>
    <row r="32" spans="1:9">
      <c r="A32" s="142" t="s">
        <v>25</v>
      </c>
      <c r="B32" s="9">
        <f t="shared" ref="B32:I32" si="1">((B17/B7)^(1/(2007-1997))-1)*100</f>
        <v>5.4831893282776045</v>
      </c>
      <c r="C32" s="16">
        <f t="shared" si="1"/>
        <v>5.6680851846165892</v>
      </c>
      <c r="D32" s="17">
        <f t="shared" si="1"/>
        <v>5.994582263973447</v>
      </c>
      <c r="E32" s="17">
        <f t="shared" si="1"/>
        <v>2.8761677367759919</v>
      </c>
      <c r="F32" s="73">
        <f>((F17/F7)^(1/(2007-1997))-1)*100</f>
        <v>9.1752702173617973</v>
      </c>
      <c r="G32" s="16">
        <f t="shared" si="1"/>
        <v>11.050399194360661</v>
      </c>
      <c r="H32" s="17">
        <f t="shared" si="1"/>
        <v>8.0098698812828495</v>
      </c>
      <c r="I32" s="17">
        <f t="shared" si="1"/>
        <v>8.2977641412711911</v>
      </c>
    </row>
    <row r="33" spans="1:9">
      <c r="A33" s="142" t="s">
        <v>657</v>
      </c>
      <c r="B33" s="9">
        <f>((B27/B17)^(1/(2017-2007))-1)*100</f>
        <v>4.9425388975149032</v>
      </c>
      <c r="C33" s="16">
        <f t="shared" ref="C33:I33" si="2">((C27/C17)^(1/(2017-2007))-1)*100</f>
        <v>3.5585217602892794</v>
      </c>
      <c r="D33" s="17">
        <f t="shared" si="2"/>
        <v>7.3474685917815474</v>
      </c>
      <c r="E33" s="17">
        <f t="shared" si="2"/>
        <v>2.4705074083595235</v>
      </c>
      <c r="F33" s="73">
        <f t="shared" si="2"/>
        <v>2.6402405925713079</v>
      </c>
      <c r="G33" s="16">
        <f t="shared" si="2"/>
        <v>2.4666037850127331</v>
      </c>
      <c r="H33" s="17">
        <f t="shared" si="2"/>
        <v>2.0947098203992986</v>
      </c>
      <c r="I33" s="17">
        <f t="shared" si="2"/>
        <v>3.7328515383472372</v>
      </c>
    </row>
    <row r="35" spans="1:9">
      <c r="A35" s="25" t="s">
        <v>594</v>
      </c>
      <c r="B35" s="66" t="s">
        <v>938</v>
      </c>
    </row>
    <row r="36" spans="1:9">
      <c r="A36" s="25" t="s">
        <v>595</v>
      </c>
      <c r="B36" s="3" t="s">
        <v>608</v>
      </c>
    </row>
    <row r="37" spans="1:9">
      <c r="A37" s="1" t="s">
        <v>1</v>
      </c>
      <c r="B37" s="3" t="s">
        <v>611</v>
      </c>
    </row>
  </sheetData>
  <mergeCells count="1">
    <mergeCell ref="B6:I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1"/>
  <dimension ref="A1:K296"/>
  <sheetViews>
    <sheetView workbookViewId="0">
      <selection activeCell="E25" sqref="E25"/>
    </sheetView>
  </sheetViews>
  <sheetFormatPr defaultRowHeight="15"/>
  <cols>
    <col min="1" max="1" width="17.42578125" customWidth="1"/>
    <col min="2" max="2" width="98" customWidth="1"/>
    <col min="3" max="3" width="10.28515625" customWidth="1"/>
    <col min="4" max="4" width="11" customWidth="1"/>
    <col min="5" max="5" width="11.28515625" customWidth="1"/>
    <col min="6" max="6" width="10.85546875" customWidth="1"/>
    <col min="7" max="7" width="11.42578125" customWidth="1"/>
    <col min="8" max="8" width="10.140625" customWidth="1"/>
    <col min="9" max="9" width="9.85546875" customWidth="1"/>
    <col min="10" max="10" width="10.42578125" customWidth="1"/>
    <col min="11" max="11" width="10.28515625" customWidth="1"/>
  </cols>
  <sheetData>
    <row r="1" spans="1:11" s="29" customFormat="1" ht="15.75">
      <c r="A1" s="227" t="s">
        <v>44</v>
      </c>
      <c r="B1" s="2" t="s">
        <v>945</v>
      </c>
    </row>
    <row r="2" spans="1:11" s="29" customFormat="1">
      <c r="B2" s="169"/>
    </row>
    <row r="3" spans="1:11" s="29" customFormat="1">
      <c r="A3" s="1" t="s">
        <v>2</v>
      </c>
    </row>
    <row r="4" spans="1:11" s="29" customFormat="1">
      <c r="A4" s="1"/>
    </row>
    <row r="5" spans="1:11" s="29" customFormat="1">
      <c r="B5" s="39" t="s">
        <v>205</v>
      </c>
      <c r="C5" s="118">
        <v>1997</v>
      </c>
      <c r="D5" s="118">
        <v>2007</v>
      </c>
      <c r="E5" s="117">
        <v>2018</v>
      </c>
      <c r="F5" s="236">
        <v>1997</v>
      </c>
      <c r="G5" s="236">
        <v>2007</v>
      </c>
      <c r="H5" s="237">
        <v>2018</v>
      </c>
      <c r="I5" s="229" t="s">
        <v>942</v>
      </c>
      <c r="J5" s="229" t="s">
        <v>25</v>
      </c>
      <c r="K5" s="229" t="s">
        <v>943</v>
      </c>
    </row>
    <row r="6" spans="1:11" s="29" customFormat="1" ht="15" customHeight="1">
      <c r="B6" s="31"/>
      <c r="C6" s="248" t="s">
        <v>679</v>
      </c>
      <c r="D6" s="249"/>
      <c r="E6" s="250"/>
      <c r="F6" s="248" t="s">
        <v>946</v>
      </c>
      <c r="G6" s="249"/>
      <c r="H6" s="250"/>
      <c r="I6" s="249" t="s">
        <v>207</v>
      </c>
      <c r="J6" s="249"/>
      <c r="K6" s="249"/>
    </row>
    <row r="7" spans="1:11">
      <c r="B7" s="32" t="s">
        <v>208</v>
      </c>
      <c r="C7" s="135">
        <v>18677324</v>
      </c>
      <c r="D7" s="135">
        <v>32517052</v>
      </c>
      <c r="E7" s="136">
        <v>30733192</v>
      </c>
      <c r="F7" s="169"/>
      <c r="G7" s="169"/>
      <c r="H7" s="116"/>
      <c r="I7" s="143">
        <v>2.4</v>
      </c>
      <c r="J7" s="143">
        <v>5.7</v>
      </c>
      <c r="K7" s="143">
        <v>-0.51</v>
      </c>
    </row>
    <row r="8" spans="1:11">
      <c r="B8" s="34" t="s">
        <v>4</v>
      </c>
      <c r="C8" s="135">
        <v>12285345</v>
      </c>
      <c r="D8" s="135">
        <v>25679556</v>
      </c>
      <c r="E8" s="136">
        <v>22714086</v>
      </c>
      <c r="F8" s="139">
        <v>100</v>
      </c>
      <c r="G8" s="139">
        <v>100</v>
      </c>
      <c r="H8" s="140">
        <v>100</v>
      </c>
      <c r="I8" s="143">
        <v>2.97</v>
      </c>
      <c r="J8" s="143">
        <v>7.65</v>
      </c>
      <c r="K8" s="143">
        <v>-1.1100000000000001</v>
      </c>
    </row>
    <row r="9" spans="1:11">
      <c r="B9" s="33" t="s">
        <v>209</v>
      </c>
      <c r="C9" s="135">
        <v>6239307</v>
      </c>
      <c r="D9" s="135">
        <v>18972946</v>
      </c>
      <c r="E9" s="136">
        <v>14799432</v>
      </c>
      <c r="F9" s="138">
        <v>50.8</v>
      </c>
      <c r="G9" s="138">
        <v>73.900000000000006</v>
      </c>
      <c r="H9" s="141">
        <v>65.2</v>
      </c>
      <c r="I9" s="143">
        <v>4.2</v>
      </c>
      <c r="J9" s="143">
        <v>11.76</v>
      </c>
      <c r="K9" s="143">
        <v>-2.23</v>
      </c>
    </row>
    <row r="10" spans="1:11">
      <c r="B10" s="35" t="s">
        <v>210</v>
      </c>
      <c r="C10" s="135">
        <v>349917</v>
      </c>
      <c r="D10" s="135">
        <v>404221</v>
      </c>
      <c r="E10" s="136">
        <v>253231</v>
      </c>
      <c r="F10" s="138">
        <v>2.8</v>
      </c>
      <c r="G10" s="138">
        <v>1.6</v>
      </c>
      <c r="H10" s="141">
        <v>1.1000000000000001</v>
      </c>
      <c r="I10" s="143">
        <v>-1.53</v>
      </c>
      <c r="J10" s="143">
        <v>1.45</v>
      </c>
      <c r="K10" s="143">
        <v>-4.16</v>
      </c>
    </row>
    <row r="11" spans="1:11">
      <c r="B11" s="37" t="s">
        <v>211</v>
      </c>
      <c r="C11" s="135">
        <v>22690</v>
      </c>
      <c r="D11" s="135">
        <v>48721</v>
      </c>
      <c r="E11" s="136">
        <v>67111</v>
      </c>
      <c r="F11" s="138">
        <v>0.2</v>
      </c>
      <c r="G11" s="138">
        <v>0.2</v>
      </c>
      <c r="H11" s="141">
        <v>0.3</v>
      </c>
      <c r="I11" s="143">
        <v>5.3</v>
      </c>
      <c r="J11" s="143">
        <v>7.94</v>
      </c>
      <c r="K11" s="143">
        <v>2.95</v>
      </c>
    </row>
    <row r="12" spans="1:11">
      <c r="B12" s="38" t="s">
        <v>212</v>
      </c>
      <c r="C12" s="135">
        <v>6507</v>
      </c>
      <c r="D12" s="135">
        <v>14829</v>
      </c>
      <c r="E12" s="136">
        <v>13826</v>
      </c>
      <c r="F12" s="138">
        <v>0.1</v>
      </c>
      <c r="G12" s="138">
        <v>0.1</v>
      </c>
      <c r="H12" s="141">
        <v>0.1</v>
      </c>
      <c r="I12" s="143">
        <v>3.65</v>
      </c>
      <c r="J12" s="143">
        <v>8.59</v>
      </c>
      <c r="K12" s="143">
        <v>-0.63</v>
      </c>
    </row>
    <row r="13" spans="1:11">
      <c r="B13" s="40" t="s">
        <v>213</v>
      </c>
      <c r="C13" s="135">
        <v>3985</v>
      </c>
      <c r="D13" s="135">
        <v>3046</v>
      </c>
      <c r="E13" s="136">
        <v>3107</v>
      </c>
      <c r="F13" s="138">
        <v>0</v>
      </c>
      <c r="G13" s="138">
        <v>0</v>
      </c>
      <c r="H13" s="141">
        <v>0</v>
      </c>
      <c r="I13" s="143">
        <v>-1.18</v>
      </c>
      <c r="J13" s="143">
        <v>-2.65</v>
      </c>
      <c r="K13" s="143">
        <v>0.18</v>
      </c>
    </row>
    <row r="14" spans="1:11">
      <c r="B14" s="40" t="s">
        <v>214</v>
      </c>
      <c r="C14" s="135">
        <v>12449</v>
      </c>
      <c r="D14" s="135">
        <v>12505</v>
      </c>
      <c r="E14" s="136">
        <v>10565</v>
      </c>
      <c r="F14" s="138">
        <v>0.1</v>
      </c>
      <c r="G14" s="138">
        <v>0</v>
      </c>
      <c r="H14" s="141">
        <v>0</v>
      </c>
      <c r="I14" s="143">
        <v>-0.78</v>
      </c>
      <c r="J14" s="143">
        <v>0.04</v>
      </c>
      <c r="K14" s="143">
        <v>-1.52</v>
      </c>
    </row>
    <row r="15" spans="1:11">
      <c r="B15" s="38" t="s">
        <v>215</v>
      </c>
      <c r="C15" s="135">
        <v>20446</v>
      </c>
      <c r="D15" s="135">
        <v>35552</v>
      </c>
      <c r="E15" s="136">
        <v>53469</v>
      </c>
      <c r="F15" s="138">
        <v>0.2</v>
      </c>
      <c r="G15" s="138">
        <v>0.1</v>
      </c>
      <c r="H15" s="141">
        <v>0.2</v>
      </c>
      <c r="I15" s="143">
        <v>4.68</v>
      </c>
      <c r="J15" s="143">
        <v>5.69</v>
      </c>
      <c r="K15" s="143">
        <v>3.78</v>
      </c>
    </row>
    <row r="16" spans="1:11">
      <c r="B16" s="40" t="s">
        <v>216</v>
      </c>
      <c r="C16" s="135">
        <v>3437</v>
      </c>
      <c r="D16" s="135">
        <v>8087</v>
      </c>
      <c r="E16" s="136">
        <v>28178</v>
      </c>
      <c r="F16" s="138">
        <v>0</v>
      </c>
      <c r="G16" s="138">
        <v>0</v>
      </c>
      <c r="H16" s="141">
        <v>0.1</v>
      </c>
      <c r="I16" s="143">
        <v>10.54</v>
      </c>
      <c r="J16" s="143">
        <v>8.93</v>
      </c>
      <c r="K16" s="143">
        <v>12.02</v>
      </c>
    </row>
    <row r="17" spans="2:11">
      <c r="B17" s="40" t="s">
        <v>217</v>
      </c>
      <c r="C17" s="135">
        <v>21918</v>
      </c>
      <c r="D17" s="135">
        <v>34416</v>
      </c>
      <c r="E17" s="136">
        <v>30726</v>
      </c>
      <c r="F17" s="138">
        <v>0.2</v>
      </c>
      <c r="G17" s="138">
        <v>0.1</v>
      </c>
      <c r="H17" s="141">
        <v>0.1</v>
      </c>
      <c r="I17" s="143">
        <v>1.62</v>
      </c>
      <c r="J17" s="143">
        <v>4.62</v>
      </c>
      <c r="K17" s="143">
        <v>-1.03</v>
      </c>
    </row>
    <row r="18" spans="2:11">
      <c r="B18" s="37" t="s">
        <v>218</v>
      </c>
      <c r="C18" s="135">
        <v>57866</v>
      </c>
      <c r="D18" s="135">
        <v>44502</v>
      </c>
      <c r="E18" s="136">
        <v>33968</v>
      </c>
      <c r="F18" s="138">
        <v>0.5</v>
      </c>
      <c r="G18" s="138">
        <v>0.2</v>
      </c>
      <c r="H18" s="141">
        <v>0.1</v>
      </c>
      <c r="I18" s="143">
        <v>-2.5</v>
      </c>
      <c r="J18" s="143">
        <v>-2.59</v>
      </c>
      <c r="K18" s="143">
        <v>-2.4300000000000002</v>
      </c>
    </row>
    <row r="19" spans="2:11">
      <c r="B19" s="37" t="s">
        <v>219</v>
      </c>
      <c r="C19" s="135">
        <v>241600</v>
      </c>
      <c r="D19" s="135">
        <v>288271</v>
      </c>
      <c r="E19" s="136">
        <v>157879</v>
      </c>
      <c r="F19" s="138">
        <v>2</v>
      </c>
      <c r="G19" s="138">
        <v>1.1000000000000001</v>
      </c>
      <c r="H19" s="141">
        <v>0.7</v>
      </c>
      <c r="I19" s="143">
        <v>-2.0099999999999998</v>
      </c>
      <c r="J19" s="143">
        <v>1.78</v>
      </c>
      <c r="K19" s="143">
        <v>-5.33</v>
      </c>
    </row>
    <row r="20" spans="2:11">
      <c r="B20" s="37" t="s">
        <v>220</v>
      </c>
      <c r="C20" s="135">
        <v>18245</v>
      </c>
      <c r="D20" s="135">
        <v>18564</v>
      </c>
      <c r="E20" s="136">
        <v>6902</v>
      </c>
      <c r="F20" s="138">
        <v>0.1</v>
      </c>
      <c r="G20" s="138">
        <v>0.1</v>
      </c>
      <c r="H20" s="141">
        <v>0</v>
      </c>
      <c r="I20" s="143">
        <v>-4.5199999999999996</v>
      </c>
      <c r="J20" s="143">
        <v>0.17</v>
      </c>
      <c r="K20" s="143">
        <v>-8.6</v>
      </c>
    </row>
    <row r="21" spans="2:11">
      <c r="B21" s="40" t="s">
        <v>221</v>
      </c>
      <c r="C21" s="135">
        <v>10913</v>
      </c>
      <c r="D21" s="135">
        <v>12232</v>
      </c>
      <c r="E21" s="136">
        <v>103</v>
      </c>
      <c r="F21" s="138">
        <v>0.1</v>
      </c>
      <c r="G21" s="138">
        <v>0</v>
      </c>
      <c r="H21" s="141">
        <v>0</v>
      </c>
      <c r="I21" s="143">
        <v>-19.91</v>
      </c>
      <c r="J21" s="143">
        <v>1.1499999999999999</v>
      </c>
      <c r="K21" s="143">
        <v>-35.229999999999997</v>
      </c>
    </row>
    <row r="22" spans="2:11">
      <c r="B22" s="40" t="s">
        <v>222</v>
      </c>
      <c r="C22" s="135">
        <v>10538</v>
      </c>
      <c r="D22" s="135">
        <v>10322</v>
      </c>
      <c r="E22" s="136">
        <v>7091</v>
      </c>
      <c r="F22" s="138">
        <v>0.1</v>
      </c>
      <c r="G22" s="138">
        <v>0</v>
      </c>
      <c r="H22" s="141">
        <v>0</v>
      </c>
      <c r="I22" s="143">
        <v>-1.87</v>
      </c>
      <c r="J22" s="143">
        <v>-0.21</v>
      </c>
      <c r="K22" s="143">
        <v>-3.36</v>
      </c>
    </row>
    <row r="23" spans="2:11">
      <c r="B23" s="35" t="s">
        <v>223</v>
      </c>
      <c r="C23" s="135">
        <v>1775675</v>
      </c>
      <c r="D23" s="135">
        <v>16188133</v>
      </c>
      <c r="E23" s="136">
        <v>11055543</v>
      </c>
      <c r="F23" s="138">
        <v>14.5</v>
      </c>
      <c r="G23" s="138">
        <v>63</v>
      </c>
      <c r="H23" s="141">
        <v>48.7</v>
      </c>
      <c r="I23" s="143">
        <v>9.1</v>
      </c>
      <c r="J23" s="143">
        <v>24.73</v>
      </c>
      <c r="K23" s="143">
        <v>-3.41</v>
      </c>
    </row>
    <row r="24" spans="2:11">
      <c r="B24" s="37" t="s">
        <v>224</v>
      </c>
      <c r="C24" s="135">
        <v>44961</v>
      </c>
      <c r="D24" s="135">
        <v>13138779</v>
      </c>
      <c r="E24" s="136">
        <v>8845239</v>
      </c>
      <c r="F24" s="138">
        <v>0.4</v>
      </c>
      <c r="G24" s="138">
        <v>51.2</v>
      </c>
      <c r="H24" s="141">
        <v>38.9</v>
      </c>
      <c r="I24" s="143">
        <v>28.6</v>
      </c>
      <c r="J24" s="143">
        <v>76.430000000000007</v>
      </c>
      <c r="K24" s="143">
        <v>-3.53</v>
      </c>
    </row>
    <row r="25" spans="2:11">
      <c r="B25" s="38" t="s">
        <v>225</v>
      </c>
      <c r="C25" s="135">
        <v>44961</v>
      </c>
      <c r="D25" s="135">
        <v>13138779</v>
      </c>
      <c r="E25" s="136">
        <v>8845239</v>
      </c>
      <c r="F25" s="138">
        <v>0.4</v>
      </c>
      <c r="G25" s="138">
        <v>51.2</v>
      </c>
      <c r="H25" s="141">
        <v>38.9</v>
      </c>
      <c r="I25" s="143">
        <v>28.6</v>
      </c>
      <c r="J25" s="143">
        <v>76.430000000000007</v>
      </c>
      <c r="K25" s="143">
        <v>-3.53</v>
      </c>
    </row>
    <row r="26" spans="2:11">
      <c r="B26" s="38" t="s">
        <v>226</v>
      </c>
      <c r="C26" s="135">
        <v>0</v>
      </c>
      <c r="D26" s="135">
        <v>0</v>
      </c>
      <c r="E26" s="136">
        <v>0</v>
      </c>
      <c r="F26" s="138">
        <v>0</v>
      </c>
      <c r="G26" s="138">
        <v>0</v>
      </c>
      <c r="H26" s="141">
        <v>0</v>
      </c>
      <c r="I26" s="143" t="s">
        <v>133</v>
      </c>
      <c r="J26" s="143" t="s">
        <v>133</v>
      </c>
      <c r="K26" s="143" t="s">
        <v>133</v>
      </c>
    </row>
    <row r="27" spans="2:11">
      <c r="B27" s="37" t="s">
        <v>227</v>
      </c>
      <c r="C27" s="135">
        <v>989970</v>
      </c>
      <c r="D27" s="135">
        <v>2798495</v>
      </c>
      <c r="E27" s="136">
        <v>1845380</v>
      </c>
      <c r="F27" s="138">
        <v>8.1</v>
      </c>
      <c r="G27" s="138">
        <v>10.9</v>
      </c>
      <c r="H27" s="141">
        <v>8.1</v>
      </c>
      <c r="I27" s="143">
        <v>3.01</v>
      </c>
      <c r="J27" s="143">
        <v>10.95</v>
      </c>
      <c r="K27" s="143">
        <v>-3.71</v>
      </c>
    </row>
    <row r="28" spans="2:11">
      <c r="B28" s="38" t="s">
        <v>228</v>
      </c>
      <c r="C28" s="135">
        <v>0</v>
      </c>
      <c r="D28" s="135">
        <v>0</v>
      </c>
      <c r="E28" s="136">
        <v>0</v>
      </c>
      <c r="F28" s="138">
        <v>0</v>
      </c>
      <c r="G28" s="138">
        <v>0</v>
      </c>
      <c r="H28" s="141">
        <v>0</v>
      </c>
      <c r="I28" s="143" t="s">
        <v>133</v>
      </c>
      <c r="J28" s="143" t="s">
        <v>133</v>
      </c>
      <c r="K28" s="143" t="s">
        <v>133</v>
      </c>
    </row>
    <row r="29" spans="2:11">
      <c r="B29" s="38" t="s">
        <v>229</v>
      </c>
      <c r="C29" s="135">
        <v>957466</v>
      </c>
      <c r="D29" s="135">
        <v>2773310</v>
      </c>
      <c r="E29" s="136">
        <v>1798415</v>
      </c>
      <c r="F29" s="138">
        <v>7.8</v>
      </c>
      <c r="G29" s="138">
        <v>10.8</v>
      </c>
      <c r="H29" s="141">
        <v>7.9</v>
      </c>
      <c r="I29" s="143">
        <v>3.05</v>
      </c>
      <c r="J29" s="143">
        <v>11.22</v>
      </c>
      <c r="K29" s="143">
        <v>-3.86</v>
      </c>
    </row>
    <row r="30" spans="2:11">
      <c r="B30" s="40" t="s">
        <v>230</v>
      </c>
      <c r="C30" s="135">
        <v>1341609</v>
      </c>
      <c r="D30" s="135">
        <v>1294888</v>
      </c>
      <c r="E30" s="136">
        <v>1173071</v>
      </c>
      <c r="F30" s="138">
        <v>10.9</v>
      </c>
      <c r="G30" s="138">
        <v>5</v>
      </c>
      <c r="H30" s="141">
        <v>5.2</v>
      </c>
      <c r="I30" s="143">
        <v>-0.64</v>
      </c>
      <c r="J30" s="143">
        <v>-0.35</v>
      </c>
      <c r="K30" s="143">
        <v>-0.89</v>
      </c>
    </row>
    <row r="31" spans="2:11">
      <c r="B31" s="40" t="s">
        <v>231</v>
      </c>
      <c r="C31" s="135">
        <v>59136</v>
      </c>
      <c r="D31" s="135">
        <v>7076</v>
      </c>
      <c r="E31" s="136">
        <v>16684</v>
      </c>
      <c r="F31" s="138">
        <v>0.5</v>
      </c>
      <c r="G31" s="138">
        <v>0</v>
      </c>
      <c r="H31" s="141">
        <v>0.1</v>
      </c>
      <c r="I31" s="143">
        <v>-5.85</v>
      </c>
      <c r="J31" s="143">
        <v>-19.13</v>
      </c>
      <c r="K31" s="143">
        <v>8.11</v>
      </c>
    </row>
    <row r="32" spans="2:11">
      <c r="B32" s="40" t="s">
        <v>232</v>
      </c>
      <c r="C32" s="135">
        <v>0</v>
      </c>
      <c r="D32" s="135">
        <v>1275246</v>
      </c>
      <c r="E32" s="136">
        <v>658483</v>
      </c>
      <c r="F32" s="138">
        <v>0</v>
      </c>
      <c r="G32" s="138">
        <v>5</v>
      </c>
      <c r="H32" s="141">
        <v>2.9</v>
      </c>
      <c r="I32" s="143" t="s">
        <v>133</v>
      </c>
      <c r="J32" s="143" t="s">
        <v>133</v>
      </c>
      <c r="K32" s="143">
        <v>-5.83</v>
      </c>
    </row>
    <row r="33" spans="2:11">
      <c r="B33" s="40" t="s">
        <v>233</v>
      </c>
      <c r="C33" s="135">
        <v>0</v>
      </c>
      <c r="D33" s="135">
        <v>0</v>
      </c>
      <c r="E33" s="136">
        <v>0</v>
      </c>
      <c r="F33" s="138">
        <v>0</v>
      </c>
      <c r="G33" s="138">
        <v>0</v>
      </c>
      <c r="H33" s="141">
        <v>0</v>
      </c>
      <c r="I33" s="143" t="s">
        <v>133</v>
      </c>
      <c r="J33" s="143" t="s">
        <v>133</v>
      </c>
      <c r="K33" s="143" t="s">
        <v>133</v>
      </c>
    </row>
    <row r="34" spans="2:11">
      <c r="B34" s="38" t="s">
        <v>234</v>
      </c>
      <c r="C34" s="135">
        <v>28185</v>
      </c>
      <c r="D34" s="135">
        <v>20303</v>
      </c>
      <c r="E34" s="136">
        <v>39436</v>
      </c>
      <c r="F34" s="138">
        <v>0.2</v>
      </c>
      <c r="G34" s="138">
        <v>0.1</v>
      </c>
      <c r="H34" s="141">
        <v>0.2</v>
      </c>
      <c r="I34" s="143">
        <v>1.61</v>
      </c>
      <c r="J34" s="143">
        <v>-3.23</v>
      </c>
      <c r="K34" s="143">
        <v>6.22</v>
      </c>
    </row>
    <row r="35" spans="2:11">
      <c r="B35" s="40" t="s">
        <v>235</v>
      </c>
      <c r="C35" s="135">
        <v>26073</v>
      </c>
      <c r="D35" s="135">
        <v>15946</v>
      </c>
      <c r="E35" s="136">
        <v>36388</v>
      </c>
      <c r="F35" s="138">
        <v>0.2</v>
      </c>
      <c r="G35" s="138">
        <v>0.1</v>
      </c>
      <c r="H35" s="141">
        <v>0.2</v>
      </c>
      <c r="I35" s="143">
        <v>1.6</v>
      </c>
      <c r="J35" s="143">
        <v>-4.8</v>
      </c>
      <c r="K35" s="143">
        <v>7.79</v>
      </c>
    </row>
    <row r="36" spans="2:11">
      <c r="B36" s="40" t="s">
        <v>236</v>
      </c>
      <c r="C36" s="135">
        <v>1714</v>
      </c>
      <c r="D36" s="135">
        <v>1640</v>
      </c>
      <c r="E36" s="136">
        <v>443</v>
      </c>
      <c r="F36" s="138">
        <v>0</v>
      </c>
      <c r="G36" s="138">
        <v>0</v>
      </c>
      <c r="H36" s="141">
        <v>0</v>
      </c>
      <c r="I36" s="143">
        <v>-6.24</v>
      </c>
      <c r="J36" s="143">
        <v>-0.44</v>
      </c>
      <c r="K36" s="143">
        <v>-11.22</v>
      </c>
    </row>
    <row r="37" spans="2:11">
      <c r="B37" s="40" t="s">
        <v>237</v>
      </c>
      <c r="C37" s="135">
        <v>0</v>
      </c>
      <c r="D37" s="135">
        <v>0</v>
      </c>
      <c r="E37" s="136">
        <v>0</v>
      </c>
      <c r="F37" s="138">
        <v>0</v>
      </c>
      <c r="G37" s="138">
        <v>0</v>
      </c>
      <c r="H37" s="141">
        <v>0</v>
      </c>
      <c r="I37" s="143" t="s">
        <v>133</v>
      </c>
      <c r="J37" s="143" t="s">
        <v>133</v>
      </c>
      <c r="K37" s="143" t="s">
        <v>133</v>
      </c>
    </row>
    <row r="38" spans="2:11">
      <c r="B38" s="40" t="s">
        <v>238</v>
      </c>
      <c r="C38" s="135">
        <v>0</v>
      </c>
      <c r="D38" s="135">
        <v>0</v>
      </c>
      <c r="E38" s="136">
        <v>0</v>
      </c>
      <c r="F38" s="138">
        <v>0</v>
      </c>
      <c r="G38" s="138">
        <v>0</v>
      </c>
      <c r="H38" s="141">
        <v>0</v>
      </c>
      <c r="I38" s="143" t="s">
        <v>133</v>
      </c>
      <c r="J38" s="143" t="s">
        <v>133</v>
      </c>
      <c r="K38" s="143" t="s">
        <v>133</v>
      </c>
    </row>
    <row r="39" spans="2:11">
      <c r="B39" s="40" t="s">
        <v>239</v>
      </c>
      <c r="C39" s="135">
        <v>888</v>
      </c>
      <c r="D39" s="135">
        <v>1987</v>
      </c>
      <c r="E39" s="136">
        <v>4310</v>
      </c>
      <c r="F39" s="138">
        <v>0</v>
      </c>
      <c r="G39" s="138">
        <v>0</v>
      </c>
      <c r="H39" s="141">
        <v>0</v>
      </c>
      <c r="I39" s="143">
        <v>7.81</v>
      </c>
      <c r="J39" s="143">
        <v>8.39</v>
      </c>
      <c r="K39" s="143">
        <v>7.29</v>
      </c>
    </row>
    <row r="40" spans="2:11">
      <c r="B40" s="37" t="s">
        <v>240</v>
      </c>
      <c r="C40" s="135">
        <v>271010</v>
      </c>
      <c r="D40" s="135">
        <v>541003</v>
      </c>
      <c r="E40" s="136">
        <v>548933</v>
      </c>
      <c r="F40" s="138">
        <v>2.2000000000000002</v>
      </c>
      <c r="G40" s="138">
        <v>2.1</v>
      </c>
      <c r="H40" s="141">
        <v>2.4</v>
      </c>
      <c r="I40" s="143">
        <v>3.42</v>
      </c>
      <c r="J40" s="143">
        <v>7.16</v>
      </c>
      <c r="K40" s="143">
        <v>0.13</v>
      </c>
    </row>
    <row r="41" spans="2:11">
      <c r="B41" s="38" t="s">
        <v>241</v>
      </c>
      <c r="C41" s="135">
        <v>180577</v>
      </c>
      <c r="D41" s="135">
        <v>456940</v>
      </c>
      <c r="E41" s="136">
        <v>510430</v>
      </c>
      <c r="F41" s="138">
        <v>1.5</v>
      </c>
      <c r="G41" s="138">
        <v>1.8</v>
      </c>
      <c r="H41" s="141">
        <v>2.2000000000000002</v>
      </c>
      <c r="I41" s="143">
        <v>5.07</v>
      </c>
      <c r="J41" s="143">
        <v>9.73</v>
      </c>
      <c r="K41" s="143">
        <v>1.01</v>
      </c>
    </row>
    <row r="42" spans="2:11">
      <c r="B42" s="38" t="s">
        <v>242</v>
      </c>
      <c r="C42" s="135">
        <v>231575</v>
      </c>
      <c r="D42" s="135">
        <v>66660</v>
      </c>
      <c r="E42" s="136">
        <v>41014</v>
      </c>
      <c r="F42" s="138">
        <v>1.9</v>
      </c>
      <c r="G42" s="138">
        <v>0.3</v>
      </c>
      <c r="H42" s="141">
        <v>0.2</v>
      </c>
      <c r="I42" s="143">
        <v>-7.91</v>
      </c>
      <c r="J42" s="143">
        <v>-11.71</v>
      </c>
      <c r="K42" s="143">
        <v>-4.32</v>
      </c>
    </row>
    <row r="43" spans="2:11">
      <c r="B43" s="35" t="s">
        <v>243</v>
      </c>
      <c r="C43" s="135">
        <v>430558</v>
      </c>
      <c r="D43" s="135">
        <v>514159</v>
      </c>
      <c r="E43" s="136">
        <v>615372</v>
      </c>
      <c r="F43" s="138">
        <v>3.5</v>
      </c>
      <c r="G43" s="138">
        <v>2</v>
      </c>
      <c r="H43" s="141">
        <v>2.7</v>
      </c>
      <c r="I43" s="143">
        <v>1.72</v>
      </c>
      <c r="J43" s="143">
        <v>1.79</v>
      </c>
      <c r="K43" s="143">
        <v>1.65</v>
      </c>
    </row>
    <row r="44" spans="2:11">
      <c r="B44" s="37" t="s">
        <v>244</v>
      </c>
      <c r="C44" s="135">
        <v>429977</v>
      </c>
      <c r="D44" s="135">
        <v>513087</v>
      </c>
      <c r="E44" s="136">
        <v>615141</v>
      </c>
      <c r="F44" s="138">
        <v>3.5</v>
      </c>
      <c r="G44" s="138">
        <v>2</v>
      </c>
      <c r="H44" s="141">
        <v>2.7</v>
      </c>
      <c r="I44" s="143">
        <v>1.72</v>
      </c>
      <c r="J44" s="143">
        <v>1.78</v>
      </c>
      <c r="K44" s="143">
        <v>1.66</v>
      </c>
    </row>
    <row r="45" spans="2:11">
      <c r="B45" s="37" t="s">
        <v>245</v>
      </c>
      <c r="C45" s="135">
        <v>541</v>
      </c>
      <c r="D45" s="135">
        <v>1150</v>
      </c>
      <c r="E45" s="136">
        <v>283</v>
      </c>
      <c r="F45" s="138">
        <v>0</v>
      </c>
      <c r="G45" s="138">
        <v>0</v>
      </c>
      <c r="H45" s="141">
        <v>0</v>
      </c>
      <c r="I45" s="143">
        <v>-3.04</v>
      </c>
      <c r="J45" s="143">
        <v>7.83</v>
      </c>
      <c r="K45" s="143">
        <v>-11.97</v>
      </c>
    </row>
    <row r="46" spans="2:11">
      <c r="B46" s="38" t="s">
        <v>246</v>
      </c>
      <c r="C46" s="135">
        <v>0</v>
      </c>
      <c r="D46" s="135">
        <v>0</v>
      </c>
      <c r="E46" s="136">
        <v>0</v>
      </c>
      <c r="F46" s="138">
        <v>0</v>
      </c>
      <c r="G46" s="138">
        <v>0</v>
      </c>
      <c r="H46" s="141">
        <v>0</v>
      </c>
      <c r="I46" s="143" t="s">
        <v>133</v>
      </c>
      <c r="J46" s="143" t="s">
        <v>133</v>
      </c>
      <c r="K46" s="143" t="s">
        <v>133</v>
      </c>
    </row>
    <row r="47" spans="2:11">
      <c r="B47" s="38" t="s">
        <v>247</v>
      </c>
      <c r="C47" s="135">
        <v>541</v>
      </c>
      <c r="D47" s="135">
        <v>1150</v>
      </c>
      <c r="E47" s="136">
        <v>283</v>
      </c>
      <c r="F47" s="138">
        <v>0</v>
      </c>
      <c r="G47" s="138">
        <v>0</v>
      </c>
      <c r="H47" s="141">
        <v>0</v>
      </c>
      <c r="I47" s="143">
        <v>-3.04</v>
      </c>
      <c r="J47" s="143">
        <v>7.83</v>
      </c>
      <c r="K47" s="143">
        <v>-11.97</v>
      </c>
    </row>
    <row r="48" spans="2:11">
      <c r="B48" s="35" t="s">
        <v>248</v>
      </c>
      <c r="C48" s="135">
        <v>1386002</v>
      </c>
      <c r="D48" s="135">
        <v>1288256</v>
      </c>
      <c r="E48" s="136">
        <v>2717896</v>
      </c>
      <c r="F48" s="138">
        <v>11.3</v>
      </c>
      <c r="G48" s="138">
        <v>5</v>
      </c>
      <c r="H48" s="141">
        <v>12</v>
      </c>
      <c r="I48" s="143">
        <v>3.26</v>
      </c>
      <c r="J48" s="143">
        <v>-0.73</v>
      </c>
      <c r="K48" s="143">
        <v>7.02</v>
      </c>
    </row>
    <row r="49" spans="2:11">
      <c r="B49" s="37" t="s">
        <v>249</v>
      </c>
      <c r="C49" s="135">
        <v>260882</v>
      </c>
      <c r="D49" s="135">
        <v>546693</v>
      </c>
      <c r="E49" s="136">
        <v>490174</v>
      </c>
      <c r="F49" s="138">
        <v>2.1</v>
      </c>
      <c r="G49" s="138">
        <v>2.1</v>
      </c>
      <c r="H49" s="141">
        <v>2.2000000000000002</v>
      </c>
      <c r="I49" s="143">
        <v>3.05</v>
      </c>
      <c r="J49" s="143">
        <v>7.68</v>
      </c>
      <c r="K49" s="143">
        <v>-0.99</v>
      </c>
    </row>
    <row r="50" spans="2:11">
      <c r="B50" s="37" t="s">
        <v>250</v>
      </c>
      <c r="C50" s="135">
        <v>102741</v>
      </c>
      <c r="D50" s="135">
        <v>136219</v>
      </c>
      <c r="E50" s="136">
        <v>452426</v>
      </c>
      <c r="F50" s="138">
        <v>0.8</v>
      </c>
      <c r="G50" s="138">
        <v>0.5</v>
      </c>
      <c r="H50" s="141">
        <v>2</v>
      </c>
      <c r="I50" s="143">
        <v>7.31</v>
      </c>
      <c r="J50" s="143">
        <v>2.86</v>
      </c>
      <c r="K50" s="143">
        <v>11.53</v>
      </c>
    </row>
    <row r="51" spans="2:11">
      <c r="B51" s="37" t="s">
        <v>251</v>
      </c>
      <c r="C51" s="135">
        <v>1018337</v>
      </c>
      <c r="D51" s="135">
        <v>427349</v>
      </c>
      <c r="E51" s="136">
        <v>1597237</v>
      </c>
      <c r="F51" s="138">
        <v>8.3000000000000007</v>
      </c>
      <c r="G51" s="138">
        <v>1.7</v>
      </c>
      <c r="H51" s="141">
        <v>7</v>
      </c>
      <c r="I51" s="143">
        <v>2.17</v>
      </c>
      <c r="J51" s="143">
        <v>-8.32</v>
      </c>
      <c r="K51" s="143">
        <v>12.73</v>
      </c>
    </row>
    <row r="52" spans="2:11">
      <c r="B52" s="38" t="s">
        <v>252</v>
      </c>
      <c r="C52" s="135">
        <v>91992</v>
      </c>
      <c r="D52" s="135">
        <v>91707</v>
      </c>
      <c r="E52" s="136">
        <v>101374</v>
      </c>
      <c r="F52" s="138">
        <v>0.7</v>
      </c>
      <c r="G52" s="138">
        <v>0.4</v>
      </c>
      <c r="H52" s="141">
        <v>0.4</v>
      </c>
      <c r="I52" s="143">
        <v>0.46</v>
      </c>
      <c r="J52" s="143">
        <v>-0.03</v>
      </c>
      <c r="K52" s="143">
        <v>0.92</v>
      </c>
    </row>
    <row r="53" spans="2:11">
      <c r="B53" s="38" t="s">
        <v>253</v>
      </c>
      <c r="C53" s="135">
        <v>1789043</v>
      </c>
      <c r="D53" s="135">
        <v>201015</v>
      </c>
      <c r="E53" s="136">
        <v>438804</v>
      </c>
      <c r="F53" s="138">
        <v>14.6</v>
      </c>
      <c r="G53" s="138">
        <v>0.8</v>
      </c>
      <c r="H53" s="141">
        <v>1.9</v>
      </c>
      <c r="I53" s="143">
        <v>-6.47</v>
      </c>
      <c r="J53" s="143">
        <v>-19.64</v>
      </c>
      <c r="K53" s="143">
        <v>7.35</v>
      </c>
    </row>
    <row r="54" spans="2:11">
      <c r="B54" s="38" t="s">
        <v>254</v>
      </c>
      <c r="C54" s="135">
        <v>94122</v>
      </c>
      <c r="D54" s="135">
        <v>43662</v>
      </c>
      <c r="E54" s="136">
        <v>806200</v>
      </c>
      <c r="F54" s="138">
        <v>0.8</v>
      </c>
      <c r="G54" s="138">
        <v>0.2</v>
      </c>
      <c r="H54" s="141">
        <v>3.5</v>
      </c>
      <c r="I54" s="143">
        <v>10.77</v>
      </c>
      <c r="J54" s="143">
        <v>-7.39</v>
      </c>
      <c r="K54" s="143">
        <v>30.35</v>
      </c>
    </row>
    <row r="55" spans="2:11">
      <c r="B55" s="38" t="s">
        <v>255</v>
      </c>
      <c r="C55" s="135">
        <v>15895</v>
      </c>
      <c r="D55" s="135">
        <v>6079</v>
      </c>
      <c r="E55" s="136">
        <v>12770</v>
      </c>
      <c r="F55" s="138">
        <v>0.1</v>
      </c>
      <c r="G55" s="138">
        <v>0</v>
      </c>
      <c r="H55" s="141">
        <v>0.1</v>
      </c>
      <c r="I55" s="143">
        <v>-1.04</v>
      </c>
      <c r="J55" s="143">
        <v>-9.16</v>
      </c>
      <c r="K55" s="143">
        <v>6.98</v>
      </c>
    </row>
    <row r="56" spans="2:11">
      <c r="B56" s="38" t="s">
        <v>256</v>
      </c>
      <c r="C56" s="135">
        <v>206794</v>
      </c>
      <c r="D56" s="135">
        <v>97770</v>
      </c>
      <c r="E56" s="136">
        <v>285451</v>
      </c>
      <c r="F56" s="138">
        <v>1.7</v>
      </c>
      <c r="G56" s="138">
        <v>0.4</v>
      </c>
      <c r="H56" s="141">
        <v>1.3</v>
      </c>
      <c r="I56" s="143">
        <v>1.55</v>
      </c>
      <c r="J56" s="143">
        <v>-7.22</v>
      </c>
      <c r="K56" s="143">
        <v>10.23</v>
      </c>
    </row>
    <row r="57" spans="2:11">
      <c r="B57" s="37" t="s">
        <v>257</v>
      </c>
      <c r="C57" s="135">
        <v>126134</v>
      </c>
      <c r="D57" s="135">
        <v>149072</v>
      </c>
      <c r="E57" s="136">
        <v>194489</v>
      </c>
      <c r="F57" s="138">
        <v>1</v>
      </c>
      <c r="G57" s="138">
        <v>0.6</v>
      </c>
      <c r="H57" s="141">
        <v>0.9</v>
      </c>
      <c r="I57" s="143">
        <v>2.08</v>
      </c>
      <c r="J57" s="143">
        <v>1.68</v>
      </c>
      <c r="K57" s="143">
        <v>2.4500000000000002</v>
      </c>
    </row>
    <row r="58" spans="2:11">
      <c r="B58" s="37" t="s">
        <v>258</v>
      </c>
      <c r="C58" s="135">
        <v>15326</v>
      </c>
      <c r="D58" s="135">
        <v>10441</v>
      </c>
      <c r="E58" s="136">
        <v>12145</v>
      </c>
      <c r="F58" s="138">
        <v>0.1</v>
      </c>
      <c r="G58" s="138">
        <v>0</v>
      </c>
      <c r="H58" s="141">
        <v>0.1</v>
      </c>
      <c r="I58" s="143">
        <v>-1.1000000000000001</v>
      </c>
      <c r="J58" s="143">
        <v>-3.77</v>
      </c>
      <c r="K58" s="143">
        <v>1.38</v>
      </c>
    </row>
    <row r="59" spans="2:11">
      <c r="B59" s="35" t="s">
        <v>259</v>
      </c>
      <c r="C59" s="135">
        <v>646100</v>
      </c>
      <c r="D59" s="135">
        <v>814784</v>
      </c>
      <c r="E59" s="136">
        <v>945786</v>
      </c>
      <c r="F59" s="138">
        <v>5.3</v>
      </c>
      <c r="G59" s="138">
        <v>3.2</v>
      </c>
      <c r="H59" s="141">
        <v>4.2</v>
      </c>
      <c r="I59" s="143">
        <v>1.83</v>
      </c>
      <c r="J59" s="143">
        <v>2.35</v>
      </c>
      <c r="K59" s="143">
        <v>1.36</v>
      </c>
    </row>
    <row r="60" spans="2:11">
      <c r="B60" s="37" t="s">
        <v>260</v>
      </c>
      <c r="C60" s="135">
        <v>243842</v>
      </c>
      <c r="D60" s="135">
        <v>369488</v>
      </c>
      <c r="E60" s="136">
        <v>339619</v>
      </c>
      <c r="F60" s="138">
        <v>2</v>
      </c>
      <c r="G60" s="138">
        <v>1.4</v>
      </c>
      <c r="H60" s="141">
        <v>1.5</v>
      </c>
      <c r="I60" s="143">
        <v>1.59</v>
      </c>
      <c r="J60" s="143">
        <v>4.24</v>
      </c>
      <c r="K60" s="143">
        <v>-0.76</v>
      </c>
    </row>
    <row r="61" spans="2:11">
      <c r="B61" s="38" t="s">
        <v>261</v>
      </c>
      <c r="C61" s="135">
        <v>948</v>
      </c>
      <c r="D61" s="135">
        <v>643</v>
      </c>
      <c r="E61" s="136">
        <v>396</v>
      </c>
      <c r="F61" s="138">
        <v>0</v>
      </c>
      <c r="G61" s="138">
        <v>0</v>
      </c>
      <c r="H61" s="141">
        <v>0</v>
      </c>
      <c r="I61" s="143">
        <v>-4.07</v>
      </c>
      <c r="J61" s="143">
        <v>-3.81</v>
      </c>
      <c r="K61" s="143">
        <v>-4.3099999999999996</v>
      </c>
    </row>
    <row r="62" spans="2:11">
      <c r="B62" s="38" t="s">
        <v>262</v>
      </c>
      <c r="C62" s="135">
        <v>0</v>
      </c>
      <c r="D62" s="135">
        <v>39</v>
      </c>
      <c r="E62" s="136">
        <v>133</v>
      </c>
      <c r="F62" s="138">
        <v>0</v>
      </c>
      <c r="G62" s="138">
        <v>0</v>
      </c>
      <c r="H62" s="141">
        <v>0</v>
      </c>
      <c r="I62" s="143" t="s">
        <v>133</v>
      </c>
      <c r="J62" s="143" t="s">
        <v>133</v>
      </c>
      <c r="K62" s="143">
        <v>11.8</v>
      </c>
    </row>
    <row r="63" spans="2:11">
      <c r="B63" s="38" t="s">
        <v>263</v>
      </c>
      <c r="C63" s="135">
        <v>0</v>
      </c>
      <c r="D63" s="135">
        <v>1696</v>
      </c>
      <c r="E63" s="136">
        <v>161</v>
      </c>
      <c r="F63" s="138">
        <v>0</v>
      </c>
      <c r="G63" s="138">
        <v>0</v>
      </c>
      <c r="H63" s="141">
        <v>0</v>
      </c>
      <c r="I63" s="143" t="s">
        <v>133</v>
      </c>
      <c r="J63" s="143" t="s">
        <v>133</v>
      </c>
      <c r="K63" s="143">
        <v>-19.27</v>
      </c>
    </row>
    <row r="64" spans="2:11">
      <c r="B64" s="38" t="s">
        <v>264</v>
      </c>
      <c r="C64" s="135">
        <v>29786</v>
      </c>
      <c r="D64" s="135">
        <v>34878</v>
      </c>
      <c r="E64" s="136">
        <v>19714</v>
      </c>
      <c r="F64" s="138">
        <v>0.2</v>
      </c>
      <c r="G64" s="138">
        <v>0.1</v>
      </c>
      <c r="H64" s="141">
        <v>0.1</v>
      </c>
      <c r="I64" s="143">
        <v>-1.95</v>
      </c>
      <c r="J64" s="143">
        <v>1.59</v>
      </c>
      <c r="K64" s="143">
        <v>-5.05</v>
      </c>
    </row>
    <row r="65" spans="2:11">
      <c r="B65" s="38" t="s">
        <v>265</v>
      </c>
      <c r="C65" s="135">
        <v>15241</v>
      </c>
      <c r="D65" s="135">
        <v>22665</v>
      </c>
      <c r="E65" s="136">
        <v>26227</v>
      </c>
      <c r="F65" s="138">
        <v>0.1</v>
      </c>
      <c r="G65" s="138">
        <v>0.1</v>
      </c>
      <c r="H65" s="141">
        <v>0.1</v>
      </c>
      <c r="I65" s="143">
        <v>2.62</v>
      </c>
      <c r="J65" s="143">
        <v>4.05</v>
      </c>
      <c r="K65" s="143">
        <v>1.34</v>
      </c>
    </row>
    <row r="66" spans="2:11">
      <c r="B66" s="38" t="s">
        <v>266</v>
      </c>
      <c r="C66" s="135">
        <v>159708</v>
      </c>
      <c r="D66" s="135">
        <v>280729</v>
      </c>
      <c r="E66" s="136">
        <v>243554</v>
      </c>
      <c r="F66" s="138">
        <v>1.3</v>
      </c>
      <c r="G66" s="138">
        <v>1.1000000000000001</v>
      </c>
      <c r="H66" s="141">
        <v>1.1000000000000001</v>
      </c>
      <c r="I66" s="143">
        <v>2.0299999999999998</v>
      </c>
      <c r="J66" s="143">
        <v>5.8</v>
      </c>
      <c r="K66" s="143">
        <v>-1.28</v>
      </c>
    </row>
    <row r="67" spans="2:11">
      <c r="B67" s="38" t="s">
        <v>267</v>
      </c>
      <c r="C67" s="135">
        <v>36574</v>
      </c>
      <c r="D67" s="135">
        <v>24746</v>
      </c>
      <c r="E67" s="136">
        <v>53178</v>
      </c>
      <c r="F67" s="138">
        <v>0.3</v>
      </c>
      <c r="G67" s="138">
        <v>0.1</v>
      </c>
      <c r="H67" s="141">
        <v>0.2</v>
      </c>
      <c r="I67" s="143">
        <v>1.8</v>
      </c>
      <c r="J67" s="143">
        <v>-3.83</v>
      </c>
      <c r="K67" s="143">
        <v>7.2</v>
      </c>
    </row>
    <row r="68" spans="2:11">
      <c r="B68" s="40" t="s">
        <v>268</v>
      </c>
      <c r="C68" s="135">
        <v>4177</v>
      </c>
      <c r="D68" s="135">
        <v>0</v>
      </c>
      <c r="E68" s="136">
        <v>0</v>
      </c>
      <c r="F68" s="138">
        <v>0</v>
      </c>
      <c r="G68" s="138">
        <v>0</v>
      </c>
      <c r="H68" s="141">
        <v>0</v>
      </c>
      <c r="I68" s="143">
        <v>-100</v>
      </c>
      <c r="J68" s="143">
        <v>-100</v>
      </c>
      <c r="K68" s="143" t="s">
        <v>133</v>
      </c>
    </row>
    <row r="69" spans="2:11">
      <c r="B69" s="40" t="s">
        <v>269</v>
      </c>
      <c r="C69" s="135">
        <v>27098</v>
      </c>
      <c r="D69" s="135">
        <v>21111</v>
      </c>
      <c r="E69" s="136">
        <v>47730</v>
      </c>
      <c r="F69" s="138">
        <v>0.2</v>
      </c>
      <c r="G69" s="138">
        <v>0.1</v>
      </c>
      <c r="H69" s="141">
        <v>0.2</v>
      </c>
      <c r="I69" s="143">
        <v>2.73</v>
      </c>
      <c r="J69" s="143">
        <v>-2.4700000000000002</v>
      </c>
      <c r="K69" s="143">
        <v>7.7</v>
      </c>
    </row>
    <row r="70" spans="2:11">
      <c r="B70" s="40" t="s">
        <v>270</v>
      </c>
      <c r="C70" s="135">
        <v>3653</v>
      </c>
      <c r="D70" s="135">
        <v>3387</v>
      </c>
      <c r="E70" s="136">
        <v>4319</v>
      </c>
      <c r="F70" s="138">
        <v>0</v>
      </c>
      <c r="G70" s="138">
        <v>0</v>
      </c>
      <c r="H70" s="141">
        <v>0</v>
      </c>
      <c r="I70" s="143">
        <v>0.8</v>
      </c>
      <c r="J70" s="143">
        <v>-0.75</v>
      </c>
      <c r="K70" s="143">
        <v>2.23</v>
      </c>
    </row>
    <row r="71" spans="2:11">
      <c r="B71" s="37" t="s">
        <v>271</v>
      </c>
      <c r="C71" s="135">
        <v>72660</v>
      </c>
      <c r="D71" s="135">
        <v>100321</v>
      </c>
      <c r="E71" s="136">
        <v>125516</v>
      </c>
      <c r="F71" s="138">
        <v>0.6</v>
      </c>
      <c r="G71" s="138">
        <v>0.4</v>
      </c>
      <c r="H71" s="141">
        <v>0.6</v>
      </c>
      <c r="I71" s="143">
        <v>2.64</v>
      </c>
      <c r="J71" s="143">
        <v>3.28</v>
      </c>
      <c r="K71" s="143">
        <v>2.06</v>
      </c>
    </row>
    <row r="72" spans="2:11">
      <c r="B72" s="38" t="s">
        <v>272</v>
      </c>
      <c r="C72" s="135">
        <v>19555</v>
      </c>
      <c r="D72" s="135">
        <v>28025</v>
      </c>
      <c r="E72" s="136">
        <v>53163</v>
      </c>
      <c r="F72" s="138">
        <v>0.2</v>
      </c>
      <c r="G72" s="138">
        <v>0.1</v>
      </c>
      <c r="H72" s="141">
        <v>0.2</v>
      </c>
      <c r="I72" s="143">
        <v>4.88</v>
      </c>
      <c r="J72" s="143">
        <v>3.66</v>
      </c>
      <c r="K72" s="143">
        <v>5.99</v>
      </c>
    </row>
    <row r="73" spans="2:11">
      <c r="B73" s="38" t="s">
        <v>273</v>
      </c>
      <c r="C73" s="135">
        <v>55327</v>
      </c>
      <c r="D73" s="135">
        <v>67837</v>
      </c>
      <c r="E73" s="136">
        <v>76119</v>
      </c>
      <c r="F73" s="138">
        <v>0.5</v>
      </c>
      <c r="G73" s="138">
        <v>0.3</v>
      </c>
      <c r="H73" s="141">
        <v>0.3</v>
      </c>
      <c r="I73" s="143">
        <v>1.53</v>
      </c>
      <c r="J73" s="143">
        <v>2.06</v>
      </c>
      <c r="K73" s="143">
        <v>1.05</v>
      </c>
    </row>
    <row r="74" spans="2:11">
      <c r="B74" s="38" t="s">
        <v>274</v>
      </c>
      <c r="C74" s="135">
        <v>0</v>
      </c>
      <c r="D74" s="135">
        <v>4823</v>
      </c>
      <c r="E74" s="136">
        <v>1858</v>
      </c>
      <c r="F74" s="138">
        <v>0</v>
      </c>
      <c r="G74" s="138">
        <v>0</v>
      </c>
      <c r="H74" s="141">
        <v>0</v>
      </c>
      <c r="I74" s="143" t="s">
        <v>133</v>
      </c>
      <c r="J74" s="143" t="s">
        <v>133</v>
      </c>
      <c r="K74" s="143">
        <v>-8.31</v>
      </c>
    </row>
    <row r="75" spans="2:11">
      <c r="B75" s="38" t="s">
        <v>275</v>
      </c>
      <c r="C75" s="135">
        <v>0</v>
      </c>
      <c r="D75" s="135">
        <v>0</v>
      </c>
      <c r="E75" s="136">
        <v>0</v>
      </c>
      <c r="F75" s="138">
        <v>0</v>
      </c>
      <c r="G75" s="138">
        <v>0</v>
      </c>
      <c r="H75" s="141">
        <v>0</v>
      </c>
      <c r="I75" s="143" t="s">
        <v>133</v>
      </c>
      <c r="J75" s="143" t="s">
        <v>133</v>
      </c>
      <c r="K75" s="143" t="s">
        <v>133</v>
      </c>
    </row>
    <row r="76" spans="2:11">
      <c r="B76" s="37" t="s">
        <v>276</v>
      </c>
      <c r="C76" s="135">
        <v>287</v>
      </c>
      <c r="D76" s="135">
        <v>814</v>
      </c>
      <c r="E76" s="136">
        <v>7586</v>
      </c>
      <c r="F76" s="138">
        <v>0</v>
      </c>
      <c r="G76" s="138">
        <v>0</v>
      </c>
      <c r="H76" s="141">
        <v>0</v>
      </c>
      <c r="I76" s="143">
        <v>16.87</v>
      </c>
      <c r="J76" s="143">
        <v>10.99</v>
      </c>
      <c r="K76" s="143">
        <v>22.5</v>
      </c>
    </row>
    <row r="77" spans="2:11">
      <c r="B77" s="37" t="s">
        <v>277</v>
      </c>
      <c r="C77" s="135">
        <v>13212</v>
      </c>
      <c r="D77" s="135">
        <v>26198</v>
      </c>
      <c r="E77" s="136">
        <v>9706</v>
      </c>
      <c r="F77" s="138">
        <v>0.1</v>
      </c>
      <c r="G77" s="138">
        <v>0.1</v>
      </c>
      <c r="H77" s="141">
        <v>0</v>
      </c>
      <c r="I77" s="143">
        <v>-1.46</v>
      </c>
      <c r="J77" s="143">
        <v>7.09</v>
      </c>
      <c r="K77" s="143">
        <v>-8.6300000000000008</v>
      </c>
    </row>
    <row r="78" spans="2:11">
      <c r="B78" s="37" t="s">
        <v>278</v>
      </c>
      <c r="C78" s="135">
        <v>11989</v>
      </c>
      <c r="D78" s="135">
        <v>17522</v>
      </c>
      <c r="E78" s="136">
        <v>29047</v>
      </c>
      <c r="F78" s="138">
        <v>0.1</v>
      </c>
      <c r="G78" s="138">
        <v>0.1</v>
      </c>
      <c r="H78" s="141">
        <v>0.1</v>
      </c>
      <c r="I78" s="143">
        <v>4.3</v>
      </c>
      <c r="J78" s="143">
        <v>3.87</v>
      </c>
      <c r="K78" s="143">
        <v>4.7</v>
      </c>
    </row>
    <row r="79" spans="2:11">
      <c r="B79" s="38" t="s">
        <v>279</v>
      </c>
      <c r="C79" s="135">
        <v>7713</v>
      </c>
      <c r="D79" s="135">
        <v>8322</v>
      </c>
      <c r="E79" s="136">
        <v>11288</v>
      </c>
      <c r="F79" s="138">
        <v>0.1</v>
      </c>
      <c r="G79" s="138">
        <v>0</v>
      </c>
      <c r="H79" s="141">
        <v>0</v>
      </c>
      <c r="I79" s="143">
        <v>1.83</v>
      </c>
      <c r="J79" s="143">
        <v>0.76</v>
      </c>
      <c r="K79" s="143">
        <v>2.81</v>
      </c>
    </row>
    <row r="80" spans="2:11">
      <c r="B80" s="38" t="s">
        <v>280</v>
      </c>
      <c r="C80" s="135">
        <v>1522</v>
      </c>
      <c r="D80" s="135">
        <v>2179</v>
      </c>
      <c r="E80" s="136">
        <v>8744</v>
      </c>
      <c r="F80" s="138">
        <v>0</v>
      </c>
      <c r="G80" s="138">
        <v>0</v>
      </c>
      <c r="H80" s="141">
        <v>0</v>
      </c>
      <c r="I80" s="143">
        <v>8.68</v>
      </c>
      <c r="J80" s="143">
        <v>3.65</v>
      </c>
      <c r="K80" s="143">
        <v>13.46</v>
      </c>
    </row>
    <row r="81" spans="2:11">
      <c r="B81" s="38" t="s">
        <v>281</v>
      </c>
      <c r="C81" s="135">
        <v>4032</v>
      </c>
      <c r="D81" s="135">
        <v>7356</v>
      </c>
      <c r="E81" s="136">
        <v>6660</v>
      </c>
      <c r="F81" s="138">
        <v>0</v>
      </c>
      <c r="G81" s="138">
        <v>0</v>
      </c>
      <c r="H81" s="141">
        <v>0</v>
      </c>
      <c r="I81" s="143">
        <v>2.42</v>
      </c>
      <c r="J81" s="143">
        <v>6.2</v>
      </c>
      <c r="K81" s="143">
        <v>-0.9</v>
      </c>
    </row>
    <row r="82" spans="2:11">
      <c r="B82" s="37" t="s">
        <v>282</v>
      </c>
      <c r="C82" s="135">
        <v>137780</v>
      </c>
      <c r="D82" s="135">
        <v>115562</v>
      </c>
      <c r="E82" s="136">
        <v>41940</v>
      </c>
      <c r="F82" s="138">
        <v>1.1000000000000001</v>
      </c>
      <c r="G82" s="138">
        <v>0.5</v>
      </c>
      <c r="H82" s="141">
        <v>0.2</v>
      </c>
      <c r="I82" s="143">
        <v>-5.51</v>
      </c>
      <c r="J82" s="143">
        <v>-1.74</v>
      </c>
      <c r="K82" s="143">
        <v>-8.8000000000000007</v>
      </c>
    </row>
    <row r="83" spans="2:11">
      <c r="B83" s="38" t="s">
        <v>283</v>
      </c>
      <c r="C83" s="135">
        <v>126699</v>
      </c>
      <c r="D83" s="135">
        <v>110859</v>
      </c>
      <c r="E83" s="136">
        <v>41199</v>
      </c>
      <c r="F83" s="138">
        <v>1</v>
      </c>
      <c r="G83" s="138">
        <v>0.4</v>
      </c>
      <c r="H83" s="141">
        <v>0.2</v>
      </c>
      <c r="I83" s="143">
        <v>-5.21</v>
      </c>
      <c r="J83" s="143">
        <v>-1.33</v>
      </c>
      <c r="K83" s="143">
        <v>-8.61</v>
      </c>
    </row>
    <row r="84" spans="2:11">
      <c r="B84" s="38" t="s">
        <v>284</v>
      </c>
      <c r="C84" s="135">
        <v>11408</v>
      </c>
      <c r="D84" s="135">
        <v>8424</v>
      </c>
      <c r="E84" s="136">
        <v>376</v>
      </c>
      <c r="F84" s="138">
        <v>0.1</v>
      </c>
      <c r="G84" s="138">
        <v>0</v>
      </c>
      <c r="H84" s="141">
        <v>0</v>
      </c>
      <c r="I84" s="143">
        <v>-15</v>
      </c>
      <c r="J84" s="143">
        <v>-2.99</v>
      </c>
      <c r="K84" s="143">
        <v>-24.62</v>
      </c>
    </row>
    <row r="85" spans="2:11">
      <c r="B85" s="37" t="s">
        <v>285</v>
      </c>
      <c r="C85" s="135">
        <v>3705</v>
      </c>
      <c r="D85" s="135">
        <v>12539</v>
      </c>
      <c r="E85" s="136">
        <v>14942</v>
      </c>
      <c r="F85" s="138">
        <v>0</v>
      </c>
      <c r="G85" s="138">
        <v>0</v>
      </c>
      <c r="H85" s="141">
        <v>0.1</v>
      </c>
      <c r="I85" s="143">
        <v>6.87</v>
      </c>
      <c r="J85" s="143">
        <v>12.97</v>
      </c>
      <c r="K85" s="143">
        <v>1.61</v>
      </c>
    </row>
    <row r="86" spans="2:11">
      <c r="B86" s="37" t="s">
        <v>286</v>
      </c>
      <c r="C86" s="135">
        <v>31379</v>
      </c>
      <c r="D86" s="135">
        <v>34573</v>
      </c>
      <c r="E86" s="136">
        <v>27464</v>
      </c>
      <c r="F86" s="138">
        <v>0.3</v>
      </c>
      <c r="G86" s="138">
        <v>0.1</v>
      </c>
      <c r="H86" s="141">
        <v>0.1</v>
      </c>
      <c r="I86" s="143">
        <v>-0.63</v>
      </c>
      <c r="J86" s="143">
        <v>0.97</v>
      </c>
      <c r="K86" s="143">
        <v>-2.0699999999999998</v>
      </c>
    </row>
    <row r="87" spans="2:11">
      <c r="B87" s="38" t="s">
        <v>287</v>
      </c>
      <c r="C87" s="135">
        <v>26876</v>
      </c>
      <c r="D87" s="135">
        <v>29606</v>
      </c>
      <c r="E87" s="136">
        <v>27007</v>
      </c>
      <c r="F87" s="138">
        <v>0.2</v>
      </c>
      <c r="G87" s="138">
        <v>0.1</v>
      </c>
      <c r="H87" s="141">
        <v>0.1</v>
      </c>
      <c r="I87" s="143">
        <v>0.02</v>
      </c>
      <c r="J87" s="143">
        <v>0.97</v>
      </c>
      <c r="K87" s="143">
        <v>-0.83</v>
      </c>
    </row>
    <row r="88" spans="2:11">
      <c r="B88" s="38" t="s">
        <v>288</v>
      </c>
      <c r="C88" s="135">
        <v>0</v>
      </c>
      <c r="D88" s="135">
        <v>0</v>
      </c>
      <c r="E88" s="136">
        <v>151</v>
      </c>
      <c r="F88" s="138">
        <v>0</v>
      </c>
      <c r="G88" s="138">
        <v>0</v>
      </c>
      <c r="H88" s="141">
        <v>0</v>
      </c>
      <c r="I88" s="143" t="s">
        <v>133</v>
      </c>
      <c r="J88" s="143" t="s">
        <v>133</v>
      </c>
      <c r="K88" s="143" t="s">
        <v>133</v>
      </c>
    </row>
    <row r="89" spans="2:11">
      <c r="B89" s="37" t="s">
        <v>289</v>
      </c>
      <c r="C89" s="135">
        <v>8961</v>
      </c>
      <c r="D89" s="135">
        <v>7244</v>
      </c>
      <c r="E89" s="136">
        <v>9378</v>
      </c>
      <c r="F89" s="138">
        <v>0.1</v>
      </c>
      <c r="G89" s="138">
        <v>0</v>
      </c>
      <c r="H89" s="141">
        <v>0</v>
      </c>
      <c r="I89" s="143">
        <v>0.22</v>
      </c>
      <c r="J89" s="143">
        <v>-2.1</v>
      </c>
      <c r="K89" s="143">
        <v>2.37</v>
      </c>
    </row>
    <row r="90" spans="2:11">
      <c r="B90" s="38" t="s">
        <v>290</v>
      </c>
      <c r="C90" s="135">
        <v>6575</v>
      </c>
      <c r="D90" s="135">
        <v>2508</v>
      </c>
      <c r="E90" s="136">
        <v>1688</v>
      </c>
      <c r="F90" s="138">
        <v>0.1</v>
      </c>
      <c r="G90" s="138">
        <v>0</v>
      </c>
      <c r="H90" s="141">
        <v>0</v>
      </c>
      <c r="I90" s="143">
        <v>-6.27</v>
      </c>
      <c r="J90" s="143">
        <v>-9.19</v>
      </c>
      <c r="K90" s="143">
        <v>-3.54</v>
      </c>
    </row>
    <row r="91" spans="2:11">
      <c r="B91" s="38" t="s">
        <v>291</v>
      </c>
      <c r="C91" s="135">
        <v>0</v>
      </c>
      <c r="D91" s="135">
        <v>61</v>
      </c>
      <c r="E91" s="136">
        <v>0</v>
      </c>
      <c r="F91" s="138">
        <v>0</v>
      </c>
      <c r="G91" s="138">
        <v>0</v>
      </c>
      <c r="H91" s="141">
        <v>0</v>
      </c>
      <c r="I91" s="143" t="s">
        <v>133</v>
      </c>
      <c r="J91" s="143" t="s">
        <v>133</v>
      </c>
      <c r="K91" s="143">
        <v>-100</v>
      </c>
    </row>
    <row r="92" spans="2:11">
      <c r="B92" s="38" t="s">
        <v>292</v>
      </c>
      <c r="C92" s="135">
        <v>0</v>
      </c>
      <c r="D92" s="135">
        <v>2399</v>
      </c>
      <c r="E92" s="136">
        <v>0</v>
      </c>
      <c r="F92" s="138">
        <v>0</v>
      </c>
      <c r="G92" s="138">
        <v>0</v>
      </c>
      <c r="H92" s="141">
        <v>0</v>
      </c>
      <c r="I92" s="143" t="s">
        <v>133</v>
      </c>
      <c r="J92" s="143" t="s">
        <v>133</v>
      </c>
      <c r="K92" s="143">
        <v>-100</v>
      </c>
    </row>
    <row r="93" spans="2:11">
      <c r="B93" s="38" t="s">
        <v>293</v>
      </c>
      <c r="C93" s="135">
        <v>0</v>
      </c>
      <c r="D93" s="135">
        <v>0</v>
      </c>
      <c r="E93" s="136">
        <v>0</v>
      </c>
      <c r="F93" s="138">
        <v>0</v>
      </c>
      <c r="G93" s="138">
        <v>0</v>
      </c>
      <c r="H93" s="141">
        <v>0</v>
      </c>
      <c r="I93" s="143" t="s">
        <v>133</v>
      </c>
      <c r="J93" s="143" t="s">
        <v>133</v>
      </c>
      <c r="K93" s="143" t="s">
        <v>133</v>
      </c>
    </row>
    <row r="94" spans="2:11">
      <c r="B94" s="38" t="s">
        <v>294</v>
      </c>
      <c r="C94" s="135">
        <v>6538</v>
      </c>
      <c r="D94" s="135">
        <v>4905</v>
      </c>
      <c r="E94" s="136">
        <v>7822</v>
      </c>
      <c r="F94" s="138">
        <v>0.1</v>
      </c>
      <c r="G94" s="138">
        <v>0</v>
      </c>
      <c r="H94" s="141">
        <v>0</v>
      </c>
      <c r="I94" s="143">
        <v>0.86</v>
      </c>
      <c r="J94" s="143">
        <v>-2.83</v>
      </c>
      <c r="K94" s="143">
        <v>4.33</v>
      </c>
    </row>
    <row r="95" spans="2:11">
      <c r="B95" s="40" t="s">
        <v>295</v>
      </c>
      <c r="C95" s="135">
        <v>944</v>
      </c>
      <c r="D95" s="135">
        <v>5562</v>
      </c>
      <c r="E95" s="136">
        <v>0</v>
      </c>
      <c r="F95" s="138">
        <v>0</v>
      </c>
      <c r="G95" s="138">
        <v>0</v>
      </c>
      <c r="H95" s="141">
        <v>0</v>
      </c>
      <c r="I95" s="143">
        <v>-100</v>
      </c>
      <c r="J95" s="143">
        <v>19.41</v>
      </c>
      <c r="K95" s="143">
        <v>-100</v>
      </c>
    </row>
    <row r="96" spans="2:11">
      <c r="B96" s="40" t="s">
        <v>296</v>
      </c>
      <c r="C96" s="135">
        <v>0</v>
      </c>
      <c r="D96" s="135">
        <v>183</v>
      </c>
      <c r="E96" s="136">
        <v>9</v>
      </c>
      <c r="F96" s="138">
        <v>0</v>
      </c>
      <c r="G96" s="138">
        <v>0</v>
      </c>
      <c r="H96" s="141">
        <v>0</v>
      </c>
      <c r="I96" s="143" t="s">
        <v>133</v>
      </c>
      <c r="J96" s="143" t="s">
        <v>133</v>
      </c>
      <c r="K96" s="143">
        <v>-23.95</v>
      </c>
    </row>
    <row r="97" spans="2:11">
      <c r="B97" s="40" t="s">
        <v>297</v>
      </c>
      <c r="C97" s="135">
        <v>5014</v>
      </c>
      <c r="D97" s="135">
        <v>2449</v>
      </c>
      <c r="E97" s="136">
        <v>7960</v>
      </c>
      <c r="F97" s="138">
        <v>0</v>
      </c>
      <c r="G97" s="138">
        <v>0</v>
      </c>
      <c r="H97" s="141">
        <v>0</v>
      </c>
      <c r="I97" s="143">
        <v>2.23</v>
      </c>
      <c r="J97" s="143">
        <v>-6.91</v>
      </c>
      <c r="K97" s="143">
        <v>11.31</v>
      </c>
    </row>
    <row r="98" spans="2:11">
      <c r="B98" s="37" t="s">
        <v>298</v>
      </c>
      <c r="C98" s="135">
        <v>12525</v>
      </c>
      <c r="D98" s="135">
        <v>11189</v>
      </c>
      <c r="E98" s="136">
        <v>6519</v>
      </c>
      <c r="F98" s="138">
        <v>0.1</v>
      </c>
      <c r="G98" s="138">
        <v>0</v>
      </c>
      <c r="H98" s="141">
        <v>0</v>
      </c>
      <c r="I98" s="143">
        <v>-3.06</v>
      </c>
      <c r="J98" s="143">
        <v>-1.1200000000000001</v>
      </c>
      <c r="K98" s="143">
        <v>-4.79</v>
      </c>
    </row>
    <row r="99" spans="2:11">
      <c r="B99" s="38" t="s">
        <v>299</v>
      </c>
      <c r="C99" s="135">
        <v>12791</v>
      </c>
      <c r="D99" s="135">
        <v>11298</v>
      </c>
      <c r="E99" s="136">
        <v>6552</v>
      </c>
      <c r="F99" s="138">
        <v>0.1</v>
      </c>
      <c r="G99" s="138">
        <v>0</v>
      </c>
      <c r="H99" s="141">
        <v>0</v>
      </c>
      <c r="I99" s="143">
        <v>-3.14</v>
      </c>
      <c r="J99" s="143">
        <v>-1.23</v>
      </c>
      <c r="K99" s="143">
        <v>-4.83</v>
      </c>
    </row>
    <row r="100" spans="2:11">
      <c r="B100" s="38" t="s">
        <v>300</v>
      </c>
      <c r="C100" s="135">
        <v>0</v>
      </c>
      <c r="D100" s="135">
        <v>0</v>
      </c>
      <c r="E100" s="136">
        <v>0</v>
      </c>
      <c r="F100" s="138">
        <v>0</v>
      </c>
      <c r="G100" s="138">
        <v>0</v>
      </c>
      <c r="H100" s="141">
        <v>0</v>
      </c>
      <c r="I100" s="143" t="s">
        <v>133</v>
      </c>
      <c r="J100" s="143" t="s">
        <v>133</v>
      </c>
      <c r="K100" s="143" t="s">
        <v>133</v>
      </c>
    </row>
    <row r="101" spans="2:11">
      <c r="B101" s="37" t="s">
        <v>301</v>
      </c>
      <c r="C101" s="135">
        <v>26595</v>
      </c>
      <c r="D101" s="135">
        <v>29338</v>
      </c>
      <c r="E101" s="136">
        <v>62628</v>
      </c>
      <c r="F101" s="138">
        <v>0.2</v>
      </c>
      <c r="G101" s="138">
        <v>0.1</v>
      </c>
      <c r="H101" s="141">
        <v>0.3</v>
      </c>
      <c r="I101" s="143">
        <v>4.16</v>
      </c>
      <c r="J101" s="143">
        <v>0.99</v>
      </c>
      <c r="K101" s="143">
        <v>7.14</v>
      </c>
    </row>
    <row r="102" spans="2:11">
      <c r="B102" s="38" t="s">
        <v>302</v>
      </c>
      <c r="C102" s="135">
        <v>18786</v>
      </c>
      <c r="D102" s="135">
        <v>21001</v>
      </c>
      <c r="E102" s="136">
        <v>64504</v>
      </c>
      <c r="F102" s="138">
        <v>0.2</v>
      </c>
      <c r="G102" s="138">
        <v>0.1</v>
      </c>
      <c r="H102" s="141">
        <v>0.3</v>
      </c>
      <c r="I102" s="143">
        <v>6.05</v>
      </c>
      <c r="J102" s="143">
        <v>1.1200000000000001</v>
      </c>
      <c r="K102" s="143">
        <v>10.74</v>
      </c>
    </row>
    <row r="103" spans="2:11">
      <c r="B103" s="38" t="s">
        <v>303</v>
      </c>
      <c r="C103" s="135">
        <v>6646</v>
      </c>
      <c r="D103" s="135">
        <v>7352</v>
      </c>
      <c r="E103" s="136">
        <v>1244</v>
      </c>
      <c r="F103" s="138">
        <v>0.1</v>
      </c>
      <c r="G103" s="138">
        <v>0</v>
      </c>
      <c r="H103" s="141">
        <v>0</v>
      </c>
      <c r="I103" s="143">
        <v>-7.67</v>
      </c>
      <c r="J103" s="143">
        <v>1.01</v>
      </c>
      <c r="K103" s="143">
        <v>-14.91</v>
      </c>
    </row>
    <row r="104" spans="2:11">
      <c r="B104" s="37" t="s">
        <v>304</v>
      </c>
      <c r="C104" s="135">
        <v>586</v>
      </c>
      <c r="D104" s="135">
        <v>1709</v>
      </c>
      <c r="E104" s="136">
        <v>235235</v>
      </c>
      <c r="F104" s="138">
        <v>0</v>
      </c>
      <c r="G104" s="138">
        <v>0</v>
      </c>
      <c r="H104" s="141">
        <v>1</v>
      </c>
      <c r="I104" s="143">
        <v>33.04</v>
      </c>
      <c r="J104" s="143">
        <v>11.3</v>
      </c>
      <c r="K104" s="143">
        <v>56.47</v>
      </c>
    </row>
    <row r="105" spans="2:11">
      <c r="B105" s="38" t="s">
        <v>305</v>
      </c>
      <c r="C105" s="135">
        <v>0</v>
      </c>
      <c r="D105" s="135">
        <v>0</v>
      </c>
      <c r="E105" s="136">
        <v>0</v>
      </c>
      <c r="F105" s="138">
        <v>0</v>
      </c>
      <c r="G105" s="138">
        <v>0</v>
      </c>
      <c r="H105" s="141">
        <v>0</v>
      </c>
      <c r="I105" s="143" t="s">
        <v>133</v>
      </c>
      <c r="J105" s="143" t="s">
        <v>133</v>
      </c>
      <c r="K105" s="143" t="s">
        <v>133</v>
      </c>
    </row>
    <row r="106" spans="2:11">
      <c r="B106" s="38" t="s">
        <v>306</v>
      </c>
      <c r="C106" s="135">
        <v>385</v>
      </c>
      <c r="D106" s="135">
        <v>1588</v>
      </c>
      <c r="E106" s="136">
        <v>301</v>
      </c>
      <c r="F106" s="138">
        <v>0</v>
      </c>
      <c r="G106" s="138">
        <v>0</v>
      </c>
      <c r="H106" s="141">
        <v>0</v>
      </c>
      <c r="I106" s="143">
        <v>-1.17</v>
      </c>
      <c r="J106" s="143">
        <v>15.22</v>
      </c>
      <c r="K106" s="143">
        <v>-14.03</v>
      </c>
    </row>
    <row r="107" spans="2:11">
      <c r="B107" s="38" t="s">
        <v>307</v>
      </c>
      <c r="C107" s="135">
        <v>0</v>
      </c>
      <c r="D107" s="135">
        <v>0</v>
      </c>
      <c r="E107" s="136">
        <v>0</v>
      </c>
      <c r="F107" s="138">
        <v>0</v>
      </c>
      <c r="G107" s="138">
        <v>0</v>
      </c>
      <c r="H107" s="141">
        <v>0</v>
      </c>
      <c r="I107" s="143" t="s">
        <v>133</v>
      </c>
      <c r="J107" s="143" t="s">
        <v>133</v>
      </c>
      <c r="K107" s="143" t="s">
        <v>133</v>
      </c>
    </row>
    <row r="108" spans="2:11">
      <c r="B108" s="38" t="s">
        <v>308</v>
      </c>
      <c r="C108" s="135">
        <v>0</v>
      </c>
      <c r="D108" s="135">
        <v>0</v>
      </c>
      <c r="E108" s="136">
        <v>190564</v>
      </c>
      <c r="F108" s="138">
        <v>0</v>
      </c>
      <c r="G108" s="138">
        <v>0</v>
      </c>
      <c r="H108" s="141">
        <v>0.8</v>
      </c>
      <c r="I108" s="143" t="s">
        <v>133</v>
      </c>
      <c r="J108" s="143" t="s">
        <v>133</v>
      </c>
      <c r="K108" s="143" t="s">
        <v>133</v>
      </c>
    </row>
    <row r="109" spans="2:11">
      <c r="B109" s="38" t="s">
        <v>309</v>
      </c>
      <c r="C109" s="135">
        <v>76</v>
      </c>
      <c r="D109" s="135">
        <v>162</v>
      </c>
      <c r="E109" s="136">
        <v>0</v>
      </c>
      <c r="F109" s="138">
        <v>0</v>
      </c>
      <c r="G109" s="138">
        <v>0</v>
      </c>
      <c r="H109" s="141">
        <v>0</v>
      </c>
      <c r="I109" s="143">
        <v>-100</v>
      </c>
      <c r="J109" s="143">
        <v>7.86</v>
      </c>
      <c r="K109" s="143">
        <v>-100</v>
      </c>
    </row>
    <row r="110" spans="2:11">
      <c r="B110" s="37" t="s">
        <v>310</v>
      </c>
      <c r="C110" s="135">
        <v>45525</v>
      </c>
      <c r="D110" s="135">
        <v>42850</v>
      </c>
      <c r="E110" s="136">
        <v>11419</v>
      </c>
      <c r="F110" s="138">
        <v>0.4</v>
      </c>
      <c r="G110" s="138">
        <v>0.2</v>
      </c>
      <c r="H110" s="141">
        <v>0.1</v>
      </c>
      <c r="I110" s="143">
        <v>-6.37</v>
      </c>
      <c r="J110" s="143">
        <v>-0.6</v>
      </c>
      <c r="K110" s="143">
        <v>-11.33</v>
      </c>
    </row>
    <row r="111" spans="2:11">
      <c r="B111" s="38" t="s">
        <v>311</v>
      </c>
      <c r="C111" s="135">
        <v>1526</v>
      </c>
      <c r="D111" s="135">
        <v>1051</v>
      </c>
      <c r="E111" s="136">
        <v>3708</v>
      </c>
      <c r="F111" s="138">
        <v>0</v>
      </c>
      <c r="G111" s="138">
        <v>0</v>
      </c>
      <c r="H111" s="141">
        <v>0</v>
      </c>
      <c r="I111" s="143">
        <v>4.32</v>
      </c>
      <c r="J111" s="143">
        <v>-3.66</v>
      </c>
      <c r="K111" s="143">
        <v>12.14</v>
      </c>
    </row>
    <row r="112" spans="2:11">
      <c r="B112" s="38" t="s">
        <v>312</v>
      </c>
      <c r="C112" s="135">
        <v>7641</v>
      </c>
      <c r="D112" s="135">
        <v>25671</v>
      </c>
      <c r="E112" s="136">
        <v>2920</v>
      </c>
      <c r="F112" s="138">
        <v>0.1</v>
      </c>
      <c r="G112" s="138">
        <v>0.1</v>
      </c>
      <c r="H112" s="141">
        <v>0</v>
      </c>
      <c r="I112" s="143">
        <v>-4.4800000000000004</v>
      </c>
      <c r="J112" s="143">
        <v>12.88</v>
      </c>
      <c r="K112" s="143">
        <v>-17.93</v>
      </c>
    </row>
    <row r="113" spans="2:11">
      <c r="B113" s="38" t="s">
        <v>313</v>
      </c>
      <c r="C113" s="135">
        <v>0</v>
      </c>
      <c r="D113" s="135">
        <v>1538</v>
      </c>
      <c r="E113" s="136">
        <v>4883</v>
      </c>
      <c r="F113" s="138">
        <v>0</v>
      </c>
      <c r="G113" s="138">
        <v>0</v>
      </c>
      <c r="H113" s="141">
        <v>0</v>
      </c>
      <c r="I113" s="143" t="s">
        <v>133</v>
      </c>
      <c r="J113" s="143" t="s">
        <v>133</v>
      </c>
      <c r="K113" s="143">
        <v>11.07</v>
      </c>
    </row>
    <row r="114" spans="2:11">
      <c r="B114" s="38" t="s">
        <v>314</v>
      </c>
      <c r="C114" s="135">
        <v>0</v>
      </c>
      <c r="D114" s="135">
        <v>0</v>
      </c>
      <c r="E114" s="136">
        <v>0</v>
      </c>
      <c r="F114" s="138">
        <v>0</v>
      </c>
      <c r="G114" s="138">
        <v>0</v>
      </c>
      <c r="H114" s="141">
        <v>0</v>
      </c>
      <c r="I114" s="143" t="s">
        <v>133</v>
      </c>
      <c r="J114" s="143" t="s">
        <v>133</v>
      </c>
      <c r="K114" s="143" t="s">
        <v>133</v>
      </c>
    </row>
    <row r="115" spans="2:11">
      <c r="B115" s="38" t="s">
        <v>315</v>
      </c>
      <c r="C115" s="135">
        <v>291</v>
      </c>
      <c r="D115" s="135">
        <v>0</v>
      </c>
      <c r="E115" s="136">
        <v>0</v>
      </c>
      <c r="F115" s="138">
        <v>0</v>
      </c>
      <c r="G115" s="138">
        <v>0</v>
      </c>
      <c r="H115" s="141">
        <v>0</v>
      </c>
      <c r="I115" s="143">
        <v>-100</v>
      </c>
      <c r="J115" s="143">
        <v>-100</v>
      </c>
      <c r="K115" s="143" t="s">
        <v>133</v>
      </c>
    </row>
    <row r="116" spans="2:11">
      <c r="B116" s="38" t="s">
        <v>316</v>
      </c>
      <c r="C116" s="135">
        <v>3897</v>
      </c>
      <c r="D116" s="135">
        <v>8316</v>
      </c>
      <c r="E116" s="136">
        <v>207</v>
      </c>
      <c r="F116" s="138">
        <v>0</v>
      </c>
      <c r="G116" s="138">
        <v>0</v>
      </c>
      <c r="H116" s="141">
        <v>0</v>
      </c>
      <c r="I116" s="143">
        <v>-13.04</v>
      </c>
      <c r="J116" s="143">
        <v>7.87</v>
      </c>
      <c r="K116" s="143">
        <v>-28.52</v>
      </c>
    </row>
    <row r="117" spans="2:11">
      <c r="B117" s="38" t="s">
        <v>317</v>
      </c>
      <c r="C117" s="135">
        <v>1675</v>
      </c>
      <c r="D117" s="135">
        <v>724</v>
      </c>
      <c r="E117" s="136">
        <v>21</v>
      </c>
      <c r="F117" s="138">
        <v>0</v>
      </c>
      <c r="G117" s="138">
        <v>0</v>
      </c>
      <c r="H117" s="141">
        <v>0</v>
      </c>
      <c r="I117" s="143">
        <v>-18.82</v>
      </c>
      <c r="J117" s="143">
        <v>-8.0500000000000007</v>
      </c>
      <c r="K117" s="143">
        <v>-27.52</v>
      </c>
    </row>
    <row r="118" spans="2:11">
      <c r="B118" s="38" t="s">
        <v>318</v>
      </c>
      <c r="C118" s="135">
        <v>31819</v>
      </c>
      <c r="D118" s="135">
        <v>1338</v>
      </c>
      <c r="E118" s="136">
        <v>338</v>
      </c>
      <c r="F118" s="138">
        <v>0.3</v>
      </c>
      <c r="G118" s="138">
        <v>0</v>
      </c>
      <c r="H118" s="141">
        <v>0</v>
      </c>
      <c r="I118" s="143">
        <v>-19.46</v>
      </c>
      <c r="J118" s="143">
        <v>-27.16</v>
      </c>
      <c r="K118" s="143">
        <v>-11.76</v>
      </c>
    </row>
    <row r="119" spans="2:11">
      <c r="B119" s="37" t="s">
        <v>319</v>
      </c>
      <c r="C119" s="135">
        <v>2003</v>
      </c>
      <c r="D119" s="135">
        <v>7322</v>
      </c>
      <c r="E119" s="136">
        <v>110498</v>
      </c>
      <c r="F119" s="138">
        <v>0</v>
      </c>
      <c r="G119" s="138">
        <v>0</v>
      </c>
      <c r="H119" s="141">
        <v>0.5</v>
      </c>
      <c r="I119" s="143">
        <v>21.04</v>
      </c>
      <c r="J119" s="143">
        <v>13.84</v>
      </c>
      <c r="K119" s="143">
        <v>27.98</v>
      </c>
    </row>
    <row r="120" spans="2:11">
      <c r="B120" s="38" t="s">
        <v>320</v>
      </c>
      <c r="C120" s="135">
        <v>355</v>
      </c>
      <c r="D120" s="135">
        <v>5878</v>
      </c>
      <c r="E120" s="136">
        <v>21058</v>
      </c>
      <c r="F120" s="138">
        <v>0</v>
      </c>
      <c r="G120" s="138">
        <v>0</v>
      </c>
      <c r="H120" s="141">
        <v>0.1</v>
      </c>
      <c r="I120" s="143">
        <v>21.46</v>
      </c>
      <c r="J120" s="143">
        <v>32.4</v>
      </c>
      <c r="K120" s="143">
        <v>12.3</v>
      </c>
    </row>
    <row r="121" spans="2:11">
      <c r="B121" s="38" t="s">
        <v>321</v>
      </c>
      <c r="C121" s="135">
        <v>590</v>
      </c>
      <c r="D121" s="135">
        <v>3153</v>
      </c>
      <c r="E121" s="136">
        <v>5669</v>
      </c>
      <c r="F121" s="138">
        <v>0</v>
      </c>
      <c r="G121" s="138">
        <v>0</v>
      </c>
      <c r="H121" s="141">
        <v>0</v>
      </c>
      <c r="I121" s="143">
        <v>11.38</v>
      </c>
      <c r="J121" s="143">
        <v>18.25</v>
      </c>
      <c r="K121" s="143">
        <v>5.48</v>
      </c>
    </row>
    <row r="122" spans="2:11">
      <c r="B122" s="40" t="s">
        <v>322</v>
      </c>
      <c r="C122" s="135">
        <v>413</v>
      </c>
      <c r="D122" s="135">
        <v>3161</v>
      </c>
      <c r="E122" s="136">
        <v>5553</v>
      </c>
      <c r="F122" s="138">
        <v>0</v>
      </c>
      <c r="G122" s="138">
        <v>0</v>
      </c>
      <c r="H122" s="141">
        <v>0</v>
      </c>
      <c r="I122" s="143">
        <v>13.17</v>
      </c>
      <c r="J122" s="143">
        <v>22.57</v>
      </c>
      <c r="K122" s="143">
        <v>5.26</v>
      </c>
    </row>
    <row r="123" spans="2:11">
      <c r="B123" s="40" t="s">
        <v>323</v>
      </c>
      <c r="C123" s="135">
        <v>201</v>
      </c>
      <c r="D123" s="135">
        <v>0</v>
      </c>
      <c r="E123" s="136">
        <v>151</v>
      </c>
      <c r="F123" s="138">
        <v>0</v>
      </c>
      <c r="G123" s="138">
        <v>0</v>
      </c>
      <c r="H123" s="141">
        <v>0</v>
      </c>
      <c r="I123" s="143">
        <v>-1.35</v>
      </c>
      <c r="J123" s="143">
        <v>-100</v>
      </c>
      <c r="K123" s="143" t="s">
        <v>133</v>
      </c>
    </row>
    <row r="124" spans="2:11">
      <c r="B124" s="38" t="s">
        <v>324</v>
      </c>
      <c r="C124" s="135">
        <v>0</v>
      </c>
      <c r="D124" s="135">
        <v>259</v>
      </c>
      <c r="E124" s="136">
        <v>11</v>
      </c>
      <c r="F124" s="138">
        <v>0</v>
      </c>
      <c r="G124" s="138">
        <v>0</v>
      </c>
      <c r="H124" s="141">
        <v>0</v>
      </c>
      <c r="I124" s="143" t="s">
        <v>133</v>
      </c>
      <c r="J124" s="143" t="s">
        <v>133</v>
      </c>
      <c r="K124" s="143">
        <v>-24.96</v>
      </c>
    </row>
    <row r="125" spans="2:11">
      <c r="B125" s="38" t="s">
        <v>325</v>
      </c>
      <c r="C125" s="135">
        <v>797</v>
      </c>
      <c r="D125" s="135">
        <v>24</v>
      </c>
      <c r="E125" s="136">
        <v>0</v>
      </c>
      <c r="F125" s="138">
        <v>0</v>
      </c>
      <c r="G125" s="138">
        <v>0</v>
      </c>
      <c r="H125" s="141">
        <v>0</v>
      </c>
      <c r="I125" s="143">
        <v>-100</v>
      </c>
      <c r="J125" s="143">
        <v>-29.55</v>
      </c>
      <c r="K125" s="143">
        <v>-100</v>
      </c>
    </row>
    <row r="126" spans="2:11">
      <c r="B126" s="38" t="s">
        <v>326</v>
      </c>
      <c r="C126" s="135">
        <v>1265</v>
      </c>
      <c r="D126" s="135">
        <v>134</v>
      </c>
      <c r="E126" s="136">
        <v>0</v>
      </c>
      <c r="F126" s="138">
        <v>0</v>
      </c>
      <c r="G126" s="138">
        <v>0</v>
      </c>
      <c r="H126" s="141">
        <v>0</v>
      </c>
      <c r="I126" s="143">
        <v>-100</v>
      </c>
      <c r="J126" s="143">
        <v>-20.11</v>
      </c>
      <c r="K126" s="143">
        <v>-100</v>
      </c>
    </row>
    <row r="127" spans="2:11">
      <c r="B127" s="38" t="s">
        <v>327</v>
      </c>
      <c r="C127" s="135">
        <v>930</v>
      </c>
      <c r="D127" s="135">
        <v>1365</v>
      </c>
      <c r="E127" s="136">
        <v>126169</v>
      </c>
      <c r="F127" s="138">
        <v>0</v>
      </c>
      <c r="G127" s="138">
        <v>0</v>
      </c>
      <c r="H127" s="141">
        <v>0.6</v>
      </c>
      <c r="I127" s="143">
        <v>26.34</v>
      </c>
      <c r="J127" s="143">
        <v>3.91</v>
      </c>
      <c r="K127" s="143">
        <v>50.91</v>
      </c>
    </row>
    <row r="128" spans="2:11">
      <c r="B128" s="37" t="s">
        <v>328</v>
      </c>
      <c r="C128" s="135">
        <v>2100</v>
      </c>
      <c r="D128" s="135">
        <v>30852</v>
      </c>
      <c r="E128" s="136">
        <v>5516</v>
      </c>
      <c r="F128" s="138">
        <v>0</v>
      </c>
      <c r="G128" s="138">
        <v>0.1</v>
      </c>
      <c r="H128" s="141">
        <v>0</v>
      </c>
      <c r="I128" s="143">
        <v>4.71</v>
      </c>
      <c r="J128" s="143">
        <v>30.83</v>
      </c>
      <c r="K128" s="143">
        <v>-14.49</v>
      </c>
    </row>
    <row r="129" spans="2:11">
      <c r="B129" s="38" t="s">
        <v>329</v>
      </c>
      <c r="C129" s="135">
        <v>0</v>
      </c>
      <c r="D129" s="135">
        <v>23</v>
      </c>
      <c r="E129" s="136">
        <v>0</v>
      </c>
      <c r="F129" s="138">
        <v>0</v>
      </c>
      <c r="G129" s="138">
        <v>0</v>
      </c>
      <c r="H129" s="141">
        <v>0</v>
      </c>
      <c r="I129" s="143" t="s">
        <v>133</v>
      </c>
      <c r="J129" s="143" t="s">
        <v>133</v>
      </c>
      <c r="K129" s="143">
        <v>-100</v>
      </c>
    </row>
    <row r="130" spans="2:11">
      <c r="B130" s="38" t="s">
        <v>330</v>
      </c>
      <c r="C130" s="135">
        <v>936</v>
      </c>
      <c r="D130" s="135">
        <v>1385</v>
      </c>
      <c r="E130" s="136">
        <v>0</v>
      </c>
      <c r="F130" s="138">
        <v>0</v>
      </c>
      <c r="G130" s="138">
        <v>0</v>
      </c>
      <c r="H130" s="141">
        <v>0</v>
      </c>
      <c r="I130" s="143">
        <v>-100</v>
      </c>
      <c r="J130" s="143">
        <v>4</v>
      </c>
      <c r="K130" s="143">
        <v>-100</v>
      </c>
    </row>
    <row r="131" spans="2:11">
      <c r="B131" s="38" t="s">
        <v>331</v>
      </c>
      <c r="C131" s="135">
        <v>0</v>
      </c>
      <c r="D131" s="135">
        <v>1785</v>
      </c>
      <c r="E131" s="136">
        <v>3362</v>
      </c>
      <c r="F131" s="138">
        <v>0</v>
      </c>
      <c r="G131" s="138">
        <v>0</v>
      </c>
      <c r="H131" s="141">
        <v>0</v>
      </c>
      <c r="I131" s="143" t="s">
        <v>133</v>
      </c>
      <c r="J131" s="143" t="s">
        <v>133</v>
      </c>
      <c r="K131" s="143">
        <v>5.92</v>
      </c>
    </row>
    <row r="132" spans="2:11">
      <c r="B132" s="38" t="s">
        <v>332</v>
      </c>
      <c r="C132" s="135">
        <v>1514</v>
      </c>
      <c r="D132" s="135">
        <v>28041</v>
      </c>
      <c r="E132" s="136">
        <v>2426</v>
      </c>
      <c r="F132" s="138">
        <v>0</v>
      </c>
      <c r="G132" s="138">
        <v>0.1</v>
      </c>
      <c r="H132" s="141">
        <v>0</v>
      </c>
      <c r="I132" s="143">
        <v>2.27</v>
      </c>
      <c r="J132" s="143">
        <v>33.9</v>
      </c>
      <c r="K132" s="143">
        <v>-19.95</v>
      </c>
    </row>
    <row r="133" spans="2:11">
      <c r="B133" s="37" t="s">
        <v>333</v>
      </c>
      <c r="C133" s="135">
        <v>1131</v>
      </c>
      <c r="D133" s="135">
        <v>4130</v>
      </c>
      <c r="E133" s="136">
        <v>3071</v>
      </c>
      <c r="F133" s="138">
        <v>0</v>
      </c>
      <c r="G133" s="138">
        <v>0</v>
      </c>
      <c r="H133" s="141">
        <v>0</v>
      </c>
      <c r="I133" s="143">
        <v>4.87</v>
      </c>
      <c r="J133" s="143">
        <v>13.83</v>
      </c>
      <c r="K133" s="143">
        <v>-2.66</v>
      </c>
    </row>
    <row r="134" spans="2:11">
      <c r="B134" s="38" t="s">
        <v>334</v>
      </c>
      <c r="C134" s="135">
        <v>0</v>
      </c>
      <c r="D134" s="135">
        <v>1467</v>
      </c>
      <c r="E134" s="136">
        <v>1784</v>
      </c>
      <c r="F134" s="138">
        <v>0</v>
      </c>
      <c r="G134" s="138">
        <v>0</v>
      </c>
      <c r="H134" s="141">
        <v>0</v>
      </c>
      <c r="I134" s="143" t="s">
        <v>133</v>
      </c>
      <c r="J134" s="143" t="s">
        <v>133</v>
      </c>
      <c r="K134" s="143">
        <v>1.79</v>
      </c>
    </row>
    <row r="135" spans="2:11">
      <c r="B135" s="38" t="s">
        <v>335</v>
      </c>
      <c r="C135" s="135">
        <v>0</v>
      </c>
      <c r="D135" s="135">
        <v>90</v>
      </c>
      <c r="E135" s="136">
        <v>0</v>
      </c>
      <c r="F135" s="138">
        <v>0</v>
      </c>
      <c r="G135" s="138">
        <v>0</v>
      </c>
      <c r="H135" s="141">
        <v>0</v>
      </c>
      <c r="I135" s="143" t="s">
        <v>133</v>
      </c>
      <c r="J135" s="143" t="s">
        <v>133</v>
      </c>
      <c r="K135" s="143">
        <v>-100</v>
      </c>
    </row>
    <row r="136" spans="2:11">
      <c r="B136" s="38" t="s">
        <v>336</v>
      </c>
      <c r="C136" s="135">
        <v>792</v>
      </c>
      <c r="D136" s="135">
        <v>2678</v>
      </c>
      <c r="E136" s="136">
        <v>0</v>
      </c>
      <c r="F136" s="138">
        <v>0</v>
      </c>
      <c r="G136" s="138">
        <v>0</v>
      </c>
      <c r="H136" s="141">
        <v>0</v>
      </c>
      <c r="I136" s="143">
        <v>-100</v>
      </c>
      <c r="J136" s="143">
        <v>12.96</v>
      </c>
      <c r="K136" s="143">
        <v>-100</v>
      </c>
    </row>
    <row r="137" spans="2:11">
      <c r="B137" s="38" t="s">
        <v>337</v>
      </c>
      <c r="C137" s="135">
        <v>195</v>
      </c>
      <c r="D137" s="135">
        <v>255</v>
      </c>
      <c r="E137" s="136">
        <v>711</v>
      </c>
      <c r="F137" s="138">
        <v>0</v>
      </c>
      <c r="G137" s="138">
        <v>0</v>
      </c>
      <c r="H137" s="141">
        <v>0</v>
      </c>
      <c r="I137" s="143">
        <v>6.35</v>
      </c>
      <c r="J137" s="143">
        <v>2.72</v>
      </c>
      <c r="K137" s="143">
        <v>9.77</v>
      </c>
    </row>
    <row r="138" spans="2:11">
      <c r="B138" s="37" t="s">
        <v>338</v>
      </c>
      <c r="C138" s="135">
        <v>24957</v>
      </c>
      <c r="D138" s="135">
        <v>34768</v>
      </c>
      <c r="E138" s="136">
        <v>9073</v>
      </c>
      <c r="F138" s="138">
        <v>0.2</v>
      </c>
      <c r="G138" s="138">
        <v>0.1</v>
      </c>
      <c r="H138" s="141">
        <v>0</v>
      </c>
      <c r="I138" s="143">
        <v>-4.7</v>
      </c>
      <c r="J138" s="143">
        <v>3.37</v>
      </c>
      <c r="K138" s="143">
        <v>-11.5</v>
      </c>
    </row>
    <row r="139" spans="2:11">
      <c r="B139" s="38" t="s">
        <v>339</v>
      </c>
      <c r="C139" s="135">
        <v>0</v>
      </c>
      <c r="D139" s="135">
        <v>0</v>
      </c>
      <c r="E139" s="136">
        <v>0</v>
      </c>
      <c r="F139" s="138">
        <v>0</v>
      </c>
      <c r="G139" s="138">
        <v>0</v>
      </c>
      <c r="H139" s="141">
        <v>0</v>
      </c>
      <c r="I139" s="143" t="s">
        <v>133</v>
      </c>
      <c r="J139" s="143" t="s">
        <v>133</v>
      </c>
      <c r="K139" s="143" t="s">
        <v>133</v>
      </c>
    </row>
    <row r="140" spans="2:11">
      <c r="B140" s="40" t="s">
        <v>340</v>
      </c>
      <c r="C140" s="135">
        <v>0</v>
      </c>
      <c r="D140" s="135">
        <v>0</v>
      </c>
      <c r="E140" s="136">
        <v>0</v>
      </c>
      <c r="F140" s="138">
        <v>0</v>
      </c>
      <c r="G140" s="138">
        <v>0</v>
      </c>
      <c r="H140" s="141">
        <v>0</v>
      </c>
      <c r="I140" s="143" t="s">
        <v>133</v>
      </c>
      <c r="J140" s="143" t="s">
        <v>133</v>
      </c>
      <c r="K140" s="143" t="s">
        <v>133</v>
      </c>
    </row>
    <row r="141" spans="2:11">
      <c r="B141" s="40" t="s">
        <v>341</v>
      </c>
      <c r="C141" s="135">
        <v>0</v>
      </c>
      <c r="D141" s="135">
        <v>0</v>
      </c>
      <c r="E141" s="136">
        <v>0</v>
      </c>
      <c r="F141" s="138">
        <v>0</v>
      </c>
      <c r="G141" s="138">
        <v>0</v>
      </c>
      <c r="H141" s="141">
        <v>0</v>
      </c>
      <c r="I141" s="143" t="s">
        <v>133</v>
      </c>
      <c r="J141" s="143" t="s">
        <v>133</v>
      </c>
      <c r="K141" s="143" t="s">
        <v>133</v>
      </c>
    </row>
    <row r="142" spans="2:11">
      <c r="B142" s="38" t="s">
        <v>342</v>
      </c>
      <c r="C142" s="135">
        <v>2114</v>
      </c>
      <c r="D142" s="135">
        <v>556</v>
      </c>
      <c r="E142" s="136">
        <v>0</v>
      </c>
      <c r="F142" s="138">
        <v>0</v>
      </c>
      <c r="G142" s="138">
        <v>0</v>
      </c>
      <c r="H142" s="141">
        <v>0</v>
      </c>
      <c r="I142" s="143">
        <v>-100</v>
      </c>
      <c r="J142" s="143">
        <v>-12.5</v>
      </c>
      <c r="K142" s="143">
        <v>-100</v>
      </c>
    </row>
    <row r="143" spans="2:11">
      <c r="B143" s="38" t="s">
        <v>343</v>
      </c>
      <c r="C143" s="135">
        <v>1638</v>
      </c>
      <c r="D143" s="135">
        <v>1016</v>
      </c>
      <c r="E143" s="136">
        <v>52</v>
      </c>
      <c r="F143" s="138">
        <v>0</v>
      </c>
      <c r="G143" s="138">
        <v>0</v>
      </c>
      <c r="H143" s="141">
        <v>0</v>
      </c>
      <c r="I143" s="143">
        <v>-15.15</v>
      </c>
      <c r="J143" s="143">
        <v>-4.66</v>
      </c>
      <c r="K143" s="143">
        <v>-23.68</v>
      </c>
    </row>
    <row r="144" spans="2:11">
      <c r="B144" s="40" t="s">
        <v>344</v>
      </c>
      <c r="C144" s="135">
        <v>92</v>
      </c>
      <c r="D144" s="135">
        <v>427</v>
      </c>
      <c r="E144" s="136">
        <v>30</v>
      </c>
      <c r="F144" s="138">
        <v>0</v>
      </c>
      <c r="G144" s="138">
        <v>0</v>
      </c>
      <c r="H144" s="141">
        <v>0</v>
      </c>
      <c r="I144" s="143">
        <v>-5.2</v>
      </c>
      <c r="J144" s="143">
        <v>16.59</v>
      </c>
      <c r="K144" s="143">
        <v>-21.45</v>
      </c>
    </row>
    <row r="145" spans="2:11">
      <c r="B145" s="40" t="s">
        <v>345</v>
      </c>
      <c r="C145" s="135">
        <v>1938</v>
      </c>
      <c r="D145" s="135">
        <v>689</v>
      </c>
      <c r="E145" s="136">
        <v>21</v>
      </c>
      <c r="F145" s="138">
        <v>0</v>
      </c>
      <c r="G145" s="138">
        <v>0</v>
      </c>
      <c r="H145" s="141">
        <v>0</v>
      </c>
      <c r="I145" s="143">
        <v>-19.38</v>
      </c>
      <c r="J145" s="143">
        <v>-9.82</v>
      </c>
      <c r="K145" s="143">
        <v>-27.19</v>
      </c>
    </row>
    <row r="146" spans="2:11">
      <c r="B146" s="40" t="s">
        <v>346</v>
      </c>
      <c r="C146" s="135">
        <v>0</v>
      </c>
      <c r="D146" s="135">
        <v>0</v>
      </c>
      <c r="E146" s="136">
        <v>0</v>
      </c>
      <c r="F146" s="138">
        <v>0</v>
      </c>
      <c r="G146" s="138">
        <v>0</v>
      </c>
      <c r="H146" s="141">
        <v>0</v>
      </c>
      <c r="I146" s="143" t="s">
        <v>133</v>
      </c>
      <c r="J146" s="143" t="s">
        <v>133</v>
      </c>
      <c r="K146" s="143" t="s">
        <v>133</v>
      </c>
    </row>
    <row r="147" spans="2:11">
      <c r="B147" s="40" t="s">
        <v>347</v>
      </c>
      <c r="C147" s="135">
        <v>0</v>
      </c>
      <c r="D147" s="135">
        <v>0</v>
      </c>
      <c r="E147" s="136">
        <v>0</v>
      </c>
      <c r="F147" s="138">
        <v>0</v>
      </c>
      <c r="G147" s="138">
        <v>0</v>
      </c>
      <c r="H147" s="141">
        <v>0</v>
      </c>
      <c r="I147" s="143" t="s">
        <v>133</v>
      </c>
      <c r="J147" s="143" t="s">
        <v>133</v>
      </c>
      <c r="K147" s="143" t="s">
        <v>133</v>
      </c>
    </row>
    <row r="148" spans="2:11">
      <c r="B148" s="40" t="s">
        <v>348</v>
      </c>
      <c r="C148" s="135">
        <v>0</v>
      </c>
      <c r="D148" s="135">
        <v>0</v>
      </c>
      <c r="E148" s="136">
        <v>0</v>
      </c>
      <c r="F148" s="138">
        <v>0</v>
      </c>
      <c r="G148" s="138">
        <v>0</v>
      </c>
      <c r="H148" s="141">
        <v>0</v>
      </c>
      <c r="I148" s="143" t="s">
        <v>133</v>
      </c>
      <c r="J148" s="143" t="s">
        <v>133</v>
      </c>
      <c r="K148" s="143" t="s">
        <v>133</v>
      </c>
    </row>
    <row r="149" spans="2:11">
      <c r="B149" s="40" t="s">
        <v>349</v>
      </c>
      <c r="C149" s="135">
        <v>0</v>
      </c>
      <c r="D149" s="135">
        <v>0</v>
      </c>
      <c r="E149" s="136">
        <v>0</v>
      </c>
      <c r="F149" s="138">
        <v>0</v>
      </c>
      <c r="G149" s="138">
        <v>0</v>
      </c>
      <c r="H149" s="141">
        <v>0</v>
      </c>
      <c r="I149" s="143" t="s">
        <v>133</v>
      </c>
      <c r="J149" s="143" t="s">
        <v>133</v>
      </c>
      <c r="K149" s="143" t="s">
        <v>133</v>
      </c>
    </row>
    <row r="150" spans="2:11">
      <c r="B150" s="40" t="s">
        <v>350</v>
      </c>
      <c r="C150" s="135">
        <v>0</v>
      </c>
      <c r="D150" s="135">
        <v>0</v>
      </c>
      <c r="E150" s="136">
        <v>0</v>
      </c>
      <c r="F150" s="138">
        <v>0</v>
      </c>
      <c r="G150" s="138">
        <v>0</v>
      </c>
      <c r="H150" s="141">
        <v>0</v>
      </c>
      <c r="I150" s="143" t="s">
        <v>133</v>
      </c>
      <c r="J150" s="143" t="s">
        <v>133</v>
      </c>
      <c r="K150" s="143" t="s">
        <v>133</v>
      </c>
    </row>
    <row r="151" spans="2:11">
      <c r="B151" s="40" t="s">
        <v>351</v>
      </c>
      <c r="C151" s="135">
        <v>0</v>
      </c>
      <c r="D151" s="135">
        <v>86</v>
      </c>
      <c r="E151" s="136">
        <v>0</v>
      </c>
      <c r="F151" s="138">
        <v>0</v>
      </c>
      <c r="G151" s="138">
        <v>0</v>
      </c>
      <c r="H151" s="141">
        <v>0</v>
      </c>
      <c r="I151" s="143" t="s">
        <v>133</v>
      </c>
      <c r="J151" s="143" t="s">
        <v>133</v>
      </c>
      <c r="K151" s="143">
        <v>-100</v>
      </c>
    </row>
    <row r="152" spans="2:11">
      <c r="B152" s="38" t="s">
        <v>352</v>
      </c>
      <c r="C152" s="135">
        <v>0</v>
      </c>
      <c r="D152" s="135">
        <v>5953</v>
      </c>
      <c r="E152" s="136">
        <v>6944</v>
      </c>
      <c r="F152" s="138">
        <v>0</v>
      </c>
      <c r="G152" s="138">
        <v>0</v>
      </c>
      <c r="H152" s="141">
        <v>0</v>
      </c>
      <c r="I152" s="143" t="s">
        <v>133</v>
      </c>
      <c r="J152" s="143" t="s">
        <v>133</v>
      </c>
      <c r="K152" s="143">
        <v>1.41</v>
      </c>
    </row>
    <row r="153" spans="2:11">
      <c r="B153" s="38" t="s">
        <v>353</v>
      </c>
      <c r="C153" s="135">
        <v>0</v>
      </c>
      <c r="D153" s="135">
        <v>0</v>
      </c>
      <c r="E153" s="136">
        <v>0</v>
      </c>
      <c r="F153" s="138">
        <v>0</v>
      </c>
      <c r="G153" s="138">
        <v>0</v>
      </c>
      <c r="H153" s="141">
        <v>0</v>
      </c>
      <c r="I153" s="143" t="s">
        <v>133</v>
      </c>
      <c r="J153" s="143" t="s">
        <v>133</v>
      </c>
      <c r="K153" s="143" t="s">
        <v>133</v>
      </c>
    </row>
    <row r="154" spans="2:11">
      <c r="B154" s="38" t="s">
        <v>354</v>
      </c>
      <c r="C154" s="135">
        <v>22112</v>
      </c>
      <c r="D154" s="135">
        <v>28427</v>
      </c>
      <c r="E154" s="136">
        <v>3640</v>
      </c>
      <c r="F154" s="138">
        <v>0.2</v>
      </c>
      <c r="G154" s="138">
        <v>0.1</v>
      </c>
      <c r="H154" s="141">
        <v>0</v>
      </c>
      <c r="I154" s="143">
        <v>-8.23</v>
      </c>
      <c r="J154" s="143">
        <v>2.54</v>
      </c>
      <c r="K154" s="143">
        <v>-17.04</v>
      </c>
    </row>
    <row r="155" spans="2:11">
      <c r="B155" s="38" t="s">
        <v>355</v>
      </c>
      <c r="C155" s="135">
        <v>0</v>
      </c>
      <c r="D155" s="135">
        <v>106</v>
      </c>
      <c r="E155" s="136">
        <v>0</v>
      </c>
      <c r="F155" s="138">
        <v>0</v>
      </c>
      <c r="G155" s="138">
        <v>0</v>
      </c>
      <c r="H155" s="141">
        <v>0</v>
      </c>
      <c r="I155" s="143" t="s">
        <v>133</v>
      </c>
      <c r="J155" s="143" t="s">
        <v>133</v>
      </c>
      <c r="K155" s="143">
        <v>-100</v>
      </c>
    </row>
    <row r="156" spans="2:11">
      <c r="B156" s="37" t="s">
        <v>356</v>
      </c>
      <c r="C156" s="135">
        <v>6729</v>
      </c>
      <c r="D156" s="135">
        <v>10371</v>
      </c>
      <c r="E156" s="136">
        <v>13152</v>
      </c>
      <c r="F156" s="138">
        <v>0.1</v>
      </c>
      <c r="G156" s="138">
        <v>0</v>
      </c>
      <c r="H156" s="141">
        <v>0.1</v>
      </c>
      <c r="I156" s="143">
        <v>3.24</v>
      </c>
      <c r="J156" s="143">
        <v>4.42</v>
      </c>
      <c r="K156" s="143">
        <v>2.1800000000000002</v>
      </c>
    </row>
    <row r="157" spans="2:11">
      <c r="B157" s="38" t="s">
        <v>357</v>
      </c>
      <c r="C157" s="135">
        <v>6113</v>
      </c>
      <c r="D157" s="135">
        <v>9953</v>
      </c>
      <c r="E157" s="136">
        <v>12513</v>
      </c>
      <c r="F157" s="138">
        <v>0</v>
      </c>
      <c r="G157" s="138">
        <v>0</v>
      </c>
      <c r="H157" s="141">
        <v>0.1</v>
      </c>
      <c r="I157" s="143">
        <v>3.47</v>
      </c>
      <c r="J157" s="143">
        <v>5</v>
      </c>
      <c r="K157" s="143">
        <v>2.1</v>
      </c>
    </row>
    <row r="158" spans="2:11">
      <c r="B158" s="38" t="s">
        <v>358</v>
      </c>
      <c r="C158" s="135">
        <v>0</v>
      </c>
      <c r="D158" s="135">
        <v>13</v>
      </c>
      <c r="E158" s="136">
        <v>0</v>
      </c>
      <c r="F158" s="138">
        <v>0</v>
      </c>
      <c r="G158" s="138">
        <v>0</v>
      </c>
      <c r="H158" s="141">
        <v>0</v>
      </c>
      <c r="I158" s="143" t="s">
        <v>133</v>
      </c>
      <c r="J158" s="143" t="s">
        <v>133</v>
      </c>
      <c r="K158" s="143">
        <v>-100</v>
      </c>
    </row>
    <row r="159" spans="2:11">
      <c r="B159" s="38" t="s">
        <v>359</v>
      </c>
      <c r="C159" s="135">
        <v>662</v>
      </c>
      <c r="D159" s="135">
        <v>446</v>
      </c>
      <c r="E159" s="136">
        <v>609</v>
      </c>
      <c r="F159" s="138">
        <v>0</v>
      </c>
      <c r="G159" s="138">
        <v>0</v>
      </c>
      <c r="H159" s="141">
        <v>0</v>
      </c>
      <c r="I159" s="143">
        <v>-0.4</v>
      </c>
      <c r="J159" s="143">
        <v>-3.87</v>
      </c>
      <c r="K159" s="143">
        <v>2.87</v>
      </c>
    </row>
    <row r="160" spans="2:11">
      <c r="B160" s="37" t="s">
        <v>360</v>
      </c>
      <c r="C160" s="135">
        <v>9389</v>
      </c>
      <c r="D160" s="135">
        <v>13654</v>
      </c>
      <c r="E160" s="136">
        <v>15926</v>
      </c>
      <c r="F160" s="138">
        <v>0.1</v>
      </c>
      <c r="G160" s="138">
        <v>0.1</v>
      </c>
      <c r="H160" s="141">
        <v>0.1</v>
      </c>
      <c r="I160" s="143">
        <v>2.5499999999999998</v>
      </c>
      <c r="J160" s="143">
        <v>3.82</v>
      </c>
      <c r="K160" s="143">
        <v>1.41</v>
      </c>
    </row>
    <row r="161" spans="2:11">
      <c r="B161" s="38" t="s">
        <v>361</v>
      </c>
      <c r="C161" s="135">
        <v>1498</v>
      </c>
      <c r="D161" s="135">
        <v>4447</v>
      </c>
      <c r="E161" s="136">
        <v>5684</v>
      </c>
      <c r="F161" s="138">
        <v>0</v>
      </c>
      <c r="G161" s="138">
        <v>0</v>
      </c>
      <c r="H161" s="141">
        <v>0</v>
      </c>
      <c r="I161" s="143">
        <v>6.56</v>
      </c>
      <c r="J161" s="143">
        <v>11.5</v>
      </c>
      <c r="K161" s="143">
        <v>2.2599999999999998</v>
      </c>
    </row>
    <row r="162" spans="2:11">
      <c r="B162" s="38" t="s">
        <v>362</v>
      </c>
      <c r="C162" s="135">
        <v>7720</v>
      </c>
      <c r="D162" s="135">
        <v>9351</v>
      </c>
      <c r="E162" s="136">
        <v>10452</v>
      </c>
      <c r="F162" s="138">
        <v>0.1</v>
      </c>
      <c r="G162" s="138">
        <v>0</v>
      </c>
      <c r="H162" s="141">
        <v>0</v>
      </c>
      <c r="I162" s="143">
        <v>1.45</v>
      </c>
      <c r="J162" s="143">
        <v>1.94</v>
      </c>
      <c r="K162" s="143">
        <v>1.02</v>
      </c>
    </row>
    <row r="163" spans="2:11">
      <c r="B163" s="33" t="s">
        <v>363</v>
      </c>
      <c r="C163" s="135">
        <v>5016710</v>
      </c>
      <c r="D163" s="135">
        <v>6734371</v>
      </c>
      <c r="E163" s="136">
        <v>7946992</v>
      </c>
      <c r="F163" s="138">
        <v>40.799999999999997</v>
      </c>
      <c r="G163" s="138">
        <v>26.2</v>
      </c>
      <c r="H163" s="141">
        <v>35</v>
      </c>
      <c r="I163" s="143">
        <v>2.21</v>
      </c>
      <c r="J163" s="143">
        <v>2.99</v>
      </c>
      <c r="K163" s="143">
        <v>1.52</v>
      </c>
    </row>
    <row r="164" spans="2:11">
      <c r="B164" s="36" t="s">
        <v>364</v>
      </c>
      <c r="C164" s="135">
        <v>326177</v>
      </c>
      <c r="D164" s="135">
        <v>480730</v>
      </c>
      <c r="E164" s="136">
        <v>628202</v>
      </c>
      <c r="F164" s="138">
        <v>2.7</v>
      </c>
      <c r="G164" s="138">
        <v>1.9</v>
      </c>
      <c r="H164" s="141">
        <v>2.8</v>
      </c>
      <c r="I164" s="143">
        <v>3.17</v>
      </c>
      <c r="J164" s="143">
        <v>3.95</v>
      </c>
      <c r="K164" s="143">
        <v>2.46</v>
      </c>
    </row>
    <row r="165" spans="2:11">
      <c r="B165" s="37" t="s">
        <v>365</v>
      </c>
      <c r="C165" s="135">
        <v>3698</v>
      </c>
      <c r="D165" s="135">
        <v>6854</v>
      </c>
      <c r="E165" s="136">
        <v>10</v>
      </c>
      <c r="F165" s="138">
        <v>0</v>
      </c>
      <c r="G165" s="138">
        <v>0</v>
      </c>
      <c r="H165" s="141">
        <v>0</v>
      </c>
      <c r="I165" s="143">
        <v>-24.54</v>
      </c>
      <c r="J165" s="143">
        <v>6.36</v>
      </c>
      <c r="K165" s="143">
        <v>-44.77</v>
      </c>
    </row>
    <row r="166" spans="2:11">
      <c r="B166" s="37" t="s">
        <v>366</v>
      </c>
      <c r="C166" s="135">
        <v>25117</v>
      </c>
      <c r="D166" s="135">
        <v>54801</v>
      </c>
      <c r="E166" s="136">
        <v>48373</v>
      </c>
      <c r="F166" s="138">
        <v>0.2</v>
      </c>
      <c r="G166" s="138">
        <v>0.2</v>
      </c>
      <c r="H166" s="141">
        <v>0.2</v>
      </c>
      <c r="I166" s="143">
        <v>3.17</v>
      </c>
      <c r="J166" s="143">
        <v>8.11</v>
      </c>
      <c r="K166" s="143">
        <v>-1.1299999999999999</v>
      </c>
    </row>
    <row r="167" spans="2:11">
      <c r="B167" s="37" t="s">
        <v>367</v>
      </c>
      <c r="C167" s="135">
        <v>83969</v>
      </c>
      <c r="D167" s="135">
        <v>93221</v>
      </c>
      <c r="E167" s="136">
        <v>113258</v>
      </c>
      <c r="F167" s="138">
        <v>0.7</v>
      </c>
      <c r="G167" s="138">
        <v>0.4</v>
      </c>
      <c r="H167" s="141">
        <v>0.5</v>
      </c>
      <c r="I167" s="143">
        <v>1.44</v>
      </c>
      <c r="J167" s="143">
        <v>1.05</v>
      </c>
      <c r="K167" s="143">
        <v>1.79</v>
      </c>
    </row>
    <row r="168" spans="2:11">
      <c r="B168" s="37" t="s">
        <v>368</v>
      </c>
      <c r="C168" s="135">
        <v>14977</v>
      </c>
      <c r="D168" s="135">
        <v>22710</v>
      </c>
      <c r="E168" s="136">
        <v>27791</v>
      </c>
      <c r="F168" s="138">
        <v>0.1</v>
      </c>
      <c r="G168" s="138">
        <v>0.1</v>
      </c>
      <c r="H168" s="141">
        <v>0.1</v>
      </c>
      <c r="I168" s="143">
        <v>2.99</v>
      </c>
      <c r="J168" s="143">
        <v>4.25</v>
      </c>
      <c r="K168" s="143">
        <v>1.85</v>
      </c>
    </row>
    <row r="169" spans="2:11">
      <c r="B169" s="37" t="s">
        <v>369</v>
      </c>
      <c r="C169" s="135">
        <v>16789</v>
      </c>
      <c r="D169" s="135">
        <v>15977</v>
      </c>
      <c r="E169" s="136">
        <v>38598</v>
      </c>
      <c r="F169" s="138">
        <v>0.1</v>
      </c>
      <c r="G169" s="138">
        <v>0.1</v>
      </c>
      <c r="H169" s="141">
        <v>0.2</v>
      </c>
      <c r="I169" s="143">
        <v>4.04</v>
      </c>
      <c r="J169" s="143">
        <v>-0.49</v>
      </c>
      <c r="K169" s="143">
        <v>8.35</v>
      </c>
    </row>
    <row r="170" spans="2:11">
      <c r="B170" s="37" t="s">
        <v>370</v>
      </c>
      <c r="C170" s="135">
        <v>61334</v>
      </c>
      <c r="D170" s="135">
        <v>79567</v>
      </c>
      <c r="E170" s="136">
        <v>113135</v>
      </c>
      <c r="F170" s="138">
        <v>0.5</v>
      </c>
      <c r="G170" s="138">
        <v>0.3</v>
      </c>
      <c r="H170" s="141">
        <v>0.5</v>
      </c>
      <c r="I170" s="143">
        <v>2.96</v>
      </c>
      <c r="J170" s="143">
        <v>2.64</v>
      </c>
      <c r="K170" s="143">
        <v>3.25</v>
      </c>
    </row>
    <row r="171" spans="2:11">
      <c r="B171" s="37" t="s">
        <v>371</v>
      </c>
      <c r="C171" s="135">
        <v>88829</v>
      </c>
      <c r="D171" s="135">
        <v>167499</v>
      </c>
      <c r="E171" s="136">
        <v>200411</v>
      </c>
      <c r="F171" s="138">
        <v>0.7</v>
      </c>
      <c r="G171" s="138">
        <v>0.7</v>
      </c>
      <c r="H171" s="141">
        <v>0.9</v>
      </c>
      <c r="I171" s="143">
        <v>3.95</v>
      </c>
      <c r="J171" s="143">
        <v>6.55</v>
      </c>
      <c r="K171" s="143">
        <v>1.64</v>
      </c>
    </row>
    <row r="172" spans="2:11">
      <c r="B172" s="37" t="s">
        <v>372</v>
      </c>
      <c r="C172" s="135">
        <v>24963</v>
      </c>
      <c r="D172" s="135">
        <v>34753</v>
      </c>
      <c r="E172" s="136">
        <v>57498</v>
      </c>
      <c r="F172" s="138">
        <v>0.2</v>
      </c>
      <c r="G172" s="138">
        <v>0.1</v>
      </c>
      <c r="H172" s="141">
        <v>0.3</v>
      </c>
      <c r="I172" s="143">
        <v>4.05</v>
      </c>
      <c r="J172" s="143">
        <v>3.36</v>
      </c>
      <c r="K172" s="143">
        <v>4.68</v>
      </c>
    </row>
    <row r="173" spans="2:11">
      <c r="B173" s="37" t="s">
        <v>373</v>
      </c>
      <c r="C173" s="135">
        <v>6964</v>
      </c>
      <c r="D173" s="135">
        <v>12827</v>
      </c>
      <c r="E173" s="136">
        <v>15628</v>
      </c>
      <c r="F173" s="138">
        <v>0.1</v>
      </c>
      <c r="G173" s="138">
        <v>0</v>
      </c>
      <c r="H173" s="141">
        <v>0.1</v>
      </c>
      <c r="I173" s="143">
        <v>3.92</v>
      </c>
      <c r="J173" s="143">
        <v>6.3</v>
      </c>
      <c r="K173" s="143">
        <v>1.81</v>
      </c>
    </row>
    <row r="174" spans="2:11">
      <c r="B174" s="36" t="s">
        <v>374</v>
      </c>
      <c r="C174" s="135">
        <v>789854</v>
      </c>
      <c r="D174" s="135">
        <v>1247265</v>
      </c>
      <c r="E174" s="136">
        <v>1502483</v>
      </c>
      <c r="F174" s="138">
        <v>6.4</v>
      </c>
      <c r="G174" s="138">
        <v>4.9000000000000004</v>
      </c>
      <c r="H174" s="141">
        <v>6.6</v>
      </c>
      <c r="I174" s="143">
        <v>3.11</v>
      </c>
      <c r="J174" s="143">
        <v>4.67</v>
      </c>
      <c r="K174" s="143">
        <v>1.71</v>
      </c>
    </row>
    <row r="175" spans="2:11">
      <c r="B175" s="37" t="s">
        <v>375</v>
      </c>
      <c r="C175" s="135">
        <v>106774</v>
      </c>
      <c r="D175" s="135">
        <v>186856</v>
      </c>
      <c r="E175" s="136">
        <v>262063</v>
      </c>
      <c r="F175" s="138">
        <v>0.9</v>
      </c>
      <c r="G175" s="138">
        <v>0.7</v>
      </c>
      <c r="H175" s="141">
        <v>1.2</v>
      </c>
      <c r="I175" s="143">
        <v>4.37</v>
      </c>
      <c r="J175" s="143">
        <v>5.76</v>
      </c>
      <c r="K175" s="143">
        <v>3.12</v>
      </c>
    </row>
    <row r="176" spans="2:11">
      <c r="B176" s="37" t="s">
        <v>376</v>
      </c>
      <c r="C176" s="135">
        <v>28129</v>
      </c>
      <c r="D176" s="135">
        <v>36283</v>
      </c>
      <c r="E176" s="136">
        <v>43049</v>
      </c>
      <c r="F176" s="138">
        <v>0.2</v>
      </c>
      <c r="G176" s="138">
        <v>0.1</v>
      </c>
      <c r="H176" s="141">
        <v>0.2</v>
      </c>
      <c r="I176" s="143">
        <v>2.0499999999999998</v>
      </c>
      <c r="J176" s="143">
        <v>2.58</v>
      </c>
      <c r="K176" s="143">
        <v>1.57</v>
      </c>
    </row>
    <row r="177" spans="2:11">
      <c r="B177" s="37" t="s">
        <v>377</v>
      </c>
      <c r="C177" s="135">
        <v>6184</v>
      </c>
      <c r="D177" s="135">
        <v>14659</v>
      </c>
      <c r="E177" s="136">
        <v>17272</v>
      </c>
      <c r="F177" s="138">
        <v>0.1</v>
      </c>
      <c r="G177" s="138">
        <v>0.1</v>
      </c>
      <c r="H177" s="141">
        <v>0.1</v>
      </c>
      <c r="I177" s="143">
        <v>5.01</v>
      </c>
      <c r="J177" s="143">
        <v>9.01</v>
      </c>
      <c r="K177" s="143">
        <v>1.5</v>
      </c>
    </row>
    <row r="178" spans="2:11">
      <c r="B178" s="37" t="s">
        <v>378</v>
      </c>
      <c r="C178" s="135">
        <v>44481</v>
      </c>
      <c r="D178" s="135">
        <v>130254</v>
      </c>
      <c r="E178" s="136">
        <v>140764</v>
      </c>
      <c r="F178" s="138">
        <v>0.4</v>
      </c>
      <c r="G178" s="138">
        <v>0.5</v>
      </c>
      <c r="H178" s="141">
        <v>0.6</v>
      </c>
      <c r="I178" s="143">
        <v>5.64</v>
      </c>
      <c r="J178" s="143">
        <v>11.34</v>
      </c>
      <c r="K178" s="143">
        <v>0.71</v>
      </c>
    </row>
    <row r="179" spans="2:11">
      <c r="B179" s="37" t="s">
        <v>379</v>
      </c>
      <c r="C179" s="135">
        <v>245245</v>
      </c>
      <c r="D179" s="135">
        <v>317497</v>
      </c>
      <c r="E179" s="136">
        <v>343430</v>
      </c>
      <c r="F179" s="138">
        <v>2</v>
      </c>
      <c r="G179" s="138">
        <v>1.2</v>
      </c>
      <c r="H179" s="141">
        <v>1.5</v>
      </c>
      <c r="I179" s="143">
        <v>1.62</v>
      </c>
      <c r="J179" s="143">
        <v>2.62</v>
      </c>
      <c r="K179" s="143">
        <v>0.72</v>
      </c>
    </row>
    <row r="180" spans="2:11">
      <c r="B180" s="37" t="s">
        <v>380</v>
      </c>
      <c r="C180" s="135">
        <v>77400</v>
      </c>
      <c r="D180" s="135">
        <v>109168</v>
      </c>
      <c r="E180" s="136">
        <v>161971</v>
      </c>
      <c r="F180" s="138">
        <v>0.6</v>
      </c>
      <c r="G180" s="138">
        <v>0.4</v>
      </c>
      <c r="H180" s="141">
        <v>0.7</v>
      </c>
      <c r="I180" s="143">
        <v>3.58</v>
      </c>
      <c r="J180" s="143">
        <v>3.5</v>
      </c>
      <c r="K180" s="143">
        <v>3.65</v>
      </c>
    </row>
    <row r="181" spans="2:11">
      <c r="B181" s="37" t="s">
        <v>381</v>
      </c>
      <c r="C181" s="135">
        <v>56332</v>
      </c>
      <c r="D181" s="135">
        <v>96941</v>
      </c>
      <c r="E181" s="136">
        <v>127013</v>
      </c>
      <c r="F181" s="138">
        <v>0.5</v>
      </c>
      <c r="G181" s="138">
        <v>0.4</v>
      </c>
      <c r="H181" s="141">
        <v>0.6</v>
      </c>
      <c r="I181" s="143">
        <v>3.95</v>
      </c>
      <c r="J181" s="143">
        <v>5.58</v>
      </c>
      <c r="K181" s="143">
        <v>2.4900000000000002</v>
      </c>
    </row>
    <row r="182" spans="2:11">
      <c r="B182" s="37" t="s">
        <v>382</v>
      </c>
      <c r="C182" s="135">
        <v>37388</v>
      </c>
      <c r="D182" s="135">
        <v>59480</v>
      </c>
      <c r="E182" s="136">
        <v>85059</v>
      </c>
      <c r="F182" s="138">
        <v>0.3</v>
      </c>
      <c r="G182" s="138">
        <v>0.2</v>
      </c>
      <c r="H182" s="141">
        <v>0.4</v>
      </c>
      <c r="I182" s="143">
        <v>3.99</v>
      </c>
      <c r="J182" s="143">
        <v>4.75</v>
      </c>
      <c r="K182" s="143">
        <v>3.31</v>
      </c>
    </row>
    <row r="183" spans="2:11">
      <c r="B183" s="37" t="s">
        <v>383</v>
      </c>
      <c r="C183" s="135">
        <v>11369</v>
      </c>
      <c r="D183" s="135">
        <v>22337</v>
      </c>
      <c r="E183" s="136">
        <v>28922</v>
      </c>
      <c r="F183" s="138">
        <v>0.1</v>
      </c>
      <c r="G183" s="138">
        <v>0.1</v>
      </c>
      <c r="H183" s="141">
        <v>0.1</v>
      </c>
      <c r="I183" s="143">
        <v>4.55</v>
      </c>
      <c r="J183" s="143">
        <v>6.99</v>
      </c>
      <c r="K183" s="143">
        <v>2.38</v>
      </c>
    </row>
    <row r="184" spans="2:11">
      <c r="B184" s="37" t="s">
        <v>384</v>
      </c>
      <c r="C184" s="135">
        <v>126836</v>
      </c>
      <c r="D184" s="135">
        <v>193364</v>
      </c>
      <c r="E184" s="136">
        <v>192052</v>
      </c>
      <c r="F184" s="138">
        <v>1</v>
      </c>
      <c r="G184" s="138">
        <v>0.8</v>
      </c>
      <c r="H184" s="141">
        <v>0.8</v>
      </c>
      <c r="I184" s="143">
        <v>2</v>
      </c>
      <c r="J184" s="143">
        <v>4.3099999999999996</v>
      </c>
      <c r="K184" s="143">
        <v>-0.06</v>
      </c>
    </row>
    <row r="185" spans="2:11">
      <c r="B185" s="37" t="s">
        <v>385</v>
      </c>
      <c r="C185" s="135">
        <v>21105</v>
      </c>
      <c r="D185" s="135">
        <v>35876</v>
      </c>
      <c r="E185" s="136">
        <v>46034</v>
      </c>
      <c r="F185" s="138">
        <v>0.2</v>
      </c>
      <c r="G185" s="138">
        <v>0.1</v>
      </c>
      <c r="H185" s="141">
        <v>0.2</v>
      </c>
      <c r="I185" s="143">
        <v>3.78</v>
      </c>
      <c r="J185" s="143">
        <v>5.45</v>
      </c>
      <c r="K185" s="143">
        <v>2.29</v>
      </c>
    </row>
    <row r="186" spans="2:11">
      <c r="B186" s="37" t="s">
        <v>386</v>
      </c>
      <c r="C186" s="135">
        <v>21810</v>
      </c>
      <c r="D186" s="135">
        <v>41063</v>
      </c>
      <c r="E186" s="136">
        <v>50004</v>
      </c>
      <c r="F186" s="138">
        <v>0.2</v>
      </c>
      <c r="G186" s="138">
        <v>0.2</v>
      </c>
      <c r="H186" s="141">
        <v>0.2</v>
      </c>
      <c r="I186" s="143">
        <v>4.03</v>
      </c>
      <c r="J186" s="143">
        <v>6.53</v>
      </c>
      <c r="K186" s="143">
        <v>1.81</v>
      </c>
    </row>
    <row r="187" spans="2:11">
      <c r="B187" s="36" t="s">
        <v>387</v>
      </c>
      <c r="C187" s="135">
        <v>642185</v>
      </c>
      <c r="D187" s="135">
        <v>666878</v>
      </c>
      <c r="E187" s="136">
        <v>848105</v>
      </c>
      <c r="F187" s="138">
        <v>5.2</v>
      </c>
      <c r="G187" s="138">
        <v>2.6</v>
      </c>
      <c r="H187" s="141">
        <v>3.7</v>
      </c>
      <c r="I187" s="143">
        <v>1.33</v>
      </c>
      <c r="J187" s="143">
        <v>0.38</v>
      </c>
      <c r="K187" s="143">
        <v>2.21</v>
      </c>
    </row>
    <row r="188" spans="2:11">
      <c r="B188" s="37" t="s">
        <v>388</v>
      </c>
      <c r="C188" s="135">
        <v>77223</v>
      </c>
      <c r="D188" s="135">
        <v>65841</v>
      </c>
      <c r="E188" s="136">
        <v>111293</v>
      </c>
      <c r="F188" s="138">
        <v>0.6</v>
      </c>
      <c r="G188" s="138">
        <v>0.3</v>
      </c>
      <c r="H188" s="141">
        <v>0.5</v>
      </c>
      <c r="I188" s="143">
        <v>1.76</v>
      </c>
      <c r="J188" s="143">
        <v>-1.58</v>
      </c>
      <c r="K188" s="143">
        <v>4.8899999999999997</v>
      </c>
    </row>
    <row r="189" spans="2:11">
      <c r="B189" s="37" t="s">
        <v>389</v>
      </c>
      <c r="C189" s="135">
        <v>16426</v>
      </c>
      <c r="D189" s="135">
        <v>17514</v>
      </c>
      <c r="E189" s="136">
        <v>57028</v>
      </c>
      <c r="F189" s="138">
        <v>0.1</v>
      </c>
      <c r="G189" s="138">
        <v>0.1</v>
      </c>
      <c r="H189" s="141">
        <v>0.3</v>
      </c>
      <c r="I189" s="143">
        <v>6.11</v>
      </c>
      <c r="J189" s="143">
        <v>0.64</v>
      </c>
      <c r="K189" s="143">
        <v>11.33</v>
      </c>
    </row>
    <row r="190" spans="2:11">
      <c r="B190" s="37" t="s">
        <v>390</v>
      </c>
      <c r="C190" s="135">
        <v>234883</v>
      </c>
      <c r="D190" s="135">
        <v>174273</v>
      </c>
      <c r="E190" s="136">
        <v>146781</v>
      </c>
      <c r="F190" s="138">
        <v>1.9</v>
      </c>
      <c r="G190" s="138">
        <v>0.7</v>
      </c>
      <c r="H190" s="141">
        <v>0.6</v>
      </c>
      <c r="I190" s="143">
        <v>-2.21</v>
      </c>
      <c r="J190" s="143">
        <v>-2.94</v>
      </c>
      <c r="K190" s="143">
        <v>-1.55</v>
      </c>
    </row>
    <row r="191" spans="2:11">
      <c r="B191" s="37" t="s">
        <v>391</v>
      </c>
      <c r="C191" s="135">
        <v>88742</v>
      </c>
      <c r="D191" s="135">
        <v>109723</v>
      </c>
      <c r="E191" s="136">
        <v>139545</v>
      </c>
      <c r="F191" s="138">
        <v>0.7</v>
      </c>
      <c r="G191" s="138">
        <v>0.4</v>
      </c>
      <c r="H191" s="141">
        <v>0.6</v>
      </c>
      <c r="I191" s="143">
        <v>2.1800000000000002</v>
      </c>
      <c r="J191" s="143">
        <v>2.14</v>
      </c>
      <c r="K191" s="143">
        <v>2.21</v>
      </c>
    </row>
    <row r="192" spans="2:11">
      <c r="B192" s="37" t="s">
        <v>392</v>
      </c>
      <c r="C192" s="135">
        <v>33694</v>
      </c>
      <c r="D192" s="135">
        <v>49123</v>
      </c>
      <c r="E192" s="136">
        <v>47640</v>
      </c>
      <c r="F192" s="138">
        <v>0.3</v>
      </c>
      <c r="G192" s="138">
        <v>0.2</v>
      </c>
      <c r="H192" s="141">
        <v>0.2</v>
      </c>
      <c r="I192" s="143">
        <v>1.66</v>
      </c>
      <c r="J192" s="143">
        <v>3.84</v>
      </c>
      <c r="K192" s="143">
        <v>-0.28000000000000003</v>
      </c>
    </row>
    <row r="193" spans="2:11">
      <c r="B193" s="38" t="s">
        <v>393</v>
      </c>
      <c r="C193" s="135">
        <v>11128</v>
      </c>
      <c r="D193" s="135">
        <v>14970</v>
      </c>
      <c r="E193" s="136">
        <v>13010</v>
      </c>
      <c r="F193" s="138">
        <v>0.1</v>
      </c>
      <c r="G193" s="138">
        <v>0.1</v>
      </c>
      <c r="H193" s="141">
        <v>0.1</v>
      </c>
      <c r="I193" s="143">
        <v>0.75</v>
      </c>
      <c r="J193" s="143">
        <v>3.01</v>
      </c>
      <c r="K193" s="143">
        <v>-1.27</v>
      </c>
    </row>
    <row r="194" spans="2:11">
      <c r="B194" s="38" t="s">
        <v>394</v>
      </c>
      <c r="C194" s="135">
        <v>12335</v>
      </c>
      <c r="D194" s="135">
        <v>14737</v>
      </c>
      <c r="E194" s="136">
        <v>10741</v>
      </c>
      <c r="F194" s="138">
        <v>0.1</v>
      </c>
      <c r="G194" s="138">
        <v>0.1</v>
      </c>
      <c r="H194" s="141">
        <v>0</v>
      </c>
      <c r="I194" s="143">
        <v>-0.66</v>
      </c>
      <c r="J194" s="143">
        <v>1.8</v>
      </c>
      <c r="K194" s="143">
        <v>-2.83</v>
      </c>
    </row>
    <row r="195" spans="2:11">
      <c r="B195" s="38" t="s">
        <v>395</v>
      </c>
      <c r="C195" s="135">
        <v>10616</v>
      </c>
      <c r="D195" s="135">
        <v>19366</v>
      </c>
      <c r="E195" s="136">
        <v>23685</v>
      </c>
      <c r="F195" s="138">
        <v>0.1</v>
      </c>
      <c r="G195" s="138">
        <v>0.1</v>
      </c>
      <c r="H195" s="141">
        <v>0.1</v>
      </c>
      <c r="I195" s="143">
        <v>3.9</v>
      </c>
      <c r="J195" s="143">
        <v>6.2</v>
      </c>
      <c r="K195" s="143">
        <v>1.85</v>
      </c>
    </row>
    <row r="196" spans="2:11">
      <c r="B196" s="37" t="s">
        <v>396</v>
      </c>
      <c r="C196" s="135">
        <v>157767</v>
      </c>
      <c r="D196" s="135">
        <v>178357</v>
      </c>
      <c r="E196" s="136">
        <v>263565</v>
      </c>
      <c r="F196" s="138">
        <v>1.3</v>
      </c>
      <c r="G196" s="138">
        <v>0.7</v>
      </c>
      <c r="H196" s="141">
        <v>1.2</v>
      </c>
      <c r="I196" s="143">
        <v>2.4700000000000002</v>
      </c>
      <c r="J196" s="143">
        <v>1.23</v>
      </c>
      <c r="K196" s="143">
        <v>3.61</v>
      </c>
    </row>
    <row r="197" spans="2:11">
      <c r="B197" s="37" t="s">
        <v>397</v>
      </c>
      <c r="C197" s="135">
        <v>0</v>
      </c>
      <c r="D197" s="135">
        <v>0</v>
      </c>
      <c r="E197" s="136">
        <v>0</v>
      </c>
      <c r="F197" s="138">
        <v>0</v>
      </c>
      <c r="G197" s="138">
        <v>0</v>
      </c>
      <c r="H197" s="141">
        <v>0</v>
      </c>
      <c r="I197" s="143" t="s">
        <v>133</v>
      </c>
      <c r="J197" s="143" t="s">
        <v>133</v>
      </c>
      <c r="K197" s="143" t="s">
        <v>133</v>
      </c>
    </row>
    <row r="198" spans="2:11">
      <c r="B198" s="38" t="s">
        <v>398</v>
      </c>
      <c r="C198" s="135">
        <v>0</v>
      </c>
      <c r="D198" s="135">
        <v>0</v>
      </c>
      <c r="E198" s="136">
        <v>0</v>
      </c>
      <c r="F198" s="138">
        <v>0</v>
      </c>
      <c r="G198" s="138">
        <v>0</v>
      </c>
      <c r="H198" s="141">
        <v>0</v>
      </c>
      <c r="I198" s="143" t="s">
        <v>133</v>
      </c>
      <c r="J198" s="143" t="s">
        <v>133</v>
      </c>
      <c r="K198" s="143" t="s">
        <v>133</v>
      </c>
    </row>
    <row r="199" spans="2:11">
      <c r="B199" s="38" t="s">
        <v>399</v>
      </c>
      <c r="C199" s="135">
        <v>0</v>
      </c>
      <c r="D199" s="135">
        <v>0</v>
      </c>
      <c r="E199" s="136">
        <v>0</v>
      </c>
      <c r="F199" s="138">
        <v>0</v>
      </c>
      <c r="G199" s="138">
        <v>0</v>
      </c>
      <c r="H199" s="141">
        <v>0</v>
      </c>
      <c r="I199" s="143" t="s">
        <v>133</v>
      </c>
      <c r="J199" s="143" t="s">
        <v>133</v>
      </c>
      <c r="K199" s="143" t="s">
        <v>133</v>
      </c>
    </row>
    <row r="200" spans="2:11">
      <c r="B200" s="37" t="s">
        <v>400</v>
      </c>
      <c r="C200" s="135">
        <v>33440</v>
      </c>
      <c r="D200" s="135">
        <v>57567</v>
      </c>
      <c r="E200" s="136">
        <v>53400</v>
      </c>
      <c r="F200" s="138">
        <v>0.3</v>
      </c>
      <c r="G200" s="138">
        <v>0.2</v>
      </c>
      <c r="H200" s="141">
        <v>0.2</v>
      </c>
      <c r="I200" s="143">
        <v>2.25</v>
      </c>
      <c r="J200" s="143">
        <v>5.58</v>
      </c>
      <c r="K200" s="143">
        <v>-0.68</v>
      </c>
    </row>
    <row r="201" spans="2:11">
      <c r="B201" s="38" t="s">
        <v>401</v>
      </c>
      <c r="C201" s="135">
        <v>3553</v>
      </c>
      <c r="D201" s="135">
        <v>4110</v>
      </c>
      <c r="E201" s="136">
        <v>3120</v>
      </c>
      <c r="F201" s="138">
        <v>0</v>
      </c>
      <c r="G201" s="138">
        <v>0</v>
      </c>
      <c r="H201" s="141">
        <v>0</v>
      </c>
      <c r="I201" s="143">
        <v>-0.62</v>
      </c>
      <c r="J201" s="143">
        <v>1.47</v>
      </c>
      <c r="K201" s="143">
        <v>-2.4700000000000002</v>
      </c>
    </row>
    <row r="202" spans="2:11">
      <c r="B202" s="38" t="s">
        <v>402</v>
      </c>
      <c r="C202" s="135">
        <v>27347</v>
      </c>
      <c r="D202" s="135">
        <v>52945</v>
      </c>
      <c r="E202" s="136">
        <v>50340</v>
      </c>
      <c r="F202" s="138">
        <v>0.2</v>
      </c>
      <c r="G202" s="138">
        <v>0.2</v>
      </c>
      <c r="H202" s="141">
        <v>0.2</v>
      </c>
      <c r="I202" s="143">
        <v>2.95</v>
      </c>
      <c r="J202" s="143">
        <v>6.83</v>
      </c>
      <c r="K202" s="143">
        <v>-0.46</v>
      </c>
    </row>
    <row r="203" spans="2:11">
      <c r="B203" s="37" t="s">
        <v>403</v>
      </c>
      <c r="C203" s="135">
        <v>2340</v>
      </c>
      <c r="D203" s="135">
        <v>15851</v>
      </c>
      <c r="E203" s="136">
        <v>14675</v>
      </c>
      <c r="F203" s="138">
        <v>0</v>
      </c>
      <c r="G203" s="138">
        <v>0.1</v>
      </c>
      <c r="H203" s="141">
        <v>0.1</v>
      </c>
      <c r="I203" s="143">
        <v>9.14</v>
      </c>
      <c r="J203" s="143">
        <v>21.08</v>
      </c>
      <c r="K203" s="143">
        <v>-0.7</v>
      </c>
    </row>
    <row r="204" spans="2:11">
      <c r="B204" s="36" t="s">
        <v>404</v>
      </c>
      <c r="C204" s="135">
        <v>375018</v>
      </c>
      <c r="D204" s="135">
        <v>576475</v>
      </c>
      <c r="E204" s="136">
        <v>643626</v>
      </c>
      <c r="F204" s="138">
        <v>3.1</v>
      </c>
      <c r="G204" s="138">
        <v>2.2000000000000002</v>
      </c>
      <c r="H204" s="141">
        <v>2.8</v>
      </c>
      <c r="I204" s="143">
        <v>2.61</v>
      </c>
      <c r="J204" s="143">
        <v>4.3899999999999997</v>
      </c>
      <c r="K204" s="143">
        <v>1.01</v>
      </c>
    </row>
    <row r="205" spans="2:11">
      <c r="B205" s="37" t="s">
        <v>405</v>
      </c>
      <c r="C205" s="135">
        <v>42545</v>
      </c>
      <c r="D205" s="135">
        <v>41502</v>
      </c>
      <c r="E205" s="136">
        <v>33564</v>
      </c>
      <c r="F205" s="138">
        <v>0.3</v>
      </c>
      <c r="G205" s="138">
        <v>0.2</v>
      </c>
      <c r="H205" s="141">
        <v>0.1</v>
      </c>
      <c r="I205" s="143">
        <v>-1.1200000000000001</v>
      </c>
      <c r="J205" s="143">
        <v>-0.25</v>
      </c>
      <c r="K205" s="143">
        <v>-1.91</v>
      </c>
    </row>
    <row r="206" spans="2:11">
      <c r="B206" s="38" t="s">
        <v>406</v>
      </c>
      <c r="C206" s="135">
        <v>33186</v>
      </c>
      <c r="D206" s="135">
        <v>23250</v>
      </c>
      <c r="E206" s="136">
        <v>13416</v>
      </c>
      <c r="F206" s="138">
        <v>0.3</v>
      </c>
      <c r="G206" s="138">
        <v>0.1</v>
      </c>
      <c r="H206" s="141">
        <v>0.1</v>
      </c>
      <c r="I206" s="143">
        <v>-4.22</v>
      </c>
      <c r="J206" s="143">
        <v>-3.5</v>
      </c>
      <c r="K206" s="143">
        <v>-4.88</v>
      </c>
    </row>
    <row r="207" spans="2:11">
      <c r="B207" s="38" t="s">
        <v>407</v>
      </c>
      <c r="C207" s="135">
        <v>5342</v>
      </c>
      <c r="D207" s="135">
        <v>16626</v>
      </c>
      <c r="E207" s="136">
        <v>18191</v>
      </c>
      <c r="F207" s="138">
        <v>0</v>
      </c>
      <c r="G207" s="138">
        <v>0.1</v>
      </c>
      <c r="H207" s="141">
        <v>0.1</v>
      </c>
      <c r="I207" s="143">
        <v>6.01</v>
      </c>
      <c r="J207" s="143">
        <v>12.02</v>
      </c>
      <c r="K207" s="143">
        <v>0.82</v>
      </c>
    </row>
    <row r="208" spans="2:11">
      <c r="B208" s="38" t="s">
        <v>408</v>
      </c>
      <c r="C208" s="135">
        <v>1946</v>
      </c>
      <c r="D208" s="135">
        <v>1878</v>
      </c>
      <c r="E208" s="136">
        <v>2594</v>
      </c>
      <c r="F208" s="138">
        <v>0</v>
      </c>
      <c r="G208" s="138">
        <v>0</v>
      </c>
      <c r="H208" s="141">
        <v>0</v>
      </c>
      <c r="I208" s="143">
        <v>1.38</v>
      </c>
      <c r="J208" s="143">
        <v>-0.36</v>
      </c>
      <c r="K208" s="143">
        <v>2.98</v>
      </c>
    </row>
    <row r="209" spans="2:11">
      <c r="B209" s="37" t="s">
        <v>409</v>
      </c>
      <c r="C209" s="135">
        <v>11686</v>
      </c>
      <c r="D209" s="135">
        <v>14903</v>
      </c>
      <c r="E209" s="136">
        <v>13447</v>
      </c>
      <c r="F209" s="138">
        <v>0.1</v>
      </c>
      <c r="G209" s="138">
        <v>0.1</v>
      </c>
      <c r="H209" s="141">
        <v>0.1</v>
      </c>
      <c r="I209" s="143">
        <v>0.67</v>
      </c>
      <c r="J209" s="143">
        <v>2.46</v>
      </c>
      <c r="K209" s="143">
        <v>-0.93</v>
      </c>
    </row>
    <row r="210" spans="2:11">
      <c r="B210" s="38" t="s">
        <v>410</v>
      </c>
      <c r="C210" s="135">
        <v>5083</v>
      </c>
      <c r="D210" s="135">
        <v>6101</v>
      </c>
      <c r="E210" s="136">
        <v>7701</v>
      </c>
      <c r="F210" s="138">
        <v>0</v>
      </c>
      <c r="G210" s="138">
        <v>0</v>
      </c>
      <c r="H210" s="141">
        <v>0</v>
      </c>
      <c r="I210" s="143">
        <v>2</v>
      </c>
      <c r="J210" s="143">
        <v>1.84</v>
      </c>
      <c r="K210" s="143">
        <v>2.14</v>
      </c>
    </row>
    <row r="211" spans="2:11">
      <c r="B211" s="38" t="s">
        <v>411</v>
      </c>
      <c r="C211" s="135">
        <v>5655</v>
      </c>
      <c r="D211" s="135">
        <v>6914</v>
      </c>
      <c r="E211" s="136">
        <v>5219</v>
      </c>
      <c r="F211" s="138">
        <v>0</v>
      </c>
      <c r="G211" s="138">
        <v>0</v>
      </c>
      <c r="H211" s="141">
        <v>0</v>
      </c>
      <c r="I211" s="143">
        <v>-0.38</v>
      </c>
      <c r="J211" s="143">
        <v>2.0299999999999998</v>
      </c>
      <c r="K211" s="143">
        <v>-2.52</v>
      </c>
    </row>
    <row r="212" spans="2:11">
      <c r="B212" s="38" t="s">
        <v>412</v>
      </c>
      <c r="C212" s="135">
        <v>764</v>
      </c>
      <c r="D212" s="135">
        <v>1175</v>
      </c>
      <c r="E212" s="136">
        <v>339</v>
      </c>
      <c r="F212" s="138">
        <v>0</v>
      </c>
      <c r="G212" s="138">
        <v>0</v>
      </c>
      <c r="H212" s="141">
        <v>0</v>
      </c>
      <c r="I212" s="143">
        <v>-3.8</v>
      </c>
      <c r="J212" s="143">
        <v>4.4000000000000004</v>
      </c>
      <c r="K212" s="143">
        <v>-10.69</v>
      </c>
    </row>
    <row r="213" spans="2:11">
      <c r="B213" s="37" t="s">
        <v>413</v>
      </c>
      <c r="C213" s="135">
        <v>20686</v>
      </c>
      <c r="D213" s="135">
        <v>22732</v>
      </c>
      <c r="E213" s="136">
        <v>19063</v>
      </c>
      <c r="F213" s="138">
        <v>0.2</v>
      </c>
      <c r="G213" s="138">
        <v>0.1</v>
      </c>
      <c r="H213" s="141">
        <v>0.1</v>
      </c>
      <c r="I213" s="143">
        <v>-0.39</v>
      </c>
      <c r="J213" s="143">
        <v>0.95</v>
      </c>
      <c r="K213" s="143">
        <v>-1.59</v>
      </c>
    </row>
    <row r="214" spans="2:11">
      <c r="B214" s="38" t="s">
        <v>414</v>
      </c>
      <c r="C214" s="135">
        <v>20689</v>
      </c>
      <c r="D214" s="135">
        <v>22732</v>
      </c>
      <c r="E214" s="136">
        <v>19063</v>
      </c>
      <c r="F214" s="138">
        <v>0.2</v>
      </c>
      <c r="G214" s="138">
        <v>0.1</v>
      </c>
      <c r="H214" s="141">
        <v>0.1</v>
      </c>
      <c r="I214" s="143">
        <v>-0.39</v>
      </c>
      <c r="J214" s="143">
        <v>0.95</v>
      </c>
      <c r="K214" s="143">
        <v>-1.59</v>
      </c>
    </row>
    <row r="215" spans="2:11">
      <c r="B215" s="38" t="s">
        <v>415</v>
      </c>
      <c r="C215" s="135">
        <v>0</v>
      </c>
      <c r="D215" s="135">
        <v>0</v>
      </c>
      <c r="E215" s="136">
        <v>0</v>
      </c>
      <c r="F215" s="138">
        <v>0</v>
      </c>
      <c r="G215" s="138">
        <v>0</v>
      </c>
      <c r="H215" s="141">
        <v>0</v>
      </c>
      <c r="I215" s="143" t="s">
        <v>133</v>
      </c>
      <c r="J215" s="143" t="s">
        <v>133</v>
      </c>
      <c r="K215" s="143" t="s">
        <v>133</v>
      </c>
    </row>
    <row r="216" spans="2:11">
      <c r="B216" s="37" t="s">
        <v>416</v>
      </c>
      <c r="C216" s="135">
        <v>295926</v>
      </c>
      <c r="D216" s="135">
        <v>492891</v>
      </c>
      <c r="E216" s="136">
        <v>567528</v>
      </c>
      <c r="F216" s="138">
        <v>2.4</v>
      </c>
      <c r="G216" s="138">
        <v>1.9</v>
      </c>
      <c r="H216" s="141">
        <v>2.5</v>
      </c>
      <c r="I216" s="143">
        <v>3.15</v>
      </c>
      <c r="J216" s="143">
        <v>5.23</v>
      </c>
      <c r="K216" s="143">
        <v>1.29</v>
      </c>
    </row>
    <row r="217" spans="2:11">
      <c r="B217" s="37" t="s">
        <v>417</v>
      </c>
      <c r="C217" s="135">
        <v>6981</v>
      </c>
      <c r="D217" s="135">
        <v>4177</v>
      </c>
      <c r="E217" s="136">
        <v>3786</v>
      </c>
      <c r="F217" s="138">
        <v>0.1</v>
      </c>
      <c r="G217" s="138">
        <v>0</v>
      </c>
      <c r="H217" s="141">
        <v>0</v>
      </c>
      <c r="I217" s="143">
        <v>-2.87</v>
      </c>
      <c r="J217" s="143">
        <v>-5.01</v>
      </c>
      <c r="K217" s="143">
        <v>-0.89</v>
      </c>
    </row>
    <row r="218" spans="2:11">
      <c r="B218" s="37" t="s">
        <v>418</v>
      </c>
      <c r="C218" s="135">
        <v>102</v>
      </c>
      <c r="D218" s="135">
        <v>702</v>
      </c>
      <c r="E218" s="136">
        <v>3051</v>
      </c>
      <c r="F218" s="138">
        <v>0</v>
      </c>
      <c r="G218" s="138">
        <v>0</v>
      </c>
      <c r="H218" s="141">
        <v>0</v>
      </c>
      <c r="I218" s="143">
        <v>17.57</v>
      </c>
      <c r="J218" s="143">
        <v>21.28</v>
      </c>
      <c r="K218" s="143">
        <v>14.29</v>
      </c>
    </row>
    <row r="219" spans="2:11">
      <c r="B219" s="36" t="s">
        <v>419</v>
      </c>
      <c r="C219" s="135">
        <v>834728</v>
      </c>
      <c r="D219" s="135">
        <v>903501</v>
      </c>
      <c r="E219" s="136">
        <v>1000558</v>
      </c>
      <c r="F219" s="138">
        <v>6.8</v>
      </c>
      <c r="G219" s="138">
        <v>3.5</v>
      </c>
      <c r="H219" s="141">
        <v>4.4000000000000004</v>
      </c>
      <c r="I219" s="143">
        <v>0.87</v>
      </c>
      <c r="J219" s="143">
        <v>0.79</v>
      </c>
      <c r="K219" s="143">
        <v>0.93</v>
      </c>
    </row>
    <row r="220" spans="2:11">
      <c r="B220" s="36" t="s">
        <v>420</v>
      </c>
      <c r="C220" s="135">
        <v>750034</v>
      </c>
      <c r="D220" s="135">
        <v>790589</v>
      </c>
      <c r="E220" s="136">
        <v>895214</v>
      </c>
      <c r="F220" s="138">
        <v>6.1</v>
      </c>
      <c r="G220" s="138">
        <v>3.1</v>
      </c>
      <c r="H220" s="141">
        <v>3.9</v>
      </c>
      <c r="I220" s="143">
        <v>0.85</v>
      </c>
      <c r="J220" s="143">
        <v>0.53</v>
      </c>
      <c r="K220" s="143">
        <v>1.1399999999999999</v>
      </c>
    </row>
    <row r="221" spans="2:11">
      <c r="B221" s="37" t="s">
        <v>421</v>
      </c>
      <c r="C221" s="135">
        <v>351108</v>
      </c>
      <c r="D221" s="135">
        <v>373054</v>
      </c>
      <c r="E221" s="136">
        <v>519418</v>
      </c>
      <c r="F221" s="138">
        <v>2.9</v>
      </c>
      <c r="G221" s="138">
        <v>1.5</v>
      </c>
      <c r="H221" s="141">
        <v>2.2999999999999998</v>
      </c>
      <c r="I221" s="143">
        <v>1.88</v>
      </c>
      <c r="J221" s="143">
        <v>0.61</v>
      </c>
      <c r="K221" s="143">
        <v>3.05</v>
      </c>
    </row>
    <row r="222" spans="2:11">
      <c r="B222" s="38" t="s">
        <v>422</v>
      </c>
      <c r="C222" s="135">
        <v>0</v>
      </c>
      <c r="D222" s="135">
        <v>0</v>
      </c>
      <c r="E222" s="136">
        <v>0</v>
      </c>
      <c r="F222" s="138">
        <v>0</v>
      </c>
      <c r="G222" s="138">
        <v>0</v>
      </c>
      <c r="H222" s="141">
        <v>0</v>
      </c>
      <c r="I222" s="143" t="s">
        <v>133</v>
      </c>
      <c r="J222" s="143" t="s">
        <v>133</v>
      </c>
      <c r="K222" s="143" t="s">
        <v>133</v>
      </c>
    </row>
    <row r="223" spans="2:11">
      <c r="B223" s="38" t="s">
        <v>423</v>
      </c>
      <c r="C223" s="135">
        <v>13263</v>
      </c>
      <c r="D223" s="135">
        <v>15020</v>
      </c>
      <c r="E223" s="136">
        <v>22139</v>
      </c>
      <c r="F223" s="138">
        <v>0.1</v>
      </c>
      <c r="G223" s="138">
        <v>0.1</v>
      </c>
      <c r="H223" s="141">
        <v>0.1</v>
      </c>
      <c r="I223" s="143">
        <v>2.4700000000000002</v>
      </c>
      <c r="J223" s="143">
        <v>1.25</v>
      </c>
      <c r="K223" s="143">
        <v>3.59</v>
      </c>
    </row>
    <row r="224" spans="2:11">
      <c r="B224" s="38" t="s">
        <v>424</v>
      </c>
      <c r="C224" s="135">
        <v>337834</v>
      </c>
      <c r="D224" s="135">
        <v>358067</v>
      </c>
      <c r="E224" s="136">
        <v>497895</v>
      </c>
      <c r="F224" s="138">
        <v>2.7</v>
      </c>
      <c r="G224" s="138">
        <v>1.4</v>
      </c>
      <c r="H224" s="141">
        <v>2.2000000000000002</v>
      </c>
      <c r="I224" s="143">
        <v>1.86</v>
      </c>
      <c r="J224" s="143">
        <v>0.57999999999999996</v>
      </c>
      <c r="K224" s="143">
        <v>3.04</v>
      </c>
    </row>
    <row r="225" spans="2:11">
      <c r="B225" s="37" t="s">
        <v>425</v>
      </c>
      <c r="C225" s="135">
        <v>45305</v>
      </c>
      <c r="D225" s="135">
        <v>61173</v>
      </c>
      <c r="E225" s="136">
        <v>30793</v>
      </c>
      <c r="F225" s="138">
        <v>0.4</v>
      </c>
      <c r="G225" s="138">
        <v>0.2</v>
      </c>
      <c r="H225" s="141">
        <v>0.1</v>
      </c>
      <c r="I225" s="143">
        <v>-1.82</v>
      </c>
      <c r="J225" s="143">
        <v>3.05</v>
      </c>
      <c r="K225" s="143">
        <v>-6.05</v>
      </c>
    </row>
    <row r="226" spans="2:11">
      <c r="B226" s="37" t="s">
        <v>426</v>
      </c>
      <c r="C226" s="135">
        <v>12313</v>
      </c>
      <c r="D226" s="135">
        <v>24465</v>
      </c>
      <c r="E226" s="136">
        <v>26542</v>
      </c>
      <c r="F226" s="138">
        <v>0.1</v>
      </c>
      <c r="G226" s="138">
        <v>0.1</v>
      </c>
      <c r="H226" s="141">
        <v>0.1</v>
      </c>
      <c r="I226" s="143">
        <v>3.73</v>
      </c>
      <c r="J226" s="143">
        <v>7.11</v>
      </c>
      <c r="K226" s="143">
        <v>0.74</v>
      </c>
    </row>
    <row r="227" spans="2:11">
      <c r="B227" s="37" t="s">
        <v>427</v>
      </c>
      <c r="C227" s="135">
        <v>266320</v>
      </c>
      <c r="D227" s="135">
        <v>226402</v>
      </c>
      <c r="E227" s="136">
        <v>213044</v>
      </c>
      <c r="F227" s="138">
        <v>2.2000000000000002</v>
      </c>
      <c r="G227" s="138">
        <v>0.9</v>
      </c>
      <c r="H227" s="141">
        <v>0.9</v>
      </c>
      <c r="I227" s="143">
        <v>-1.06</v>
      </c>
      <c r="J227" s="143">
        <v>-1.61</v>
      </c>
      <c r="K227" s="143">
        <v>-0.55000000000000004</v>
      </c>
    </row>
    <row r="228" spans="2:11">
      <c r="B228" s="38" t="s">
        <v>428</v>
      </c>
      <c r="C228" s="135">
        <v>194631</v>
      </c>
      <c r="D228" s="135">
        <v>141977</v>
      </c>
      <c r="E228" s="136">
        <v>123884</v>
      </c>
      <c r="F228" s="138">
        <v>1.6</v>
      </c>
      <c r="G228" s="138">
        <v>0.6</v>
      </c>
      <c r="H228" s="141">
        <v>0.5</v>
      </c>
      <c r="I228" s="143">
        <v>-2.13</v>
      </c>
      <c r="J228" s="143">
        <v>-3.11</v>
      </c>
      <c r="K228" s="143">
        <v>-1.23</v>
      </c>
    </row>
    <row r="229" spans="2:11">
      <c r="B229" s="38" t="s">
        <v>429</v>
      </c>
      <c r="C229" s="135">
        <v>60307</v>
      </c>
      <c r="D229" s="135">
        <v>84095</v>
      </c>
      <c r="E229" s="136">
        <v>89250</v>
      </c>
      <c r="F229" s="138">
        <v>0.5</v>
      </c>
      <c r="G229" s="138">
        <v>0.3</v>
      </c>
      <c r="H229" s="141">
        <v>0.4</v>
      </c>
      <c r="I229" s="143">
        <v>1.88</v>
      </c>
      <c r="J229" s="143">
        <v>3.38</v>
      </c>
      <c r="K229" s="143">
        <v>0.54</v>
      </c>
    </row>
    <row r="230" spans="2:11">
      <c r="B230" s="37" t="s">
        <v>430</v>
      </c>
      <c r="C230" s="135">
        <v>80814</v>
      </c>
      <c r="D230" s="135">
        <v>101595</v>
      </c>
      <c r="E230" s="136">
        <v>105469</v>
      </c>
      <c r="F230" s="138">
        <v>0.7</v>
      </c>
      <c r="G230" s="138">
        <v>0.4</v>
      </c>
      <c r="H230" s="141">
        <v>0.5</v>
      </c>
      <c r="I230" s="143">
        <v>1.28</v>
      </c>
      <c r="J230" s="143">
        <v>2.31</v>
      </c>
      <c r="K230" s="143">
        <v>0.34</v>
      </c>
    </row>
    <row r="231" spans="2:11">
      <c r="B231" s="36" t="s">
        <v>431</v>
      </c>
      <c r="C231" s="135">
        <v>429712</v>
      </c>
      <c r="D231" s="135">
        <v>505487</v>
      </c>
      <c r="E231" s="136">
        <v>630622</v>
      </c>
      <c r="F231" s="138">
        <v>3.5</v>
      </c>
      <c r="G231" s="138">
        <v>2</v>
      </c>
      <c r="H231" s="141">
        <v>2.8</v>
      </c>
      <c r="I231" s="143">
        <v>1.84</v>
      </c>
      <c r="J231" s="143">
        <v>1.64</v>
      </c>
      <c r="K231" s="143">
        <v>2.0299999999999998</v>
      </c>
    </row>
    <row r="232" spans="2:11">
      <c r="B232" s="37" t="s">
        <v>432</v>
      </c>
      <c r="C232" s="135">
        <v>385382</v>
      </c>
      <c r="D232" s="135">
        <v>421527</v>
      </c>
      <c r="E232" s="136">
        <v>480502</v>
      </c>
      <c r="F232" s="138">
        <v>3.1</v>
      </c>
      <c r="G232" s="138">
        <v>1.6</v>
      </c>
      <c r="H232" s="141">
        <v>2.1</v>
      </c>
      <c r="I232" s="143">
        <v>1.06</v>
      </c>
      <c r="J232" s="143">
        <v>0.9</v>
      </c>
      <c r="K232" s="143">
        <v>1.2</v>
      </c>
    </row>
    <row r="233" spans="2:11">
      <c r="B233" s="38" t="s">
        <v>433</v>
      </c>
      <c r="C233" s="135">
        <v>297176</v>
      </c>
      <c r="D233" s="135">
        <v>307737</v>
      </c>
      <c r="E233" s="136">
        <v>396050</v>
      </c>
      <c r="F233" s="138">
        <v>2.4</v>
      </c>
      <c r="G233" s="138">
        <v>1.2</v>
      </c>
      <c r="H233" s="141">
        <v>1.7</v>
      </c>
      <c r="I233" s="143">
        <v>1.38</v>
      </c>
      <c r="J233" s="143">
        <v>0.35</v>
      </c>
      <c r="K233" s="143">
        <v>2.3199999999999998</v>
      </c>
    </row>
    <row r="234" spans="2:11">
      <c r="B234" s="38" t="s">
        <v>434</v>
      </c>
      <c r="C234" s="135">
        <v>72912</v>
      </c>
      <c r="D234" s="135">
        <v>129317</v>
      </c>
      <c r="E234" s="136">
        <v>84486</v>
      </c>
      <c r="F234" s="138">
        <v>0.6</v>
      </c>
      <c r="G234" s="138">
        <v>0.5</v>
      </c>
      <c r="H234" s="141">
        <v>0.4</v>
      </c>
      <c r="I234" s="143">
        <v>0.7</v>
      </c>
      <c r="J234" s="143">
        <v>5.9</v>
      </c>
      <c r="K234" s="143">
        <v>-3.8</v>
      </c>
    </row>
    <row r="235" spans="2:11">
      <c r="B235" s="37" t="s">
        <v>435</v>
      </c>
      <c r="C235" s="135">
        <v>44888</v>
      </c>
      <c r="D235" s="135">
        <v>66891</v>
      </c>
      <c r="E235" s="136">
        <v>158572</v>
      </c>
      <c r="F235" s="138">
        <v>0.4</v>
      </c>
      <c r="G235" s="138">
        <v>0.3</v>
      </c>
      <c r="H235" s="141">
        <v>0.7</v>
      </c>
      <c r="I235" s="143">
        <v>6.19</v>
      </c>
      <c r="J235" s="143">
        <v>4.07</v>
      </c>
      <c r="K235" s="143">
        <v>8.16</v>
      </c>
    </row>
    <row r="236" spans="2:11">
      <c r="B236" s="38" t="s">
        <v>436</v>
      </c>
      <c r="C236" s="135">
        <v>24260</v>
      </c>
      <c r="D236" s="135">
        <v>30402</v>
      </c>
      <c r="E236" s="136">
        <v>37483</v>
      </c>
      <c r="F236" s="138">
        <v>0.2</v>
      </c>
      <c r="G236" s="138">
        <v>0.1</v>
      </c>
      <c r="H236" s="141">
        <v>0.2</v>
      </c>
      <c r="I236" s="143">
        <v>2.09</v>
      </c>
      <c r="J236" s="143">
        <v>2.2799999999999998</v>
      </c>
      <c r="K236" s="143">
        <v>1.92</v>
      </c>
    </row>
    <row r="237" spans="2:11">
      <c r="B237" s="38" t="s">
        <v>437</v>
      </c>
      <c r="C237" s="135">
        <v>20902</v>
      </c>
      <c r="D237" s="135">
        <v>36462</v>
      </c>
      <c r="E237" s="136">
        <v>122781</v>
      </c>
      <c r="F237" s="138">
        <v>0.2</v>
      </c>
      <c r="G237" s="138">
        <v>0.1</v>
      </c>
      <c r="H237" s="141">
        <v>0.5</v>
      </c>
      <c r="I237" s="143">
        <v>8.8000000000000007</v>
      </c>
      <c r="J237" s="143">
        <v>5.72</v>
      </c>
      <c r="K237" s="143">
        <v>11.67</v>
      </c>
    </row>
    <row r="238" spans="2:11">
      <c r="B238" s="37" t="s">
        <v>438</v>
      </c>
      <c r="C238" s="135">
        <v>3630</v>
      </c>
      <c r="D238" s="135">
        <v>16873</v>
      </c>
      <c r="E238" s="136">
        <v>6767</v>
      </c>
      <c r="F238" s="138">
        <v>0</v>
      </c>
      <c r="G238" s="138">
        <v>0.1</v>
      </c>
      <c r="H238" s="141">
        <v>0</v>
      </c>
      <c r="I238" s="143">
        <v>3.01</v>
      </c>
      <c r="J238" s="143">
        <v>16.61</v>
      </c>
      <c r="K238" s="143">
        <v>-7.97</v>
      </c>
    </row>
    <row r="239" spans="2:11">
      <c r="B239" s="36" t="s">
        <v>439</v>
      </c>
      <c r="C239" s="135">
        <v>470055</v>
      </c>
      <c r="D239" s="135">
        <v>707477</v>
      </c>
      <c r="E239" s="136">
        <v>792216</v>
      </c>
      <c r="F239" s="138">
        <v>3.8</v>
      </c>
      <c r="G239" s="138">
        <v>2.8</v>
      </c>
      <c r="H239" s="141">
        <v>3.5</v>
      </c>
      <c r="I239" s="143">
        <v>2.52</v>
      </c>
      <c r="J239" s="143">
        <v>4.17</v>
      </c>
      <c r="K239" s="143">
        <v>1.03</v>
      </c>
    </row>
    <row r="240" spans="2:11">
      <c r="B240" s="37" t="s">
        <v>440</v>
      </c>
      <c r="C240" s="135">
        <v>168780</v>
      </c>
      <c r="D240" s="135">
        <v>212013</v>
      </c>
      <c r="E240" s="136">
        <v>234411</v>
      </c>
      <c r="F240" s="138">
        <v>1.4</v>
      </c>
      <c r="G240" s="138">
        <v>0.8</v>
      </c>
      <c r="H240" s="141">
        <v>1</v>
      </c>
      <c r="I240" s="143">
        <v>1.58</v>
      </c>
      <c r="J240" s="143">
        <v>2.31</v>
      </c>
      <c r="K240" s="143">
        <v>0.92</v>
      </c>
    </row>
    <row r="241" spans="2:11">
      <c r="B241" s="38" t="s">
        <v>441</v>
      </c>
      <c r="C241" s="135">
        <v>110436</v>
      </c>
      <c r="D241" s="135">
        <v>135649</v>
      </c>
      <c r="E241" s="136">
        <v>115355</v>
      </c>
      <c r="F241" s="138">
        <v>0.9</v>
      </c>
      <c r="G241" s="138">
        <v>0.5</v>
      </c>
      <c r="H241" s="141">
        <v>0.5</v>
      </c>
      <c r="I241" s="143">
        <v>0.21</v>
      </c>
      <c r="J241" s="143">
        <v>2.08</v>
      </c>
      <c r="K241" s="143">
        <v>-1.46</v>
      </c>
    </row>
    <row r="242" spans="2:11">
      <c r="B242" s="38" t="s">
        <v>442</v>
      </c>
      <c r="C242" s="135">
        <v>58970</v>
      </c>
      <c r="D242" s="135">
        <v>76884</v>
      </c>
      <c r="E242" s="136">
        <v>122050</v>
      </c>
      <c r="F242" s="138">
        <v>0.5</v>
      </c>
      <c r="G242" s="138">
        <v>0.3</v>
      </c>
      <c r="H242" s="141">
        <v>0.5</v>
      </c>
      <c r="I242" s="143">
        <v>3.52</v>
      </c>
      <c r="J242" s="143">
        <v>2.69</v>
      </c>
      <c r="K242" s="143">
        <v>4.29</v>
      </c>
    </row>
    <row r="243" spans="2:11">
      <c r="B243" s="37" t="s">
        <v>443</v>
      </c>
      <c r="C243" s="135">
        <v>135440</v>
      </c>
      <c r="D243" s="135">
        <v>221148</v>
      </c>
      <c r="E243" s="136">
        <v>289003</v>
      </c>
      <c r="F243" s="138">
        <v>1.1000000000000001</v>
      </c>
      <c r="G243" s="138">
        <v>0.9</v>
      </c>
      <c r="H243" s="141">
        <v>1.3</v>
      </c>
      <c r="I243" s="143">
        <v>3.68</v>
      </c>
      <c r="J243" s="143">
        <v>5.03</v>
      </c>
      <c r="K243" s="143">
        <v>2.46</v>
      </c>
    </row>
    <row r="244" spans="2:11">
      <c r="B244" s="37" t="s">
        <v>444</v>
      </c>
      <c r="C244" s="135">
        <v>93732</v>
      </c>
      <c r="D244" s="135">
        <v>176303</v>
      </c>
      <c r="E244" s="136">
        <v>146444</v>
      </c>
      <c r="F244" s="138">
        <v>0.8</v>
      </c>
      <c r="G244" s="138">
        <v>0.7</v>
      </c>
      <c r="H244" s="141">
        <v>0.6</v>
      </c>
      <c r="I244" s="143">
        <v>2.15</v>
      </c>
      <c r="J244" s="143">
        <v>6.52</v>
      </c>
      <c r="K244" s="143">
        <v>-1.67</v>
      </c>
    </row>
    <row r="245" spans="2:11">
      <c r="B245" s="38" t="s">
        <v>445</v>
      </c>
      <c r="C245" s="135">
        <v>1674</v>
      </c>
      <c r="D245" s="135">
        <v>2535</v>
      </c>
      <c r="E245" s="136">
        <v>2344</v>
      </c>
      <c r="F245" s="138">
        <v>0</v>
      </c>
      <c r="G245" s="138">
        <v>0</v>
      </c>
      <c r="H245" s="141">
        <v>0</v>
      </c>
      <c r="I245" s="143">
        <v>1.62</v>
      </c>
      <c r="J245" s="143">
        <v>4.24</v>
      </c>
      <c r="K245" s="143">
        <v>-0.71</v>
      </c>
    </row>
    <row r="246" spans="2:11">
      <c r="B246" s="38" t="s">
        <v>446</v>
      </c>
      <c r="C246" s="135">
        <v>50541</v>
      </c>
      <c r="D246" s="135">
        <v>74294</v>
      </c>
      <c r="E246" s="136">
        <v>61469</v>
      </c>
      <c r="F246" s="138">
        <v>0.4</v>
      </c>
      <c r="G246" s="138">
        <v>0.3</v>
      </c>
      <c r="H246" s="141">
        <v>0.3</v>
      </c>
      <c r="I246" s="143">
        <v>0.94</v>
      </c>
      <c r="J246" s="143">
        <v>3.93</v>
      </c>
      <c r="K246" s="143">
        <v>-1.71</v>
      </c>
    </row>
    <row r="247" spans="2:11">
      <c r="B247" s="38" t="s">
        <v>447</v>
      </c>
      <c r="C247" s="135">
        <v>13092</v>
      </c>
      <c r="D247" s="135">
        <v>40256</v>
      </c>
      <c r="E247" s="136">
        <v>31036</v>
      </c>
      <c r="F247" s="138">
        <v>0.1</v>
      </c>
      <c r="G247" s="138">
        <v>0.2</v>
      </c>
      <c r="H247" s="141">
        <v>0.1</v>
      </c>
      <c r="I247" s="143">
        <v>4.2</v>
      </c>
      <c r="J247" s="143">
        <v>11.89</v>
      </c>
      <c r="K247" s="143">
        <v>-2.34</v>
      </c>
    </row>
    <row r="248" spans="2:11">
      <c r="B248" s="38" t="s">
        <v>448</v>
      </c>
      <c r="C248" s="135">
        <v>30931</v>
      </c>
      <c r="D248" s="135">
        <v>57178</v>
      </c>
      <c r="E248" s="136">
        <v>52124</v>
      </c>
      <c r="F248" s="138">
        <v>0.3</v>
      </c>
      <c r="G248" s="138">
        <v>0.2</v>
      </c>
      <c r="H248" s="141">
        <v>0.2</v>
      </c>
      <c r="I248" s="143">
        <v>2.52</v>
      </c>
      <c r="J248" s="143">
        <v>6.34</v>
      </c>
      <c r="K248" s="143">
        <v>-0.84</v>
      </c>
    </row>
    <row r="249" spans="2:11">
      <c r="B249" s="37" t="s">
        <v>449</v>
      </c>
      <c r="C249" s="135">
        <v>38817</v>
      </c>
      <c r="D249" s="135">
        <v>63595</v>
      </c>
      <c r="E249" s="136">
        <v>102528</v>
      </c>
      <c r="F249" s="138">
        <v>0.3</v>
      </c>
      <c r="G249" s="138">
        <v>0.2</v>
      </c>
      <c r="H249" s="141">
        <v>0.5</v>
      </c>
      <c r="I249" s="143">
        <v>4.7300000000000004</v>
      </c>
      <c r="J249" s="143">
        <v>5.0599999999999996</v>
      </c>
      <c r="K249" s="143">
        <v>4.4400000000000004</v>
      </c>
    </row>
    <row r="250" spans="2:11">
      <c r="B250" s="37" t="s">
        <v>450</v>
      </c>
      <c r="C250" s="135">
        <v>14825</v>
      </c>
      <c r="D250" s="135">
        <v>29104</v>
      </c>
      <c r="E250" s="136">
        <v>22152</v>
      </c>
      <c r="F250" s="138">
        <v>0.1</v>
      </c>
      <c r="G250" s="138">
        <v>0.1</v>
      </c>
      <c r="H250" s="141">
        <v>0.1</v>
      </c>
      <c r="I250" s="143">
        <v>1.93</v>
      </c>
      <c r="J250" s="143">
        <v>6.98</v>
      </c>
      <c r="K250" s="143">
        <v>-2.4500000000000002</v>
      </c>
    </row>
    <row r="251" spans="2:11">
      <c r="B251" s="36" t="s">
        <v>451</v>
      </c>
      <c r="C251" s="135">
        <v>90001</v>
      </c>
      <c r="D251" s="135">
        <v>112105</v>
      </c>
      <c r="E251" s="136">
        <v>103751</v>
      </c>
      <c r="F251" s="138">
        <v>0.7</v>
      </c>
      <c r="G251" s="138">
        <v>0.4</v>
      </c>
      <c r="H251" s="141">
        <v>0.5</v>
      </c>
      <c r="I251" s="143">
        <v>0.68</v>
      </c>
      <c r="J251" s="143">
        <v>2.2200000000000002</v>
      </c>
      <c r="K251" s="143">
        <v>-0.7</v>
      </c>
    </row>
    <row r="252" spans="2:11">
      <c r="B252" s="36" t="s">
        <v>452</v>
      </c>
      <c r="C252" s="135">
        <v>171620</v>
      </c>
      <c r="D252" s="135">
        <v>363625</v>
      </c>
      <c r="E252" s="136">
        <v>328122</v>
      </c>
      <c r="F252" s="138">
        <v>1.4</v>
      </c>
      <c r="G252" s="138">
        <v>1.4</v>
      </c>
      <c r="H252" s="141">
        <v>1.4</v>
      </c>
      <c r="I252" s="143">
        <v>3.13</v>
      </c>
      <c r="J252" s="143">
        <v>7.8</v>
      </c>
      <c r="K252" s="143">
        <v>-0.93</v>
      </c>
    </row>
    <row r="253" spans="2:11">
      <c r="B253" s="37" t="s">
        <v>453</v>
      </c>
      <c r="C253" s="135">
        <v>159260</v>
      </c>
      <c r="D253" s="135">
        <v>337983</v>
      </c>
      <c r="E253" s="136">
        <v>283833</v>
      </c>
      <c r="F253" s="138">
        <v>1.3</v>
      </c>
      <c r="G253" s="138">
        <v>1.3</v>
      </c>
      <c r="H253" s="141">
        <v>1.2</v>
      </c>
      <c r="I253" s="143">
        <v>2.79</v>
      </c>
      <c r="J253" s="143">
        <v>7.81</v>
      </c>
      <c r="K253" s="143">
        <v>-1.57</v>
      </c>
    </row>
    <row r="254" spans="2:11">
      <c r="B254" s="38" t="s">
        <v>454</v>
      </c>
      <c r="C254" s="135">
        <v>12144</v>
      </c>
      <c r="D254" s="135">
        <v>48358</v>
      </c>
      <c r="E254" s="136">
        <v>33248</v>
      </c>
      <c r="F254" s="138">
        <v>0.1</v>
      </c>
      <c r="G254" s="138">
        <v>0.2</v>
      </c>
      <c r="H254" s="141">
        <v>0.1</v>
      </c>
      <c r="I254" s="143">
        <v>4.91</v>
      </c>
      <c r="J254" s="143">
        <v>14.82</v>
      </c>
      <c r="K254" s="143">
        <v>-3.35</v>
      </c>
    </row>
    <row r="255" spans="2:11">
      <c r="B255" s="38" t="s">
        <v>455</v>
      </c>
      <c r="C255" s="135">
        <v>39716</v>
      </c>
      <c r="D255" s="135">
        <v>72792</v>
      </c>
      <c r="E255" s="136">
        <v>61948</v>
      </c>
      <c r="F255" s="138">
        <v>0.3</v>
      </c>
      <c r="G255" s="138">
        <v>0.3</v>
      </c>
      <c r="H255" s="141">
        <v>0.3</v>
      </c>
      <c r="I255" s="143">
        <v>2.14</v>
      </c>
      <c r="J255" s="143">
        <v>6.25</v>
      </c>
      <c r="K255" s="143">
        <v>-1.46</v>
      </c>
    </row>
    <row r="256" spans="2:11">
      <c r="B256" s="38" t="s">
        <v>456</v>
      </c>
      <c r="C256" s="135">
        <v>6758</v>
      </c>
      <c r="D256" s="135">
        <v>38014</v>
      </c>
      <c r="E256" s="136">
        <v>29285</v>
      </c>
      <c r="F256" s="138">
        <v>0.1</v>
      </c>
      <c r="G256" s="138">
        <v>0.1</v>
      </c>
      <c r="H256" s="141">
        <v>0.1</v>
      </c>
      <c r="I256" s="143">
        <v>7.23</v>
      </c>
      <c r="J256" s="143">
        <v>18.850000000000001</v>
      </c>
      <c r="K256" s="143">
        <v>-2.34</v>
      </c>
    </row>
    <row r="257" spans="2:11">
      <c r="B257" s="38" t="s">
        <v>457</v>
      </c>
      <c r="C257" s="135">
        <v>21904</v>
      </c>
      <c r="D257" s="135">
        <v>27840</v>
      </c>
      <c r="E257" s="136">
        <v>13721</v>
      </c>
      <c r="F257" s="138">
        <v>0.2</v>
      </c>
      <c r="G257" s="138">
        <v>0.1</v>
      </c>
      <c r="H257" s="141">
        <v>0.1</v>
      </c>
      <c r="I257" s="143">
        <v>-2.2000000000000002</v>
      </c>
      <c r="J257" s="143">
        <v>2.4300000000000002</v>
      </c>
      <c r="K257" s="143">
        <v>-6.23</v>
      </c>
    </row>
    <row r="258" spans="2:11">
      <c r="B258" s="38" t="s">
        <v>458</v>
      </c>
      <c r="C258" s="135">
        <v>19143</v>
      </c>
      <c r="D258" s="135">
        <v>57707</v>
      </c>
      <c r="E258" s="136">
        <v>47082</v>
      </c>
      <c r="F258" s="138">
        <v>0.2</v>
      </c>
      <c r="G258" s="138">
        <v>0.2</v>
      </c>
      <c r="H258" s="141">
        <v>0.2</v>
      </c>
      <c r="I258" s="143">
        <v>4.38</v>
      </c>
      <c r="J258" s="143">
        <v>11.67</v>
      </c>
      <c r="K258" s="143">
        <v>-1.83</v>
      </c>
    </row>
    <row r="259" spans="2:11">
      <c r="B259" s="38" t="s">
        <v>459</v>
      </c>
      <c r="C259" s="135">
        <v>44968</v>
      </c>
      <c r="D259" s="135">
        <v>59811</v>
      </c>
      <c r="E259" s="136">
        <v>70671</v>
      </c>
      <c r="F259" s="138">
        <v>0.4</v>
      </c>
      <c r="G259" s="138">
        <v>0.2</v>
      </c>
      <c r="H259" s="141">
        <v>0.3</v>
      </c>
      <c r="I259" s="143">
        <v>2.1800000000000002</v>
      </c>
      <c r="J259" s="143">
        <v>2.89</v>
      </c>
      <c r="K259" s="143">
        <v>1.53</v>
      </c>
    </row>
    <row r="260" spans="2:11">
      <c r="B260" s="38" t="s">
        <v>460</v>
      </c>
      <c r="C260" s="135">
        <v>19364</v>
      </c>
      <c r="D260" s="135">
        <v>35401</v>
      </c>
      <c r="E260" s="136">
        <v>28947</v>
      </c>
      <c r="F260" s="138">
        <v>0.2</v>
      </c>
      <c r="G260" s="138">
        <v>0.1</v>
      </c>
      <c r="H260" s="141">
        <v>0.1</v>
      </c>
      <c r="I260" s="143">
        <v>1.93</v>
      </c>
      <c r="J260" s="143">
        <v>6.22</v>
      </c>
      <c r="K260" s="143">
        <v>-1.81</v>
      </c>
    </row>
    <row r="261" spans="2:11">
      <c r="B261" s="37" t="s">
        <v>461</v>
      </c>
      <c r="C261" s="135">
        <v>12205</v>
      </c>
      <c r="D261" s="135">
        <v>26016</v>
      </c>
      <c r="E261" s="136">
        <v>44465</v>
      </c>
      <c r="F261" s="138">
        <v>0.1</v>
      </c>
      <c r="G261" s="138">
        <v>0.1</v>
      </c>
      <c r="H261" s="141">
        <v>0.2</v>
      </c>
      <c r="I261" s="143">
        <v>6.35</v>
      </c>
      <c r="J261" s="143">
        <v>7.86</v>
      </c>
      <c r="K261" s="143">
        <v>4.99</v>
      </c>
    </row>
    <row r="262" spans="2:11">
      <c r="B262" s="36" t="s">
        <v>462</v>
      </c>
      <c r="C262" s="135">
        <v>28326</v>
      </c>
      <c r="D262" s="135">
        <v>21834</v>
      </c>
      <c r="E262" s="136">
        <v>23900</v>
      </c>
      <c r="F262" s="138">
        <v>0.2</v>
      </c>
      <c r="G262" s="138">
        <v>0.1</v>
      </c>
      <c r="H262" s="141">
        <v>0.1</v>
      </c>
      <c r="I262" s="143">
        <v>-0.81</v>
      </c>
      <c r="J262" s="143">
        <v>-2.57</v>
      </c>
      <c r="K262" s="143">
        <v>0.83</v>
      </c>
    </row>
    <row r="263" spans="2:11">
      <c r="B263" s="37" t="s">
        <v>463</v>
      </c>
      <c r="C263" s="135">
        <v>28326</v>
      </c>
      <c r="D263" s="135">
        <v>21834</v>
      </c>
      <c r="E263" s="136">
        <v>23900</v>
      </c>
      <c r="F263" s="138">
        <v>0.2</v>
      </c>
      <c r="G263" s="138">
        <v>0.1</v>
      </c>
      <c r="H263" s="141">
        <v>0.1</v>
      </c>
      <c r="I263" s="143">
        <v>-0.81</v>
      </c>
      <c r="J263" s="143">
        <v>-2.57</v>
      </c>
      <c r="K263" s="143">
        <v>0.83</v>
      </c>
    </row>
    <row r="264" spans="2:11">
      <c r="B264" s="36" t="s">
        <v>464</v>
      </c>
      <c r="C264" s="135">
        <v>390645</v>
      </c>
      <c r="D264" s="135">
        <v>540655</v>
      </c>
      <c r="E264" s="136">
        <v>634628</v>
      </c>
      <c r="F264" s="138">
        <v>3.2</v>
      </c>
      <c r="G264" s="138">
        <v>2.1</v>
      </c>
      <c r="H264" s="141">
        <v>2.8</v>
      </c>
      <c r="I264" s="143">
        <v>2.34</v>
      </c>
      <c r="J264" s="143">
        <v>3.3</v>
      </c>
      <c r="K264" s="143">
        <v>1.47</v>
      </c>
    </row>
    <row r="265" spans="2:11">
      <c r="B265" s="37" t="s">
        <v>465</v>
      </c>
      <c r="C265" s="135">
        <v>357118</v>
      </c>
      <c r="D265" s="135">
        <v>485560</v>
      </c>
      <c r="E265" s="136">
        <v>572901</v>
      </c>
      <c r="F265" s="138">
        <v>2.9</v>
      </c>
      <c r="G265" s="138">
        <v>1.9</v>
      </c>
      <c r="H265" s="141">
        <v>2.5</v>
      </c>
      <c r="I265" s="143">
        <v>2.2799999999999998</v>
      </c>
      <c r="J265" s="143">
        <v>3.12</v>
      </c>
      <c r="K265" s="143">
        <v>1.52</v>
      </c>
    </row>
    <row r="266" spans="2:11">
      <c r="B266" s="38" t="s">
        <v>466</v>
      </c>
      <c r="C266" s="135">
        <v>332064</v>
      </c>
      <c r="D266" s="135">
        <v>440345</v>
      </c>
      <c r="E266" s="136">
        <v>510488</v>
      </c>
      <c r="F266" s="138">
        <v>2.7</v>
      </c>
      <c r="G266" s="138">
        <v>1.7</v>
      </c>
      <c r="H266" s="141">
        <v>2.2000000000000002</v>
      </c>
      <c r="I266" s="143">
        <v>2.0699999999999998</v>
      </c>
      <c r="J266" s="143">
        <v>2.86</v>
      </c>
      <c r="K266" s="143">
        <v>1.35</v>
      </c>
    </row>
    <row r="267" spans="2:11">
      <c r="B267" s="40" t="s">
        <v>467</v>
      </c>
      <c r="C267" s="135">
        <v>211384</v>
      </c>
      <c r="D267" s="135">
        <v>274172</v>
      </c>
      <c r="E267" s="136">
        <v>275513</v>
      </c>
      <c r="F267" s="138">
        <v>1.7</v>
      </c>
      <c r="G267" s="138">
        <v>1.1000000000000001</v>
      </c>
      <c r="H267" s="141">
        <v>1.2</v>
      </c>
      <c r="I267" s="143">
        <v>1.27</v>
      </c>
      <c r="J267" s="143">
        <v>2.63</v>
      </c>
      <c r="K267" s="143">
        <v>0.04</v>
      </c>
    </row>
    <row r="268" spans="2:11">
      <c r="B268" s="40" t="s">
        <v>468</v>
      </c>
      <c r="C268" s="135">
        <v>75265</v>
      </c>
      <c r="D268" s="135">
        <v>66002</v>
      </c>
      <c r="E268" s="136">
        <v>74421</v>
      </c>
      <c r="F268" s="138">
        <v>0.6</v>
      </c>
      <c r="G268" s="138">
        <v>0.3</v>
      </c>
      <c r="H268" s="141">
        <v>0.3</v>
      </c>
      <c r="I268" s="143">
        <v>-0.05</v>
      </c>
      <c r="J268" s="143">
        <v>-1.3</v>
      </c>
      <c r="K268" s="143">
        <v>1.1000000000000001</v>
      </c>
    </row>
    <row r="269" spans="2:11">
      <c r="B269" s="40" t="s">
        <v>469</v>
      </c>
      <c r="C269" s="135">
        <v>52932</v>
      </c>
      <c r="D269" s="135">
        <v>101939</v>
      </c>
      <c r="E269" s="136">
        <v>161925</v>
      </c>
      <c r="F269" s="138">
        <v>0.4</v>
      </c>
      <c r="G269" s="138">
        <v>0.4</v>
      </c>
      <c r="H269" s="141">
        <v>0.7</v>
      </c>
      <c r="I269" s="143">
        <v>5.47</v>
      </c>
      <c r="J269" s="143">
        <v>6.77</v>
      </c>
      <c r="K269" s="143">
        <v>4.3</v>
      </c>
    </row>
    <row r="270" spans="2:11">
      <c r="B270" s="38" t="s">
        <v>470</v>
      </c>
      <c r="C270" s="135">
        <v>25100</v>
      </c>
      <c r="D270" s="135">
        <v>44665</v>
      </c>
      <c r="E270" s="136">
        <v>62209</v>
      </c>
      <c r="F270" s="138">
        <v>0.2</v>
      </c>
      <c r="G270" s="138">
        <v>0.2</v>
      </c>
      <c r="H270" s="141">
        <v>0.3</v>
      </c>
      <c r="I270" s="143">
        <v>4.42</v>
      </c>
      <c r="J270" s="143">
        <v>5.93</v>
      </c>
      <c r="K270" s="143">
        <v>3.06</v>
      </c>
    </row>
    <row r="271" spans="2:11">
      <c r="B271" s="37" t="s">
        <v>471</v>
      </c>
      <c r="C271" s="135">
        <v>33867</v>
      </c>
      <c r="D271" s="135">
        <v>55109</v>
      </c>
      <c r="E271" s="136">
        <v>61654</v>
      </c>
      <c r="F271" s="138">
        <v>0.3</v>
      </c>
      <c r="G271" s="138">
        <v>0.2</v>
      </c>
      <c r="H271" s="141">
        <v>0.3</v>
      </c>
      <c r="I271" s="143">
        <v>2.89</v>
      </c>
      <c r="J271" s="143">
        <v>4.99</v>
      </c>
      <c r="K271" s="143">
        <v>1.03</v>
      </c>
    </row>
    <row r="272" spans="2:11">
      <c r="B272" s="36" t="s">
        <v>472</v>
      </c>
      <c r="C272" s="135">
        <v>56764</v>
      </c>
      <c r="D272" s="135">
        <v>53857</v>
      </c>
      <c r="E272" s="136">
        <v>57360</v>
      </c>
      <c r="F272" s="138">
        <v>0.5</v>
      </c>
      <c r="G272" s="138">
        <v>0.2</v>
      </c>
      <c r="H272" s="141">
        <v>0.3</v>
      </c>
      <c r="I272" s="143">
        <v>0.05</v>
      </c>
      <c r="J272" s="143">
        <v>-0.52</v>
      </c>
      <c r="K272" s="143">
        <v>0.56999999999999995</v>
      </c>
    </row>
    <row r="273" spans="2:11">
      <c r="B273" s="37" t="s">
        <v>473</v>
      </c>
      <c r="C273" s="135">
        <v>26835</v>
      </c>
      <c r="D273" s="135">
        <v>21641</v>
      </c>
      <c r="E273" s="136">
        <v>16311</v>
      </c>
      <c r="F273" s="138">
        <v>0.2</v>
      </c>
      <c r="G273" s="138">
        <v>0.1</v>
      </c>
      <c r="H273" s="141">
        <v>0.1</v>
      </c>
      <c r="I273" s="143">
        <v>-2.34</v>
      </c>
      <c r="J273" s="143">
        <v>-2.13</v>
      </c>
      <c r="K273" s="143">
        <v>-2.54</v>
      </c>
    </row>
    <row r="274" spans="2:11">
      <c r="B274" s="37" t="s">
        <v>474</v>
      </c>
      <c r="C274" s="135">
        <v>31201</v>
      </c>
      <c r="D274" s="135">
        <v>32366</v>
      </c>
      <c r="E274" s="136">
        <v>41193</v>
      </c>
      <c r="F274" s="138">
        <v>0.3</v>
      </c>
      <c r="G274" s="138">
        <v>0.1</v>
      </c>
      <c r="H274" s="141">
        <v>0.2</v>
      </c>
      <c r="I274" s="143">
        <v>1.33</v>
      </c>
      <c r="J274" s="143">
        <v>0.37</v>
      </c>
      <c r="K274" s="143">
        <v>2.2200000000000002</v>
      </c>
    </row>
    <row r="275" spans="2:11">
      <c r="B275" s="38" t="s">
        <v>475</v>
      </c>
      <c r="C275" s="135">
        <v>14422</v>
      </c>
      <c r="D275" s="135">
        <v>6468</v>
      </c>
      <c r="E275" s="136">
        <v>6832</v>
      </c>
      <c r="F275" s="138">
        <v>0.1</v>
      </c>
      <c r="G275" s="138">
        <v>0</v>
      </c>
      <c r="H275" s="141">
        <v>0</v>
      </c>
      <c r="I275" s="143">
        <v>-3.5</v>
      </c>
      <c r="J275" s="143">
        <v>-7.71</v>
      </c>
      <c r="K275" s="143">
        <v>0.5</v>
      </c>
    </row>
    <row r="276" spans="2:11">
      <c r="B276" s="38" t="s">
        <v>476</v>
      </c>
      <c r="C276" s="135">
        <v>15163</v>
      </c>
      <c r="D276" s="135">
        <v>26157</v>
      </c>
      <c r="E276" s="136">
        <v>34399</v>
      </c>
      <c r="F276" s="138">
        <v>0.1</v>
      </c>
      <c r="G276" s="138">
        <v>0.1</v>
      </c>
      <c r="H276" s="141">
        <v>0.2</v>
      </c>
      <c r="I276" s="143">
        <v>3.98</v>
      </c>
      <c r="J276" s="143">
        <v>5.6</v>
      </c>
      <c r="K276" s="143">
        <v>2.52</v>
      </c>
    </row>
    <row r="277" spans="2:11">
      <c r="B277" s="36" t="s">
        <v>477</v>
      </c>
      <c r="C277" s="135">
        <v>305665</v>
      </c>
      <c r="D277" s="135">
        <v>392297</v>
      </c>
      <c r="E277" s="136">
        <v>511694</v>
      </c>
      <c r="F277" s="138">
        <v>2.5</v>
      </c>
      <c r="G277" s="138">
        <v>1.5</v>
      </c>
      <c r="H277" s="141">
        <v>2.2999999999999998</v>
      </c>
      <c r="I277" s="143">
        <v>2.48</v>
      </c>
      <c r="J277" s="143">
        <v>2.5299999999999998</v>
      </c>
      <c r="K277" s="143">
        <v>2.44</v>
      </c>
    </row>
    <row r="278" spans="2:11">
      <c r="B278" s="37" t="s">
        <v>478</v>
      </c>
      <c r="C278" s="135">
        <v>110162</v>
      </c>
      <c r="D278" s="135">
        <v>130165</v>
      </c>
      <c r="E278" s="136">
        <v>161012</v>
      </c>
      <c r="F278" s="138">
        <v>0.9</v>
      </c>
      <c r="G278" s="138">
        <v>0.5</v>
      </c>
      <c r="H278" s="141">
        <v>0.7</v>
      </c>
      <c r="I278" s="143">
        <v>1.82</v>
      </c>
      <c r="J278" s="143">
        <v>1.68</v>
      </c>
      <c r="K278" s="143">
        <v>1.95</v>
      </c>
    </row>
    <row r="279" spans="2:11">
      <c r="B279" s="38" t="s">
        <v>479</v>
      </c>
      <c r="C279" s="135">
        <v>92708</v>
      </c>
      <c r="D279" s="135">
        <v>112350</v>
      </c>
      <c r="E279" s="136">
        <v>144329</v>
      </c>
      <c r="F279" s="138">
        <v>0.8</v>
      </c>
      <c r="G279" s="138">
        <v>0.4</v>
      </c>
      <c r="H279" s="141">
        <v>0.6</v>
      </c>
      <c r="I279" s="143">
        <v>2.13</v>
      </c>
      <c r="J279" s="143">
        <v>1.94</v>
      </c>
      <c r="K279" s="143">
        <v>2.2999999999999998</v>
      </c>
    </row>
    <row r="280" spans="2:11">
      <c r="B280" s="38" t="s">
        <v>480</v>
      </c>
      <c r="C280" s="135">
        <v>17464</v>
      </c>
      <c r="D280" s="135">
        <v>17943</v>
      </c>
      <c r="E280" s="136">
        <v>16801</v>
      </c>
      <c r="F280" s="138">
        <v>0.1</v>
      </c>
      <c r="G280" s="138">
        <v>0.1</v>
      </c>
      <c r="H280" s="141">
        <v>0.1</v>
      </c>
      <c r="I280" s="143">
        <v>-0.18</v>
      </c>
      <c r="J280" s="143">
        <v>0.27</v>
      </c>
      <c r="K280" s="143">
        <v>-0.6</v>
      </c>
    </row>
    <row r="281" spans="2:11">
      <c r="B281" s="37" t="s">
        <v>481</v>
      </c>
      <c r="C281" s="135">
        <v>195575</v>
      </c>
      <c r="D281" s="135">
        <v>262096</v>
      </c>
      <c r="E281" s="136">
        <v>351947</v>
      </c>
      <c r="F281" s="138">
        <v>1.6</v>
      </c>
      <c r="G281" s="138">
        <v>1</v>
      </c>
      <c r="H281" s="141">
        <v>1.5</v>
      </c>
      <c r="I281" s="143">
        <v>2.84</v>
      </c>
      <c r="J281" s="143">
        <v>2.97</v>
      </c>
      <c r="K281" s="143">
        <v>2.72</v>
      </c>
    </row>
    <row r="282" spans="2:11">
      <c r="B282" s="36" t="s">
        <v>482</v>
      </c>
      <c r="C282" s="135">
        <v>213446</v>
      </c>
      <c r="D282" s="135">
        <v>287009</v>
      </c>
      <c r="E282" s="136">
        <v>367318</v>
      </c>
      <c r="F282" s="138">
        <v>1.7</v>
      </c>
      <c r="G282" s="138">
        <v>1.1000000000000001</v>
      </c>
      <c r="H282" s="141">
        <v>1.6</v>
      </c>
      <c r="I282" s="143">
        <v>2.62</v>
      </c>
      <c r="J282" s="143">
        <v>3.01</v>
      </c>
      <c r="K282" s="143">
        <v>2.27</v>
      </c>
    </row>
    <row r="283" spans="2:11">
      <c r="B283" s="37" t="s">
        <v>483</v>
      </c>
      <c r="C283" s="135">
        <v>73488</v>
      </c>
      <c r="D283" s="135">
        <v>138141</v>
      </c>
      <c r="E283" s="136">
        <v>216834</v>
      </c>
      <c r="F283" s="138">
        <v>0.6</v>
      </c>
      <c r="G283" s="138">
        <v>0.5</v>
      </c>
      <c r="H283" s="141">
        <v>1</v>
      </c>
      <c r="I283" s="143">
        <v>5.29</v>
      </c>
      <c r="J283" s="143">
        <v>6.51</v>
      </c>
      <c r="K283" s="143">
        <v>4.18</v>
      </c>
    </row>
    <row r="284" spans="2:11">
      <c r="B284" s="38" t="s">
        <v>484</v>
      </c>
      <c r="C284" s="135">
        <v>46641</v>
      </c>
      <c r="D284" s="135">
        <v>65916</v>
      </c>
      <c r="E284" s="136">
        <v>91291</v>
      </c>
      <c r="F284" s="138">
        <v>0.4</v>
      </c>
      <c r="G284" s="138">
        <v>0.3</v>
      </c>
      <c r="H284" s="141">
        <v>0.4</v>
      </c>
      <c r="I284" s="143">
        <v>3.25</v>
      </c>
      <c r="J284" s="143">
        <v>3.52</v>
      </c>
      <c r="K284" s="143">
        <v>3</v>
      </c>
    </row>
    <row r="285" spans="2:11">
      <c r="B285" s="38" t="s">
        <v>485</v>
      </c>
      <c r="C285" s="135">
        <v>25793</v>
      </c>
      <c r="D285" s="135">
        <v>74017</v>
      </c>
      <c r="E285" s="136">
        <v>125892</v>
      </c>
      <c r="F285" s="138">
        <v>0.2</v>
      </c>
      <c r="G285" s="138">
        <v>0.3</v>
      </c>
      <c r="H285" s="141">
        <v>0.6</v>
      </c>
      <c r="I285" s="143">
        <v>7.84</v>
      </c>
      <c r="J285" s="143">
        <v>11.12</v>
      </c>
      <c r="K285" s="143">
        <v>4.95</v>
      </c>
    </row>
    <row r="286" spans="2:11">
      <c r="B286" s="37" t="s">
        <v>486</v>
      </c>
      <c r="C286" s="135">
        <v>125638</v>
      </c>
      <c r="D286" s="135">
        <v>130082</v>
      </c>
      <c r="E286" s="136">
        <v>135018</v>
      </c>
      <c r="F286" s="138">
        <v>1</v>
      </c>
      <c r="G286" s="138">
        <v>0.5</v>
      </c>
      <c r="H286" s="141">
        <v>0.6</v>
      </c>
      <c r="I286" s="143">
        <v>0.34</v>
      </c>
      <c r="J286" s="143">
        <v>0.35</v>
      </c>
      <c r="K286" s="143">
        <v>0.34</v>
      </c>
    </row>
    <row r="287" spans="2:11">
      <c r="B287" s="38" t="s">
        <v>487</v>
      </c>
      <c r="C287" s="135">
        <v>80734</v>
      </c>
      <c r="D287" s="135">
        <v>84590</v>
      </c>
      <c r="E287" s="136">
        <v>91955</v>
      </c>
      <c r="F287" s="138">
        <v>0.7</v>
      </c>
      <c r="G287" s="138">
        <v>0.3</v>
      </c>
      <c r="H287" s="141">
        <v>0.4</v>
      </c>
      <c r="I287" s="143">
        <v>0.62</v>
      </c>
      <c r="J287" s="143">
        <v>0.47</v>
      </c>
      <c r="K287" s="143">
        <v>0.76</v>
      </c>
    </row>
    <row r="288" spans="2:11">
      <c r="B288" s="40" t="s">
        <v>488</v>
      </c>
      <c r="C288" s="135">
        <v>20769</v>
      </c>
      <c r="D288" s="135">
        <v>23140</v>
      </c>
      <c r="E288" s="136">
        <v>27713</v>
      </c>
      <c r="F288" s="138">
        <v>0.2</v>
      </c>
      <c r="G288" s="138">
        <v>0.1</v>
      </c>
      <c r="H288" s="141">
        <v>0.1</v>
      </c>
      <c r="I288" s="143">
        <v>1.38</v>
      </c>
      <c r="J288" s="143">
        <v>1.0900000000000001</v>
      </c>
      <c r="K288" s="143">
        <v>1.65</v>
      </c>
    </row>
    <row r="289" spans="1:11">
      <c r="B289" s="40" t="s">
        <v>489</v>
      </c>
      <c r="C289" s="135">
        <v>5531</v>
      </c>
      <c r="D289" s="135">
        <v>3756</v>
      </c>
      <c r="E289" s="136">
        <v>2743</v>
      </c>
      <c r="F289" s="138">
        <v>0</v>
      </c>
      <c r="G289" s="138">
        <v>0</v>
      </c>
      <c r="H289" s="141">
        <v>0</v>
      </c>
      <c r="I289" s="143">
        <v>-3.28</v>
      </c>
      <c r="J289" s="143">
        <v>-3.8</v>
      </c>
      <c r="K289" s="143">
        <v>-2.82</v>
      </c>
    </row>
    <row r="290" spans="1:11">
      <c r="B290" s="40" t="s">
        <v>490</v>
      </c>
      <c r="C290" s="135">
        <v>54439</v>
      </c>
      <c r="D290" s="135">
        <v>57667</v>
      </c>
      <c r="E290" s="136">
        <v>61478</v>
      </c>
      <c r="F290" s="138">
        <v>0.4</v>
      </c>
      <c r="G290" s="138">
        <v>0.2</v>
      </c>
      <c r="H290" s="141">
        <v>0.3</v>
      </c>
      <c r="I290" s="143">
        <v>0.57999999999999996</v>
      </c>
      <c r="J290" s="143">
        <v>0.57999999999999996</v>
      </c>
      <c r="K290" s="143">
        <v>0.57999999999999996</v>
      </c>
    </row>
    <row r="291" spans="1:11">
      <c r="B291" s="38" t="s">
        <v>491</v>
      </c>
      <c r="C291" s="135">
        <v>45054</v>
      </c>
      <c r="D291" s="135">
        <v>45723</v>
      </c>
      <c r="E291" s="136">
        <v>43082</v>
      </c>
      <c r="F291" s="138">
        <v>0.4</v>
      </c>
      <c r="G291" s="138">
        <v>0.2</v>
      </c>
      <c r="H291" s="141">
        <v>0.2</v>
      </c>
      <c r="I291" s="143">
        <v>-0.21</v>
      </c>
      <c r="J291" s="143">
        <v>0.15</v>
      </c>
      <c r="K291" s="143">
        <v>-0.54</v>
      </c>
    </row>
    <row r="292" spans="1:11">
      <c r="B292" s="37" t="s">
        <v>492</v>
      </c>
      <c r="C292" s="135">
        <v>9439</v>
      </c>
      <c r="D292" s="135">
        <v>18200</v>
      </c>
      <c r="E292" s="136">
        <v>18299</v>
      </c>
      <c r="F292" s="138">
        <v>0.1</v>
      </c>
      <c r="G292" s="138">
        <v>0.1</v>
      </c>
      <c r="H292" s="141">
        <v>0.1</v>
      </c>
      <c r="I292" s="143">
        <v>3.2</v>
      </c>
      <c r="J292" s="143">
        <v>6.79</v>
      </c>
      <c r="K292" s="143">
        <v>0.05</v>
      </c>
    </row>
    <row r="294" spans="1:11">
      <c r="A294" s="25" t="s">
        <v>594</v>
      </c>
      <c r="B294" s="97" t="s">
        <v>681</v>
      </c>
    </row>
    <row r="295" spans="1:11">
      <c r="A295" s="25" t="s">
        <v>595</v>
      </c>
      <c r="B295" s="3" t="s">
        <v>596</v>
      </c>
    </row>
    <row r="296" spans="1:11">
      <c r="A296" s="1" t="s">
        <v>1</v>
      </c>
      <c r="B296" s="3" t="s">
        <v>598</v>
      </c>
    </row>
  </sheetData>
  <mergeCells count="3">
    <mergeCell ref="C6:E6"/>
    <mergeCell ref="F6:H6"/>
    <mergeCell ref="I6:K6"/>
  </mergeCells>
  <pageMargins left="0.7" right="0.7" top="0.75" bottom="0.75" header="0.3" footer="0.3"/>
  <pageSetup orientation="portrait" horizontalDpi="0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95"/>
  <dimension ref="A1:U37"/>
  <sheetViews>
    <sheetView topLeftCell="A7" workbookViewId="0">
      <selection activeCell="B35" sqref="B35"/>
    </sheetView>
  </sheetViews>
  <sheetFormatPr defaultRowHeight="15"/>
  <cols>
    <col min="6" max="6" width="9.7109375" customWidth="1"/>
    <col min="7" max="7" width="10.85546875" customWidth="1"/>
  </cols>
  <sheetData>
    <row r="1" spans="1:21" s="133" customFormat="1" ht="15.75">
      <c r="A1" s="227" t="s">
        <v>120</v>
      </c>
      <c r="B1" s="2" t="s">
        <v>717</v>
      </c>
    </row>
    <row r="2" spans="1:21" s="133" customFormat="1">
      <c r="A2" s="3"/>
    </row>
    <row r="3" spans="1:21" s="133" customFormat="1">
      <c r="A3" s="1" t="s">
        <v>2</v>
      </c>
    </row>
    <row r="4" spans="1:21" s="133" customFormat="1">
      <c r="A4" s="1"/>
    </row>
    <row r="5" spans="1:21" s="133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15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7" t="s">
        <v>21</v>
      </c>
      <c r="T5" s="7" t="s">
        <v>41</v>
      </c>
    </row>
    <row r="6" spans="1:21" s="133" customFormat="1" ht="15" customHeight="1">
      <c r="A6" s="67"/>
      <c r="B6" s="247" t="s">
        <v>694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1:21" s="133" customFormat="1">
      <c r="A7" s="60">
        <v>1997</v>
      </c>
      <c r="B7" s="9">
        <v>66.171000000000006</v>
      </c>
      <c r="C7" s="17">
        <v>115.277</v>
      </c>
      <c r="D7" s="17">
        <v>62.143999999999998</v>
      </c>
      <c r="E7" s="17">
        <v>101.794</v>
      </c>
      <c r="F7" s="17">
        <v>46.424999999999997</v>
      </c>
      <c r="G7" s="17">
        <v>58.779000000000003</v>
      </c>
      <c r="H7" s="11">
        <v>67.295000000000002</v>
      </c>
      <c r="I7" s="17">
        <v>72.28</v>
      </c>
      <c r="J7" s="17">
        <v>55.94</v>
      </c>
      <c r="K7" s="17">
        <v>61.718000000000004</v>
      </c>
      <c r="L7" s="17">
        <v>99.811999999999998</v>
      </c>
      <c r="M7" s="17">
        <v>62.561</v>
      </c>
      <c r="N7" s="17">
        <v>14.715999999999999</v>
      </c>
      <c r="O7" s="17">
        <v>194.63900000000001</v>
      </c>
      <c r="P7" s="17">
        <v>49.22</v>
      </c>
      <c r="Q7" s="17">
        <v>47.241999999999997</v>
      </c>
      <c r="R7" s="17">
        <v>31.977</v>
      </c>
      <c r="S7" s="11">
        <v>62.186999999999998</v>
      </c>
      <c r="T7" s="11">
        <f>'Table 61'!T7/'Table 61'!T$22*100</f>
        <v>67.938470558769765</v>
      </c>
      <c r="U7" s="151"/>
    </row>
    <row r="8" spans="1:21" s="133" customFormat="1">
      <c r="A8" s="60">
        <v>1998</v>
      </c>
      <c r="B8" s="9">
        <v>68.176000000000002</v>
      </c>
      <c r="C8" s="17">
        <v>113.956</v>
      </c>
      <c r="D8" s="17">
        <v>63.228999999999999</v>
      </c>
      <c r="E8" s="17">
        <v>97.231999999999999</v>
      </c>
      <c r="F8" s="17">
        <v>46.209000000000003</v>
      </c>
      <c r="G8" s="17">
        <v>68.441000000000003</v>
      </c>
      <c r="H8" s="11">
        <v>69.328000000000003</v>
      </c>
      <c r="I8" s="17">
        <v>68.819999999999993</v>
      </c>
      <c r="J8" s="17">
        <v>53.771999999999998</v>
      </c>
      <c r="K8" s="17">
        <v>66.492000000000004</v>
      </c>
      <c r="L8" s="17">
        <v>106.65300000000001</v>
      </c>
      <c r="M8" s="17">
        <v>64.921999999999997</v>
      </c>
      <c r="N8" s="17">
        <v>20.61</v>
      </c>
      <c r="O8" s="17">
        <v>131.86099999999999</v>
      </c>
      <c r="P8" s="17">
        <v>55.023000000000003</v>
      </c>
      <c r="Q8" s="17">
        <v>48.014000000000003</v>
      </c>
      <c r="R8" s="17">
        <v>34.508000000000003</v>
      </c>
      <c r="S8" s="11">
        <v>64.075999999999993</v>
      </c>
      <c r="T8" s="11">
        <f>'Table 61'!T8/'Table 61'!T$22*100</f>
        <v>70.167581461166634</v>
      </c>
    </row>
    <row r="9" spans="1:21" s="133" customFormat="1">
      <c r="A9" s="60">
        <v>1999</v>
      </c>
      <c r="B9" s="9">
        <v>70.197000000000003</v>
      </c>
      <c r="C9" s="17">
        <v>114.205</v>
      </c>
      <c r="D9" s="17">
        <v>67.435000000000002</v>
      </c>
      <c r="E9" s="17">
        <v>96.46</v>
      </c>
      <c r="F9" s="17">
        <v>48.095999999999997</v>
      </c>
      <c r="G9" s="17">
        <v>67.070999999999998</v>
      </c>
      <c r="H9" s="11">
        <v>71.225999999999999</v>
      </c>
      <c r="I9" s="17">
        <v>76.492999999999995</v>
      </c>
      <c r="J9" s="17">
        <v>51.454999999999998</v>
      </c>
      <c r="K9" s="17">
        <v>70.957999999999998</v>
      </c>
      <c r="L9" s="17">
        <v>104.458</v>
      </c>
      <c r="M9" s="17">
        <v>68.823999999999998</v>
      </c>
      <c r="N9" s="17">
        <v>19.617999999999999</v>
      </c>
      <c r="O9" s="17">
        <v>97.475999999999999</v>
      </c>
      <c r="P9" s="17">
        <v>75.03</v>
      </c>
      <c r="Q9" s="17">
        <v>46.826000000000001</v>
      </c>
      <c r="R9" s="17">
        <v>39.475999999999999</v>
      </c>
      <c r="S9" s="11">
        <v>66.028000000000006</v>
      </c>
      <c r="T9" s="11">
        <f>'Table 61'!T9/'Table 61'!T$22*100</f>
        <v>71.175363839006195</v>
      </c>
    </row>
    <row r="10" spans="1:21" s="133" customFormat="1">
      <c r="A10" s="60">
        <v>2000</v>
      </c>
      <c r="B10" s="9">
        <v>73.567999999999998</v>
      </c>
      <c r="C10" s="17">
        <v>115.41800000000001</v>
      </c>
      <c r="D10" s="17">
        <v>74.760000000000005</v>
      </c>
      <c r="E10" s="17">
        <v>94.908000000000001</v>
      </c>
      <c r="F10" s="17">
        <v>50.081000000000003</v>
      </c>
      <c r="G10" s="17">
        <v>66.67</v>
      </c>
      <c r="H10" s="11">
        <v>75.790000000000006</v>
      </c>
      <c r="I10" s="17">
        <v>80.873000000000005</v>
      </c>
      <c r="J10" s="17">
        <v>52.301000000000002</v>
      </c>
      <c r="K10" s="17">
        <v>72.215000000000003</v>
      </c>
      <c r="L10" s="17">
        <v>107.69</v>
      </c>
      <c r="M10" s="17">
        <v>70.397000000000006</v>
      </c>
      <c r="N10" s="17">
        <v>24.323</v>
      </c>
      <c r="O10" s="17">
        <v>88.364999999999995</v>
      </c>
      <c r="P10" s="17">
        <v>75.03</v>
      </c>
      <c r="Q10" s="17">
        <v>47.564999999999998</v>
      </c>
      <c r="R10" s="17">
        <v>43.341000000000001</v>
      </c>
      <c r="S10" s="11">
        <v>67.894999999999996</v>
      </c>
      <c r="T10" s="11">
        <f>'Table 61'!T10/'Table 61'!T$22*100</f>
        <v>71.949182633305796</v>
      </c>
    </row>
    <row r="11" spans="1:21" s="133" customFormat="1">
      <c r="A11" s="60">
        <v>2001</v>
      </c>
      <c r="B11" s="9">
        <v>74.748999999999995</v>
      </c>
      <c r="C11" s="17">
        <v>113.06399999999999</v>
      </c>
      <c r="D11" s="17">
        <v>75.489000000000004</v>
      </c>
      <c r="E11" s="17">
        <v>95.768000000000001</v>
      </c>
      <c r="F11" s="17">
        <v>50.755000000000003</v>
      </c>
      <c r="G11" s="17">
        <v>66.783000000000001</v>
      </c>
      <c r="H11" s="11">
        <v>76.290000000000006</v>
      </c>
      <c r="I11" s="17">
        <v>85.885000000000005</v>
      </c>
      <c r="J11" s="17">
        <v>57.625</v>
      </c>
      <c r="K11" s="17">
        <v>73.135000000000005</v>
      </c>
      <c r="L11" s="17">
        <v>105.768</v>
      </c>
      <c r="M11" s="17">
        <v>73.197999999999993</v>
      </c>
      <c r="N11" s="17">
        <v>25.247</v>
      </c>
      <c r="O11" s="17">
        <v>78.191999999999993</v>
      </c>
      <c r="P11" s="17">
        <v>75.031000000000006</v>
      </c>
      <c r="Q11" s="17">
        <v>48.116999999999997</v>
      </c>
      <c r="R11" s="17">
        <v>46.804000000000002</v>
      </c>
      <c r="S11" s="11">
        <v>69.989999999999995</v>
      </c>
      <c r="T11" s="11">
        <f>'Table 61'!T11/'Table 61'!T$22*100</f>
        <v>73.540708167405512</v>
      </c>
    </row>
    <row r="12" spans="1:21" s="133" customFormat="1">
      <c r="A12" s="60">
        <v>2002</v>
      </c>
      <c r="B12" s="9">
        <v>75.628</v>
      </c>
      <c r="C12" s="17">
        <v>114.32</v>
      </c>
      <c r="D12" s="17">
        <v>75.034999999999997</v>
      </c>
      <c r="E12" s="17">
        <v>97.183999999999997</v>
      </c>
      <c r="F12" s="17">
        <v>49.896000000000001</v>
      </c>
      <c r="G12" s="17">
        <v>66.441999999999993</v>
      </c>
      <c r="H12" s="11">
        <v>75.995999999999995</v>
      </c>
      <c r="I12" s="17">
        <v>85.254999999999995</v>
      </c>
      <c r="J12" s="17">
        <v>58.957000000000001</v>
      </c>
      <c r="K12" s="17">
        <v>70.944000000000003</v>
      </c>
      <c r="L12" s="17">
        <v>119.312</v>
      </c>
      <c r="M12" s="17">
        <v>78.010000000000005</v>
      </c>
      <c r="N12" s="17">
        <v>32.536999999999999</v>
      </c>
      <c r="O12" s="17">
        <v>76.721999999999994</v>
      </c>
      <c r="P12" s="17">
        <v>75.031999999999996</v>
      </c>
      <c r="Q12" s="17">
        <v>52.362000000000002</v>
      </c>
      <c r="R12" s="17">
        <v>44.973999999999997</v>
      </c>
      <c r="S12" s="11">
        <v>73.02</v>
      </c>
      <c r="T12" s="11">
        <f>'Table 61'!T12/'Table 61'!T$22*100</f>
        <v>76.055025246074081</v>
      </c>
    </row>
    <row r="13" spans="1:21" s="133" customFormat="1">
      <c r="A13" s="60">
        <v>2003</v>
      </c>
      <c r="B13" s="9">
        <v>77.125</v>
      </c>
      <c r="C13" s="17">
        <v>115.205</v>
      </c>
      <c r="D13" s="17">
        <v>77.185000000000002</v>
      </c>
      <c r="E13" s="17">
        <v>101.193</v>
      </c>
      <c r="F13" s="17">
        <v>50.051000000000002</v>
      </c>
      <c r="G13" s="17">
        <v>68.429000000000002</v>
      </c>
      <c r="H13" s="11">
        <v>78.123000000000005</v>
      </c>
      <c r="I13" s="17">
        <v>87.887</v>
      </c>
      <c r="J13" s="17">
        <v>66.462000000000003</v>
      </c>
      <c r="K13" s="17">
        <v>65.736999999999995</v>
      </c>
      <c r="L13" s="17">
        <v>115.768</v>
      </c>
      <c r="M13" s="17">
        <v>78.855999999999995</v>
      </c>
      <c r="N13" s="17">
        <v>32.506999999999998</v>
      </c>
      <c r="O13" s="17">
        <v>71.292000000000002</v>
      </c>
      <c r="P13" s="17">
        <v>75.033000000000001</v>
      </c>
      <c r="Q13" s="17">
        <v>58.463999999999999</v>
      </c>
      <c r="R13" s="17">
        <v>47.061</v>
      </c>
      <c r="S13" s="11">
        <v>73.031000000000006</v>
      </c>
      <c r="T13" s="11">
        <f>'Table 61'!T13/'Table 61'!T$22*100</f>
        <v>76.475639091341691</v>
      </c>
    </row>
    <row r="14" spans="1:21" s="133" customFormat="1">
      <c r="A14" s="60">
        <v>2004</v>
      </c>
      <c r="B14" s="9">
        <v>81.040999999999997</v>
      </c>
      <c r="C14" s="17">
        <v>115.935</v>
      </c>
      <c r="D14" s="17">
        <v>81.677000000000007</v>
      </c>
      <c r="E14" s="17">
        <v>97.581000000000003</v>
      </c>
      <c r="F14" s="17">
        <v>52.57</v>
      </c>
      <c r="G14" s="17">
        <v>70.141999999999996</v>
      </c>
      <c r="H14" s="11">
        <v>82.010999999999996</v>
      </c>
      <c r="I14" s="17">
        <v>87.93</v>
      </c>
      <c r="J14" s="17">
        <v>71.123999999999995</v>
      </c>
      <c r="K14" s="17">
        <v>64.606999999999999</v>
      </c>
      <c r="L14" s="17">
        <v>131.215</v>
      </c>
      <c r="M14" s="17">
        <v>82.018000000000001</v>
      </c>
      <c r="N14" s="17">
        <v>41.753999999999998</v>
      </c>
      <c r="O14" s="17">
        <v>86.3</v>
      </c>
      <c r="P14" s="17">
        <v>75.033000000000001</v>
      </c>
      <c r="Q14" s="17">
        <v>64.227000000000004</v>
      </c>
      <c r="R14" s="17">
        <v>49.176000000000002</v>
      </c>
      <c r="S14" s="11">
        <v>76.938999999999993</v>
      </c>
      <c r="T14" s="11">
        <f>'Table 61'!T14/'Table 61'!T$22*100</f>
        <v>79.225295839907844</v>
      </c>
    </row>
    <row r="15" spans="1:21" s="133" customFormat="1">
      <c r="A15" s="60">
        <v>2005</v>
      </c>
      <c r="B15" s="9">
        <v>85.509</v>
      </c>
      <c r="C15" s="17">
        <v>114.759</v>
      </c>
      <c r="D15" s="17">
        <v>85.501999999999995</v>
      </c>
      <c r="E15" s="17">
        <v>96.991</v>
      </c>
      <c r="F15" s="17">
        <v>55.154000000000003</v>
      </c>
      <c r="G15" s="17">
        <v>76.421000000000006</v>
      </c>
      <c r="H15" s="11">
        <v>85.616</v>
      </c>
      <c r="I15" s="17">
        <v>85.813999999999993</v>
      </c>
      <c r="J15" s="17">
        <v>71.927999999999997</v>
      </c>
      <c r="K15" s="17">
        <v>73.495999999999995</v>
      </c>
      <c r="L15" s="17">
        <v>157.291</v>
      </c>
      <c r="M15" s="17">
        <v>85.546000000000006</v>
      </c>
      <c r="N15" s="17">
        <v>54.795000000000002</v>
      </c>
      <c r="O15" s="17">
        <v>76.602999999999994</v>
      </c>
      <c r="P15" s="17">
        <v>75.034000000000006</v>
      </c>
      <c r="Q15" s="17">
        <v>71.495999999999995</v>
      </c>
      <c r="R15" s="17">
        <v>57.744</v>
      </c>
      <c r="S15" s="11">
        <v>84.055000000000007</v>
      </c>
      <c r="T15" s="11">
        <f>'Table 61'!T15/'Table 61'!T$22*100</f>
        <v>85.076282941367992</v>
      </c>
    </row>
    <row r="16" spans="1:21" s="133" customFormat="1">
      <c r="A16" s="60">
        <v>2006</v>
      </c>
      <c r="B16" s="9">
        <v>87.51</v>
      </c>
      <c r="C16" s="17">
        <v>113.116</v>
      </c>
      <c r="D16" s="17">
        <v>87.647999999999996</v>
      </c>
      <c r="E16" s="17">
        <v>96.385999999999996</v>
      </c>
      <c r="F16" s="17">
        <v>56.792999999999999</v>
      </c>
      <c r="G16" s="17">
        <v>76.963999999999999</v>
      </c>
      <c r="H16" s="11">
        <v>87.566999999999993</v>
      </c>
      <c r="I16" s="17">
        <v>84.861000000000004</v>
      </c>
      <c r="J16" s="17">
        <v>75.474999999999994</v>
      </c>
      <c r="K16" s="17">
        <v>73.078999999999994</v>
      </c>
      <c r="L16" s="17">
        <v>158.6</v>
      </c>
      <c r="M16" s="17">
        <v>90.01</v>
      </c>
      <c r="N16" s="17">
        <v>59.637</v>
      </c>
      <c r="O16" s="17">
        <v>73.760000000000005</v>
      </c>
      <c r="P16" s="17">
        <v>75.034999999999997</v>
      </c>
      <c r="Q16" s="17">
        <v>72.896000000000001</v>
      </c>
      <c r="R16" s="17">
        <v>58.362000000000002</v>
      </c>
      <c r="S16" s="11">
        <v>86.206999999999994</v>
      </c>
      <c r="T16" s="11">
        <f>'Table 61'!T16/'Table 61'!T$22*100</f>
        <v>86.655953565256596</v>
      </c>
    </row>
    <row r="17" spans="1:20" s="133" customFormat="1">
      <c r="A17" s="60">
        <v>2007</v>
      </c>
      <c r="B17" s="9">
        <v>86.769000000000005</v>
      </c>
      <c r="C17" s="17">
        <v>110.504</v>
      </c>
      <c r="D17" s="17">
        <v>85.552000000000007</v>
      </c>
      <c r="E17" s="17">
        <v>94.372</v>
      </c>
      <c r="F17" s="17">
        <v>66.661000000000001</v>
      </c>
      <c r="G17" s="17">
        <v>75.831000000000003</v>
      </c>
      <c r="H17" s="11">
        <v>85.679000000000002</v>
      </c>
      <c r="I17" s="17">
        <v>82.31</v>
      </c>
      <c r="J17" s="17">
        <v>80.852000000000004</v>
      </c>
      <c r="K17" s="17">
        <v>79.986999999999995</v>
      </c>
      <c r="L17" s="17">
        <v>158.49600000000001</v>
      </c>
      <c r="M17" s="17">
        <v>94.394000000000005</v>
      </c>
      <c r="N17" s="17">
        <v>78.572999999999993</v>
      </c>
      <c r="O17" s="17">
        <v>82.153999999999996</v>
      </c>
      <c r="P17" s="17">
        <v>75.036000000000001</v>
      </c>
      <c r="Q17" s="17">
        <v>74.263000000000005</v>
      </c>
      <c r="R17" s="17">
        <v>56.241</v>
      </c>
      <c r="S17" s="11">
        <v>90.778999999999996</v>
      </c>
      <c r="T17" s="11">
        <f>'Table 61'!T17/'Table 61'!T$22*100</f>
        <v>90.448899040749382</v>
      </c>
    </row>
    <row r="18" spans="1:20" s="133" customFormat="1">
      <c r="A18" s="60">
        <v>2008</v>
      </c>
      <c r="B18" s="9">
        <v>88.632999999999996</v>
      </c>
      <c r="C18" s="17">
        <v>108.267</v>
      </c>
      <c r="D18" s="17">
        <v>87.114999999999995</v>
      </c>
      <c r="E18" s="17">
        <v>92.528000000000006</v>
      </c>
      <c r="F18" s="17">
        <v>71.933999999999997</v>
      </c>
      <c r="G18" s="17">
        <v>75.784000000000006</v>
      </c>
      <c r="H18" s="11">
        <v>87.134</v>
      </c>
      <c r="I18" s="17">
        <v>86.995999999999995</v>
      </c>
      <c r="J18" s="17">
        <v>83.385999999999996</v>
      </c>
      <c r="K18" s="17">
        <v>85.483000000000004</v>
      </c>
      <c r="L18" s="17">
        <v>167.45500000000001</v>
      </c>
      <c r="M18" s="17">
        <v>97.876000000000005</v>
      </c>
      <c r="N18" s="17">
        <v>75.673000000000002</v>
      </c>
      <c r="O18" s="17">
        <v>84.611000000000004</v>
      </c>
      <c r="P18" s="17">
        <v>65.867999999999995</v>
      </c>
      <c r="Q18" s="17">
        <v>71.435000000000002</v>
      </c>
      <c r="R18" s="17">
        <v>60.994</v>
      </c>
      <c r="S18" s="11">
        <v>94.74</v>
      </c>
      <c r="T18" s="11">
        <f>'Table 61'!T18/'Table 61'!T$22*100</f>
        <v>93.340158814837082</v>
      </c>
    </row>
    <row r="19" spans="1:20" s="133" customFormat="1">
      <c r="A19" s="60">
        <v>2009</v>
      </c>
      <c r="B19" s="9">
        <v>88.102000000000004</v>
      </c>
      <c r="C19" s="17">
        <v>104.70699999999999</v>
      </c>
      <c r="D19" s="17">
        <v>86.867999999999995</v>
      </c>
      <c r="E19" s="17">
        <v>90.543999999999997</v>
      </c>
      <c r="F19" s="17">
        <v>76.864999999999995</v>
      </c>
      <c r="G19" s="17">
        <v>72.989000000000004</v>
      </c>
      <c r="H19" s="11">
        <v>86.813000000000002</v>
      </c>
      <c r="I19" s="17">
        <v>92.319000000000003</v>
      </c>
      <c r="J19" s="17">
        <v>81.837999999999994</v>
      </c>
      <c r="K19" s="17">
        <v>89.222999999999999</v>
      </c>
      <c r="L19" s="17">
        <v>141.81200000000001</v>
      </c>
      <c r="M19" s="17">
        <v>96.162999999999997</v>
      </c>
      <c r="N19" s="17">
        <v>70.277000000000001</v>
      </c>
      <c r="O19" s="17">
        <v>75.384</v>
      </c>
      <c r="P19" s="17">
        <v>63.887999999999998</v>
      </c>
      <c r="Q19" s="17">
        <v>79.254999999999995</v>
      </c>
      <c r="R19" s="17">
        <v>70.256</v>
      </c>
      <c r="S19" s="11">
        <v>93.125</v>
      </c>
      <c r="T19" s="11">
        <f>'Table 61'!T19/'Table 61'!T$22*100</f>
        <v>91.825219951411327</v>
      </c>
    </row>
    <row r="20" spans="1:20" s="133" customFormat="1">
      <c r="A20" s="60">
        <v>2010</v>
      </c>
      <c r="B20" s="9">
        <v>87.921999999999997</v>
      </c>
      <c r="C20" s="17">
        <v>103.005</v>
      </c>
      <c r="D20" s="17">
        <v>86.379000000000005</v>
      </c>
      <c r="E20" s="17">
        <v>89.694999999999993</v>
      </c>
      <c r="F20" s="17">
        <v>87.135999999999996</v>
      </c>
      <c r="G20" s="17">
        <v>77.171000000000006</v>
      </c>
      <c r="H20" s="11">
        <v>86.564999999999998</v>
      </c>
      <c r="I20" s="17">
        <v>92.638999999999996</v>
      </c>
      <c r="J20" s="17">
        <v>85.046000000000006</v>
      </c>
      <c r="K20" s="17">
        <v>90.902000000000001</v>
      </c>
      <c r="L20" s="17">
        <v>126.146</v>
      </c>
      <c r="M20" s="17">
        <v>97.093999999999994</v>
      </c>
      <c r="N20" s="17">
        <v>78.858999999999995</v>
      </c>
      <c r="O20" s="17">
        <v>80.704999999999998</v>
      </c>
      <c r="P20" s="17">
        <v>61.898000000000003</v>
      </c>
      <c r="Q20" s="17">
        <v>82.346999999999994</v>
      </c>
      <c r="R20" s="17">
        <v>67.777000000000001</v>
      </c>
      <c r="S20" s="11">
        <v>93.260999999999996</v>
      </c>
      <c r="T20" s="11">
        <f>'Table 61'!T20/'Table 61'!T$22*100</f>
        <v>92.46843026022492</v>
      </c>
    </row>
    <row r="21" spans="1:20" s="133" customFormat="1">
      <c r="A21" s="60">
        <v>2011</v>
      </c>
      <c r="B21" s="9">
        <v>92.171999999999997</v>
      </c>
      <c r="C21" s="17">
        <v>102.733</v>
      </c>
      <c r="D21" s="17">
        <v>90.194999999999993</v>
      </c>
      <c r="E21" s="17">
        <v>92.387</v>
      </c>
      <c r="F21" s="17">
        <v>96.039000000000001</v>
      </c>
      <c r="G21" s="17">
        <v>108.664</v>
      </c>
      <c r="H21" s="11">
        <v>90.847999999999999</v>
      </c>
      <c r="I21" s="17">
        <v>100.994</v>
      </c>
      <c r="J21" s="17">
        <v>88.968000000000004</v>
      </c>
      <c r="K21" s="17">
        <v>98.771000000000001</v>
      </c>
      <c r="L21" s="17">
        <v>114.114</v>
      </c>
      <c r="M21" s="17">
        <v>98.718000000000004</v>
      </c>
      <c r="N21" s="17">
        <v>87.951999999999998</v>
      </c>
      <c r="O21" s="17">
        <v>84.698999999999998</v>
      </c>
      <c r="P21" s="17">
        <v>70.028000000000006</v>
      </c>
      <c r="Q21" s="17">
        <v>89.328000000000003</v>
      </c>
      <c r="R21" s="17">
        <v>88.590999999999994</v>
      </c>
      <c r="S21" s="11">
        <v>97.376999999999995</v>
      </c>
      <c r="T21" s="11">
        <f>'Table 61'!T21/'Table 61'!T$22*100</f>
        <v>97.961989781350979</v>
      </c>
    </row>
    <row r="22" spans="1:20" s="133" customFormat="1">
      <c r="A22" s="60">
        <v>2012</v>
      </c>
      <c r="B22" s="81">
        <v>100</v>
      </c>
      <c r="C22" s="82">
        <v>100</v>
      </c>
      <c r="D22" s="82">
        <v>100</v>
      </c>
      <c r="E22" s="82">
        <v>100</v>
      </c>
      <c r="F22" s="82">
        <v>100</v>
      </c>
      <c r="G22" s="82">
        <v>100</v>
      </c>
      <c r="H22" s="115">
        <v>100</v>
      </c>
      <c r="I22" s="82">
        <v>100</v>
      </c>
      <c r="J22" s="82">
        <v>100</v>
      </c>
      <c r="K22" s="82">
        <v>100</v>
      </c>
      <c r="L22" s="82">
        <v>100</v>
      </c>
      <c r="M22" s="82">
        <v>100</v>
      </c>
      <c r="N22" s="82">
        <v>100</v>
      </c>
      <c r="O22" s="82">
        <v>100</v>
      </c>
      <c r="P22" s="82">
        <v>100</v>
      </c>
      <c r="Q22" s="82">
        <v>100</v>
      </c>
      <c r="R22" s="82">
        <v>100</v>
      </c>
      <c r="S22" s="115">
        <v>100</v>
      </c>
      <c r="T22" s="115">
        <f>'Table 61'!T22/'Table 61'!T$22*100</f>
        <v>100</v>
      </c>
    </row>
    <row r="23" spans="1:20" s="133" customFormat="1">
      <c r="A23" s="60">
        <v>2013</v>
      </c>
      <c r="B23" s="9">
        <v>111.428</v>
      </c>
      <c r="C23" s="17">
        <v>95.94</v>
      </c>
      <c r="D23" s="17">
        <v>112.408</v>
      </c>
      <c r="E23" s="17">
        <v>117.35899999999999</v>
      </c>
      <c r="F23" s="17">
        <v>107.504</v>
      </c>
      <c r="G23" s="17">
        <v>104.233</v>
      </c>
      <c r="H23" s="11">
        <v>111.904</v>
      </c>
      <c r="I23" s="17">
        <v>111.166</v>
      </c>
      <c r="J23" s="17">
        <v>114.92700000000001</v>
      </c>
      <c r="K23" s="17">
        <v>116.58</v>
      </c>
      <c r="L23" s="17">
        <v>111.119</v>
      </c>
      <c r="M23" s="17">
        <v>101.422</v>
      </c>
      <c r="N23" s="17">
        <v>108.39700000000001</v>
      </c>
      <c r="O23" s="17">
        <v>146.70599999999999</v>
      </c>
      <c r="P23" s="17">
        <v>127.869</v>
      </c>
      <c r="Q23" s="17">
        <v>108.94</v>
      </c>
      <c r="R23" s="17">
        <v>99.421999999999997</v>
      </c>
      <c r="S23" s="11">
        <v>109.80200000000001</v>
      </c>
      <c r="T23" s="11">
        <f>'Table 61'!T23/'Table 61'!T$22*100</f>
        <v>109.19900275502795</v>
      </c>
    </row>
    <row r="24" spans="1:20" s="133" customFormat="1">
      <c r="A24" s="60">
        <v>2014</v>
      </c>
      <c r="B24" s="9">
        <v>120.867</v>
      </c>
      <c r="C24" s="17">
        <v>91.043999999999997</v>
      </c>
      <c r="D24" s="17">
        <v>123.48</v>
      </c>
      <c r="E24" s="17">
        <v>159.517</v>
      </c>
      <c r="F24" s="17">
        <v>115.687</v>
      </c>
      <c r="G24" s="17">
        <v>97.1</v>
      </c>
      <c r="H24" s="11">
        <v>122.694</v>
      </c>
      <c r="I24" s="17">
        <v>117.678</v>
      </c>
      <c r="J24" s="17">
        <v>117.667</v>
      </c>
      <c r="K24" s="17">
        <v>126.07899999999999</v>
      </c>
      <c r="L24" s="17">
        <v>113.495</v>
      </c>
      <c r="M24" s="17">
        <v>103.07599999999999</v>
      </c>
      <c r="N24" s="17">
        <v>108.236</v>
      </c>
      <c r="O24" s="17">
        <v>154.46</v>
      </c>
      <c r="P24" s="17">
        <v>150.035</v>
      </c>
      <c r="Q24" s="17">
        <v>141.17099999999999</v>
      </c>
      <c r="R24" s="17">
        <v>102.59699999999999</v>
      </c>
      <c r="S24" s="11">
        <v>115.295</v>
      </c>
      <c r="T24" s="11">
        <f>'Table 61'!T24/'Table 61'!T$22*100</f>
        <v>115.43580617126257</v>
      </c>
    </row>
    <row r="25" spans="1:20" s="133" customFormat="1">
      <c r="A25" s="60">
        <v>2015</v>
      </c>
      <c r="B25" s="9">
        <v>126.938</v>
      </c>
      <c r="C25" s="17">
        <v>87.301000000000002</v>
      </c>
      <c r="D25" s="17">
        <v>130.369</v>
      </c>
      <c r="E25" s="17">
        <v>202.78</v>
      </c>
      <c r="F25" s="17">
        <v>114.881</v>
      </c>
      <c r="G25" s="17">
        <v>91.641000000000005</v>
      </c>
      <c r="H25" s="11">
        <v>129.489</v>
      </c>
      <c r="I25" s="17">
        <v>119.09</v>
      </c>
      <c r="J25" s="17">
        <v>116.90300000000001</v>
      </c>
      <c r="K25" s="17">
        <v>138.66999999999999</v>
      </c>
      <c r="L25" s="17">
        <v>108.571</v>
      </c>
      <c r="M25" s="17">
        <v>104.679</v>
      </c>
      <c r="N25" s="17">
        <v>105.864</v>
      </c>
      <c r="O25" s="17">
        <v>143.64500000000001</v>
      </c>
      <c r="P25" s="17">
        <v>229.91</v>
      </c>
      <c r="Q25" s="17">
        <v>157.702</v>
      </c>
      <c r="R25" s="17">
        <v>108.86199999999999</v>
      </c>
      <c r="S25" s="11">
        <v>119.345</v>
      </c>
      <c r="T25" s="11">
        <f>'Table 61'!T25/'Table 61'!T$22*100</f>
        <v>119.88230645928822</v>
      </c>
    </row>
    <row r="26" spans="1:20" s="133" customFormat="1">
      <c r="A26" s="60">
        <v>2016</v>
      </c>
      <c r="B26" s="9">
        <v>137.95699999999999</v>
      </c>
      <c r="C26" s="17">
        <v>84.099000000000004</v>
      </c>
      <c r="D26" s="17">
        <v>146.33000000000001</v>
      </c>
      <c r="E26" s="17">
        <v>255.553</v>
      </c>
      <c r="F26" s="17">
        <v>108.834</v>
      </c>
      <c r="G26" s="17">
        <v>89.45</v>
      </c>
      <c r="H26" s="11">
        <v>144.68</v>
      </c>
      <c r="I26" s="17">
        <v>115.492</v>
      </c>
      <c r="J26" s="17">
        <v>114.15600000000001</v>
      </c>
      <c r="K26" s="17">
        <v>136.65700000000001</v>
      </c>
      <c r="L26" s="17">
        <v>106.43300000000001</v>
      </c>
      <c r="M26" s="17">
        <v>106.61799999999999</v>
      </c>
      <c r="N26" s="17">
        <v>102.593</v>
      </c>
      <c r="O26" s="17">
        <v>134.298</v>
      </c>
      <c r="P26" s="17">
        <v>253.352</v>
      </c>
      <c r="Q26" s="17">
        <v>156.65600000000001</v>
      </c>
      <c r="R26" s="17">
        <v>117.253</v>
      </c>
      <c r="S26" s="11">
        <v>118.652</v>
      </c>
      <c r="T26" s="11">
        <f>'Table 61'!T26/'Table 61'!T$22*100</f>
        <v>120.26916540185839</v>
      </c>
    </row>
    <row r="27" spans="1:20" s="133" customFormat="1">
      <c r="A27" s="60">
        <v>2017</v>
      </c>
      <c r="B27" s="9">
        <v>140.63499999999999</v>
      </c>
      <c r="C27" s="17">
        <v>80.781999999999996</v>
      </c>
      <c r="D27" s="17">
        <v>148.81899999999999</v>
      </c>
      <c r="E27" s="17">
        <v>305.577</v>
      </c>
      <c r="F27" s="17">
        <v>106.629</v>
      </c>
      <c r="G27" s="17">
        <v>86.257999999999996</v>
      </c>
      <c r="H27" s="11">
        <v>147.85400000000001</v>
      </c>
      <c r="I27" s="17">
        <v>118.333</v>
      </c>
      <c r="J27" s="17">
        <v>108.703</v>
      </c>
      <c r="K27" s="17">
        <v>138.19200000000001</v>
      </c>
      <c r="L27" s="17">
        <v>109.935</v>
      </c>
      <c r="M27" s="17">
        <v>109.943</v>
      </c>
      <c r="N27" s="17">
        <v>106.355</v>
      </c>
      <c r="O27" s="17">
        <v>125.364</v>
      </c>
      <c r="P27" s="17">
        <v>295.61399999999998</v>
      </c>
      <c r="Q27" s="17">
        <v>166.31800000000001</v>
      </c>
      <c r="R27" s="17">
        <v>107.72799999999999</v>
      </c>
      <c r="S27" s="11">
        <v>119.923</v>
      </c>
      <c r="T27" s="11">
        <f>'Table 61'!T27/'Table 61'!T$22*100</f>
        <v>123.28499248628746</v>
      </c>
    </row>
    <row r="28" spans="1:20" s="133" customFormat="1"/>
    <row r="29" spans="1:20" s="133" customFormat="1">
      <c r="A29" s="1" t="s">
        <v>22</v>
      </c>
    </row>
    <row r="30" spans="1:20" s="133" customFormat="1">
      <c r="A30" s="1"/>
    </row>
    <row r="31" spans="1:20" s="133" customFormat="1">
      <c r="A31" s="142" t="s">
        <v>656</v>
      </c>
      <c r="B31" s="9">
        <f t="shared" ref="B31:T31" si="0">((B27/B7)^(1/(2017-1997))-1)*100</f>
        <v>3.8415796348650222</v>
      </c>
      <c r="C31" s="16">
        <f t="shared" si="0"/>
        <v>-1.762207072085642</v>
      </c>
      <c r="D31" s="17">
        <f t="shared" si="0"/>
        <v>4.4631118541224923</v>
      </c>
      <c r="E31" s="17">
        <f t="shared" si="0"/>
        <v>5.6501028393231234</v>
      </c>
      <c r="F31" s="17">
        <f t="shared" si="0"/>
        <v>4.2452250356184384</v>
      </c>
      <c r="G31" s="73">
        <f t="shared" si="0"/>
        <v>1.9362985162197921</v>
      </c>
      <c r="H31" s="9">
        <f t="shared" si="0"/>
        <v>4.0141714731113831</v>
      </c>
      <c r="I31" s="16">
        <f t="shared" si="0"/>
        <v>2.4954028057453836</v>
      </c>
      <c r="J31" s="17">
        <f t="shared" si="0"/>
        <v>3.3774828789538525</v>
      </c>
      <c r="K31" s="17">
        <f t="shared" si="0"/>
        <v>4.1126624911482113</v>
      </c>
      <c r="L31" s="17">
        <f t="shared" si="0"/>
        <v>0.4841726735774543</v>
      </c>
      <c r="M31" s="17">
        <f t="shared" si="0"/>
        <v>2.859212515772569</v>
      </c>
      <c r="N31" s="17">
        <f t="shared" si="0"/>
        <v>10.394746524477538</v>
      </c>
      <c r="O31" s="17">
        <f t="shared" si="0"/>
        <v>-2.1756099237491222</v>
      </c>
      <c r="P31" s="17">
        <f t="shared" si="0"/>
        <v>9.3777963743908224</v>
      </c>
      <c r="Q31" s="17">
        <f t="shared" si="0"/>
        <v>6.4953263915969339</v>
      </c>
      <c r="R31" s="73">
        <f t="shared" si="0"/>
        <v>6.2611579041748744</v>
      </c>
      <c r="S31" s="9">
        <f t="shared" si="0"/>
        <v>3.3380218746018819</v>
      </c>
      <c r="T31" s="9">
        <f t="shared" si="0"/>
        <v>3.0243118558453075</v>
      </c>
    </row>
    <row r="32" spans="1:20" s="133" customFormat="1">
      <c r="A32" s="142" t="s">
        <v>25</v>
      </c>
      <c r="B32" s="9">
        <f t="shared" ref="B32:T32" si="1">((B17/B7)^(1/(2007-1997))-1)*100</f>
        <v>2.7471275676999918</v>
      </c>
      <c r="C32" s="16">
        <f t="shared" si="1"/>
        <v>-0.42196928077875562</v>
      </c>
      <c r="D32" s="17">
        <f t="shared" si="1"/>
        <v>3.2483443686216695</v>
      </c>
      <c r="E32" s="17">
        <f t="shared" si="1"/>
        <v>-0.75420890565486287</v>
      </c>
      <c r="F32" s="17">
        <f t="shared" si="1"/>
        <v>3.6840591604749839</v>
      </c>
      <c r="G32" s="73">
        <f t="shared" si="1"/>
        <v>2.5799443199162386</v>
      </c>
      <c r="H32" s="9">
        <f t="shared" si="1"/>
        <v>2.4446207794285746</v>
      </c>
      <c r="I32" s="16">
        <f t="shared" si="1"/>
        <v>1.3079309719173038</v>
      </c>
      <c r="J32" s="17">
        <f t="shared" si="1"/>
        <v>3.7520843987322916</v>
      </c>
      <c r="K32" s="17">
        <f t="shared" si="1"/>
        <v>2.6267926800498387</v>
      </c>
      <c r="L32" s="17">
        <f t="shared" si="1"/>
        <v>4.733002671687303</v>
      </c>
      <c r="M32" s="17">
        <f t="shared" si="1"/>
        <v>4.1991247000610521</v>
      </c>
      <c r="N32" s="17">
        <f t="shared" si="1"/>
        <v>18.235626142216077</v>
      </c>
      <c r="O32" s="17">
        <f t="shared" si="1"/>
        <v>-8.2639819604355296</v>
      </c>
      <c r="P32" s="17">
        <f t="shared" si="1"/>
        <v>4.306844319882619</v>
      </c>
      <c r="Q32" s="17">
        <f t="shared" si="1"/>
        <v>4.6271562480662665</v>
      </c>
      <c r="R32" s="73">
        <f t="shared" si="1"/>
        <v>5.8087373199658066</v>
      </c>
      <c r="S32" s="9">
        <f t="shared" si="1"/>
        <v>3.8552794870606144</v>
      </c>
      <c r="T32" s="9">
        <f t="shared" si="1"/>
        <v>2.9031695786750022</v>
      </c>
    </row>
    <row r="33" spans="1:20" s="133" customFormat="1">
      <c r="A33" s="142" t="s">
        <v>657</v>
      </c>
      <c r="B33" s="9">
        <f t="shared" ref="B33:T33" si="2">((B27/B17)^(1/(2017-2007))-1)*100</f>
        <v>4.9476896953547955</v>
      </c>
      <c r="C33" s="16">
        <f t="shared" si="2"/>
        <v>-3.0844063731324423</v>
      </c>
      <c r="D33" s="17">
        <f t="shared" si="2"/>
        <v>5.6921716757653895</v>
      </c>
      <c r="E33" s="17">
        <f t="shared" si="2"/>
        <v>12.467683585178646</v>
      </c>
      <c r="F33" s="17">
        <f t="shared" si="2"/>
        <v>4.8094280906521902</v>
      </c>
      <c r="G33" s="73">
        <f t="shared" si="2"/>
        <v>1.2966913179579986</v>
      </c>
      <c r="H33" s="9">
        <f t="shared" si="2"/>
        <v>5.607769201780477</v>
      </c>
      <c r="I33" s="16">
        <f t="shared" si="2"/>
        <v>3.6967934842543126</v>
      </c>
      <c r="J33" s="17">
        <f t="shared" si="2"/>
        <v>3.0042338746399055</v>
      </c>
      <c r="K33" s="17">
        <f t="shared" si="2"/>
        <v>5.6200452915730281</v>
      </c>
      <c r="L33" s="17">
        <f t="shared" si="2"/>
        <v>-3.5922899150976906</v>
      </c>
      <c r="M33" s="17">
        <f t="shared" si="2"/>
        <v>1.5365304633760068</v>
      </c>
      <c r="N33" s="17">
        <f t="shared" si="2"/>
        <v>3.0738404137589548</v>
      </c>
      <c r="O33" s="17">
        <f t="shared" si="2"/>
        <v>4.3168375769618628</v>
      </c>
      <c r="P33" s="17">
        <f t="shared" si="2"/>
        <v>14.695276400354661</v>
      </c>
      <c r="Q33" s="17">
        <f t="shared" si="2"/>
        <v>8.3968536463244536</v>
      </c>
      <c r="R33" s="73">
        <f t="shared" si="2"/>
        <v>6.7155129636475408</v>
      </c>
      <c r="S33" s="9">
        <f t="shared" si="2"/>
        <v>2.8233404955225971</v>
      </c>
      <c r="T33" s="9">
        <f t="shared" si="2"/>
        <v>3.1455967471972768</v>
      </c>
    </row>
    <row r="34" spans="1:20" s="133" customFormat="1">
      <c r="A34" s="60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s="133" customFormat="1">
      <c r="A35" s="25" t="s">
        <v>594</v>
      </c>
      <c r="B35" s="3" t="s">
        <v>929</v>
      </c>
    </row>
    <row r="36" spans="1:20" s="133" customFormat="1">
      <c r="A36" s="25" t="s">
        <v>595</v>
      </c>
      <c r="B36" s="3" t="s">
        <v>596</v>
      </c>
    </row>
    <row r="37" spans="1:20" s="133" customFormat="1">
      <c r="A37" s="1" t="s">
        <v>1</v>
      </c>
      <c r="B37" s="3" t="s">
        <v>597</v>
      </c>
    </row>
  </sheetData>
  <mergeCells count="1">
    <mergeCell ref="B6:T6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106"/>
  <dimension ref="A1:U37"/>
  <sheetViews>
    <sheetView topLeftCell="A7" workbookViewId="0">
      <selection activeCell="T34" sqref="T34"/>
    </sheetView>
  </sheetViews>
  <sheetFormatPr defaultRowHeight="15"/>
  <sheetData>
    <row r="1" spans="1:21" s="133" customFormat="1" ht="15.75">
      <c r="A1" s="227" t="s">
        <v>121</v>
      </c>
      <c r="B1" s="2" t="s">
        <v>816</v>
      </c>
    </row>
    <row r="2" spans="1:21" s="133" customFormat="1">
      <c r="A2" s="3"/>
    </row>
    <row r="3" spans="1:21" s="133" customFormat="1">
      <c r="A3" s="1" t="s">
        <v>2</v>
      </c>
    </row>
    <row r="4" spans="1:21" s="133" customFormat="1">
      <c r="A4" s="1"/>
    </row>
    <row r="5" spans="1:21" s="133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15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7" t="s">
        <v>21</v>
      </c>
      <c r="T5" s="7" t="s">
        <v>41</v>
      </c>
    </row>
    <row r="6" spans="1:21" s="133" customFormat="1" ht="15" customHeight="1">
      <c r="A6" s="67"/>
      <c r="B6" s="247" t="s">
        <v>694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1:21" s="133" customFormat="1">
      <c r="A7" s="60">
        <v>1997</v>
      </c>
      <c r="B7" s="9">
        <v>58.213000000000001</v>
      </c>
      <c r="C7" s="17">
        <v>91.617000000000004</v>
      </c>
      <c r="D7" s="17">
        <v>37.378999999999998</v>
      </c>
      <c r="E7" s="17">
        <v>73.774000000000001</v>
      </c>
      <c r="F7" s="17">
        <v>46.673000000000002</v>
      </c>
      <c r="G7" s="17">
        <v>91.744</v>
      </c>
      <c r="H7" s="11">
        <v>60.15</v>
      </c>
      <c r="I7" s="17">
        <v>55.343000000000004</v>
      </c>
      <c r="J7" s="17">
        <v>55.469000000000001</v>
      </c>
      <c r="K7" s="17">
        <v>57.448</v>
      </c>
      <c r="L7" s="17">
        <v>68.400000000000006</v>
      </c>
      <c r="M7" s="17">
        <v>61.84</v>
      </c>
      <c r="N7" s="17">
        <v>18.463999999999999</v>
      </c>
      <c r="O7" s="17">
        <v>26.251999999999999</v>
      </c>
      <c r="P7" s="17">
        <v>43.165999999999997</v>
      </c>
      <c r="Q7" s="17">
        <v>88.412000000000006</v>
      </c>
      <c r="R7" s="17">
        <v>48.225000000000001</v>
      </c>
      <c r="S7" s="11">
        <v>56.033000000000001</v>
      </c>
      <c r="T7" s="11">
        <f>'Table 62'!T7/'Table 62'!T$22*100</f>
        <v>58.931749571200889</v>
      </c>
      <c r="U7" s="151"/>
    </row>
    <row r="8" spans="1:21" s="133" customFormat="1">
      <c r="A8" s="60">
        <v>1998</v>
      </c>
      <c r="B8" s="9">
        <v>61.814999999999998</v>
      </c>
      <c r="C8" s="17">
        <v>94.316999999999993</v>
      </c>
      <c r="D8" s="17">
        <v>39.204000000000001</v>
      </c>
      <c r="E8" s="17">
        <v>74.168000000000006</v>
      </c>
      <c r="F8" s="17">
        <v>49.04</v>
      </c>
      <c r="G8" s="17">
        <v>96.031000000000006</v>
      </c>
      <c r="H8" s="11">
        <v>62.503</v>
      </c>
      <c r="I8" s="17">
        <v>58.914000000000001</v>
      </c>
      <c r="J8" s="17">
        <v>57.761000000000003</v>
      </c>
      <c r="K8" s="17">
        <v>65.272999999999996</v>
      </c>
      <c r="L8" s="17">
        <v>73.590999999999994</v>
      </c>
      <c r="M8" s="17">
        <v>65.617999999999995</v>
      </c>
      <c r="N8" s="17">
        <v>22.434000000000001</v>
      </c>
      <c r="O8" s="17">
        <v>28.331</v>
      </c>
      <c r="P8" s="17">
        <v>47.610999999999997</v>
      </c>
      <c r="Q8" s="17">
        <v>107.16</v>
      </c>
      <c r="R8" s="17">
        <v>51.948</v>
      </c>
      <c r="S8" s="11">
        <v>60.631999999999998</v>
      </c>
      <c r="T8" s="11">
        <f>'Table 62'!T8/'Table 62'!T$22*100</f>
        <v>62.604797188514304</v>
      </c>
    </row>
    <row r="9" spans="1:21" s="133" customFormat="1">
      <c r="A9" s="60">
        <v>1999</v>
      </c>
      <c r="B9" s="9">
        <v>65.391999999999996</v>
      </c>
      <c r="C9" s="17">
        <v>94.445999999999998</v>
      </c>
      <c r="D9" s="17">
        <v>40.393000000000001</v>
      </c>
      <c r="E9" s="17">
        <v>74.748000000000005</v>
      </c>
      <c r="F9" s="17">
        <v>51.966999999999999</v>
      </c>
      <c r="G9" s="17">
        <v>100.113</v>
      </c>
      <c r="H9" s="11">
        <v>64.504999999999995</v>
      </c>
      <c r="I9" s="17">
        <v>62.576999999999998</v>
      </c>
      <c r="J9" s="17">
        <v>58.808999999999997</v>
      </c>
      <c r="K9" s="17">
        <v>71.59</v>
      </c>
      <c r="L9" s="17">
        <v>77.561000000000007</v>
      </c>
      <c r="M9" s="17">
        <v>71.325999999999993</v>
      </c>
      <c r="N9" s="17">
        <v>26.039000000000001</v>
      </c>
      <c r="O9" s="17">
        <v>28.901</v>
      </c>
      <c r="P9" s="17">
        <v>56.774999999999999</v>
      </c>
      <c r="Q9" s="17">
        <v>112.79300000000001</v>
      </c>
      <c r="R9" s="17">
        <v>61.764000000000003</v>
      </c>
      <c r="S9" s="11">
        <v>65.578999999999994</v>
      </c>
      <c r="T9" s="11">
        <f>'Table 62'!T9/'Table 62'!T$22*100</f>
        <v>66.299945246235154</v>
      </c>
    </row>
    <row r="10" spans="1:21" s="133" customFormat="1">
      <c r="A10" s="60">
        <v>2000</v>
      </c>
      <c r="B10" s="9">
        <v>68.852000000000004</v>
      </c>
      <c r="C10" s="17">
        <v>93.951999999999998</v>
      </c>
      <c r="D10" s="17">
        <v>43.326999999999998</v>
      </c>
      <c r="E10" s="17">
        <v>73.55</v>
      </c>
      <c r="F10" s="17">
        <v>55.107999999999997</v>
      </c>
      <c r="G10" s="17">
        <v>103.542</v>
      </c>
      <c r="H10" s="11">
        <v>66.748000000000005</v>
      </c>
      <c r="I10" s="17">
        <v>65.647999999999996</v>
      </c>
      <c r="J10" s="17">
        <v>63.814</v>
      </c>
      <c r="K10" s="17">
        <v>73.313999999999993</v>
      </c>
      <c r="L10" s="17">
        <v>82.447000000000003</v>
      </c>
      <c r="M10" s="17">
        <v>76.084000000000003</v>
      </c>
      <c r="N10" s="17">
        <v>37.65</v>
      </c>
      <c r="O10" s="17">
        <v>36.225999999999999</v>
      </c>
      <c r="P10" s="17">
        <v>61.026000000000003</v>
      </c>
      <c r="Q10" s="17">
        <v>116.285</v>
      </c>
      <c r="R10" s="17">
        <v>63.988</v>
      </c>
      <c r="S10" s="11">
        <v>70.206999999999994</v>
      </c>
      <c r="T10" s="11">
        <f>'Table 62'!T10/'Table 62'!T$22*100</f>
        <v>69.762697360135107</v>
      </c>
    </row>
    <row r="11" spans="1:21" s="133" customFormat="1">
      <c r="A11" s="60">
        <v>2001</v>
      </c>
      <c r="B11" s="9">
        <v>70.798000000000002</v>
      </c>
      <c r="C11" s="17">
        <v>93.347999999999999</v>
      </c>
      <c r="D11" s="17">
        <v>46.762999999999998</v>
      </c>
      <c r="E11" s="17">
        <v>74.227999999999994</v>
      </c>
      <c r="F11" s="17">
        <v>57.021000000000001</v>
      </c>
      <c r="G11" s="17">
        <v>102.935</v>
      </c>
      <c r="H11" s="11">
        <v>68.212000000000003</v>
      </c>
      <c r="I11" s="17">
        <v>66.433999999999997</v>
      </c>
      <c r="J11" s="17">
        <v>65.012</v>
      </c>
      <c r="K11" s="17">
        <v>75.131</v>
      </c>
      <c r="L11" s="17">
        <v>92.721999999999994</v>
      </c>
      <c r="M11" s="17">
        <v>77.406999999999996</v>
      </c>
      <c r="N11" s="17">
        <v>39.137</v>
      </c>
      <c r="O11" s="17">
        <v>39.423000000000002</v>
      </c>
      <c r="P11" s="17">
        <v>59.917999999999999</v>
      </c>
      <c r="Q11" s="17">
        <v>106.633</v>
      </c>
      <c r="R11" s="17">
        <v>69.856999999999999</v>
      </c>
      <c r="S11" s="11">
        <v>72.623000000000005</v>
      </c>
      <c r="T11" s="11">
        <f>'Table 62'!T11/'Table 62'!T$22*100</f>
        <v>71.632021923761513</v>
      </c>
    </row>
    <row r="12" spans="1:21" s="133" customFormat="1">
      <c r="A12" s="60">
        <v>2002</v>
      </c>
      <c r="B12" s="9">
        <v>71.995999999999995</v>
      </c>
      <c r="C12" s="17">
        <v>92.53</v>
      </c>
      <c r="D12" s="17">
        <v>49.17</v>
      </c>
      <c r="E12" s="17">
        <v>73.492999999999995</v>
      </c>
      <c r="F12" s="17">
        <v>57.103999999999999</v>
      </c>
      <c r="G12" s="17">
        <v>101.26300000000001</v>
      </c>
      <c r="H12" s="11">
        <v>68.646000000000001</v>
      </c>
      <c r="I12" s="17">
        <v>66.834000000000003</v>
      </c>
      <c r="J12" s="17">
        <v>67.400000000000006</v>
      </c>
      <c r="K12" s="17">
        <v>76.091999999999999</v>
      </c>
      <c r="L12" s="17">
        <v>98.745000000000005</v>
      </c>
      <c r="M12" s="17">
        <v>78.215999999999994</v>
      </c>
      <c r="N12" s="17">
        <v>42.207000000000001</v>
      </c>
      <c r="O12" s="17">
        <v>46.76</v>
      </c>
      <c r="P12" s="17">
        <v>68.05</v>
      </c>
      <c r="Q12" s="17">
        <v>103.072</v>
      </c>
      <c r="R12" s="17">
        <v>71.784999999999997</v>
      </c>
      <c r="S12" s="11">
        <v>74.567999999999998</v>
      </c>
      <c r="T12" s="11">
        <f>'Table 62'!T12/'Table 62'!T$22*100</f>
        <v>72.761885360537747</v>
      </c>
    </row>
    <row r="13" spans="1:21" s="133" customFormat="1">
      <c r="A13" s="60">
        <v>2003</v>
      </c>
      <c r="B13" s="9">
        <v>74.099000000000004</v>
      </c>
      <c r="C13" s="17">
        <v>94.879000000000005</v>
      </c>
      <c r="D13" s="17">
        <v>52.365000000000002</v>
      </c>
      <c r="E13" s="17">
        <v>74.72</v>
      </c>
      <c r="F13" s="17">
        <v>58.567999999999998</v>
      </c>
      <c r="G13" s="17">
        <v>101.94799999999999</v>
      </c>
      <c r="H13" s="11">
        <v>70.626000000000005</v>
      </c>
      <c r="I13" s="17">
        <v>70.551000000000002</v>
      </c>
      <c r="J13" s="17">
        <v>71.331999999999994</v>
      </c>
      <c r="K13" s="17">
        <v>76.043999999999997</v>
      </c>
      <c r="L13" s="17">
        <v>99.21</v>
      </c>
      <c r="M13" s="17">
        <v>80.335999999999999</v>
      </c>
      <c r="N13" s="17">
        <v>44.188000000000002</v>
      </c>
      <c r="O13" s="17">
        <v>54.017000000000003</v>
      </c>
      <c r="P13" s="17">
        <v>74.63</v>
      </c>
      <c r="Q13" s="17">
        <v>105.682</v>
      </c>
      <c r="R13" s="17">
        <v>75.649000000000001</v>
      </c>
      <c r="S13" s="11">
        <v>76.771000000000001</v>
      </c>
      <c r="T13" s="11">
        <f>'Table 62'!T13/'Table 62'!T$22*100</f>
        <v>74.795375722104794</v>
      </c>
    </row>
    <row r="14" spans="1:21" s="133" customFormat="1">
      <c r="A14" s="60">
        <v>2004</v>
      </c>
      <c r="B14" s="9">
        <v>77.289000000000001</v>
      </c>
      <c r="C14" s="17">
        <v>96.221000000000004</v>
      </c>
      <c r="D14" s="17">
        <v>56.468000000000004</v>
      </c>
      <c r="E14" s="17">
        <v>76.460999999999999</v>
      </c>
      <c r="F14" s="17">
        <v>61.79</v>
      </c>
      <c r="G14" s="17">
        <v>102.19799999999999</v>
      </c>
      <c r="H14" s="11">
        <v>73.11</v>
      </c>
      <c r="I14" s="17">
        <v>75.47</v>
      </c>
      <c r="J14" s="17">
        <v>77.682000000000002</v>
      </c>
      <c r="K14" s="17">
        <v>75.972999999999999</v>
      </c>
      <c r="L14" s="17">
        <v>105.764</v>
      </c>
      <c r="M14" s="17">
        <v>84.378</v>
      </c>
      <c r="N14" s="17">
        <v>48.375</v>
      </c>
      <c r="O14" s="17">
        <v>60.947000000000003</v>
      </c>
      <c r="P14" s="17">
        <v>78.048000000000002</v>
      </c>
      <c r="Q14" s="17">
        <v>107.914</v>
      </c>
      <c r="R14" s="17">
        <v>75.683999999999997</v>
      </c>
      <c r="S14" s="11">
        <v>80.628</v>
      </c>
      <c r="T14" s="11">
        <f>'Table 62'!T14/'Table 62'!T$22*100</f>
        <v>77.931506176174111</v>
      </c>
    </row>
    <row r="15" spans="1:21" s="133" customFormat="1">
      <c r="A15" s="60">
        <v>2005</v>
      </c>
      <c r="B15" s="9">
        <v>81.632000000000005</v>
      </c>
      <c r="C15" s="17">
        <v>96.756</v>
      </c>
      <c r="D15" s="17">
        <v>62.487000000000002</v>
      </c>
      <c r="E15" s="17">
        <v>78.614999999999995</v>
      </c>
      <c r="F15" s="17">
        <v>65.918000000000006</v>
      </c>
      <c r="G15" s="17">
        <v>103.836</v>
      </c>
      <c r="H15" s="11">
        <v>77.161000000000001</v>
      </c>
      <c r="I15" s="17">
        <v>80.037999999999997</v>
      </c>
      <c r="J15" s="17">
        <v>82.096999999999994</v>
      </c>
      <c r="K15" s="17">
        <v>78.838999999999999</v>
      </c>
      <c r="L15" s="17">
        <v>111.121</v>
      </c>
      <c r="M15" s="17">
        <v>90.28</v>
      </c>
      <c r="N15" s="17">
        <v>50.371000000000002</v>
      </c>
      <c r="O15" s="17">
        <v>64.239999999999995</v>
      </c>
      <c r="P15" s="17">
        <v>79.945999999999998</v>
      </c>
      <c r="Q15" s="17">
        <v>109.407</v>
      </c>
      <c r="R15" s="17">
        <v>79.998000000000005</v>
      </c>
      <c r="S15" s="11">
        <v>85.216999999999999</v>
      </c>
      <c r="T15" s="11">
        <f>'Table 62'!T15/'Table 62'!T$22*100</f>
        <v>82.218277388389581</v>
      </c>
    </row>
    <row r="16" spans="1:21" s="133" customFormat="1">
      <c r="A16" s="60">
        <v>2006</v>
      </c>
      <c r="B16" s="9">
        <v>86.521000000000001</v>
      </c>
      <c r="C16" s="17">
        <v>94.778999999999996</v>
      </c>
      <c r="D16" s="17">
        <v>68.924999999999997</v>
      </c>
      <c r="E16" s="17">
        <v>81.177999999999997</v>
      </c>
      <c r="F16" s="17">
        <v>71.027000000000001</v>
      </c>
      <c r="G16" s="17">
        <v>104.497</v>
      </c>
      <c r="H16" s="11">
        <v>81.253</v>
      </c>
      <c r="I16" s="17">
        <v>86.757999999999996</v>
      </c>
      <c r="J16" s="17">
        <v>86.417000000000002</v>
      </c>
      <c r="K16" s="17">
        <v>82.257999999999996</v>
      </c>
      <c r="L16" s="17">
        <v>116.081</v>
      </c>
      <c r="M16" s="17">
        <v>97.948999999999998</v>
      </c>
      <c r="N16" s="17">
        <v>55.23</v>
      </c>
      <c r="O16" s="17">
        <v>73.024000000000001</v>
      </c>
      <c r="P16" s="17">
        <v>82.203000000000003</v>
      </c>
      <c r="Q16" s="17">
        <v>104.726</v>
      </c>
      <c r="R16" s="17">
        <v>80.912000000000006</v>
      </c>
      <c r="S16" s="11">
        <v>90.849000000000004</v>
      </c>
      <c r="T16" s="11">
        <f>'Table 62'!T16/'Table 62'!T$22*100</f>
        <v>87.05756985341165</v>
      </c>
    </row>
    <row r="17" spans="1:20" s="133" customFormat="1">
      <c r="A17" s="60">
        <v>2007</v>
      </c>
      <c r="B17" s="9">
        <v>90.429000000000002</v>
      </c>
      <c r="C17" s="17">
        <v>95.572000000000003</v>
      </c>
      <c r="D17" s="17">
        <v>74.257999999999996</v>
      </c>
      <c r="E17" s="17">
        <v>83.210999999999999</v>
      </c>
      <c r="F17" s="17">
        <v>77.543000000000006</v>
      </c>
      <c r="G17" s="17">
        <v>105.81399999999999</v>
      </c>
      <c r="H17" s="11">
        <v>85.150999999999996</v>
      </c>
      <c r="I17" s="17">
        <v>91.144000000000005</v>
      </c>
      <c r="J17" s="17">
        <v>93.643000000000001</v>
      </c>
      <c r="K17" s="17">
        <v>86.924000000000007</v>
      </c>
      <c r="L17" s="17">
        <v>113.039</v>
      </c>
      <c r="M17" s="17">
        <v>102.11799999999999</v>
      </c>
      <c r="N17" s="17">
        <v>62.551000000000002</v>
      </c>
      <c r="O17" s="17">
        <v>74.174000000000007</v>
      </c>
      <c r="P17" s="17">
        <v>88.281999999999996</v>
      </c>
      <c r="Q17" s="17">
        <v>103.48099999999999</v>
      </c>
      <c r="R17" s="17">
        <v>85.33</v>
      </c>
      <c r="S17" s="11">
        <v>94.721999999999994</v>
      </c>
      <c r="T17" s="11">
        <f>'Table 62'!T17/'Table 62'!T$22*100</f>
        <v>90.935241773910718</v>
      </c>
    </row>
    <row r="18" spans="1:20" s="133" customFormat="1">
      <c r="A18" s="60">
        <v>2008</v>
      </c>
      <c r="B18" s="9">
        <v>93.912999999999997</v>
      </c>
      <c r="C18" s="17">
        <v>95.42</v>
      </c>
      <c r="D18" s="17">
        <v>79.757999999999996</v>
      </c>
      <c r="E18" s="17">
        <v>85.972999999999999</v>
      </c>
      <c r="F18" s="17">
        <v>83.162999999999997</v>
      </c>
      <c r="G18" s="17">
        <v>106.776</v>
      </c>
      <c r="H18" s="11">
        <v>89.090999999999994</v>
      </c>
      <c r="I18" s="17">
        <v>94.575000000000003</v>
      </c>
      <c r="J18" s="17">
        <v>98.046000000000006</v>
      </c>
      <c r="K18" s="17">
        <v>92.215999999999994</v>
      </c>
      <c r="L18" s="17">
        <v>112.041</v>
      </c>
      <c r="M18" s="17">
        <v>103.751</v>
      </c>
      <c r="N18" s="17">
        <v>72.707999999999998</v>
      </c>
      <c r="O18" s="17">
        <v>81.768000000000001</v>
      </c>
      <c r="P18" s="17">
        <v>97.016000000000005</v>
      </c>
      <c r="Q18" s="17">
        <v>99.53</v>
      </c>
      <c r="R18" s="17">
        <v>83.706999999999994</v>
      </c>
      <c r="S18" s="11">
        <v>97.736000000000004</v>
      </c>
      <c r="T18" s="11">
        <f>'Table 62'!T18/'Table 62'!T$22*100</f>
        <v>94.3507017586454</v>
      </c>
    </row>
    <row r="19" spans="1:20" s="133" customFormat="1">
      <c r="A19" s="60">
        <v>2009</v>
      </c>
      <c r="B19" s="9">
        <v>93.570999999999998</v>
      </c>
      <c r="C19" s="17">
        <v>94.986999999999995</v>
      </c>
      <c r="D19" s="17">
        <v>80.364000000000004</v>
      </c>
      <c r="E19" s="17">
        <v>89.926000000000002</v>
      </c>
      <c r="F19" s="17">
        <v>86.031999999999996</v>
      </c>
      <c r="G19" s="17">
        <v>102.643</v>
      </c>
      <c r="H19" s="11">
        <v>88.953999999999994</v>
      </c>
      <c r="I19" s="17">
        <v>95.406999999999996</v>
      </c>
      <c r="J19" s="17">
        <v>95.512</v>
      </c>
      <c r="K19" s="17">
        <v>94.228999999999999</v>
      </c>
      <c r="L19" s="17">
        <v>107.694</v>
      </c>
      <c r="M19" s="17">
        <v>101.04900000000001</v>
      </c>
      <c r="N19" s="17">
        <v>80.504999999999995</v>
      </c>
      <c r="O19" s="17">
        <v>84.811999999999998</v>
      </c>
      <c r="P19" s="17">
        <v>95.686999999999998</v>
      </c>
      <c r="Q19" s="17">
        <v>98.917000000000002</v>
      </c>
      <c r="R19" s="17">
        <v>89.073999999999998</v>
      </c>
      <c r="S19" s="11">
        <v>97.215999999999994</v>
      </c>
      <c r="T19" s="11">
        <f>'Table 62'!T19/'Table 62'!T$22*100</f>
        <v>93.965348808037092</v>
      </c>
    </row>
    <row r="20" spans="1:20" s="133" customFormat="1">
      <c r="A20" s="60">
        <v>2010</v>
      </c>
      <c r="B20" s="9">
        <v>94.763000000000005</v>
      </c>
      <c r="C20" s="17">
        <v>95.484999999999999</v>
      </c>
      <c r="D20" s="17">
        <v>84.765000000000001</v>
      </c>
      <c r="E20" s="17">
        <v>91.5</v>
      </c>
      <c r="F20" s="17">
        <v>89.918999999999997</v>
      </c>
      <c r="G20" s="17">
        <v>101.203</v>
      </c>
      <c r="H20" s="11">
        <v>91.24</v>
      </c>
      <c r="I20" s="17">
        <v>94.242999999999995</v>
      </c>
      <c r="J20" s="17">
        <v>96.891999999999996</v>
      </c>
      <c r="K20" s="17">
        <v>94.694999999999993</v>
      </c>
      <c r="L20" s="17">
        <v>106.694</v>
      </c>
      <c r="M20" s="17">
        <v>100.447</v>
      </c>
      <c r="N20" s="17">
        <v>87.956000000000003</v>
      </c>
      <c r="O20" s="17">
        <v>87.506</v>
      </c>
      <c r="P20" s="17">
        <v>94.311000000000007</v>
      </c>
      <c r="Q20" s="17">
        <v>97.896000000000001</v>
      </c>
      <c r="R20" s="17">
        <v>93.283000000000001</v>
      </c>
      <c r="S20" s="11">
        <v>97.527000000000001</v>
      </c>
      <c r="T20" s="11">
        <f>'Table 62'!T20/'Table 62'!T$22*100</f>
        <v>95.081971519949334</v>
      </c>
    </row>
    <row r="21" spans="1:20" s="133" customFormat="1">
      <c r="A21" s="60">
        <v>2011</v>
      </c>
      <c r="B21" s="9">
        <v>97.275999999999996</v>
      </c>
      <c r="C21" s="17">
        <v>96.453000000000003</v>
      </c>
      <c r="D21" s="17">
        <v>91.757000000000005</v>
      </c>
      <c r="E21" s="17">
        <v>95.590999999999994</v>
      </c>
      <c r="F21" s="17">
        <v>95.361000000000004</v>
      </c>
      <c r="G21" s="17">
        <v>101.282</v>
      </c>
      <c r="H21" s="11">
        <v>95.494</v>
      </c>
      <c r="I21" s="17">
        <v>98.927000000000007</v>
      </c>
      <c r="J21" s="17">
        <v>97.748999999999995</v>
      </c>
      <c r="K21" s="17">
        <v>95.968999999999994</v>
      </c>
      <c r="L21" s="17">
        <v>103.798</v>
      </c>
      <c r="M21" s="17">
        <v>99.688000000000002</v>
      </c>
      <c r="N21" s="17">
        <v>97.055999999999997</v>
      </c>
      <c r="O21" s="17">
        <v>94.445999999999998</v>
      </c>
      <c r="P21" s="17">
        <v>97.308999999999997</v>
      </c>
      <c r="Q21" s="17">
        <v>95.962000000000003</v>
      </c>
      <c r="R21" s="17">
        <v>97.435000000000002</v>
      </c>
      <c r="S21" s="11">
        <v>98.676000000000002</v>
      </c>
      <c r="T21" s="11">
        <f>'Table 62'!T21/'Table 62'!T$22*100</f>
        <v>97.421025572157873</v>
      </c>
    </row>
    <row r="22" spans="1:20" s="133" customFormat="1">
      <c r="A22" s="60">
        <v>2012</v>
      </c>
      <c r="B22" s="81">
        <v>100</v>
      </c>
      <c r="C22" s="82">
        <v>100</v>
      </c>
      <c r="D22" s="82">
        <v>100</v>
      </c>
      <c r="E22" s="82">
        <v>100</v>
      </c>
      <c r="F22" s="82">
        <v>100</v>
      </c>
      <c r="G22" s="82">
        <v>100</v>
      </c>
      <c r="H22" s="115">
        <v>100</v>
      </c>
      <c r="I22" s="82">
        <v>100</v>
      </c>
      <c r="J22" s="82">
        <v>100</v>
      </c>
      <c r="K22" s="82">
        <v>100</v>
      </c>
      <c r="L22" s="82">
        <v>100</v>
      </c>
      <c r="M22" s="82">
        <v>100</v>
      </c>
      <c r="N22" s="82">
        <v>100</v>
      </c>
      <c r="O22" s="82">
        <v>100</v>
      </c>
      <c r="P22" s="82">
        <v>100</v>
      </c>
      <c r="Q22" s="82">
        <v>100</v>
      </c>
      <c r="R22" s="82">
        <v>100</v>
      </c>
      <c r="S22" s="115">
        <v>100</v>
      </c>
      <c r="T22" s="115">
        <f>'Table 62'!T22/'Table 62'!T$22*100</f>
        <v>100</v>
      </c>
    </row>
    <row r="23" spans="1:20" s="133" customFormat="1">
      <c r="A23" s="60">
        <v>2013</v>
      </c>
      <c r="B23" s="9">
        <v>103.289</v>
      </c>
      <c r="C23" s="17">
        <v>102.968</v>
      </c>
      <c r="D23" s="17">
        <v>106.414</v>
      </c>
      <c r="E23" s="17">
        <v>104.792</v>
      </c>
      <c r="F23" s="17">
        <v>105.261</v>
      </c>
      <c r="G23" s="17">
        <v>98.977000000000004</v>
      </c>
      <c r="H23" s="11">
        <v>103.64</v>
      </c>
      <c r="I23" s="17">
        <v>107.172</v>
      </c>
      <c r="J23" s="17">
        <v>103.92700000000001</v>
      </c>
      <c r="K23" s="17">
        <v>106.491</v>
      </c>
      <c r="L23" s="17">
        <v>101.90900000000001</v>
      </c>
      <c r="M23" s="17">
        <v>99.834999999999994</v>
      </c>
      <c r="N23" s="17">
        <v>106.657</v>
      </c>
      <c r="O23" s="17">
        <v>105.11199999999999</v>
      </c>
      <c r="P23" s="17">
        <v>104.355</v>
      </c>
      <c r="Q23" s="17">
        <v>104.01900000000001</v>
      </c>
      <c r="R23" s="17">
        <v>98.638999999999996</v>
      </c>
      <c r="S23" s="11">
        <v>103.023</v>
      </c>
      <c r="T23" s="11">
        <f>'Table 62'!T23/'Table 62'!T$22*100</f>
        <v>103.15753525611359</v>
      </c>
    </row>
    <row r="24" spans="1:20" s="133" customFormat="1">
      <c r="A24" s="60">
        <v>2014</v>
      </c>
      <c r="B24" s="9">
        <v>106.849</v>
      </c>
      <c r="C24" s="17">
        <v>105.208</v>
      </c>
      <c r="D24" s="17">
        <v>111.634</v>
      </c>
      <c r="E24" s="17">
        <v>110.42700000000001</v>
      </c>
      <c r="F24" s="17">
        <v>108.636</v>
      </c>
      <c r="G24" s="17">
        <v>99.484999999999999</v>
      </c>
      <c r="H24" s="11">
        <v>107.04900000000001</v>
      </c>
      <c r="I24" s="17">
        <v>112.818</v>
      </c>
      <c r="J24" s="17">
        <v>105.212</v>
      </c>
      <c r="K24" s="17">
        <v>113.461</v>
      </c>
      <c r="L24" s="17">
        <v>109.456</v>
      </c>
      <c r="M24" s="17">
        <v>100.511</v>
      </c>
      <c r="N24" s="17">
        <v>111.923</v>
      </c>
      <c r="O24" s="17">
        <v>113.048</v>
      </c>
      <c r="P24" s="17">
        <v>105.739</v>
      </c>
      <c r="Q24" s="17">
        <v>110.21599999999999</v>
      </c>
      <c r="R24" s="17">
        <v>100.795</v>
      </c>
      <c r="S24" s="11">
        <v>106.693</v>
      </c>
      <c r="T24" s="11">
        <f>'Table 62'!T24/'Table 62'!T$22*100</f>
        <v>106.65878806777631</v>
      </c>
    </row>
    <row r="25" spans="1:20" s="133" customFormat="1">
      <c r="A25" s="60">
        <v>2015</v>
      </c>
      <c r="B25" s="9">
        <v>108.66</v>
      </c>
      <c r="C25" s="17">
        <v>105.425</v>
      </c>
      <c r="D25" s="17">
        <v>111.854</v>
      </c>
      <c r="E25" s="17">
        <v>114.753</v>
      </c>
      <c r="F25" s="17">
        <v>108.08499999999999</v>
      </c>
      <c r="G25" s="17">
        <v>99.16</v>
      </c>
      <c r="H25" s="11">
        <v>107.51900000000001</v>
      </c>
      <c r="I25" s="17">
        <v>112.714</v>
      </c>
      <c r="J25" s="17">
        <v>103.733</v>
      </c>
      <c r="K25" s="17">
        <v>121.09399999999999</v>
      </c>
      <c r="L25" s="17">
        <v>116.434</v>
      </c>
      <c r="M25" s="17">
        <v>101.703</v>
      </c>
      <c r="N25" s="17">
        <v>111.42</v>
      </c>
      <c r="O25" s="17">
        <v>115.128</v>
      </c>
      <c r="P25" s="17">
        <v>110.17100000000001</v>
      </c>
      <c r="Q25" s="17">
        <v>115.092</v>
      </c>
      <c r="R25" s="17">
        <v>105.134</v>
      </c>
      <c r="S25" s="11">
        <v>109.453</v>
      </c>
      <c r="T25" s="11">
        <f>'Table 62'!T25/'Table 62'!T$22*100</f>
        <v>108.52730816835125</v>
      </c>
    </row>
    <row r="26" spans="1:20" s="133" customFormat="1">
      <c r="A26" s="60">
        <v>2016</v>
      </c>
      <c r="B26" s="9">
        <v>109.68600000000001</v>
      </c>
      <c r="C26" s="17">
        <v>107.807</v>
      </c>
      <c r="D26" s="17">
        <v>110.264</v>
      </c>
      <c r="E26" s="17">
        <v>117.137</v>
      </c>
      <c r="F26" s="17">
        <v>108.04300000000001</v>
      </c>
      <c r="G26" s="17">
        <v>98.22</v>
      </c>
      <c r="H26" s="11">
        <v>107.017</v>
      </c>
      <c r="I26" s="17">
        <v>113.33799999999999</v>
      </c>
      <c r="J26" s="17">
        <v>102.962</v>
      </c>
      <c r="K26" s="17">
        <v>126.551</v>
      </c>
      <c r="L26" s="17">
        <v>120.965</v>
      </c>
      <c r="M26" s="17">
        <v>103.21599999999999</v>
      </c>
      <c r="N26" s="17">
        <v>108.998</v>
      </c>
      <c r="O26" s="17">
        <v>114.057</v>
      </c>
      <c r="P26" s="17">
        <v>115.06399999999999</v>
      </c>
      <c r="Q26" s="17">
        <v>117.40600000000001</v>
      </c>
      <c r="R26" s="17">
        <v>107.628</v>
      </c>
      <c r="S26" s="11">
        <v>111.57</v>
      </c>
      <c r="T26" s="11">
        <f>'Table 62'!T26/'Table 62'!T$22*100</f>
        <v>109.65385539846832</v>
      </c>
    </row>
    <row r="27" spans="1:20" s="133" customFormat="1">
      <c r="A27" s="60">
        <v>2017</v>
      </c>
      <c r="B27" s="9">
        <v>111.47</v>
      </c>
      <c r="C27" s="17">
        <v>110.15900000000001</v>
      </c>
      <c r="D27" s="17">
        <v>108.44799999999999</v>
      </c>
      <c r="E27" s="17">
        <v>120.809</v>
      </c>
      <c r="F27" s="17">
        <v>110.971</v>
      </c>
      <c r="G27" s="17">
        <v>98.525999999999996</v>
      </c>
      <c r="H27" s="11">
        <v>107.116</v>
      </c>
      <c r="I27" s="17">
        <v>117.322</v>
      </c>
      <c r="J27" s="17">
        <v>104.307</v>
      </c>
      <c r="K27" s="17">
        <v>134.02000000000001</v>
      </c>
      <c r="L27" s="17">
        <v>125.94199999999999</v>
      </c>
      <c r="M27" s="17">
        <v>105.464</v>
      </c>
      <c r="N27" s="17">
        <v>108.413</v>
      </c>
      <c r="O27" s="17">
        <v>114.643</v>
      </c>
      <c r="P27" s="17">
        <v>118.343</v>
      </c>
      <c r="Q27" s="17">
        <v>117.89</v>
      </c>
      <c r="R27" s="17">
        <v>99.016999999999996</v>
      </c>
      <c r="S27" s="11">
        <v>114.56</v>
      </c>
      <c r="T27" s="11">
        <f>'Table 62'!T27/'Table 62'!T$22*100</f>
        <v>111.58229235425003</v>
      </c>
    </row>
    <row r="28" spans="1:20" s="133" customFormat="1"/>
    <row r="29" spans="1:20" s="133" customFormat="1">
      <c r="A29" s="1" t="s">
        <v>22</v>
      </c>
    </row>
    <row r="30" spans="1:20" s="133" customFormat="1">
      <c r="A30" s="1"/>
    </row>
    <row r="31" spans="1:20" s="133" customFormat="1">
      <c r="A31" s="142" t="s">
        <v>656</v>
      </c>
      <c r="B31" s="9">
        <f t="shared" ref="B31:T31" si="0">((B27/B7)^(1/(2017-1997))-1)*100</f>
        <v>3.3015649870177244</v>
      </c>
      <c r="C31" s="16">
        <f t="shared" si="0"/>
        <v>0.92579891373278933</v>
      </c>
      <c r="D31" s="17">
        <f t="shared" si="0"/>
        <v>5.4701815141336985</v>
      </c>
      <c r="E31" s="17">
        <f t="shared" si="0"/>
        <v>2.4966799158960384</v>
      </c>
      <c r="F31" s="17">
        <f t="shared" si="0"/>
        <v>4.4256504601029256</v>
      </c>
      <c r="G31" s="73">
        <f t="shared" si="0"/>
        <v>0.35722846055206148</v>
      </c>
      <c r="H31" s="9">
        <f t="shared" si="0"/>
        <v>2.9273842008816331</v>
      </c>
      <c r="I31" s="16">
        <f t="shared" si="0"/>
        <v>3.8283226481258259</v>
      </c>
      <c r="J31" s="17">
        <f t="shared" si="0"/>
        <v>3.2079509711124832</v>
      </c>
      <c r="K31" s="17">
        <f t="shared" si="0"/>
        <v>4.3265233749256948</v>
      </c>
      <c r="L31" s="17">
        <f t="shared" si="0"/>
        <v>3.0993017998211858</v>
      </c>
      <c r="M31" s="17">
        <f t="shared" si="0"/>
        <v>2.7050357059931418</v>
      </c>
      <c r="N31" s="17">
        <f t="shared" si="0"/>
        <v>9.2541087399875543</v>
      </c>
      <c r="O31" s="17">
        <f t="shared" si="0"/>
        <v>7.6488159587625448</v>
      </c>
      <c r="P31" s="17">
        <f t="shared" si="0"/>
        <v>5.171977153575491</v>
      </c>
      <c r="Q31" s="17">
        <f t="shared" si="0"/>
        <v>1.4491208056060856</v>
      </c>
      <c r="R31" s="73">
        <f t="shared" si="0"/>
        <v>3.6625472596833353</v>
      </c>
      <c r="S31" s="9">
        <f t="shared" si="0"/>
        <v>3.6404897323227159</v>
      </c>
      <c r="T31" s="9">
        <f t="shared" si="0"/>
        <v>3.2433997598515507</v>
      </c>
    </row>
    <row r="32" spans="1:20" s="133" customFormat="1">
      <c r="A32" s="142" t="s">
        <v>25</v>
      </c>
      <c r="B32" s="9">
        <f t="shared" ref="B32:T32" si="1">((B17/B7)^(1/(2007-1997))-1)*100</f>
        <v>4.5030040080583866</v>
      </c>
      <c r="C32" s="16">
        <f t="shared" si="1"/>
        <v>0.42352480349312494</v>
      </c>
      <c r="D32" s="17">
        <f t="shared" si="1"/>
        <v>7.1054467297181123</v>
      </c>
      <c r="E32" s="17">
        <f t="shared" si="1"/>
        <v>1.2110058551728198</v>
      </c>
      <c r="F32" s="17">
        <f t="shared" si="1"/>
        <v>5.2077392072463535</v>
      </c>
      <c r="G32" s="73">
        <f t="shared" si="1"/>
        <v>1.4370349430311569</v>
      </c>
      <c r="H32" s="9">
        <f t="shared" si="1"/>
        <v>3.5369606666709075</v>
      </c>
      <c r="I32" s="16">
        <f t="shared" si="1"/>
        <v>5.115446328490636</v>
      </c>
      <c r="J32" s="17">
        <f t="shared" si="1"/>
        <v>5.3761914841700564</v>
      </c>
      <c r="K32" s="17">
        <f t="shared" si="1"/>
        <v>4.2284979024517666</v>
      </c>
      <c r="L32" s="17">
        <f t="shared" si="1"/>
        <v>5.1519232707763596</v>
      </c>
      <c r="M32" s="17">
        <f t="shared" si="1"/>
        <v>5.1437063456669208</v>
      </c>
      <c r="N32" s="17">
        <f t="shared" si="1"/>
        <v>12.977210271041194</v>
      </c>
      <c r="O32" s="17">
        <f t="shared" si="1"/>
        <v>10.945305515662284</v>
      </c>
      <c r="P32" s="17">
        <f t="shared" si="1"/>
        <v>7.417004131180116</v>
      </c>
      <c r="Q32" s="17">
        <f t="shared" si="1"/>
        <v>1.5862526454731629</v>
      </c>
      <c r="R32" s="73">
        <f t="shared" si="1"/>
        <v>5.8724470024857256</v>
      </c>
      <c r="S32" s="9">
        <f t="shared" si="1"/>
        <v>5.3903139921756882</v>
      </c>
      <c r="T32" s="9">
        <f t="shared" si="1"/>
        <v>4.4331286852301144</v>
      </c>
    </row>
    <row r="33" spans="1:20" s="133" customFormat="1">
      <c r="A33" s="142" t="s">
        <v>657</v>
      </c>
      <c r="B33" s="9">
        <f t="shared" ref="B33:S33" si="2">((B27/B17)^(1/(2017-2007))-1)*100</f>
        <v>2.113938542323357</v>
      </c>
      <c r="C33" s="16">
        <f t="shared" si="2"/>
        <v>1.4305851771986067</v>
      </c>
      <c r="D33" s="17">
        <f t="shared" si="2"/>
        <v>3.8598832111288894</v>
      </c>
      <c r="E33" s="17">
        <f t="shared" si="2"/>
        <v>3.798685775482924</v>
      </c>
      <c r="F33" s="17">
        <f t="shared" si="2"/>
        <v>3.6493755705047315</v>
      </c>
      <c r="G33" s="73">
        <f t="shared" si="2"/>
        <v>-0.71108338350172051</v>
      </c>
      <c r="H33" s="9">
        <f t="shared" si="2"/>
        <v>2.321396631900341</v>
      </c>
      <c r="I33" s="16">
        <f t="shared" si="2"/>
        <v>2.5569596140448736</v>
      </c>
      <c r="J33" s="17">
        <f t="shared" si="2"/>
        <v>1.0843245863152884</v>
      </c>
      <c r="K33" s="17">
        <f t="shared" si="2"/>
        <v>4.4246410390117452</v>
      </c>
      <c r="L33" s="17">
        <f t="shared" si="2"/>
        <v>1.0867485917372077</v>
      </c>
      <c r="M33" s="17">
        <f t="shared" si="2"/>
        <v>0.32292683968178082</v>
      </c>
      <c r="N33" s="17">
        <f t="shared" si="2"/>
        <v>5.6536999624306361</v>
      </c>
      <c r="O33" s="17">
        <f t="shared" si="2"/>
        <v>4.450274155021372</v>
      </c>
      <c r="P33" s="17">
        <f t="shared" si="2"/>
        <v>2.9738714820614742</v>
      </c>
      <c r="Q33" s="17">
        <f t="shared" si="2"/>
        <v>1.3121740807621185</v>
      </c>
      <c r="R33" s="73">
        <f t="shared" si="2"/>
        <v>1.4987752584369796</v>
      </c>
      <c r="S33" s="9">
        <f t="shared" si="2"/>
        <v>1.919718284102867</v>
      </c>
      <c r="T33" s="9">
        <f>((T27/T17)^(1/(2017-2007))-1)*100</f>
        <v>2.0672245308306803</v>
      </c>
    </row>
    <row r="34" spans="1:20" s="133" customFormat="1">
      <c r="A34" s="60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</row>
    <row r="35" spans="1:20" s="133" customFormat="1">
      <c r="A35" s="25" t="s">
        <v>594</v>
      </c>
      <c r="B35" s="3" t="s">
        <v>929</v>
      </c>
    </row>
    <row r="36" spans="1:20" s="133" customFormat="1">
      <c r="A36" s="25" t="s">
        <v>595</v>
      </c>
      <c r="B36" s="3" t="s">
        <v>596</v>
      </c>
    </row>
    <row r="37" spans="1:20" s="133" customFormat="1">
      <c r="A37" s="1" t="s">
        <v>1</v>
      </c>
      <c r="B37" s="3" t="s">
        <v>42</v>
      </c>
    </row>
  </sheetData>
  <mergeCells count="1">
    <mergeCell ref="B6:T6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27"/>
  <dimension ref="A1:V37"/>
  <sheetViews>
    <sheetView workbookViewId="0">
      <selection activeCell="B35" sqref="B35"/>
    </sheetView>
  </sheetViews>
  <sheetFormatPr defaultRowHeight="15"/>
  <sheetData>
    <row r="1" spans="1:20" ht="15.75">
      <c r="A1" s="227" t="s">
        <v>122</v>
      </c>
      <c r="B1" s="2" t="s">
        <v>716</v>
      </c>
    </row>
    <row r="2" spans="1:20">
      <c r="A2" s="3"/>
      <c r="B2" s="3"/>
    </row>
    <row r="3" spans="1:20">
      <c r="A3" s="1" t="s">
        <v>2</v>
      </c>
    </row>
    <row r="4" spans="1:20">
      <c r="A4" s="1"/>
    </row>
    <row r="5" spans="1:20" ht="56.25">
      <c r="A5" s="80" t="s">
        <v>3</v>
      </c>
      <c r="B5" s="68" t="s">
        <v>4</v>
      </c>
      <c r="C5" s="69" t="s">
        <v>5</v>
      </c>
      <c r="D5" s="69" t="s">
        <v>6</v>
      </c>
      <c r="E5" s="69" t="s">
        <v>7</v>
      </c>
      <c r="F5" s="69" t="s">
        <v>8</v>
      </c>
      <c r="G5" s="69" t="s">
        <v>9</v>
      </c>
      <c r="H5" s="70" t="s">
        <v>10</v>
      </c>
      <c r="I5" s="69" t="s">
        <v>11</v>
      </c>
      <c r="J5" s="69" t="s">
        <v>12</v>
      </c>
      <c r="K5" s="69" t="s">
        <v>13</v>
      </c>
      <c r="L5" s="69" t="s">
        <v>14</v>
      </c>
      <c r="M5" s="69" t="s">
        <v>15</v>
      </c>
      <c r="N5" s="69" t="s">
        <v>16</v>
      </c>
      <c r="O5" s="69" t="s">
        <v>17</v>
      </c>
      <c r="P5" s="69" t="s">
        <v>18</v>
      </c>
      <c r="Q5" s="69" t="s">
        <v>19</v>
      </c>
      <c r="R5" s="69" t="s">
        <v>20</v>
      </c>
      <c r="S5" s="70" t="s">
        <v>21</v>
      </c>
      <c r="T5" s="85" t="s">
        <v>80</v>
      </c>
    </row>
    <row r="6" spans="1:20" s="41" customFormat="1">
      <c r="A6" s="75"/>
      <c r="B6" s="246" t="s">
        <v>655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51"/>
    </row>
    <row r="7" spans="1:20">
      <c r="A7" s="60">
        <v>1997</v>
      </c>
      <c r="B7" s="81">
        <f>'Table 59'!B7*'Table 61'!B$22/100</f>
        <v>9765.5823510000009</v>
      </c>
      <c r="C7" s="96">
        <f>'Table 59'!C7*'Table 61'!C$22/100</f>
        <v>299.88619887999999</v>
      </c>
      <c r="D7" s="82">
        <f>'Table 59'!D7*'Table 61'!D$22/100</f>
        <v>6690.0315328000006</v>
      </c>
      <c r="E7" s="82">
        <f>'Table 59'!E7*'Table 61'!E$22/100</f>
        <v>318.69767314000001</v>
      </c>
      <c r="F7" s="82">
        <f>'Table 59'!F7*'Table 61'!F$22/100</f>
        <v>79.083594750000003</v>
      </c>
      <c r="G7" s="83">
        <f>'Table 59'!G7*'Table 61'!G$22/100</f>
        <v>81.037431720000001</v>
      </c>
      <c r="H7" s="83">
        <f>'Table 59'!H7*'Table 61'!H$22/100</f>
        <v>7837.720789500001</v>
      </c>
      <c r="I7" s="96">
        <f>'Table 59'!I7*'Table 61'!I$22/100</f>
        <v>194.6059492</v>
      </c>
      <c r="J7" s="82">
        <f>'Table 59'!J7*'Table 61'!J$22/100</f>
        <v>249.6412004</v>
      </c>
      <c r="K7" s="82">
        <f>'Table 59'!K7*'Table 61'!K$22/100</f>
        <v>459.71886660000001</v>
      </c>
      <c r="L7" s="82">
        <f>'Table 59'!L7*'Table 61'!L$22/100</f>
        <v>291.72053239999997</v>
      </c>
      <c r="M7" s="82">
        <f>'Table 59'!M7*'Table 61'!M$22/100</f>
        <v>587.59293151999998</v>
      </c>
      <c r="N7" s="82">
        <f>'Table 59'!N7*'Table 61'!N$22/100</f>
        <v>19.503114799999999</v>
      </c>
      <c r="O7" s="82">
        <f>'Table 59'!O7*'Table 61'!O$22/100</f>
        <v>46.68027137</v>
      </c>
      <c r="P7" s="82">
        <f>'Table 59'!P7*'Table 61'!P$22/100</f>
        <v>9.1952803999999997</v>
      </c>
      <c r="Q7" s="82">
        <f>'Table 59'!Q7*'Table 61'!Q$22/100</f>
        <v>52.00352118</v>
      </c>
      <c r="R7" s="82">
        <f>'Table 59'!R7*'Table 61'!R$22/100</f>
        <v>42.895226880000003</v>
      </c>
      <c r="S7" s="115">
        <f>'Table 59'!S7*'Table 61'!S$22/100</f>
        <v>1934.8210216499999</v>
      </c>
      <c r="T7" s="81">
        <v>2712.5793140000001</v>
      </c>
    </row>
    <row r="8" spans="1:20">
      <c r="A8" s="60">
        <v>1998</v>
      </c>
      <c r="B8" s="81">
        <f>'Table 59'!B8*'Table 61'!B$22/100</f>
        <v>10061.482255999999</v>
      </c>
      <c r="C8" s="96">
        <f>'Table 59'!C8*'Table 61'!C$22/100</f>
        <v>296.44969664000001</v>
      </c>
      <c r="D8" s="82">
        <f>'Table 59'!D8*'Table 61'!D$22/100</f>
        <v>6806.8357973000002</v>
      </c>
      <c r="E8" s="82">
        <f>'Table 59'!E8*'Table 61'!E$22/100</f>
        <v>304.41491791999999</v>
      </c>
      <c r="F8" s="82">
        <f>'Table 59'!F8*'Table 61'!F$22/100</f>
        <v>78.715645230000007</v>
      </c>
      <c r="G8" s="83">
        <f>'Table 59'!G8*'Table 61'!G$22/100</f>
        <v>94.35823787999999</v>
      </c>
      <c r="H8" s="83">
        <f>'Table 59'!H8*'Table 61'!H$22/100</f>
        <v>8074.5004368000009</v>
      </c>
      <c r="I8" s="96">
        <f>'Table 59'!I8*'Table 61'!I$22/100</f>
        <v>185.29027979999995</v>
      </c>
      <c r="J8" s="82">
        <f>'Table 59'!J8*'Table 61'!J$22/100</f>
        <v>239.96615352000001</v>
      </c>
      <c r="K8" s="82">
        <f>'Table 59'!K8*'Table 61'!K$22/100</f>
        <v>495.27896040000007</v>
      </c>
      <c r="L8" s="82">
        <f>'Table 59'!L8*'Table 61'!L$22/100</f>
        <v>311.71472310000001</v>
      </c>
      <c r="M8" s="82">
        <f>'Table 59'!M8*'Table 61'!M$22/100</f>
        <v>609.76819904000001</v>
      </c>
      <c r="N8" s="82">
        <f>'Table 59'!N8*'Table 61'!N$22/100</f>
        <v>27.314432999999998</v>
      </c>
      <c r="O8" s="82">
        <f>'Table 59'!O8*'Table 61'!O$22/100</f>
        <v>31.624223629999996</v>
      </c>
      <c r="P8" s="82">
        <f>'Table 59'!P8*'Table 61'!P$22/100</f>
        <v>10.279396859999999</v>
      </c>
      <c r="Q8" s="82">
        <f>'Table 59'!Q8*'Table 61'!Q$22/100</f>
        <v>52.853331060000002</v>
      </c>
      <c r="R8" s="82">
        <f>'Table 59'!R8*'Table 61'!R$22/100</f>
        <v>46.290411520000006</v>
      </c>
      <c r="S8" s="115">
        <f>'Table 59'!S8*'Table 61'!S$22/100</f>
        <v>1993.5933841999999</v>
      </c>
      <c r="T8" s="81">
        <v>2801.581025</v>
      </c>
    </row>
    <row r="9" spans="1:20">
      <c r="A9" s="60">
        <v>1999</v>
      </c>
      <c r="B9" s="81">
        <f>'Table 59'!B9*'Table 61'!B$22/100</f>
        <v>10359.743457</v>
      </c>
      <c r="C9" s="96">
        <f>'Table 59'!C9*'Table 61'!C$22/100</f>
        <v>297.09745520000001</v>
      </c>
      <c r="D9" s="82">
        <f>'Table 59'!D9*'Table 61'!D$22/100</f>
        <v>7259.6272595000009</v>
      </c>
      <c r="E9" s="82">
        <f>'Table 59'!E9*'Table 61'!E$22/100</f>
        <v>301.99793260000001</v>
      </c>
      <c r="F9" s="82">
        <f>'Table 59'!F9*'Table 61'!F$22/100</f>
        <v>81.930093119999995</v>
      </c>
      <c r="G9" s="83">
        <f>'Table 59'!G9*'Table 61'!G$22/100</f>
        <v>92.46944628</v>
      </c>
      <c r="H9" s="83">
        <f>'Table 59'!H9*'Table 61'!H$22/100</f>
        <v>8295.5568906000008</v>
      </c>
      <c r="I9" s="96">
        <f>'Table 59'!I9*'Table 61'!I$22/100</f>
        <v>205.94898826999997</v>
      </c>
      <c r="J9" s="82">
        <f>'Table 59'!J9*'Table 61'!J$22/100</f>
        <v>229.62617030000001</v>
      </c>
      <c r="K9" s="82">
        <f>'Table 59'!K9*'Table 61'!K$22/100</f>
        <v>528.54485460000001</v>
      </c>
      <c r="L9" s="82">
        <f>'Table 59'!L9*'Table 61'!L$22/100</f>
        <v>305.29939659999997</v>
      </c>
      <c r="M9" s="82">
        <f>'Table 59'!M9*'Table 61'!M$22/100</f>
        <v>646.41703167999992</v>
      </c>
      <c r="N9" s="82">
        <f>'Table 59'!N9*'Table 61'!N$22/100</f>
        <v>25.999735399999999</v>
      </c>
      <c r="O9" s="82">
        <f>'Table 59'!O9*'Table 61'!O$22/100</f>
        <v>23.37766908</v>
      </c>
      <c r="P9" s="82">
        <f>'Table 59'!P9*'Table 61'!P$22/100</f>
        <v>14.0171046</v>
      </c>
      <c r="Q9" s="82">
        <f>'Table 59'!Q9*'Table 61'!Q$22/100</f>
        <v>51.545592540000001</v>
      </c>
      <c r="R9" s="82">
        <f>'Table 59'!R9*'Table 61'!R$22/100</f>
        <v>52.954685440000006</v>
      </c>
      <c r="S9" s="115">
        <f>'Table 59'!S9*'Table 61'!S$22/100</f>
        <v>2054.3258626000002</v>
      </c>
      <c r="T9" s="81">
        <v>2841.8187520000001</v>
      </c>
    </row>
    <row r="10" spans="1:20">
      <c r="A10" s="60">
        <v>2000</v>
      </c>
      <c r="B10" s="81">
        <f>'Table 59'!B10*'Table 61'!B$22/100</f>
        <v>10857.239007999999</v>
      </c>
      <c r="C10" s="96">
        <f>'Table 59'!C10*'Table 61'!C$22/100</f>
        <v>300.25300192000003</v>
      </c>
      <c r="D10" s="82">
        <f>'Table 59'!D10*'Table 61'!D$22/100</f>
        <v>8048.1906120000012</v>
      </c>
      <c r="E10" s="82">
        <f>'Table 59'!E10*'Table 61'!E$22/100</f>
        <v>297.13891548000004</v>
      </c>
      <c r="F10" s="82">
        <f>'Table 59'!F10*'Table 61'!F$22/100</f>
        <v>85.311481070000013</v>
      </c>
      <c r="G10" s="83">
        <f>'Table 59'!G10*'Table 61'!G$22/100</f>
        <v>91.916595599999994</v>
      </c>
      <c r="H10" s="83">
        <f>'Table 59'!H10*'Table 61'!H$22/100</f>
        <v>8827.1172990000014</v>
      </c>
      <c r="I10" s="96">
        <f>'Table 59'!I10*'Table 61'!I$22/100</f>
        <v>217.74165646999998</v>
      </c>
      <c r="J10" s="82">
        <f>'Table 59'!J10*'Table 61'!J$22/100</f>
        <v>233.40158066000004</v>
      </c>
      <c r="K10" s="82">
        <f>'Table 59'!K10*'Table 61'!K$22/100</f>
        <v>537.90787050000006</v>
      </c>
      <c r="L10" s="82">
        <f>'Table 59'!L10*'Table 61'!L$22/100</f>
        <v>314.74556299999995</v>
      </c>
      <c r="M10" s="82">
        <f>'Table 59'!M10*'Table 61'!M$22/100</f>
        <v>661.19115104000002</v>
      </c>
      <c r="N10" s="82">
        <f>'Table 59'!N10*'Table 61'!N$22/100</f>
        <v>32.235271900000001</v>
      </c>
      <c r="O10" s="82">
        <f>'Table 59'!O10*'Table 61'!O$22/100</f>
        <v>21.19257795</v>
      </c>
      <c r="P10" s="82">
        <f>'Table 59'!P10*'Table 61'!P$22/100</f>
        <v>14.0171046</v>
      </c>
      <c r="Q10" s="82">
        <f>'Table 59'!Q10*'Table 61'!Q$22/100</f>
        <v>52.359076349999995</v>
      </c>
      <c r="R10" s="82">
        <f>'Table 59'!R10*'Table 61'!R$22/100</f>
        <v>58.139351040000001</v>
      </c>
      <c r="S10" s="115">
        <f>'Table 59'!S10*'Table 61'!S$22/100</f>
        <v>2112.41374025</v>
      </c>
      <c r="T10" s="81">
        <v>2872.7150150000002</v>
      </c>
    </row>
    <row r="11" spans="1:20">
      <c r="A11" s="60">
        <v>2001</v>
      </c>
      <c r="B11" s="81">
        <f>'Table 59'!B11*'Table 61'!B$22/100</f>
        <v>11031.532168999998</v>
      </c>
      <c r="C11" s="96">
        <f>'Table 59'!C11*'Table 61'!C$22/100</f>
        <v>294.12921216000001</v>
      </c>
      <c r="D11" s="82">
        <f>'Table 59'!D11*'Table 61'!D$22/100</f>
        <v>8126.6701593000007</v>
      </c>
      <c r="E11" s="82">
        <f>'Table 59'!E11*'Table 61'!E$22/100</f>
        <v>299.83141208000001</v>
      </c>
      <c r="F11" s="82">
        <f>'Table 59'!F11*'Table 61'!F$22/100</f>
        <v>86.459619850000024</v>
      </c>
      <c r="G11" s="83">
        <f>'Table 59'!G11*'Table 61'!G$22/100</f>
        <v>92.072386439999988</v>
      </c>
      <c r="H11" s="83">
        <f>'Table 59'!H11*'Table 61'!H$22/100</f>
        <v>8885.3513490000023</v>
      </c>
      <c r="I11" s="96">
        <f>'Table 59'!I11*'Table 61'!I$22/100</f>
        <v>231.23591515000001</v>
      </c>
      <c r="J11" s="82">
        <f>'Table 59'!J11*'Table 61'!J$22/100</f>
        <v>257.16078250000004</v>
      </c>
      <c r="K11" s="82">
        <f>'Table 59'!K11*'Table 61'!K$22/100</f>
        <v>544.76067450000005</v>
      </c>
      <c r="L11" s="82">
        <f>'Table 59'!L11*'Table 61'!L$22/100</f>
        <v>309.12813359999996</v>
      </c>
      <c r="M11" s="82">
        <f>'Table 59'!M11*'Table 61'!M$22/100</f>
        <v>687.49903935999987</v>
      </c>
      <c r="N11" s="82">
        <f>'Table 59'!N11*'Table 61'!N$22/100</f>
        <v>33.4598491</v>
      </c>
      <c r="O11" s="82">
        <f>'Table 59'!O11*'Table 61'!O$22/100</f>
        <v>18.752787359999999</v>
      </c>
      <c r="P11" s="82">
        <f>'Table 59'!P11*'Table 61'!P$22/100</f>
        <v>14.017291419999999</v>
      </c>
      <c r="Q11" s="82">
        <f>'Table 59'!Q11*'Table 61'!Q$22/100</f>
        <v>52.966712430000001</v>
      </c>
      <c r="R11" s="82">
        <f>'Table 59'!R11*'Table 61'!R$22/100</f>
        <v>62.784757760000005</v>
      </c>
      <c r="S11" s="115">
        <f>'Table 59'!S11*'Table 61'!S$22/100</f>
        <v>2177.5953704999997</v>
      </c>
      <c r="T11" s="81">
        <v>2936.2598549999998</v>
      </c>
    </row>
    <row r="12" spans="1:20">
      <c r="A12" s="60">
        <v>2002</v>
      </c>
      <c r="B12" s="81">
        <f>'Table 59'!B12*'Table 61'!B$22/100</f>
        <v>11161.255868</v>
      </c>
      <c r="C12" s="96">
        <f>'Table 59'!C12*'Table 61'!C$22/100</f>
        <v>297.39662079999999</v>
      </c>
      <c r="D12" s="82">
        <f>'Table 59'!D12*'Table 61'!D$22/100</f>
        <v>8077.7953795000003</v>
      </c>
      <c r="E12" s="82">
        <f>'Table 59'!E12*'Table 61'!E$22/100</f>
        <v>304.26463904000002</v>
      </c>
      <c r="F12" s="82">
        <f>'Table 59'!F12*'Table 61'!F$22/100</f>
        <v>84.996339120000016</v>
      </c>
      <c r="G12" s="83">
        <f>'Table 59'!G12*'Table 61'!G$22/100</f>
        <v>91.602256559999987</v>
      </c>
      <c r="H12" s="83">
        <f>'Table 59'!H12*'Table 61'!H$22/100</f>
        <v>8851.1097276</v>
      </c>
      <c r="I12" s="96">
        <f>'Table 59'!I12*'Table 61'!I$22/100</f>
        <v>229.53970944999998</v>
      </c>
      <c r="J12" s="82">
        <f>'Table 59'!J12*'Table 61'!J$22/100</f>
        <v>263.10504562</v>
      </c>
      <c r="K12" s="82">
        <f>'Table 59'!K12*'Table 61'!K$22/100</f>
        <v>528.44057280000004</v>
      </c>
      <c r="L12" s="82">
        <f>'Table 59'!L12*'Table 61'!L$22/100</f>
        <v>348.71318239999999</v>
      </c>
      <c r="M12" s="82">
        <f>'Table 59'!M12*'Table 61'!M$22/100</f>
        <v>732.69488320000005</v>
      </c>
      <c r="N12" s="82">
        <f>'Table 59'!N12*'Table 61'!N$22/100</f>
        <v>43.121286099999999</v>
      </c>
      <c r="O12" s="82">
        <f>'Table 59'!O12*'Table 61'!O$22/100</f>
        <v>18.400237259999997</v>
      </c>
      <c r="P12" s="82">
        <f>'Table 59'!P12*'Table 61'!P$22/100</f>
        <v>14.017478239999997</v>
      </c>
      <c r="Q12" s="82">
        <f>'Table 59'!Q12*'Table 61'!Q$22/100</f>
        <v>57.63956598</v>
      </c>
      <c r="R12" s="82">
        <f>'Table 59'!R12*'Table 61'!R$22/100</f>
        <v>60.329922559999993</v>
      </c>
      <c r="S12" s="115">
        <f>'Table 59'!S12*'Table 61'!S$22/100</f>
        <v>2271.8676089999999</v>
      </c>
      <c r="T12" s="81">
        <v>3036.6489929999998</v>
      </c>
    </row>
    <row r="13" spans="1:20">
      <c r="A13" s="60">
        <v>2003</v>
      </c>
      <c r="B13" s="81">
        <f>'Table 59'!B13*'Table 61'!B$22/100</f>
        <v>11382.184625000002</v>
      </c>
      <c r="C13" s="96">
        <f>'Table 59'!C13*'Table 61'!C$22/100</f>
        <v>299.69889519999998</v>
      </c>
      <c r="D13" s="82">
        <f>'Table 59'!D13*'Table 61'!D$22/100</f>
        <v>8309.2508345000006</v>
      </c>
      <c r="E13" s="82">
        <f>'Table 59'!E13*'Table 61'!E$22/100</f>
        <v>316.81605633000004</v>
      </c>
      <c r="F13" s="82">
        <f>'Table 59'!F13*'Table 61'!F$22/100</f>
        <v>85.26037697000001</v>
      </c>
      <c r="G13" s="83">
        <f>'Table 59'!G13*'Table 61'!G$22/100</f>
        <v>94.341693720000009</v>
      </c>
      <c r="H13" s="83">
        <f>'Table 59'!H13*'Table 61'!H$22/100</f>
        <v>9098.8373763000018</v>
      </c>
      <c r="I13" s="96">
        <f>'Table 59'!I13*'Table 61'!I$22/100</f>
        <v>236.62607992999997</v>
      </c>
      <c r="J13" s="82">
        <f>'Table 59'!J13*'Table 61'!J$22/100</f>
        <v>296.59730892000005</v>
      </c>
      <c r="K13" s="82">
        <f>'Table 59'!K13*'Table 61'!K$22/100</f>
        <v>489.65519189999998</v>
      </c>
      <c r="L13" s="82">
        <f>'Table 59'!L13*'Table 61'!L$22/100</f>
        <v>338.35513359999999</v>
      </c>
      <c r="M13" s="82">
        <f>'Table 59'!M13*'Table 61'!M$22/100</f>
        <v>740.64078591999987</v>
      </c>
      <c r="N13" s="82">
        <f>'Table 59'!N13*'Table 61'!N$22/100</f>
        <v>43.081527099999995</v>
      </c>
      <c r="O13" s="82">
        <f>'Table 59'!O13*'Table 61'!O$22/100</f>
        <v>17.097960360000002</v>
      </c>
      <c r="P13" s="82">
        <f>'Table 59'!P13*'Table 61'!P$22/100</f>
        <v>14.017665059999999</v>
      </c>
      <c r="Q13" s="82">
        <f>'Table 59'!Q13*'Table 61'!Q$22/100</f>
        <v>64.356586559999997</v>
      </c>
      <c r="R13" s="82">
        <f>'Table 59'!R13*'Table 61'!R$22/100</f>
        <v>63.129507840000002</v>
      </c>
      <c r="S13" s="115">
        <f>'Table 59'!S13*'Table 61'!S$22/100</f>
        <v>2272.2098514500003</v>
      </c>
      <c r="T13" s="81">
        <v>3053.4428419999999</v>
      </c>
    </row>
    <row r="14" spans="1:20">
      <c r="A14" s="60">
        <v>2004</v>
      </c>
      <c r="B14" s="81">
        <f>'Table 59'!B14*'Table 61'!B$22/100</f>
        <v>11960.111821</v>
      </c>
      <c r="C14" s="96">
        <f>'Table 59'!C14*'Table 61'!C$22/100</f>
        <v>301.59794640000001</v>
      </c>
      <c r="D14" s="82">
        <f>'Table 59'!D14*'Table 61'!D$22/100</f>
        <v>8792.831254900002</v>
      </c>
      <c r="E14" s="82">
        <f>'Table 59'!E14*'Table 61'!E$22/100</f>
        <v>305.50757061000002</v>
      </c>
      <c r="F14" s="82">
        <f>'Table 59'!F14*'Table 61'!F$22/100</f>
        <v>89.55141789999999</v>
      </c>
      <c r="G14" s="83">
        <f>'Table 59'!G14*'Table 61'!G$22/100</f>
        <v>96.703372559999991</v>
      </c>
      <c r="H14" s="83">
        <f>'Table 59'!H14*'Table 61'!H$22/100</f>
        <v>9551.6653490999997</v>
      </c>
      <c r="I14" s="96">
        <f>'Table 59'!I14*'Table 61'!I$22/100</f>
        <v>236.74185269999998</v>
      </c>
      <c r="J14" s="82">
        <f>'Table 59'!J14*'Table 61'!J$22/100</f>
        <v>317.40222984000002</v>
      </c>
      <c r="K14" s="82">
        <f>'Table 59'!K14*'Table 61'!K$22/100</f>
        <v>481.23816090000003</v>
      </c>
      <c r="L14" s="82">
        <f>'Table 59'!L14*'Table 61'!L$22/100</f>
        <v>383.50208050000003</v>
      </c>
      <c r="M14" s="82">
        <f>'Table 59'!M14*'Table 61'!M$22/100</f>
        <v>770.3393017599999</v>
      </c>
      <c r="N14" s="82">
        <f>'Table 59'!N14*'Table 61'!N$22/100</f>
        <v>55.336576199999996</v>
      </c>
      <c r="O14" s="82">
        <f>'Table 59'!O14*'Table 61'!O$22/100</f>
        <v>20.697329</v>
      </c>
      <c r="P14" s="82">
        <f>'Table 59'!P14*'Table 61'!P$22/100</f>
        <v>14.017665059999999</v>
      </c>
      <c r="Q14" s="82">
        <f>'Table 59'!Q14*'Table 61'!Q$22/100</f>
        <v>70.700439329999995</v>
      </c>
      <c r="R14" s="82">
        <f>'Table 59'!R14*'Table 61'!R$22/100</f>
        <v>65.966653440000016</v>
      </c>
      <c r="S14" s="115">
        <f>'Table 59'!S14*'Table 61'!S$22/100</f>
        <v>2393.7992600499997</v>
      </c>
      <c r="T14" s="81">
        <v>3163.2283870000001</v>
      </c>
    </row>
    <row r="15" spans="1:20">
      <c r="A15" s="60">
        <v>2005</v>
      </c>
      <c r="B15" s="81">
        <f>'Table 59'!B15*'Table 61'!B$22/100</f>
        <v>12619.503729</v>
      </c>
      <c r="C15" s="96">
        <f>'Table 59'!C15*'Table 61'!C$22/100</f>
        <v>298.53865295999998</v>
      </c>
      <c r="D15" s="82">
        <f>'Table 59'!D15*'Table 61'!D$22/100</f>
        <v>9204.6066573999997</v>
      </c>
      <c r="E15" s="82">
        <f>'Table 59'!E15*'Table 61'!E$22/100</f>
        <v>303.66039271</v>
      </c>
      <c r="F15" s="82">
        <f>'Table 59'!F15*'Table 61'!F$22/100</f>
        <v>93.953184379999996</v>
      </c>
      <c r="G15" s="83">
        <f>'Table 59'!G15*'Table 61'!G$22/100</f>
        <v>105.36010428000002</v>
      </c>
      <c r="H15" s="83">
        <f>'Table 59'!H15*'Table 61'!H$22/100</f>
        <v>9971.5328496000002</v>
      </c>
      <c r="I15" s="96">
        <f>'Table 59'!I15*'Table 61'!I$22/100</f>
        <v>231.04475545999998</v>
      </c>
      <c r="J15" s="82">
        <f>'Table 59'!J15*'Table 61'!J$22/100</f>
        <v>320.99020847999998</v>
      </c>
      <c r="K15" s="82">
        <f>'Table 59'!K15*'Table 61'!K$22/100</f>
        <v>547.44965519999994</v>
      </c>
      <c r="L15" s="82">
        <f>'Table 59'!L15*'Table 61'!L$22/100</f>
        <v>459.71440569999999</v>
      </c>
      <c r="M15" s="82">
        <f>'Table 59'!M15*'Table 61'!M$22/100</f>
        <v>803.47540672000002</v>
      </c>
      <c r="N15" s="82">
        <f>'Table 59'!N15*'Table 61'!N$22/100</f>
        <v>72.619813500000006</v>
      </c>
      <c r="O15" s="82">
        <f>'Table 59'!O15*'Table 61'!O$22/100</f>
        <v>18.371697489999999</v>
      </c>
      <c r="P15" s="82">
        <f>'Table 59'!P15*'Table 61'!P$22/100</f>
        <v>14.01785188</v>
      </c>
      <c r="Q15" s="82">
        <f>'Table 59'!Q15*'Table 61'!Q$22/100</f>
        <v>78.702081839999991</v>
      </c>
      <c r="R15" s="82">
        <f>'Table 59'!R15*'Table 61'!R$22/100</f>
        <v>77.460111359999999</v>
      </c>
      <c r="S15" s="115">
        <f>'Table 59'!S15*'Table 61'!S$22/100</f>
        <v>2615.1990122500006</v>
      </c>
      <c r="T15" s="81">
        <v>3396.840749</v>
      </c>
    </row>
    <row r="16" spans="1:20">
      <c r="A16" s="60">
        <v>2006</v>
      </c>
      <c r="B16" s="81">
        <f>'Table 59'!B16*'Table 61'!B$22/100</f>
        <v>12914.81331</v>
      </c>
      <c r="C16" s="96">
        <f>'Table 59'!C16*'Table 61'!C$22/100</f>
        <v>294.26448704000001</v>
      </c>
      <c r="D16" s="82">
        <f>'Table 59'!D16*'Table 61'!D$22/100</f>
        <v>9435.6314976000012</v>
      </c>
      <c r="E16" s="82">
        <f>'Table 59'!E16*'Table 61'!E$22/100</f>
        <v>301.76625265999996</v>
      </c>
      <c r="F16" s="82">
        <f>'Table 59'!F16*'Table 61'!F$22/100</f>
        <v>96.745171709999994</v>
      </c>
      <c r="G16" s="83">
        <f>'Table 59'!G16*'Table 61'!G$22/100</f>
        <v>106.10872751999999</v>
      </c>
      <c r="H16" s="83">
        <f>'Table 59'!H16*'Table 61'!H$22/100</f>
        <v>10198.7621127</v>
      </c>
      <c r="I16" s="96">
        <f>'Table 59'!I16*'Table 61'!I$22/100</f>
        <v>228.47890778999997</v>
      </c>
      <c r="J16" s="82">
        <f>'Table 59'!J16*'Table 61'!J$22/100</f>
        <v>336.81926350000003</v>
      </c>
      <c r="K16" s="82">
        <f>'Table 59'!K16*'Table 61'!K$22/100</f>
        <v>544.34354729999995</v>
      </c>
      <c r="L16" s="82">
        <f>'Table 59'!L16*'Table 61'!L$22/100</f>
        <v>463.54021999999998</v>
      </c>
      <c r="M16" s="82">
        <f>'Table 59'!M16*'Table 61'!M$22/100</f>
        <v>845.40272320000008</v>
      </c>
      <c r="N16" s="82">
        <f>'Table 59'!N16*'Table 61'!N$22/100</f>
        <v>79.036916099999999</v>
      </c>
      <c r="O16" s="82">
        <f>'Table 59'!O16*'Table 61'!O$22/100</f>
        <v>17.689860800000002</v>
      </c>
      <c r="P16" s="82">
        <f>'Table 59'!P16*'Table 61'!P$22/100</f>
        <v>14.018038699999998</v>
      </c>
      <c r="Q16" s="82">
        <f>'Table 59'!Q16*'Table 61'!Q$22/100</f>
        <v>80.243187840000004</v>
      </c>
      <c r="R16" s="82">
        <f>'Table 59'!R16*'Table 61'!R$22/100</f>
        <v>78.289121280000003</v>
      </c>
      <c r="S16" s="115">
        <f>'Table 59'!S16*'Table 61'!S$22/100</f>
        <v>2682.1540806499997</v>
      </c>
      <c r="T16" s="81">
        <v>3459.9122579999998</v>
      </c>
    </row>
    <row r="17" spans="1:22">
      <c r="A17" s="60">
        <v>2007</v>
      </c>
      <c r="B17" s="81">
        <f>'Table 59'!B17*'Table 61'!B$22/100</f>
        <v>12805.455789000001</v>
      </c>
      <c r="C17" s="96">
        <f>'Table 59'!C17*'Table 61'!C$22/100</f>
        <v>287.46952576000001</v>
      </c>
      <c r="D17" s="82">
        <f>'Table 59'!D17*'Table 61'!D$22/100</f>
        <v>9209.9893424000002</v>
      </c>
      <c r="E17" s="82">
        <f>'Table 59'!E17*'Table 61'!E$22/100</f>
        <v>295.46080132000003</v>
      </c>
      <c r="F17" s="82">
        <f>'Table 59'!F17*'Table 61'!F$22/100</f>
        <v>113.55501367000001</v>
      </c>
      <c r="G17" s="83">
        <f>'Table 59'!G17*'Table 61'!G$22/100</f>
        <v>104.54668308000001</v>
      </c>
      <c r="H17" s="83">
        <f>'Table 59'!H17*'Table 61'!H$22/100</f>
        <v>9978.8703399000005</v>
      </c>
      <c r="I17" s="96">
        <f>'Table 59'!I17*'Table 61'!I$22/100</f>
        <v>221.61062089999999</v>
      </c>
      <c r="J17" s="82">
        <f>'Table 59'!J17*'Table 61'!J$22/100</f>
        <v>360.81498632</v>
      </c>
      <c r="K17" s="82">
        <f>'Table 59'!K17*'Table 61'!K$22/100</f>
        <v>595.79916689999993</v>
      </c>
      <c r="L17" s="82">
        <f>'Table 59'!L17*'Table 61'!L$22/100</f>
        <v>463.23625920000001</v>
      </c>
      <c r="M17" s="82">
        <f>'Table 59'!M17*'Table 61'!M$22/100</f>
        <v>886.57865407999998</v>
      </c>
      <c r="N17" s="82">
        <f>'Table 59'!N17*'Table 61'!N$22/100</f>
        <v>104.13279689999999</v>
      </c>
      <c r="O17" s="82">
        <f>'Table 59'!O17*'Table 61'!O$22/100</f>
        <v>19.70299382</v>
      </c>
      <c r="P17" s="82">
        <f>'Table 59'!P17*'Table 61'!P$22/100</f>
        <v>14.018225519999998</v>
      </c>
      <c r="Q17" s="82">
        <f>'Table 59'!Q17*'Table 61'!Q$22/100</f>
        <v>81.747967770000002</v>
      </c>
      <c r="R17" s="82">
        <f>'Table 59'!R17*'Table 61'!R$22/100</f>
        <v>75.443927040000005</v>
      </c>
      <c r="S17" s="115">
        <f>'Table 59'!S17*'Table 61'!S$22/100</f>
        <v>2824.4024880499996</v>
      </c>
      <c r="T17" s="81">
        <v>3611.353192</v>
      </c>
      <c r="U17" s="202"/>
    </row>
    <row r="18" spans="1:22">
      <c r="A18" s="60">
        <v>2008</v>
      </c>
      <c r="B18" s="81">
        <f>'Table 59'!B18*'Table 61'!B$22/100</f>
        <v>13080.546772999998</v>
      </c>
      <c r="C18" s="96">
        <f>'Table 59'!C18*'Table 61'!C$22/100</f>
        <v>281.65010447999998</v>
      </c>
      <c r="D18" s="82">
        <f>'Table 59'!D18*'Table 61'!D$22/100</f>
        <v>9378.2520755000005</v>
      </c>
      <c r="E18" s="82">
        <f>'Table 59'!E18*'Table 61'!E$22/100</f>
        <v>289.68758768000004</v>
      </c>
      <c r="F18" s="82">
        <f>'Table 59'!F18*'Table 61'!F$22/100</f>
        <v>122.53741098</v>
      </c>
      <c r="G18" s="83">
        <f>'Table 59'!G18*'Table 61'!G$22/100</f>
        <v>104.48188512</v>
      </c>
      <c r="H18" s="83">
        <f>'Table 59'!H18*'Table 61'!H$22/100</f>
        <v>10148.331425400002</v>
      </c>
      <c r="I18" s="96">
        <f>'Table 59'!I18*'Table 61'!I$22/100</f>
        <v>234.22716043999998</v>
      </c>
      <c r="J18" s="82">
        <f>'Table 59'!J18*'Table 61'!J$22/100</f>
        <v>372.12336676000001</v>
      </c>
      <c r="K18" s="82">
        <f>'Table 59'!K18*'Table 61'!K$22/100</f>
        <v>636.73722210000005</v>
      </c>
      <c r="L18" s="82">
        <f>'Table 59'!L18*'Table 61'!L$22/100</f>
        <v>489.42072850000005</v>
      </c>
      <c r="M18" s="82">
        <f>'Table 59'!M18*'Table 61'!M$22/100</f>
        <v>919.28271231999997</v>
      </c>
      <c r="N18" s="82">
        <f>'Table 59'!N18*'Table 61'!N$22/100</f>
        <v>100.2894269</v>
      </c>
      <c r="O18" s="82">
        <f>'Table 59'!O18*'Table 61'!O$22/100</f>
        <v>20.292256130000002</v>
      </c>
      <c r="P18" s="82">
        <f>'Table 59'!P18*'Table 61'!P$22/100</f>
        <v>12.305459759999998</v>
      </c>
      <c r="Q18" s="82">
        <f>'Table 59'!Q18*'Table 61'!Q$22/100</f>
        <v>78.634933649999994</v>
      </c>
      <c r="R18" s="82">
        <f>'Table 59'!R18*'Table 61'!R$22/100</f>
        <v>81.819791359999996</v>
      </c>
      <c r="S18" s="115">
        <f>'Table 59'!S18*'Table 61'!S$22/100</f>
        <v>2947.640883</v>
      </c>
      <c r="T18" s="81">
        <v>3726.7925209999999</v>
      </c>
      <c r="U18" s="202"/>
    </row>
    <row r="19" spans="1:22">
      <c r="A19" s="60">
        <v>2009</v>
      </c>
      <c r="B19" s="81">
        <f>'Table 59'!B19*'Table 61'!B$22/100</f>
        <v>13002.181262</v>
      </c>
      <c r="C19" s="96">
        <f>'Table 59'!C19*'Table 61'!C$22/100</f>
        <v>272.38897807999996</v>
      </c>
      <c r="D19" s="82">
        <f>'Table 59'!D19*'Table 61'!D$22/100</f>
        <v>9351.6616116000005</v>
      </c>
      <c r="E19" s="82">
        <f>'Table 59'!E19*'Table 61'!E$22/100</f>
        <v>283.47606064000001</v>
      </c>
      <c r="F19" s="82">
        <f>'Table 59'!F19*'Table 61'!F$22/100</f>
        <v>130.93722155</v>
      </c>
      <c r="G19" s="83">
        <f>'Table 59'!G19*'Table 61'!G$22/100</f>
        <v>100.62847452</v>
      </c>
      <c r="H19" s="83">
        <f>'Table 59'!H19*'Table 61'!H$22/100</f>
        <v>10110.945165300001</v>
      </c>
      <c r="I19" s="96">
        <f>'Table 59'!I19*'Table 61'!I$22/100</f>
        <v>248.55875240999998</v>
      </c>
      <c r="J19" s="82">
        <f>'Table 59'!J19*'Table 61'!J$22/100</f>
        <v>365.21516907999995</v>
      </c>
      <c r="K19" s="82">
        <f>'Table 59'!K19*'Table 61'!K$22/100</f>
        <v>664.59536009999999</v>
      </c>
      <c r="L19" s="82">
        <f>'Table 59'!L19*'Table 61'!L$22/100</f>
        <v>414.47393239999997</v>
      </c>
      <c r="M19" s="82">
        <f>'Table 59'!M19*'Table 61'!M$22/100</f>
        <v>903.1936681599999</v>
      </c>
      <c r="N19" s="82">
        <f>'Table 59'!N19*'Table 61'!N$22/100</f>
        <v>93.138108100000011</v>
      </c>
      <c r="O19" s="82">
        <f>'Table 59'!O19*'Table 61'!O$22/100</f>
        <v>18.079344720000002</v>
      </c>
      <c r="P19" s="82">
        <f>'Table 59'!P19*'Table 61'!P$22/100</f>
        <v>11.935556159999999</v>
      </c>
      <c r="Q19" s="82">
        <f>'Table 59'!Q19*'Table 61'!Q$22/100</f>
        <v>87.243111450000001</v>
      </c>
      <c r="R19" s="82">
        <f>'Table 59'!R19*'Table 61'!R$22/100</f>
        <v>94.244208639999997</v>
      </c>
      <c r="S19" s="115">
        <f>'Table 59'!S19*'Table 61'!S$22/100</f>
        <v>2897.39346875</v>
      </c>
      <c r="T19" s="81">
        <v>3666.3055570000001</v>
      </c>
      <c r="U19" s="202"/>
    </row>
    <row r="20" spans="1:22">
      <c r="A20" s="60">
        <v>2010</v>
      </c>
      <c r="B20" s="81">
        <f>'Table 59'!B20*'Table 61'!B$22/100</f>
        <v>12975.616682</v>
      </c>
      <c r="C20" s="96">
        <f>'Table 59'!C20*'Table 61'!C$22/100</f>
        <v>267.96132719999997</v>
      </c>
      <c r="D20" s="82">
        <f>'Table 59'!D20*'Table 61'!D$22/100</f>
        <v>9299.0189523000008</v>
      </c>
      <c r="E20" s="82">
        <f>'Table 59'!E20*'Table 61'!E$22/100</f>
        <v>280.81800294999999</v>
      </c>
      <c r="F20" s="82">
        <f>'Table 59'!F20*'Table 61'!F$22/100</f>
        <v>148.43356191999999</v>
      </c>
      <c r="G20" s="83">
        <f>'Table 59'!G20*'Table 61'!G$22/100</f>
        <v>106.39411428000001</v>
      </c>
      <c r="H20" s="83">
        <f>'Table 59'!H20*'Table 61'!H$22/100</f>
        <v>10082.061076500002</v>
      </c>
      <c r="I20" s="96">
        <f>'Table 59'!I20*'Table 61'!I$22/100</f>
        <v>249.42031720999995</v>
      </c>
      <c r="J20" s="82">
        <f>'Table 59'!J20*'Table 61'!J$22/100</f>
        <v>379.53138236000007</v>
      </c>
      <c r="K20" s="82">
        <f>'Table 59'!K20*'Table 61'!K$22/100</f>
        <v>677.10172739999996</v>
      </c>
      <c r="L20" s="82">
        <f>'Table 59'!L20*'Table 61'!L$22/100</f>
        <v>368.68691419999993</v>
      </c>
      <c r="M20" s="82">
        <f>'Table 59'!M20*'Table 61'!M$22/100</f>
        <v>911.93791807999992</v>
      </c>
      <c r="N20" s="82">
        <f>'Table 59'!N20*'Table 61'!N$22/100</f>
        <v>104.5118327</v>
      </c>
      <c r="O20" s="82">
        <f>'Table 59'!O20*'Table 61'!O$22/100</f>
        <v>19.355480150000002</v>
      </c>
      <c r="P20" s="82">
        <f>'Table 59'!P20*'Table 61'!P$22/100</f>
        <v>11.56378436</v>
      </c>
      <c r="Q20" s="82">
        <f>'Table 59'!Q20*'Table 61'!Q$22/100</f>
        <v>90.646754129999991</v>
      </c>
      <c r="R20" s="82">
        <f>'Table 59'!R20*'Table 61'!R$22/100</f>
        <v>90.918778880000005</v>
      </c>
      <c r="S20" s="115">
        <f>'Table 59'!S20*'Table 61'!S$22/100</f>
        <v>2901.6248299499998</v>
      </c>
      <c r="T20" s="81">
        <v>3691.9870150000002</v>
      </c>
      <c r="U20" s="202"/>
    </row>
    <row r="21" spans="1:22">
      <c r="A21" s="60">
        <v>2011</v>
      </c>
      <c r="B21" s="81">
        <f>'Table 59'!B21*'Table 61'!B$22/100</f>
        <v>13602.835932</v>
      </c>
      <c r="C21" s="96">
        <f>'Table 59'!C21*'Table 61'!C$22/100</f>
        <v>267.25373552000002</v>
      </c>
      <c r="D21" s="82">
        <f>'Table 59'!D21*'Table 61'!D$22/100</f>
        <v>9709.8254715000003</v>
      </c>
      <c r="E21" s="82">
        <f>'Table 59'!E21*'Table 61'!E$22/100</f>
        <v>289.24614347000005</v>
      </c>
      <c r="F21" s="82">
        <f>'Table 59'!F21*'Table 61'!F$22/100</f>
        <v>163.59955533000002</v>
      </c>
      <c r="G21" s="83">
        <f>'Table 59'!G21*'Table 61'!G$22/100</f>
        <v>149.81288351999999</v>
      </c>
      <c r="H21" s="115">
        <f>'Table 59'!H21*'Table 61'!H$22/100</f>
        <v>10580.8939488</v>
      </c>
      <c r="I21" s="82">
        <f>'Table 59'!I21*'Table 61'!I$22/100</f>
        <v>271.91523565999995</v>
      </c>
      <c r="J21" s="82">
        <f>'Table 59'!J21*'Table 61'!J$22/100</f>
        <v>397.03393488</v>
      </c>
      <c r="K21" s="82">
        <f>'Table 59'!K21*'Table 61'!K$22/100</f>
        <v>735.7155477</v>
      </c>
      <c r="L21" s="82">
        <f>'Table 59'!L21*'Table 61'!L$22/100</f>
        <v>333.5209878</v>
      </c>
      <c r="M21" s="82">
        <f>'Table 59'!M21*'Table 61'!M$22/100</f>
        <v>927.19104575999995</v>
      </c>
      <c r="N21" s="82">
        <f>'Table 59'!N21*'Table 61'!N$22/100</f>
        <v>116.56278560000001</v>
      </c>
      <c r="O21" s="82">
        <f>'Table 59'!O21*'Table 61'!O$22/100</f>
        <v>20.31336117</v>
      </c>
      <c r="P21" s="82">
        <f>'Table 59'!P21*'Table 61'!P$22/100</f>
        <v>13.082630959999999</v>
      </c>
      <c r="Q21" s="82">
        <f>'Table 59'!Q21*'Table 61'!Q$22/100</f>
        <v>98.331369120000005</v>
      </c>
      <c r="R21" s="82">
        <f>'Table 59'!R21*'Table 61'!R$22/100</f>
        <v>118.83951103999999</v>
      </c>
      <c r="S21" s="115">
        <f>'Table 59'!S21*'Table 61'!S$22/100</f>
        <v>3029.6857321499997</v>
      </c>
      <c r="T21" s="115">
        <v>3911.3283660000002</v>
      </c>
      <c r="U21" s="202"/>
    </row>
    <row r="22" spans="1:22">
      <c r="A22" s="60">
        <v>2012</v>
      </c>
      <c r="B22" s="81">
        <v>14758.1</v>
      </c>
      <c r="C22" s="96">
        <v>260.14400000000001</v>
      </c>
      <c r="D22" s="82">
        <v>10765.37</v>
      </c>
      <c r="E22" s="82">
        <v>313.08100000000002</v>
      </c>
      <c r="F22" s="82">
        <v>170.34700000000001</v>
      </c>
      <c r="G22" s="83">
        <v>137.86799999999999</v>
      </c>
      <c r="H22" s="115">
        <f>SUM(C22:G22)</f>
        <v>11646.810000000001</v>
      </c>
      <c r="I22" s="96">
        <v>269.23899999999998</v>
      </c>
      <c r="J22" s="82">
        <v>446.26600000000002</v>
      </c>
      <c r="K22" s="82">
        <v>744.87</v>
      </c>
      <c r="L22" s="82">
        <v>292.27</v>
      </c>
      <c r="M22" s="82">
        <v>939.23199999999997</v>
      </c>
      <c r="N22" s="82">
        <v>132.53</v>
      </c>
      <c r="O22" s="82">
        <v>23.983000000000001</v>
      </c>
      <c r="P22" s="82">
        <v>18.681999999999999</v>
      </c>
      <c r="Q22" s="82">
        <v>110.07899999999999</v>
      </c>
      <c r="R22" s="82">
        <v>134.14400000000001</v>
      </c>
      <c r="S22" s="115">
        <f>SUM(I22:R22)</f>
        <v>3111.2950000000001</v>
      </c>
      <c r="T22" s="83">
        <v>3992.7</v>
      </c>
      <c r="U22" s="202"/>
      <c r="V22" s="202"/>
    </row>
    <row r="23" spans="1:22">
      <c r="A23" s="60">
        <v>2013</v>
      </c>
      <c r="B23" s="81">
        <f>'Table 59'!B23*'Table 61'!B$22/100</f>
        <v>16444.655667999999</v>
      </c>
      <c r="C23" s="96">
        <f>'Table 59'!C23*'Table 61'!C$22/100</f>
        <v>249.58215359999997</v>
      </c>
      <c r="D23" s="82">
        <f>'Table 59'!D23*'Table 61'!D$22/100</f>
        <v>12101.1371096</v>
      </c>
      <c r="E23" s="82">
        <f>'Table 59'!E23*'Table 61'!E$22/100</f>
        <v>367.42873078999997</v>
      </c>
      <c r="F23" s="82">
        <f>'Table 59'!F23*'Table 61'!F$22/100</f>
        <v>183.12983888000002</v>
      </c>
      <c r="G23" s="83">
        <f>'Table 59'!G23*'Table 61'!G$22/100</f>
        <v>143.70395243999999</v>
      </c>
      <c r="H23" s="83">
        <f>'Table 59'!H23*'Table 61'!H$22/100</f>
        <v>13033.246262400002</v>
      </c>
      <c r="I23" s="96">
        <f>'Table 59'!I23*'Table 61'!I$22/100</f>
        <v>299.30222673999998</v>
      </c>
      <c r="J23" s="82">
        <f>'Table 59'!J23*'Table 61'!J$22/100</f>
        <v>512.88012581999999</v>
      </c>
      <c r="K23" s="82">
        <f>'Table 59'!K23*'Table 61'!K$22/100</f>
        <v>868.36944600000004</v>
      </c>
      <c r="L23" s="82">
        <f>'Table 59'!L23*'Table 61'!L$22/100</f>
        <v>324.76750129999999</v>
      </c>
      <c r="M23" s="82">
        <f>'Table 59'!M23*'Table 61'!M$22/100</f>
        <v>952.58787903999996</v>
      </c>
      <c r="N23" s="82">
        <f>'Table 59'!N23*'Table 61'!N$22/100</f>
        <v>143.65854410000003</v>
      </c>
      <c r="O23" s="82">
        <f>'Table 59'!O23*'Table 61'!O$22/100</f>
        <v>35.184499979999998</v>
      </c>
      <c r="P23" s="82">
        <f>'Table 59'!P23*'Table 61'!P$22/100</f>
        <v>23.888486579999999</v>
      </c>
      <c r="Q23" s="82">
        <f>'Table 59'!Q23*'Table 61'!Q$22/100</f>
        <v>119.92006259999998</v>
      </c>
      <c r="R23" s="82">
        <f>'Table 59'!R23*'Table 61'!R$22/100</f>
        <v>133.36864767999998</v>
      </c>
      <c r="S23" s="115">
        <f>'Table 59'!S23*'Table 61'!S$22/100</f>
        <v>3416.2641358999999</v>
      </c>
      <c r="T23" s="81">
        <v>4359.9885830000003</v>
      </c>
    </row>
    <row r="24" spans="1:22">
      <c r="A24" s="60">
        <v>2014</v>
      </c>
      <c r="B24" s="81">
        <f>'Table 59'!B24*'Table 61'!B$22/100</f>
        <v>17837.672727000001</v>
      </c>
      <c r="C24" s="96">
        <f>'Table 59'!C24*'Table 61'!C$22/100</f>
        <v>236.84550336000001</v>
      </c>
      <c r="D24" s="82">
        <f>'Table 59'!D24*'Table 61'!D$22/100</f>
        <v>13293.078876000003</v>
      </c>
      <c r="E24" s="82">
        <f>'Table 59'!E24*'Table 61'!E$22/100</f>
        <v>499.41741876999998</v>
      </c>
      <c r="F24" s="82">
        <f>'Table 59'!F24*'Table 61'!F$22/100</f>
        <v>197.06933389000002</v>
      </c>
      <c r="G24" s="83">
        <f>'Table 59'!G24*'Table 61'!G$22/100</f>
        <v>133.86982799999998</v>
      </c>
      <c r="H24" s="83">
        <f>'Table 59'!H24*'Table 61'!H$22/100</f>
        <v>14289.937061400002</v>
      </c>
      <c r="I24" s="96">
        <f>'Table 59'!I24*'Table 61'!I$22/100</f>
        <v>316.83507041999997</v>
      </c>
      <c r="J24" s="82">
        <f>'Table 59'!J24*'Table 61'!J$22/100</f>
        <v>525.10781422000002</v>
      </c>
      <c r="K24" s="82">
        <f>'Table 59'!K24*'Table 61'!K$22/100</f>
        <v>939.12464729999988</v>
      </c>
      <c r="L24" s="82">
        <f>'Table 59'!L24*'Table 61'!L$22/100</f>
        <v>331.7118365</v>
      </c>
      <c r="M24" s="82">
        <f>'Table 59'!M24*'Table 61'!M$22/100</f>
        <v>968.12277631999996</v>
      </c>
      <c r="N24" s="82">
        <f>'Table 59'!N24*'Table 61'!N$22/100</f>
        <v>143.44517080000003</v>
      </c>
      <c r="O24" s="82">
        <f>'Table 59'!O24*'Table 61'!O$22/100</f>
        <v>37.044141800000006</v>
      </c>
      <c r="P24" s="82">
        <f>'Table 59'!P24*'Table 61'!P$22/100</f>
        <v>28.0295387</v>
      </c>
      <c r="Q24" s="82">
        <f>'Table 59'!Q24*'Table 61'!Q$22/100</f>
        <v>155.39962509</v>
      </c>
      <c r="R24" s="82">
        <f>'Table 59'!R24*'Table 61'!R$22/100</f>
        <v>137.62771967999998</v>
      </c>
      <c r="S24" s="115">
        <f>'Table 59'!S24*'Table 61'!S$22/100</f>
        <v>3587.1675702500002</v>
      </c>
      <c r="T24" s="81">
        <v>4609.0054330000003</v>
      </c>
    </row>
    <row r="25" spans="1:22">
      <c r="A25" s="60">
        <v>2015</v>
      </c>
      <c r="B25" s="81">
        <f>'Table 59'!B25*'Table 61'!B$22/100</f>
        <v>18733.636977999999</v>
      </c>
      <c r="C25" s="96">
        <f>'Table 59'!C25*'Table 61'!C$22/100</f>
        <v>227.10831344000002</v>
      </c>
      <c r="D25" s="82">
        <f>'Table 59'!D25*'Table 61'!D$22/100</f>
        <v>14034.7052153</v>
      </c>
      <c r="E25" s="82">
        <f>'Table 59'!E25*'Table 61'!E$22/100</f>
        <v>634.86565180000002</v>
      </c>
      <c r="F25" s="82">
        <f>'Table 59'!F25*'Table 61'!F$22/100</f>
        <v>195.69633707</v>
      </c>
      <c r="G25" s="83">
        <f>'Table 59'!G25*'Table 61'!G$22/100</f>
        <v>126.34361388000001</v>
      </c>
      <c r="H25" s="83">
        <f>'Table 59'!H25*'Table 61'!H$22/100</f>
        <v>15081.337800900003</v>
      </c>
      <c r="I25" s="96">
        <f>'Table 59'!I25*'Table 61'!I$22/100</f>
        <v>320.63672509999998</v>
      </c>
      <c r="J25" s="82">
        <f>'Table 59'!J25*'Table 61'!J$22/100</f>
        <v>521.69834198000001</v>
      </c>
      <c r="K25" s="82">
        <f>'Table 59'!K25*'Table 61'!K$22/100</f>
        <v>1032.9112289999998</v>
      </c>
      <c r="L25" s="82">
        <f>'Table 59'!L25*'Table 61'!L$22/100</f>
        <v>317.32046169999995</v>
      </c>
      <c r="M25" s="82">
        <f>'Table 59'!M25*'Table 61'!M$22/100</f>
        <v>983.17866528000002</v>
      </c>
      <c r="N25" s="82">
        <f>'Table 59'!N25*'Table 61'!N$22/100</f>
        <v>140.30155920000001</v>
      </c>
      <c r="O25" s="82">
        <f>'Table 59'!O25*'Table 61'!O$22/100</f>
        <v>34.450380350000003</v>
      </c>
      <c r="P25" s="82">
        <f>'Table 59'!P25*'Table 61'!P$22/100</f>
        <v>42.951786199999994</v>
      </c>
      <c r="Q25" s="82">
        <f>'Table 59'!Q25*'Table 61'!Q$22/100</f>
        <v>173.59678457999999</v>
      </c>
      <c r="R25" s="82">
        <f>'Table 59'!R25*'Table 61'!R$22/100</f>
        <v>146.03184128000001</v>
      </c>
      <c r="S25" s="115">
        <f>'Table 59'!S25*'Table 61'!S$22/100</f>
        <v>3713.1750177500003</v>
      </c>
      <c r="T25" s="81">
        <v>4786.5408500000003</v>
      </c>
    </row>
    <row r="26" spans="1:22">
      <c r="A26" s="60">
        <v>2016</v>
      </c>
      <c r="B26" s="81">
        <f>'Table 59'!B26*'Table 61'!B$22/100</f>
        <v>20359.832016999997</v>
      </c>
      <c r="C26" s="96">
        <f>'Table 59'!C26*'Table 61'!C$22/100</f>
        <v>218.77850256000002</v>
      </c>
      <c r="D26" s="82">
        <f>'Table 59'!D26*'Table 61'!D$22/100</f>
        <v>15752.965921000003</v>
      </c>
      <c r="E26" s="82">
        <f>'Table 59'!E26*'Table 61'!E$22/100</f>
        <v>800.08788792999997</v>
      </c>
      <c r="F26" s="82">
        <f>'Table 59'!F26*'Table 61'!F$22/100</f>
        <v>185.39545398000001</v>
      </c>
      <c r="G26" s="83">
        <f>'Table 59'!G26*'Table 61'!G$22/100</f>
        <v>123.32292600000001</v>
      </c>
      <c r="H26" s="83">
        <f>'Table 59'!H26*'Table 61'!H$22/100</f>
        <v>16850.604708000003</v>
      </c>
      <c r="I26" s="96">
        <f>'Table 59'!I26*'Table 61'!I$22/100</f>
        <v>310.94950588</v>
      </c>
      <c r="J26" s="82">
        <f>'Table 59'!J26*'Table 61'!J$22/100</f>
        <v>509.43941496000008</v>
      </c>
      <c r="K26" s="82">
        <f>'Table 59'!K26*'Table 61'!K$22/100</f>
        <v>1017.9169959000001</v>
      </c>
      <c r="L26" s="82">
        <f>'Table 59'!L26*'Table 61'!L$22/100</f>
        <v>311.07172910000003</v>
      </c>
      <c r="M26" s="82">
        <f>'Table 59'!M26*'Table 61'!M$22/100</f>
        <v>1001.3903737599999</v>
      </c>
      <c r="N26" s="82">
        <f>'Table 59'!N26*'Table 61'!N$22/100</f>
        <v>135.96650290000002</v>
      </c>
      <c r="O26" s="82">
        <f>'Table 59'!O26*'Table 61'!O$22/100</f>
        <v>32.208689339999999</v>
      </c>
      <c r="P26" s="82">
        <f>'Table 59'!P26*'Table 61'!P$22/100</f>
        <v>47.331220639999998</v>
      </c>
      <c r="Q26" s="82">
        <f>'Table 59'!Q26*'Table 61'!Q$22/100</f>
        <v>172.44535823999999</v>
      </c>
      <c r="R26" s="82">
        <f>'Table 59'!R26*'Table 61'!R$22/100</f>
        <v>157.28786432000001</v>
      </c>
      <c r="S26" s="115">
        <f>'Table 59'!S26*'Table 61'!S$22/100</f>
        <v>3691.6137434000002</v>
      </c>
      <c r="T26" s="81">
        <v>4801.9869669999998</v>
      </c>
    </row>
    <row r="27" spans="1:22" s="169" customFormat="1">
      <c r="A27" s="60">
        <v>2017</v>
      </c>
      <c r="B27" s="81">
        <f>'Table 59'!B27*'Table 61'!B$22/100</f>
        <v>20755.053935</v>
      </c>
      <c r="C27" s="96">
        <f>'Table 59'!C27*'Table 61'!C$22/100</f>
        <v>210.14952607999999</v>
      </c>
      <c r="D27" s="82">
        <f>'Table 59'!D27*'Table 61'!D$22/100</f>
        <v>16020.9159803</v>
      </c>
      <c r="E27" s="82">
        <f>'Table 59'!E27*'Table 61'!E$22/100</f>
        <v>956.70352737000007</v>
      </c>
      <c r="F27" s="82">
        <f>'Table 59'!F27*'Table 61'!F$22/100</f>
        <v>181.63930263000003</v>
      </c>
      <c r="G27" s="83">
        <f>'Table 59'!G27*'Table 61'!G$22/100</f>
        <v>118.92217943999998</v>
      </c>
      <c r="H27" s="83">
        <f>'Table 59'!H27*'Table 61'!H$22/100</f>
        <v>17220.274457400003</v>
      </c>
      <c r="I27" s="96">
        <f>'Table 59'!I27*'Table 61'!I$22/100</f>
        <v>318.59858586999997</v>
      </c>
      <c r="J27" s="82">
        <f>'Table 59'!J27*'Table 61'!J$22/100</f>
        <v>485.10452998</v>
      </c>
      <c r="K27" s="82">
        <f>'Table 59'!K27*'Table 61'!K$22/100</f>
        <v>1029.3507504000002</v>
      </c>
      <c r="L27" s="82">
        <f>'Table 59'!L27*'Table 61'!L$22/100</f>
        <v>321.30702449999995</v>
      </c>
      <c r="M27" s="82">
        <f>'Table 59'!M27*'Table 61'!M$22/100</f>
        <v>1032.6198377599999</v>
      </c>
      <c r="N27" s="82">
        <f>'Table 59'!N27*'Table 61'!N$22/100</f>
        <v>140.9522815</v>
      </c>
      <c r="O27" s="82">
        <f>'Table 59'!O27*'Table 61'!O$22/100</f>
        <v>30.066048120000001</v>
      </c>
      <c r="P27" s="82">
        <f>'Table 59'!P27*'Table 61'!P$22/100</f>
        <v>55.226607479999991</v>
      </c>
      <c r="Q27" s="82">
        <f>'Table 59'!Q27*'Table 61'!Q$22/100</f>
        <v>183.08119121999999</v>
      </c>
      <c r="R27" s="82">
        <f>'Table 59'!R27*'Table 61'!R$22/100</f>
        <v>144.51064832</v>
      </c>
      <c r="S27" s="115">
        <f>'Table 59'!S27*'Table 61'!S$22/100</f>
        <v>3731.1583028500004</v>
      </c>
      <c r="T27" s="81">
        <v>4922.3998949999996</v>
      </c>
    </row>
    <row r="29" spans="1:22">
      <c r="A29" s="1" t="s">
        <v>22</v>
      </c>
    </row>
    <row r="30" spans="1:22">
      <c r="A30" s="1"/>
    </row>
    <row r="31" spans="1:22">
      <c r="A31" s="142" t="s">
        <v>656</v>
      </c>
      <c r="B31" s="9">
        <f>((B27/B7)^(1/(2017-1997))-1)*100</f>
        <v>3.8415796348650222</v>
      </c>
      <c r="C31" s="16">
        <f t="shared" ref="C31:T31" si="0">((C27/C7)^(1/(2017-1997))-1)*100</f>
        <v>-1.762207072085642</v>
      </c>
      <c r="D31" s="17">
        <f t="shared" si="0"/>
        <v>4.4631118541224923</v>
      </c>
      <c r="E31" s="17">
        <f t="shared" si="0"/>
        <v>5.6501028393231234</v>
      </c>
      <c r="F31" s="17">
        <f t="shared" si="0"/>
        <v>4.2452250356184384</v>
      </c>
      <c r="G31" s="73">
        <f t="shared" si="0"/>
        <v>1.9362985162197921</v>
      </c>
      <c r="H31" s="9">
        <f t="shared" si="0"/>
        <v>4.0141714731113831</v>
      </c>
      <c r="I31" s="16">
        <f t="shared" si="0"/>
        <v>2.4954028057453836</v>
      </c>
      <c r="J31" s="17">
        <f t="shared" si="0"/>
        <v>3.3774828789538525</v>
      </c>
      <c r="K31" s="17">
        <f t="shared" si="0"/>
        <v>4.1126624911482113</v>
      </c>
      <c r="L31" s="17">
        <f t="shared" si="0"/>
        <v>0.4841726735774543</v>
      </c>
      <c r="M31" s="17">
        <f t="shared" si="0"/>
        <v>2.859212515772569</v>
      </c>
      <c r="N31" s="17">
        <f t="shared" si="0"/>
        <v>10.394746524477538</v>
      </c>
      <c r="O31" s="17">
        <f t="shared" si="0"/>
        <v>-2.1756099237491222</v>
      </c>
      <c r="P31" s="17">
        <f t="shared" si="0"/>
        <v>9.3777963743908224</v>
      </c>
      <c r="Q31" s="17">
        <f t="shared" si="0"/>
        <v>6.4953263915969117</v>
      </c>
      <c r="R31" s="73">
        <f t="shared" si="0"/>
        <v>6.2611579041748744</v>
      </c>
      <c r="S31" s="9">
        <f t="shared" si="0"/>
        <v>3.3380218746018819</v>
      </c>
      <c r="T31" s="9">
        <f t="shared" si="0"/>
        <v>3.0243118558453075</v>
      </c>
    </row>
    <row r="32" spans="1:22">
      <c r="A32" s="8" t="s">
        <v>25</v>
      </c>
      <c r="B32" s="9">
        <f>((B17/B7)^(1/(2007-1997))-1)*100</f>
        <v>2.7471275676999918</v>
      </c>
      <c r="C32" s="16">
        <f>((C17/C7)^(1/(2007-1997))-1)*100</f>
        <v>-0.42196928077875562</v>
      </c>
      <c r="D32" s="17">
        <f>((D17/D7)^(1/(2007-1997))-1)*100</f>
        <v>3.2483443686216695</v>
      </c>
      <c r="E32" s="17">
        <f t="shared" ref="E32:T32" si="1">((E17/E7)^(1/(2007-1997))-1)*100</f>
        <v>-0.75420890565486287</v>
      </c>
      <c r="F32" s="17">
        <f t="shared" si="1"/>
        <v>3.6840591604749839</v>
      </c>
      <c r="G32" s="73">
        <f t="shared" si="1"/>
        <v>2.5799443199162386</v>
      </c>
      <c r="H32" s="11">
        <f t="shared" si="1"/>
        <v>2.4446207794285746</v>
      </c>
      <c r="I32" s="16">
        <f t="shared" si="1"/>
        <v>1.3079309719173038</v>
      </c>
      <c r="J32" s="17">
        <f t="shared" si="1"/>
        <v>3.7520843987322916</v>
      </c>
      <c r="K32" s="17">
        <f t="shared" si="1"/>
        <v>2.6267926800498387</v>
      </c>
      <c r="L32" s="17">
        <f t="shared" si="1"/>
        <v>4.733002671687303</v>
      </c>
      <c r="M32" s="17">
        <f t="shared" si="1"/>
        <v>4.1991247000610521</v>
      </c>
      <c r="N32" s="17">
        <f t="shared" si="1"/>
        <v>18.235626142216077</v>
      </c>
      <c r="O32" s="17">
        <f t="shared" si="1"/>
        <v>-8.2639819604355296</v>
      </c>
      <c r="P32" s="17">
        <f t="shared" si="1"/>
        <v>4.306844319882619</v>
      </c>
      <c r="Q32" s="17">
        <f t="shared" si="1"/>
        <v>4.6271562480662665</v>
      </c>
      <c r="R32" s="73">
        <f t="shared" si="1"/>
        <v>5.8087373199658066</v>
      </c>
      <c r="S32" s="11">
        <f t="shared" si="1"/>
        <v>3.8552794870606144</v>
      </c>
      <c r="T32" s="11">
        <f t="shared" si="1"/>
        <v>2.9031695786750022</v>
      </c>
    </row>
    <row r="33" spans="1:20">
      <c r="A33" s="142" t="s">
        <v>657</v>
      </c>
      <c r="B33" s="9">
        <f>((B27/B17)^(1/(2017-2007))-1)*100</f>
        <v>4.9476896953547955</v>
      </c>
      <c r="C33" s="16">
        <f t="shared" ref="C33:T33" si="2">((C27/C17)^(1/(2017-2007))-1)*100</f>
        <v>-3.0844063731324423</v>
      </c>
      <c r="D33" s="17">
        <f t="shared" si="2"/>
        <v>5.6921716757653895</v>
      </c>
      <c r="E33" s="17">
        <f t="shared" si="2"/>
        <v>12.467683585178646</v>
      </c>
      <c r="F33" s="17">
        <f t="shared" si="2"/>
        <v>4.8094280906521902</v>
      </c>
      <c r="G33" s="73">
        <f t="shared" si="2"/>
        <v>1.2966913179579764</v>
      </c>
      <c r="H33" s="9">
        <f t="shared" si="2"/>
        <v>5.607769201780477</v>
      </c>
      <c r="I33" s="16">
        <f t="shared" si="2"/>
        <v>3.6967934842543126</v>
      </c>
      <c r="J33" s="17">
        <f t="shared" si="2"/>
        <v>3.0042338746399055</v>
      </c>
      <c r="K33" s="17">
        <f t="shared" si="2"/>
        <v>5.6200452915730281</v>
      </c>
      <c r="L33" s="17">
        <f t="shared" si="2"/>
        <v>-3.5922899150976906</v>
      </c>
      <c r="M33" s="17">
        <f t="shared" si="2"/>
        <v>1.5365304633760068</v>
      </c>
      <c r="N33" s="17">
        <f t="shared" si="2"/>
        <v>3.0738404137589548</v>
      </c>
      <c r="O33" s="17">
        <f t="shared" si="2"/>
        <v>4.3168375769618628</v>
      </c>
      <c r="P33" s="17">
        <f t="shared" si="2"/>
        <v>14.695276400354661</v>
      </c>
      <c r="Q33" s="17">
        <f t="shared" si="2"/>
        <v>8.3968536463244536</v>
      </c>
      <c r="R33" s="73">
        <f t="shared" si="2"/>
        <v>6.7155129636475408</v>
      </c>
      <c r="S33" s="9">
        <f t="shared" si="2"/>
        <v>2.8233404955225971</v>
      </c>
      <c r="T33" s="9">
        <f t="shared" si="2"/>
        <v>3.1455967471972768</v>
      </c>
    </row>
    <row r="35" spans="1:20">
      <c r="A35" s="25" t="s">
        <v>594</v>
      </c>
      <c r="B35" s="3" t="s">
        <v>929</v>
      </c>
    </row>
    <row r="36" spans="1:20">
      <c r="A36" s="25" t="s">
        <v>595</v>
      </c>
      <c r="B36" s="3" t="s">
        <v>596</v>
      </c>
    </row>
    <row r="37" spans="1:20">
      <c r="A37" s="1" t="s">
        <v>1</v>
      </c>
      <c r="B37" s="3" t="s">
        <v>597</v>
      </c>
    </row>
  </sheetData>
  <mergeCells count="1">
    <mergeCell ref="B6:T6"/>
  </mergeCell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28"/>
  <dimension ref="A1:T37"/>
  <sheetViews>
    <sheetView topLeftCell="A7" workbookViewId="0">
      <selection activeCell="S33" sqref="S33"/>
    </sheetView>
  </sheetViews>
  <sheetFormatPr defaultRowHeight="15"/>
  <cols>
    <col min="2" max="2" width="10.7109375" customWidth="1"/>
    <col min="4" max="4" width="10.7109375" customWidth="1"/>
    <col min="20" max="20" width="10.28515625" customWidth="1"/>
  </cols>
  <sheetData>
    <row r="1" spans="1:20" ht="15.75">
      <c r="A1" s="227" t="s">
        <v>123</v>
      </c>
      <c r="B1" s="2" t="s">
        <v>720</v>
      </c>
    </row>
    <row r="2" spans="1:20">
      <c r="A2" s="3"/>
      <c r="B2" s="3"/>
    </row>
    <row r="3" spans="1:20">
      <c r="A3" s="1" t="s">
        <v>2</v>
      </c>
    </row>
    <row r="4" spans="1:20">
      <c r="A4" s="1"/>
    </row>
    <row r="5" spans="1:20" ht="56.2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15</v>
      </c>
      <c r="N5" s="6" t="s">
        <v>16</v>
      </c>
      <c r="O5" s="6" t="s">
        <v>17</v>
      </c>
      <c r="P5" s="6" t="s">
        <v>18</v>
      </c>
      <c r="Q5" s="6" t="s">
        <v>19</v>
      </c>
      <c r="R5" s="6" t="s">
        <v>20</v>
      </c>
      <c r="S5" s="7" t="s">
        <v>21</v>
      </c>
      <c r="T5" s="205" t="s">
        <v>80</v>
      </c>
    </row>
    <row r="6" spans="1:20" s="41" customFormat="1">
      <c r="A6" s="67"/>
      <c r="B6" s="252" t="s">
        <v>655</v>
      </c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  <c r="N6" s="253"/>
      <c r="O6" s="253"/>
      <c r="P6" s="253"/>
      <c r="Q6" s="253"/>
      <c r="R6" s="253"/>
      <c r="S6" s="253"/>
      <c r="T6" s="254"/>
    </row>
    <row r="7" spans="1:20">
      <c r="A7" s="8">
        <v>1997</v>
      </c>
      <c r="B7" s="101">
        <f>B$22*'Table 60'!B7/100</f>
        <v>291317.89473589999</v>
      </c>
      <c r="C7" s="163">
        <f>C$22*'Table 60'!C7/100</f>
        <v>11072.858105100002</v>
      </c>
      <c r="D7" s="163">
        <f>D$22*'Table 60'!D7/100</f>
        <v>39258.341361999999</v>
      </c>
      <c r="E7" s="163">
        <f>E$22*'Table 60'!E7/100</f>
        <v>17123.823310600001</v>
      </c>
      <c r="F7" s="163">
        <f>F$22*'Table 60'!F7/100</f>
        <v>4667.8740779</v>
      </c>
      <c r="G7" s="163">
        <f>G$22*'Table 60'!G7/100</f>
        <v>60889.501964799994</v>
      </c>
      <c r="H7" s="104">
        <f>H$22*'Table 60'!H7/100</f>
        <v>130342.14475499999</v>
      </c>
      <c r="I7" s="163">
        <f>I$22*'Table 60'!I7/100</f>
        <v>20376.5620724</v>
      </c>
      <c r="J7" s="163">
        <f>J$22*'Table 60'!J7/100</f>
        <v>12523.3748025</v>
      </c>
      <c r="K7" s="163">
        <f>K$22*'Table 60'!K7/100</f>
        <v>30883.108397600005</v>
      </c>
      <c r="L7" s="163">
        <f>L$22*'Table 60'!L7/100</f>
        <v>17539.346880000001</v>
      </c>
      <c r="M7" s="163">
        <f>M$22*'Table 60'!M7/100</f>
        <v>65852.296696000005</v>
      </c>
      <c r="N7" s="163">
        <f>N$22*'Table 60'!N7/100</f>
        <v>2325.5260287999999</v>
      </c>
      <c r="O7" s="163">
        <f>O$22*'Table 60'!O7/100</f>
        <v>1798.1438659999999</v>
      </c>
      <c r="P7" s="163">
        <f>P$22*'Table 60'!P7/100</f>
        <v>1274.9380262</v>
      </c>
      <c r="Q7" s="163">
        <f>Q$22*'Table 60'!Q7/100</f>
        <v>3364.7573724000003</v>
      </c>
      <c r="R7" s="163">
        <f>R$22*'Table 60'!R7/100</f>
        <v>5907.8807850000003</v>
      </c>
      <c r="S7" s="104">
        <f>S$22*'Table 60'!S7/100</f>
        <v>158987.63076240002</v>
      </c>
      <c r="T7" s="104">
        <v>233020.02729999999</v>
      </c>
    </row>
    <row r="8" spans="1:20">
      <c r="A8" s="8">
        <v>1998</v>
      </c>
      <c r="B8" s="101">
        <f>B$22*'Table 60'!B8/100</f>
        <v>309343.54290449998</v>
      </c>
      <c r="C8" s="163">
        <f>C$22*'Table 60'!C8/100</f>
        <v>11399.1809151</v>
      </c>
      <c r="D8" s="163">
        <f>D$22*'Table 60'!D8/100</f>
        <v>41175.098712000006</v>
      </c>
      <c r="E8" s="163">
        <f>E$22*'Table 60'!E8/100</f>
        <v>17215.2753992</v>
      </c>
      <c r="F8" s="163">
        <f>F$22*'Table 60'!F8/100</f>
        <v>4904.6031919999996</v>
      </c>
      <c r="G8" s="163">
        <f>G$22*'Table 60'!G8/100</f>
        <v>63734.737565200005</v>
      </c>
      <c r="H8" s="104">
        <f>H$22*'Table 60'!H8/100</f>
        <v>135440.98210509997</v>
      </c>
      <c r="I8" s="163">
        <f>I$22*'Table 60'!I8/100</f>
        <v>21691.357135200004</v>
      </c>
      <c r="J8" s="163">
        <f>J$22*'Table 60'!J8/100</f>
        <v>13040.8453725</v>
      </c>
      <c r="K8" s="163">
        <f>K$22*'Table 60'!K8/100</f>
        <v>35089.700850100002</v>
      </c>
      <c r="L8" s="163">
        <f>L$22*'Table 60'!L8/100</f>
        <v>18870.439711200001</v>
      </c>
      <c r="M8" s="163">
        <f>M$22*'Table 60'!M8/100</f>
        <v>69875.420514199999</v>
      </c>
      <c r="N8" s="163">
        <f>N$22*'Table 60'!N8/100</f>
        <v>2825.5443528000005</v>
      </c>
      <c r="O8" s="163">
        <f>O$22*'Table 60'!O8/100</f>
        <v>1940.5460105</v>
      </c>
      <c r="P8" s="163">
        <f>P$22*'Table 60'!P8/100</f>
        <v>1406.2242127</v>
      </c>
      <c r="Q8" s="163">
        <f>Q$22*'Table 60'!Q8/100</f>
        <v>4078.2631319999996</v>
      </c>
      <c r="R8" s="163">
        <f>R$22*'Table 60'!R8/100</f>
        <v>6363.9728568</v>
      </c>
      <c r="S8" s="104">
        <f>S$22*'Table 60'!S8/100</f>
        <v>172036.8002496</v>
      </c>
      <c r="T8" s="104">
        <v>247543.5</v>
      </c>
    </row>
    <row r="9" spans="1:20">
      <c r="A9" s="8">
        <v>1999</v>
      </c>
      <c r="B9" s="101">
        <f>B$22*'Table 60'!B9/100</f>
        <v>327244.08246559999</v>
      </c>
      <c r="C9" s="163">
        <f>C$22*'Table 60'!C9/100</f>
        <v>11414.771893800002</v>
      </c>
      <c r="D9" s="163">
        <f>D$22*'Table 60'!D9/100</f>
        <v>42423.879253999999</v>
      </c>
      <c r="E9" s="163">
        <f>E$22*'Table 60'!E9/100</f>
        <v>17349.900301199999</v>
      </c>
      <c r="F9" s="163">
        <f>F$22*'Table 60'!F9/100</f>
        <v>5197.3391941</v>
      </c>
      <c r="G9" s="163">
        <f>G$22*'Table 60'!G9/100</f>
        <v>66443.916879600001</v>
      </c>
      <c r="H9" s="104">
        <f>H$22*'Table 60'!H9/100</f>
        <v>139779.21940849998</v>
      </c>
      <c r="I9" s="163">
        <f>I$22*'Table 60'!I9/100</f>
        <v>23040.025383600001</v>
      </c>
      <c r="J9" s="163">
        <f>J$22*'Table 60'!J9/100</f>
        <v>13277.454952499998</v>
      </c>
      <c r="K9" s="163">
        <f>K$22*'Table 60'!K9/100</f>
        <v>38485.617083000005</v>
      </c>
      <c r="L9" s="163">
        <f>L$22*'Table 60'!L9/100</f>
        <v>19888.439815200003</v>
      </c>
      <c r="M9" s="163">
        <f>M$22*'Table 60'!M9/100</f>
        <v>75953.766399399989</v>
      </c>
      <c r="N9" s="163">
        <f>N$22*'Table 60'!N9/100</f>
        <v>3279.5912187999998</v>
      </c>
      <c r="O9" s="163">
        <f>O$22*'Table 60'!O9/100</f>
        <v>1979.5884455</v>
      </c>
      <c r="P9" s="163">
        <f>P$22*'Table 60'!P9/100</f>
        <v>1676.8893674999999</v>
      </c>
      <c r="Q9" s="163">
        <f>Q$22*'Table 60'!Q9/100</f>
        <v>4292.6421560999997</v>
      </c>
      <c r="R9" s="163">
        <f>R$22*'Table 60'!R9/100</f>
        <v>7566.4976424000006</v>
      </c>
      <c r="S9" s="104">
        <f>S$22*'Table 60'!S9/100</f>
        <v>186073.38243120001</v>
      </c>
      <c r="T9" s="104">
        <v>262154.35930000001</v>
      </c>
    </row>
    <row r="10" spans="1:20">
      <c r="A10" s="8">
        <v>2000</v>
      </c>
      <c r="B10" s="101">
        <f>B$22*'Table 60'!B10/100</f>
        <v>344559.11374360003</v>
      </c>
      <c r="C10" s="163">
        <f>C$22*'Table 60'!C10/100</f>
        <v>11355.066905600001</v>
      </c>
      <c r="D10" s="163">
        <f>D$22*'Table 60'!D10/100</f>
        <v>45505.394906000001</v>
      </c>
      <c r="E10" s="163">
        <f>E$22*'Table 60'!E10/100</f>
        <v>17071.830244999997</v>
      </c>
      <c r="F10" s="163">
        <f>F$22*'Table 60'!F10/100</f>
        <v>5511.4778284000004</v>
      </c>
      <c r="G10" s="163">
        <f>G$22*'Table 60'!G10/100</f>
        <v>68719.707146400004</v>
      </c>
      <c r="H10" s="104">
        <f>H$22*'Table 60'!H10/100</f>
        <v>144639.6920716</v>
      </c>
      <c r="I10" s="163">
        <f>I$22*'Table 60'!I10/100</f>
        <v>24170.727046399996</v>
      </c>
      <c r="J10" s="163">
        <f>J$22*'Table 60'!J10/100</f>
        <v>14407.446314999999</v>
      </c>
      <c r="K10" s="163">
        <f>K$22*'Table 60'!K10/100</f>
        <v>39412.411381799997</v>
      </c>
      <c r="L10" s="163">
        <f>L$22*'Table 60'!L10/100</f>
        <v>21141.3235704</v>
      </c>
      <c r="M10" s="163">
        <f>M$22*'Table 60'!M10/100</f>
        <v>81020.474479600001</v>
      </c>
      <c r="N10" s="163">
        <f>N$22*'Table 60'!N10/100</f>
        <v>4741.9873800000005</v>
      </c>
      <c r="O10" s="163">
        <f>O$22*'Table 60'!O10/100</f>
        <v>2481.3179829999999</v>
      </c>
      <c r="P10" s="163">
        <f>P$22*'Table 60'!P10/100</f>
        <v>1802.4456282000001</v>
      </c>
      <c r="Q10" s="163">
        <f>Q$22*'Table 60'!Q10/100</f>
        <v>4425.5396444999997</v>
      </c>
      <c r="R10" s="163">
        <f>R$22*'Table 60'!R10/100</f>
        <v>7838.9523208000001</v>
      </c>
      <c r="S10" s="104">
        <f>S$22*'Table 60'!S10/100</f>
        <v>199204.83630959998</v>
      </c>
      <c r="T10" s="104">
        <v>275846.30969999998</v>
      </c>
    </row>
    <row r="11" spans="1:20">
      <c r="A11" s="8">
        <v>2001</v>
      </c>
      <c r="B11" s="101">
        <f>B$22*'Table 60'!B11/100</f>
        <v>354297.5677514</v>
      </c>
      <c r="C11" s="163">
        <f>C$22*'Table 60'!C11/100</f>
        <v>11282.0672844</v>
      </c>
      <c r="D11" s="163">
        <f>D$22*'Table 60'!D11/100</f>
        <v>49114.150114000004</v>
      </c>
      <c r="E11" s="163">
        <f>E$22*'Table 60'!E11/100</f>
        <v>17229.202113199997</v>
      </c>
      <c r="F11" s="163">
        <f>F$22*'Table 60'!F11/100</f>
        <v>5702.8013582999993</v>
      </c>
      <c r="G11" s="163">
        <f>G$22*'Table 60'!G11/100</f>
        <v>68316.847802000004</v>
      </c>
      <c r="H11" s="104">
        <f>H$22*'Table 60'!H11/100</f>
        <v>147812.10936040001</v>
      </c>
      <c r="I11" s="163">
        <f>I$22*'Table 60'!I11/100</f>
        <v>24460.121871199997</v>
      </c>
      <c r="J11" s="163">
        <f>J$22*'Table 60'!J11/100</f>
        <v>14677.921769999999</v>
      </c>
      <c r="K11" s="163">
        <f>K$22*'Table 60'!K11/100</f>
        <v>40389.200964700001</v>
      </c>
      <c r="L11" s="163">
        <f>L$22*'Table 60'!L11/100</f>
        <v>23776.071950399997</v>
      </c>
      <c r="M11" s="163">
        <f>M$22*'Table 60'!M11/100</f>
        <v>82429.313233299996</v>
      </c>
      <c r="N11" s="163">
        <f>N$22*'Table 60'!N11/100</f>
        <v>4929.2738404000002</v>
      </c>
      <c r="O11" s="163">
        <f>O$22*'Table 60'!O11/100</f>
        <v>2700.2980965000002</v>
      </c>
      <c r="P11" s="163">
        <f>P$22*'Table 60'!P11/100</f>
        <v>1769.7200726000001</v>
      </c>
      <c r="Q11" s="163">
        <f>Q$22*'Table 60'!Q11/100</f>
        <v>4058.2067241</v>
      </c>
      <c r="R11" s="163">
        <f>R$22*'Table 60'!R11/100</f>
        <v>8557.9435561999999</v>
      </c>
      <c r="S11" s="104">
        <f>S$22*'Table 60'!S11/100</f>
        <v>206059.97731440005</v>
      </c>
      <c r="T11" s="104">
        <v>283237.74239999999</v>
      </c>
    </row>
    <row r="12" spans="1:20">
      <c r="A12" s="8">
        <v>2002</v>
      </c>
      <c r="B12" s="101">
        <f>B$22*'Table 60'!B12/100</f>
        <v>360292.77222279995</v>
      </c>
      <c r="C12" s="163">
        <f>C$22*'Table 60'!C12/100</f>
        <v>11183.203559000001</v>
      </c>
      <c r="D12" s="163">
        <f>D$22*'Table 60'!D12/100</f>
        <v>51642.169260000002</v>
      </c>
      <c r="E12" s="163">
        <f>E$22*'Table 60'!E12/100</f>
        <v>17058.599866699999</v>
      </c>
      <c r="F12" s="163">
        <f>F$22*'Table 60'!F12/100</f>
        <v>5711.1023791999996</v>
      </c>
      <c r="G12" s="163">
        <f>G$22*'Table 60'!G12/100</f>
        <v>67207.159459600007</v>
      </c>
      <c r="H12" s="104">
        <f>H$22*'Table 60'!H12/100</f>
        <v>148752.5663982</v>
      </c>
      <c r="I12" s="163">
        <f>I$22*'Table 60'!I12/100</f>
        <v>24607.396591199999</v>
      </c>
      <c r="J12" s="163">
        <f>J$22*'Table 60'!J12/100</f>
        <v>15217.066500000001</v>
      </c>
      <c r="K12" s="163">
        <f>K$22*'Table 60'!K12/100</f>
        <v>40905.818900400001</v>
      </c>
      <c r="L12" s="163">
        <f>L$22*'Table 60'!L12/100</f>
        <v>25320.508883999999</v>
      </c>
      <c r="M12" s="163">
        <f>M$22*'Table 60'!M12/100</f>
        <v>83290.8026904</v>
      </c>
      <c r="N12" s="163">
        <f>N$22*'Table 60'!N12/100</f>
        <v>5315.9378844000003</v>
      </c>
      <c r="O12" s="163">
        <f>O$22*'Table 60'!O12/100</f>
        <v>3202.8495800000001</v>
      </c>
      <c r="P12" s="163">
        <f>P$22*'Table 60'!P12/100</f>
        <v>2009.9043849999998</v>
      </c>
      <c r="Q12" s="163">
        <f>Q$22*'Table 60'!Q12/100</f>
        <v>3922.6832543999999</v>
      </c>
      <c r="R12" s="163">
        <f>R$22*'Table 60'!R12/100</f>
        <v>8794.1362809999991</v>
      </c>
      <c r="S12" s="104">
        <f>S$22*'Table 60'!S12/100</f>
        <v>211578.70631040004</v>
      </c>
      <c r="T12" s="104">
        <v>287705.29700000002</v>
      </c>
    </row>
    <row r="13" spans="1:20">
      <c r="A13" s="8">
        <v>2003</v>
      </c>
      <c r="B13" s="101">
        <f>B$22*'Table 60'!B13/100</f>
        <v>370816.90828570002</v>
      </c>
      <c r="C13" s="163">
        <f>C$22*'Table 60'!C13/100</f>
        <v>11467.104403700003</v>
      </c>
      <c r="D13" s="163">
        <f>D$22*'Table 60'!D13/100</f>
        <v>54997.807470000007</v>
      </c>
      <c r="E13" s="163">
        <f>E$22*'Table 60'!E13/100</f>
        <v>17343.401168</v>
      </c>
      <c r="F13" s="163">
        <f>F$22*'Table 60'!F13/100</f>
        <v>5857.5203863999996</v>
      </c>
      <c r="G13" s="163">
        <f>G$22*'Table 60'!G13/100</f>
        <v>67661.786561599991</v>
      </c>
      <c r="H13" s="104">
        <f>H$22*'Table 60'!H13/100</f>
        <v>153043.1307642</v>
      </c>
      <c r="I13" s="163">
        <f>I$22*'Table 60'!I13/100</f>
        <v>25975.946926799999</v>
      </c>
      <c r="J13" s="163">
        <f>J$22*'Table 60'!J13/100</f>
        <v>16104.803969999999</v>
      </c>
      <c r="K13" s="163">
        <f>K$22*'Table 60'!K13/100</f>
        <v>40880.014882800002</v>
      </c>
      <c r="L13" s="163">
        <f>L$22*'Table 60'!L13/100</f>
        <v>25439.745672000001</v>
      </c>
      <c r="M13" s="163">
        <f>M$22*'Table 60'!M13/100</f>
        <v>85548.352318399993</v>
      </c>
      <c r="N13" s="163">
        <f>N$22*'Table 60'!N13/100</f>
        <v>5565.4432495999999</v>
      </c>
      <c r="O13" s="163">
        <f>O$22*'Table 60'!O13/100</f>
        <v>3699.9214235000004</v>
      </c>
      <c r="P13" s="163">
        <f>P$22*'Table 60'!P13/100</f>
        <v>2204.2492910000001</v>
      </c>
      <c r="Q13" s="163">
        <f>Q$22*'Table 60'!Q13/100</f>
        <v>4022.0138514000005</v>
      </c>
      <c r="R13" s="163">
        <f>R$22*'Table 60'!R13/100</f>
        <v>9267.5017833999991</v>
      </c>
      <c r="S13" s="104">
        <f>S$22*'Table 60'!S13/100</f>
        <v>217829.48264880001</v>
      </c>
      <c r="T13" s="104">
        <v>295745.85210000002</v>
      </c>
    </row>
    <row r="14" spans="1:20">
      <c r="A14" s="8">
        <v>2004</v>
      </c>
      <c r="B14" s="101">
        <f>B$22*'Table 60'!B14/100</f>
        <v>386780.76660269999</v>
      </c>
      <c r="C14" s="163">
        <f>C$22*'Table 60'!C14/100</f>
        <v>11629.298926300002</v>
      </c>
      <c r="D14" s="163">
        <f>D$22*'Table 60'!D14/100</f>
        <v>59307.098104000004</v>
      </c>
      <c r="E14" s="163">
        <f>E$22*'Table 60'!E14/100</f>
        <v>17747.507985899996</v>
      </c>
      <c r="F14" s="163">
        <f>F$22*'Table 60'!F14/100</f>
        <v>6179.7600170000005</v>
      </c>
      <c r="G14" s="163">
        <f>G$22*'Table 60'!G14/100</f>
        <v>67827.708861599996</v>
      </c>
      <c r="H14" s="104">
        <f>H$22*'Table 60'!H14/100</f>
        <v>158425.83878699999</v>
      </c>
      <c r="I14" s="163">
        <f>I$22*'Table 60'!I14/100</f>
        <v>27787.057796000001</v>
      </c>
      <c r="J14" s="163">
        <f>J$22*'Table 60'!J14/100</f>
        <v>17538.459344999999</v>
      </c>
      <c r="K14" s="163">
        <f>K$22*'Table 60'!K14/100</f>
        <v>40841.846440100002</v>
      </c>
      <c r="L14" s="163">
        <f>L$22*'Table 60'!L14/100</f>
        <v>27120.3433248</v>
      </c>
      <c r="M14" s="163">
        <f>M$22*'Table 60'!M14/100</f>
        <v>89852.604958200012</v>
      </c>
      <c r="N14" s="163">
        <f>N$22*'Table 60'!N14/100</f>
        <v>6092.7925500000001</v>
      </c>
      <c r="O14" s="163">
        <f>O$22*'Table 60'!O14/100</f>
        <v>4174.595238500001</v>
      </c>
      <c r="P14" s="163">
        <f>P$22*'Table 60'!P14/100</f>
        <v>2305.2023136000003</v>
      </c>
      <c r="Q14" s="163">
        <f>Q$22*'Table 60'!Q14/100</f>
        <v>4106.9586378000004</v>
      </c>
      <c r="R14" s="163">
        <f>R$22*'Table 60'!R14/100</f>
        <v>9271.7895143999995</v>
      </c>
      <c r="S14" s="104">
        <f>S$22*'Table 60'!S14/100</f>
        <v>228773.30667840003</v>
      </c>
      <c r="T14" s="104">
        <v>308146.31890000001</v>
      </c>
    </row>
    <row r="15" spans="1:20">
      <c r="A15" s="8">
        <v>2005</v>
      </c>
      <c r="B15" s="101">
        <f>B$22*'Table 60'!B15/100</f>
        <v>408514.6338976</v>
      </c>
      <c r="C15" s="163">
        <f>C$22*'Table 60'!C15/100</f>
        <v>11693.959186800001</v>
      </c>
      <c r="D15" s="163">
        <f>D$22*'Table 60'!D15/100</f>
        <v>65628.721386000005</v>
      </c>
      <c r="E15" s="163">
        <f>E$22*'Table 60'!E15/100</f>
        <v>18247.477018499998</v>
      </c>
      <c r="F15" s="163">
        <f>F$22*'Table 60'!F15/100</f>
        <v>6592.6107914000004</v>
      </c>
      <c r="G15" s="163">
        <f>G$22*'Table 60'!G15/100</f>
        <v>68914.831771199999</v>
      </c>
      <c r="H15" s="104">
        <f>H$22*'Table 60'!H15/100</f>
        <v>167204.16012369998</v>
      </c>
      <c r="I15" s="163">
        <f>I$22*'Table 60'!I15/100</f>
        <v>29468.935098400001</v>
      </c>
      <c r="J15" s="163">
        <f>J$22*'Table 60'!J15/100</f>
        <v>18535.244932499998</v>
      </c>
      <c r="K15" s="163">
        <f>K$22*'Table 60'!K15/100</f>
        <v>42382.561324300004</v>
      </c>
      <c r="L15" s="163">
        <f>L$22*'Table 60'!L15/100</f>
        <v>28494.002407199998</v>
      </c>
      <c r="M15" s="163">
        <f>M$22*'Table 60'!M15/100</f>
        <v>96137.537932000007</v>
      </c>
      <c r="N15" s="163">
        <f>N$22*'Table 60'!N15/100</f>
        <v>6344.1871532000005</v>
      </c>
      <c r="O15" s="163">
        <f>O$22*'Table 60'!O15/100</f>
        <v>4400.15092</v>
      </c>
      <c r="P15" s="163">
        <f>P$22*'Table 60'!P15/100</f>
        <v>2361.2610721999999</v>
      </c>
      <c r="Q15" s="163">
        <f>Q$22*'Table 60'!Q15/100</f>
        <v>4163.7787838999993</v>
      </c>
      <c r="R15" s="163">
        <f>R$22*'Table 60'!R15/100</f>
        <v>9800.2829868000008</v>
      </c>
      <c r="S15" s="104">
        <f>S$22*'Table 60'!S15/100</f>
        <v>241794.10223760002</v>
      </c>
      <c r="T15" s="104">
        <v>325096.4952</v>
      </c>
    </row>
    <row r="16" spans="1:20">
      <c r="A16" s="8">
        <v>2006</v>
      </c>
      <c r="B16" s="101">
        <f>B$22*'Table 60'!B16/100</f>
        <v>432980.8731803</v>
      </c>
      <c r="C16" s="163">
        <f>C$22*'Table 60'!C16/100</f>
        <v>11455.018373700001</v>
      </c>
      <c r="D16" s="163">
        <f>D$22*'Table 60'!D16/100</f>
        <v>72390.41115</v>
      </c>
      <c r="E16" s="163">
        <f>E$22*'Table 60'!E16/100</f>
        <v>18842.379818199999</v>
      </c>
      <c r="F16" s="163">
        <f>F$22*'Table 60'!F16/100</f>
        <v>7103.5736320999995</v>
      </c>
      <c r="G16" s="163">
        <f>G$22*'Table 60'!G16/100</f>
        <v>69353.530332399998</v>
      </c>
      <c r="H16" s="104">
        <f>H$22*'Table 60'!H16/100</f>
        <v>176071.32648009996</v>
      </c>
      <c r="I16" s="163">
        <f>I$22*'Table 60'!I16/100</f>
        <v>31943.1503944</v>
      </c>
      <c r="J16" s="163">
        <f>J$22*'Table 60'!J16/100</f>
        <v>19510.5821325</v>
      </c>
      <c r="K16" s="163">
        <f>K$22*'Table 60'!K16/100</f>
        <v>44220.559994599993</v>
      </c>
      <c r="L16" s="163">
        <f>L$22*'Table 60'!L16/100</f>
        <v>29765.861479200001</v>
      </c>
      <c r="M16" s="163">
        <f>M$22*'Table 60'!M16/100</f>
        <v>104304.11722309999</v>
      </c>
      <c r="N16" s="163">
        <f>N$22*'Table 60'!N16/100</f>
        <v>6956.1743160000005</v>
      </c>
      <c r="O16" s="163">
        <f>O$22*'Table 60'!O16/100</f>
        <v>5001.8153920000004</v>
      </c>
      <c r="P16" s="163">
        <f>P$22*'Table 60'!P16/100</f>
        <v>2427.9231471000003</v>
      </c>
      <c r="Q16" s="163">
        <f>Q$22*'Table 60'!Q16/100</f>
        <v>3985.6306902000001</v>
      </c>
      <c r="R16" s="163">
        <f>R$22*'Table 60'!R16/100</f>
        <v>9912.2540192000015</v>
      </c>
      <c r="S16" s="104">
        <f>S$22*'Table 60'!S16/100</f>
        <v>257774.29848720002</v>
      </c>
      <c r="T16" s="104">
        <v>344231.37699999998</v>
      </c>
    </row>
    <row r="17" spans="1:20">
      <c r="A17" s="8">
        <v>2007</v>
      </c>
      <c r="B17" s="101">
        <f>B$22*'Table 60'!B17/100</f>
        <v>452537.85070469999</v>
      </c>
      <c r="C17" s="163">
        <f>C$22*'Table 60'!C17/100</f>
        <v>11550.860591600001</v>
      </c>
      <c r="D17" s="163">
        <f>D$22*'Table 60'!D17/100</f>
        <v>77991.543724000003</v>
      </c>
      <c r="E17" s="163">
        <f>E$22*'Table 60'!E17/100</f>
        <v>19314.263310899998</v>
      </c>
      <c r="F17" s="163">
        <f>F$22*'Table 60'!F17/100</f>
        <v>7755.2537788999998</v>
      </c>
      <c r="G17" s="163">
        <f>G$22*'Table 60'!G17/100</f>
        <v>70227.609008799991</v>
      </c>
      <c r="H17" s="104">
        <f>H$22*'Table 60'!H17/100</f>
        <v>184518.10420669999</v>
      </c>
      <c r="I17" s="163">
        <f>I$22*'Table 60'!I17/100</f>
        <v>33558.017699200005</v>
      </c>
      <c r="J17" s="163">
        <f>J$22*'Table 60'!J17/100</f>
        <v>21142.014217500004</v>
      </c>
      <c r="K17" s="163">
        <f>K$22*'Table 60'!K17/100</f>
        <v>46728.925538800002</v>
      </c>
      <c r="L17" s="163">
        <f>L$22*'Table 60'!L17/100</f>
        <v>28985.822104799998</v>
      </c>
      <c r="M17" s="163">
        <f>M$22*'Table 60'!M17/100</f>
        <v>108743.6098642</v>
      </c>
      <c r="N17" s="163">
        <f>N$22*'Table 60'!N17/100</f>
        <v>7878.2484091999995</v>
      </c>
      <c r="O17" s="163">
        <f>O$22*'Table 60'!O17/100</f>
        <v>5080.5852170000007</v>
      </c>
      <c r="P17" s="163">
        <f>P$22*'Table 60'!P17/100</f>
        <v>2607.4706673999999</v>
      </c>
      <c r="Q17" s="163">
        <f>Q$22*'Table 60'!Q17/100</f>
        <v>3938.2488536999999</v>
      </c>
      <c r="R17" s="163">
        <f>R$22*'Table 60'!R17/100</f>
        <v>10453.488178</v>
      </c>
      <c r="S17" s="104">
        <f>S$22*'Table 60'!S17/100</f>
        <v>268763.52080160001</v>
      </c>
      <c r="T17" s="104">
        <v>359563.94770000002</v>
      </c>
    </row>
    <row r="18" spans="1:20">
      <c r="A18" s="8">
        <v>2008</v>
      </c>
      <c r="B18" s="101">
        <f>B$22*'Table 60'!B18/100</f>
        <v>469972.98624589993</v>
      </c>
      <c r="C18" s="163">
        <f>C$22*'Table 60'!C18/100</f>
        <v>11532.489825999999</v>
      </c>
      <c r="D18" s="163">
        <f>D$22*'Table 60'!D18/100</f>
        <v>83768.072723999998</v>
      </c>
      <c r="E18" s="163">
        <f>E$22*'Table 60'!E18/100</f>
        <v>19955.356378699998</v>
      </c>
      <c r="F18" s="163">
        <f>F$22*'Table 60'!F18/100</f>
        <v>8317.3229049000001</v>
      </c>
      <c r="G18" s="163">
        <f>G$22*'Table 60'!G18/100</f>
        <v>70866.078019199995</v>
      </c>
      <c r="H18" s="104">
        <f>H$22*'Table 60'!H18/100</f>
        <v>193055.89390469997</v>
      </c>
      <c r="I18" s="163">
        <f>I$22*'Table 60'!I18/100</f>
        <v>34821.266610000006</v>
      </c>
      <c r="J18" s="163">
        <f>J$22*'Table 60'!J18/100</f>
        <v>22136.090534999999</v>
      </c>
      <c r="K18" s="163">
        <f>K$22*'Table 60'!K18/100</f>
        <v>49573.818479199996</v>
      </c>
      <c r="L18" s="163">
        <f>L$22*'Table 60'!L18/100</f>
        <v>28729.911751199998</v>
      </c>
      <c r="M18" s="163">
        <f>M$22*'Table 60'!M18/100</f>
        <v>110482.56200690001</v>
      </c>
      <c r="N18" s="163">
        <f>N$22*'Table 60'!N18/100</f>
        <v>9157.5144336000012</v>
      </c>
      <c r="O18" s="163">
        <f>O$22*'Table 60'!O18/100</f>
        <v>5600.7400440000001</v>
      </c>
      <c r="P18" s="163">
        <f>P$22*'Table 60'!P18/100</f>
        <v>2865.4354711999999</v>
      </c>
      <c r="Q18" s="163">
        <f>Q$22*'Table 60'!Q18/100</f>
        <v>3787.882881</v>
      </c>
      <c r="R18" s="163">
        <f>R$22*'Table 60'!R18/100</f>
        <v>10254.659966199999</v>
      </c>
      <c r="S18" s="104">
        <f>S$22*'Table 60'!S18/100</f>
        <v>277315.42270080006</v>
      </c>
      <c r="T18" s="104">
        <v>373068.9019</v>
      </c>
    </row>
    <row r="19" spans="1:20">
      <c r="A19" s="8">
        <v>2009</v>
      </c>
      <c r="B19" s="101">
        <f>B$22*'Table 60'!B19/100</f>
        <v>468261.50049529999</v>
      </c>
      <c r="C19" s="163">
        <f>C$22*'Table 60'!C19/100</f>
        <v>11480.1573161</v>
      </c>
      <c r="D19" s="163">
        <f>D$22*'Table 60'!D19/100</f>
        <v>84404.541192000004</v>
      </c>
      <c r="E19" s="163">
        <f>E$22*'Table 60'!E19/100</f>
        <v>20872.894719399999</v>
      </c>
      <c r="F19" s="163">
        <f>F$22*'Table 60'!F19/100</f>
        <v>8604.2581935999988</v>
      </c>
      <c r="G19" s="163">
        <f>G$22*'Table 60'!G19/100</f>
        <v>68123.050555599999</v>
      </c>
      <c r="H19" s="104">
        <f>H$22*'Table 60'!H19/100</f>
        <v>192759.02152179996</v>
      </c>
      <c r="I19" s="163">
        <f>I$22*'Table 60'!I19/100</f>
        <v>35127.598027599997</v>
      </c>
      <c r="J19" s="163">
        <f>J$22*'Table 60'!J19/100</f>
        <v>21563.98302</v>
      </c>
      <c r="K19" s="163">
        <f>K$22*'Table 60'!K19/100</f>
        <v>50655.974467300002</v>
      </c>
      <c r="L19" s="163">
        <f>L$22*'Table 60'!L19/100</f>
        <v>27615.240100799998</v>
      </c>
      <c r="M19" s="163">
        <f>M$22*'Table 60'!M19/100</f>
        <v>107605.25111310002</v>
      </c>
      <c r="N19" s="163">
        <f>N$22*'Table 60'!N19/100</f>
        <v>10139.540346</v>
      </c>
      <c r="O19" s="163">
        <f>O$22*'Table 60'!O19/100</f>
        <v>5809.2403460000005</v>
      </c>
      <c r="P19" s="163">
        <f>P$22*'Table 60'!P19/100</f>
        <v>2826.1825258999997</v>
      </c>
      <c r="Q19" s="163">
        <f>Q$22*'Table 60'!Q19/100</f>
        <v>3764.5535109000002</v>
      </c>
      <c r="R19" s="163">
        <f>R$22*'Table 60'!R19/100</f>
        <v>10912.1528884</v>
      </c>
      <c r="S19" s="104">
        <f>S$22*'Table 60'!S19/100</f>
        <v>275839.97844480001</v>
      </c>
      <c r="T19" s="104">
        <v>371545.19089999999</v>
      </c>
    </row>
    <row r="20" spans="1:20">
      <c r="A20" s="8">
        <v>2010</v>
      </c>
      <c r="B20" s="101">
        <f>B$22*'Table 60'!B20/100</f>
        <v>474226.67890090006</v>
      </c>
      <c r="C20" s="163">
        <f>C$22*'Table 60'!C20/100</f>
        <v>11540.345745500001</v>
      </c>
      <c r="D20" s="163">
        <f>D$22*'Table 60'!D20/100</f>
        <v>89026.814670000007</v>
      </c>
      <c r="E20" s="163">
        <f>E$22*'Table 60'!E20/100</f>
        <v>21238.238849999998</v>
      </c>
      <c r="F20" s="163">
        <f>F$22*'Table 60'!F20/100</f>
        <v>8993.0060036999985</v>
      </c>
      <c r="G20" s="163">
        <f>G$22*'Table 60'!G20/100</f>
        <v>67167.338107599993</v>
      </c>
      <c r="H20" s="104">
        <f>H$22*'Table 60'!H20/100</f>
        <v>197712.67310799996</v>
      </c>
      <c r="I20" s="163">
        <f>I$22*'Table 60'!I20/100</f>
        <v>34699.028592399998</v>
      </c>
      <c r="J20" s="163">
        <f>J$22*'Table 60'!J20/100</f>
        <v>21875.549070000001</v>
      </c>
      <c r="K20" s="163">
        <f>K$22*'Table 60'!K20/100</f>
        <v>50906.488471500001</v>
      </c>
      <c r="L20" s="163">
        <f>L$22*'Table 60'!L20/100</f>
        <v>27358.8169008</v>
      </c>
      <c r="M20" s="163">
        <f>M$22*'Table 60'!M20/100</f>
        <v>106964.1922093</v>
      </c>
      <c r="N20" s="163">
        <f>N$22*'Table 60'!N20/100</f>
        <v>11077.987835200001</v>
      </c>
      <c r="O20" s="163">
        <f>O$22*'Table 60'!O20/100</f>
        <v>5993.7672229999998</v>
      </c>
      <c r="P20" s="163">
        <f>P$22*'Table 60'!P20/100</f>
        <v>2785.5414027000002</v>
      </c>
      <c r="Q20" s="163">
        <f>Q$22*'Table 60'!Q20/100</f>
        <v>3725.6965992</v>
      </c>
      <c r="R20" s="163">
        <f>R$22*'Table 60'!R20/100</f>
        <v>11427.7831678</v>
      </c>
      <c r="S20" s="104">
        <f>S$22*'Table 60'!S20/100</f>
        <v>276722.40760560002</v>
      </c>
      <c r="T20" s="104">
        <v>375960.39079999999</v>
      </c>
    </row>
    <row r="21" spans="1:20">
      <c r="A21" s="8">
        <v>2011</v>
      </c>
      <c r="B21" s="101">
        <f>B$22*'Table 60'!B21/100</f>
        <v>486802.59612679994</v>
      </c>
      <c r="C21" s="163">
        <f>C$22*'Table 60'!C21/100</f>
        <v>11657.338515900001</v>
      </c>
      <c r="D21" s="163">
        <f>D$22*'Table 60'!D21/100</f>
        <v>96370.358446000013</v>
      </c>
      <c r="E21" s="163">
        <f>E$22*'Table 60'!E21/100</f>
        <v>22187.808632899996</v>
      </c>
      <c r="F21" s="163">
        <f>F$22*'Table 60'!F21/100</f>
        <v>9537.2729402999994</v>
      </c>
      <c r="G21" s="163">
        <f>G$22*'Table 60'!G21/100</f>
        <v>67219.769554400002</v>
      </c>
      <c r="H21" s="104">
        <f>H$22*'Table 60'!H21/100</f>
        <v>206930.88563979999</v>
      </c>
      <c r="I21" s="163">
        <f>I$22*'Table 60'!I21/100</f>
        <v>36423.615563600004</v>
      </c>
      <c r="J21" s="163">
        <f>J$22*'Table 60'!J21/100</f>
        <v>22069.036102499998</v>
      </c>
      <c r="K21" s="163">
        <f>K$22*'Table 60'!K21/100</f>
        <v>51591.370105299997</v>
      </c>
      <c r="L21" s="163">
        <f>L$22*'Table 60'!L21/100</f>
        <v>26616.215313599998</v>
      </c>
      <c r="M21" s="163">
        <f>M$22*'Table 60'!M21/100</f>
        <v>106155.9468472</v>
      </c>
      <c r="N21" s="163">
        <f>N$22*'Table 60'!N21/100</f>
        <v>12224.1255552</v>
      </c>
      <c r="O21" s="163">
        <f>O$22*'Table 60'!O21/100</f>
        <v>6469.1259929999997</v>
      </c>
      <c r="P21" s="163">
        <f>P$22*'Table 60'!P21/100</f>
        <v>2874.0894313000003</v>
      </c>
      <c r="Q21" s="163">
        <f>Q$22*'Table 60'!Q21/100</f>
        <v>3652.0930074000003</v>
      </c>
      <c r="R21" s="163">
        <f>R$22*'Table 60'!R21/100</f>
        <v>11936.430571000001</v>
      </c>
      <c r="S21" s="104">
        <f>S$22*'Table 60'!S21/100</f>
        <v>279982.57193280006</v>
      </c>
      <c r="T21" s="104">
        <v>385209.16489999997</v>
      </c>
    </row>
    <row r="22" spans="1:20">
      <c r="A22" s="8">
        <v>2012</v>
      </c>
      <c r="B22" s="101">
        <v>500434.43</v>
      </c>
      <c r="C22" s="163">
        <v>12086.03</v>
      </c>
      <c r="D22" s="163">
        <v>105027.8</v>
      </c>
      <c r="E22" s="163">
        <v>23211.19</v>
      </c>
      <c r="F22" s="163">
        <v>10001.23</v>
      </c>
      <c r="G22" s="163">
        <v>66368.92</v>
      </c>
      <c r="H22" s="104">
        <f>SUM(C22:G22)</f>
        <v>216695.16999999998</v>
      </c>
      <c r="I22" s="163">
        <v>36818.68</v>
      </c>
      <c r="J22" s="163">
        <v>22577.25</v>
      </c>
      <c r="K22" s="163">
        <v>53758.37</v>
      </c>
      <c r="L22" s="163">
        <v>25642.32</v>
      </c>
      <c r="M22" s="163">
        <v>106488.19</v>
      </c>
      <c r="N22" s="163">
        <v>12594.92</v>
      </c>
      <c r="O22" s="163">
        <v>6849.55</v>
      </c>
      <c r="P22" s="163">
        <v>2953.57</v>
      </c>
      <c r="Q22" s="163">
        <v>3805.77</v>
      </c>
      <c r="R22" s="163">
        <v>12250.66</v>
      </c>
      <c r="S22" s="104">
        <f>SUM(I22:R22)</f>
        <v>283739.28000000003</v>
      </c>
      <c r="T22" s="104">
        <v>395406.6</v>
      </c>
    </row>
    <row r="23" spans="1:20">
      <c r="A23" s="8">
        <v>2013</v>
      </c>
      <c r="B23" s="101">
        <f>B$22*'Table 60'!B23/100</f>
        <v>516893.71840269997</v>
      </c>
      <c r="C23" s="163">
        <f>C$22*'Table 60'!C23/100</f>
        <v>12444.743370400001</v>
      </c>
      <c r="D23" s="163">
        <f>D$22*'Table 60'!D23/100</f>
        <v>111764.283092</v>
      </c>
      <c r="E23" s="163">
        <f>E$22*'Table 60'!E23/100</f>
        <v>24323.470224799999</v>
      </c>
      <c r="F23" s="163">
        <f>F$22*'Table 60'!F23/100</f>
        <v>10527.394710299999</v>
      </c>
      <c r="G23" s="163">
        <f>G$22*'Table 60'!G23/100</f>
        <v>65689.9659484</v>
      </c>
      <c r="H23" s="104">
        <f>H$22*'Table 60'!H23/100</f>
        <v>224582.87418799999</v>
      </c>
      <c r="I23" s="163">
        <f>I$22*'Table 60'!I23/100</f>
        <v>39459.315729599999</v>
      </c>
      <c r="J23" s="163">
        <f>J$22*'Table 60'!J23/100</f>
        <v>23463.858607499998</v>
      </c>
      <c r="K23" s="163">
        <f>K$22*'Table 60'!K23/100</f>
        <v>57247.825796699995</v>
      </c>
      <c r="L23" s="163">
        <f>L$22*'Table 60'!L23/100</f>
        <v>26131.831888800003</v>
      </c>
      <c r="M23" s="163">
        <f>M$22*'Table 60'!M23/100</f>
        <v>106312.48448649999</v>
      </c>
      <c r="N23" s="163">
        <f>N$22*'Table 60'!N23/100</f>
        <v>13433.363824400001</v>
      </c>
      <c r="O23" s="163">
        <f>O$22*'Table 60'!O23/100</f>
        <v>7199.6989960000001</v>
      </c>
      <c r="P23" s="163">
        <f>P$22*'Table 60'!P23/100</f>
        <v>3082.1979735</v>
      </c>
      <c r="Q23" s="163">
        <f>Q$22*'Table 60'!Q23/100</f>
        <v>3958.7238963</v>
      </c>
      <c r="R23" s="163">
        <f>R$22*'Table 60'!R23/100</f>
        <v>12083.928517399998</v>
      </c>
      <c r="S23" s="104">
        <f>S$22*'Table 60'!S23/100</f>
        <v>292316.71843439998</v>
      </c>
      <c r="T23" s="104">
        <v>407891.70280000003</v>
      </c>
    </row>
    <row r="24" spans="1:20">
      <c r="A24" s="8">
        <v>2014</v>
      </c>
      <c r="B24" s="101">
        <f>B$22*'Table 60'!B24/100</f>
        <v>534709.18411070004</v>
      </c>
      <c r="C24" s="163">
        <f>C$22*'Table 60'!C24/100</f>
        <v>12715.470442399999</v>
      </c>
      <c r="D24" s="163">
        <f>D$22*'Table 60'!D24/100</f>
        <v>117246.73425200001</v>
      </c>
      <c r="E24" s="163">
        <f>E$22*'Table 60'!E24/100</f>
        <v>25631.420781299999</v>
      </c>
      <c r="F24" s="163">
        <f>F$22*'Table 60'!F24/100</f>
        <v>10864.936222800001</v>
      </c>
      <c r="G24" s="163">
        <f>G$22*'Table 60'!G24/100</f>
        <v>66027.120062000002</v>
      </c>
      <c r="H24" s="104">
        <f>H$22*'Table 60'!H24/100</f>
        <v>231970.0125333</v>
      </c>
      <c r="I24" s="163">
        <f>I$22*'Table 60'!I24/100</f>
        <v>41538.098402399999</v>
      </c>
      <c r="J24" s="163">
        <f>J$22*'Table 60'!J24/100</f>
        <v>23753.976269999999</v>
      </c>
      <c r="K24" s="163">
        <f>K$22*'Table 60'!K24/100</f>
        <v>60994.784185700009</v>
      </c>
      <c r="L24" s="163">
        <f>L$22*'Table 60'!L24/100</f>
        <v>28067.057779200004</v>
      </c>
      <c r="M24" s="163">
        <f>M$22*'Table 60'!M24/100</f>
        <v>107032.34465089999</v>
      </c>
      <c r="N24" s="163">
        <f>N$22*'Table 60'!N24/100</f>
        <v>14096.6123116</v>
      </c>
      <c r="O24" s="163">
        <f>O$22*'Table 60'!O24/100</f>
        <v>7743.2792840000002</v>
      </c>
      <c r="P24" s="163">
        <f>P$22*'Table 60'!P24/100</f>
        <v>3123.0753823</v>
      </c>
      <c r="Q24" s="163">
        <f>Q$22*'Table 60'!Q24/100</f>
        <v>4194.5674632</v>
      </c>
      <c r="R24" s="163">
        <f>R$22*'Table 60'!R24/100</f>
        <v>12348.052747</v>
      </c>
      <c r="S24" s="104">
        <f>S$22*'Table 60'!S24/100</f>
        <v>302729.95001040003</v>
      </c>
      <c r="T24" s="104">
        <v>421735.88750000001</v>
      </c>
    </row>
    <row r="25" spans="1:20">
      <c r="A25" s="8">
        <v>2015</v>
      </c>
      <c r="B25" s="101">
        <f>B$22*'Table 60'!B25/100</f>
        <v>543772.05163800006</v>
      </c>
      <c r="C25" s="163">
        <f>C$22*'Table 60'!C25/100</f>
        <v>12741.6971275</v>
      </c>
      <c r="D25" s="163">
        <f>D$22*'Table 60'!D25/100</f>
        <v>117477.79541200001</v>
      </c>
      <c r="E25" s="163">
        <f>E$22*'Table 60'!E25/100</f>
        <v>26635.536860699998</v>
      </c>
      <c r="F25" s="163">
        <f>F$22*'Table 60'!F25/100</f>
        <v>10809.8294455</v>
      </c>
      <c r="G25" s="163">
        <f>G$22*'Table 60'!G25/100</f>
        <v>65811.421071999997</v>
      </c>
      <c r="H25" s="104">
        <f>H$22*'Table 60'!H25/100</f>
        <v>232988.47983229998</v>
      </c>
      <c r="I25" s="163">
        <f>I$22*'Table 60'!I25/100</f>
        <v>41499.806975200001</v>
      </c>
      <c r="J25" s="163">
        <f>J$22*'Table 60'!J25/100</f>
        <v>23420.058742499998</v>
      </c>
      <c r="K25" s="163">
        <f>K$22*'Table 60'!K25/100</f>
        <v>65098.160567800005</v>
      </c>
      <c r="L25" s="163">
        <f>L$22*'Table 60'!L25/100</f>
        <v>29856.378868800002</v>
      </c>
      <c r="M25" s="163">
        <f>M$22*'Table 60'!M25/100</f>
        <v>108301.68387570001</v>
      </c>
      <c r="N25" s="163">
        <f>N$22*'Table 60'!N25/100</f>
        <v>14033.259864</v>
      </c>
      <c r="O25" s="163">
        <f>O$22*'Table 60'!O25/100</f>
        <v>7885.7499239999997</v>
      </c>
      <c r="P25" s="163">
        <f>P$22*'Table 60'!P25/100</f>
        <v>3253.9776047000005</v>
      </c>
      <c r="Q25" s="163">
        <f>Q$22*'Table 60'!Q25/100</f>
        <v>4380.1368083999996</v>
      </c>
      <c r="R25" s="163">
        <f>R$22*'Table 60'!R25/100</f>
        <v>12879.608884399999</v>
      </c>
      <c r="S25" s="104">
        <f>S$22*'Table 60'!S25/100</f>
        <v>310561.15413840004</v>
      </c>
      <c r="T25" s="104">
        <v>429124.13929999998</v>
      </c>
    </row>
    <row r="26" spans="1:20">
      <c r="A26" s="8">
        <v>2016</v>
      </c>
      <c r="B26" s="101">
        <f>B$22*'Table 60'!B26/100</f>
        <v>548906.50888980005</v>
      </c>
      <c r="C26" s="163">
        <f>C$22*'Table 60'!C26/100</f>
        <v>13029.586362100001</v>
      </c>
      <c r="D26" s="163">
        <f>D$22*'Table 60'!D26/100</f>
        <v>115807.85339199999</v>
      </c>
      <c r="E26" s="163">
        <f>E$22*'Table 60'!E26/100</f>
        <v>27188.891630300001</v>
      </c>
      <c r="F26" s="163">
        <f>F$22*'Table 60'!F26/100</f>
        <v>10805.6289289</v>
      </c>
      <c r="G26" s="163">
        <f>G$22*'Table 60'!G26/100</f>
        <v>65187.553224000003</v>
      </c>
      <c r="H26" s="104">
        <f>H$22*'Table 60'!H26/100</f>
        <v>231900.67007889997</v>
      </c>
      <c r="I26" s="163">
        <f>I$22*'Table 60'!I26/100</f>
        <v>41729.555538399996</v>
      </c>
      <c r="J26" s="163">
        <f>J$22*'Table 60'!J26/100</f>
        <v>23245.988144999999</v>
      </c>
      <c r="K26" s="163">
        <f>K$22*'Table 60'!K26/100</f>
        <v>68031.754818700007</v>
      </c>
      <c r="L26" s="163">
        <f>L$22*'Table 60'!L26/100</f>
        <v>31018.232388</v>
      </c>
      <c r="M26" s="163">
        <f>M$22*'Table 60'!M26/100</f>
        <v>109912.8501904</v>
      </c>
      <c r="N26" s="163">
        <f>N$22*'Table 60'!N26/100</f>
        <v>13728.210901600001</v>
      </c>
      <c r="O26" s="163">
        <f>O$22*'Table 60'!O26/100</f>
        <v>7812.3912435000002</v>
      </c>
      <c r="P26" s="163">
        <f>P$22*'Table 60'!P26/100</f>
        <v>3398.4957848000004</v>
      </c>
      <c r="Q26" s="163">
        <f>Q$22*'Table 60'!Q26/100</f>
        <v>4468.2023262000002</v>
      </c>
      <c r="R26" s="163">
        <f>R$22*'Table 60'!R26/100</f>
        <v>13185.140344799998</v>
      </c>
      <c r="S26" s="104">
        <f>S$22*'Table 60'!S26/100</f>
        <v>316567.91469599999</v>
      </c>
      <c r="T26" s="104">
        <v>433578.58140000002</v>
      </c>
    </row>
    <row r="27" spans="1:20" s="169" customFormat="1">
      <c r="A27" s="142">
        <v>2017</v>
      </c>
      <c r="B27" s="101">
        <f>B$22*'Table 60'!B27/100</f>
        <v>557834.25912100007</v>
      </c>
      <c r="C27" s="163">
        <f>C$22*'Table 60'!C27/100</f>
        <v>13313.849787700001</v>
      </c>
      <c r="D27" s="163">
        <f>D$22*'Table 60'!D27/100</f>
        <v>113900.54854399999</v>
      </c>
      <c r="E27" s="163">
        <f>E$22*'Table 60'!E27/100</f>
        <v>28041.206527099996</v>
      </c>
      <c r="F27" s="163">
        <f>F$22*'Table 60'!F27/100</f>
        <v>11098.4649433</v>
      </c>
      <c r="G27" s="163">
        <f>G$22*'Table 60'!G27/100</f>
        <v>65390.642119199998</v>
      </c>
      <c r="H27" s="104">
        <f>H$22*'Table 60'!H27/100</f>
        <v>232115.19829719997</v>
      </c>
      <c r="I27" s="163">
        <f>I$22*'Table 60'!I27/100</f>
        <v>43196.411749600004</v>
      </c>
      <c r="J27" s="163">
        <f>J$22*'Table 60'!J27/100</f>
        <v>23549.652157500001</v>
      </c>
      <c r="K27" s="163">
        <f>K$22*'Table 60'!K27/100</f>
        <v>72046.967474000005</v>
      </c>
      <c r="L27" s="163">
        <f>L$22*'Table 60'!L27/100</f>
        <v>32294.450654399996</v>
      </c>
      <c r="M27" s="163">
        <f>M$22*'Table 60'!M27/100</f>
        <v>112306.7047016</v>
      </c>
      <c r="N27" s="163">
        <f>N$22*'Table 60'!N27/100</f>
        <v>13654.5306196</v>
      </c>
      <c r="O27" s="163">
        <f>O$22*'Table 60'!O27/100</f>
        <v>7852.5296065000002</v>
      </c>
      <c r="P27" s="163">
        <f>P$22*'Table 60'!P27/100</f>
        <v>3495.3433451000001</v>
      </c>
      <c r="Q27" s="163">
        <f>Q$22*'Table 60'!Q27/100</f>
        <v>4486.6222529999995</v>
      </c>
      <c r="R27" s="163">
        <f>R$22*'Table 60'!R27/100</f>
        <v>12130.236012199999</v>
      </c>
      <c r="S27" s="104">
        <f>S$22*'Table 60'!S27/100</f>
        <v>325051.71916800004</v>
      </c>
      <c r="T27" s="104">
        <v>441203.74839999998</v>
      </c>
    </row>
    <row r="29" spans="1:20">
      <c r="A29" s="1" t="s">
        <v>22</v>
      </c>
    </row>
    <row r="30" spans="1:20">
      <c r="A30" s="1"/>
    </row>
    <row r="31" spans="1:20">
      <c r="A31" s="142" t="s">
        <v>656</v>
      </c>
      <c r="B31" s="9">
        <f>((B27/B7)^(1/(2017-1997))-1)*100</f>
        <v>3.3015649870177244</v>
      </c>
      <c r="C31" s="17">
        <f t="shared" ref="C31:T31" si="0">((C27/C7)^(1/(2017-1997))-1)*100</f>
        <v>0.92579891373278933</v>
      </c>
      <c r="D31" s="17">
        <f t="shared" si="0"/>
        <v>5.4701815141336985</v>
      </c>
      <c r="E31" s="17">
        <f t="shared" si="0"/>
        <v>2.4966799158960384</v>
      </c>
      <c r="F31" s="17">
        <f t="shared" si="0"/>
        <v>4.4256504601029256</v>
      </c>
      <c r="G31" s="17">
        <f t="shared" si="0"/>
        <v>0.35722846055206148</v>
      </c>
      <c r="H31" s="11">
        <f t="shared" si="0"/>
        <v>2.9273842008816331</v>
      </c>
      <c r="I31" s="17">
        <f t="shared" si="0"/>
        <v>3.8283226481258259</v>
      </c>
      <c r="J31" s="17">
        <f t="shared" si="0"/>
        <v>3.2079509711124832</v>
      </c>
      <c r="K31" s="17">
        <f t="shared" si="0"/>
        <v>4.3265233749256948</v>
      </c>
      <c r="L31" s="17">
        <f t="shared" si="0"/>
        <v>3.0993017998211858</v>
      </c>
      <c r="M31" s="17">
        <f t="shared" si="0"/>
        <v>2.7050357059931418</v>
      </c>
      <c r="N31" s="17">
        <f t="shared" si="0"/>
        <v>9.2541087399875543</v>
      </c>
      <c r="O31" s="17">
        <f t="shared" si="0"/>
        <v>7.6488159587625448</v>
      </c>
      <c r="P31" s="17">
        <f t="shared" si="0"/>
        <v>5.171977153575491</v>
      </c>
      <c r="Q31" s="17">
        <f t="shared" si="0"/>
        <v>1.4491208056060856</v>
      </c>
      <c r="R31" s="17">
        <f t="shared" si="0"/>
        <v>3.6625472596833353</v>
      </c>
      <c r="S31" s="11">
        <f t="shared" si="0"/>
        <v>3.6404897323227159</v>
      </c>
      <c r="T31" s="11">
        <f t="shared" si="0"/>
        <v>3.2433997598515507</v>
      </c>
    </row>
    <row r="32" spans="1:20">
      <c r="A32" s="142" t="s">
        <v>25</v>
      </c>
      <c r="B32" s="9">
        <f>((B17/B7)^(1/(2007-1997))-1)*100</f>
        <v>4.5030040080583866</v>
      </c>
      <c r="C32" s="17">
        <f t="shared" ref="C32:T32" si="1">((C17/C7)^(1/(2007-1997))-1)*100</f>
        <v>0.42352480349312494</v>
      </c>
      <c r="D32" s="17">
        <f t="shared" si="1"/>
        <v>7.1054467297181123</v>
      </c>
      <c r="E32" s="17">
        <f t="shared" si="1"/>
        <v>1.2110058551728198</v>
      </c>
      <c r="F32" s="17">
        <f t="shared" si="1"/>
        <v>5.2077392072463535</v>
      </c>
      <c r="G32" s="17">
        <f t="shared" si="1"/>
        <v>1.4370349430311569</v>
      </c>
      <c r="H32" s="11">
        <f t="shared" si="1"/>
        <v>3.5369606666709075</v>
      </c>
      <c r="I32" s="17">
        <f t="shared" si="1"/>
        <v>5.115446328490636</v>
      </c>
      <c r="J32" s="17">
        <f t="shared" si="1"/>
        <v>5.3761914841700564</v>
      </c>
      <c r="K32" s="17">
        <f t="shared" si="1"/>
        <v>4.2284979024517666</v>
      </c>
      <c r="L32" s="17">
        <f t="shared" si="1"/>
        <v>5.1519232707763596</v>
      </c>
      <c r="M32" s="17">
        <f t="shared" si="1"/>
        <v>5.1437063456669208</v>
      </c>
      <c r="N32" s="17">
        <f t="shared" si="1"/>
        <v>12.977210271041194</v>
      </c>
      <c r="O32" s="17">
        <f t="shared" si="1"/>
        <v>10.945305515662284</v>
      </c>
      <c r="P32" s="17">
        <f t="shared" si="1"/>
        <v>7.417004131180116</v>
      </c>
      <c r="Q32" s="17">
        <f t="shared" si="1"/>
        <v>1.5862526454731629</v>
      </c>
      <c r="R32" s="17">
        <f t="shared" si="1"/>
        <v>5.8724470024857256</v>
      </c>
      <c r="S32" s="11">
        <f t="shared" si="1"/>
        <v>5.3903139921756882</v>
      </c>
      <c r="T32" s="11">
        <f t="shared" si="1"/>
        <v>4.4331286852301144</v>
      </c>
    </row>
    <row r="33" spans="1:20">
      <c r="A33" s="142" t="s">
        <v>657</v>
      </c>
      <c r="B33" s="9">
        <f>((B27/B17)^(1/(2017-2007))-1)*100</f>
        <v>2.113938542323357</v>
      </c>
      <c r="C33" s="16">
        <f t="shared" ref="C33:T33" si="2">((C27/C17)^(1/(2017-2007))-1)*100</f>
        <v>1.4305851771986067</v>
      </c>
      <c r="D33" s="17">
        <f t="shared" si="2"/>
        <v>3.8598832111288894</v>
      </c>
      <c r="E33" s="17">
        <f t="shared" si="2"/>
        <v>3.798685775482924</v>
      </c>
      <c r="F33" s="17">
        <f t="shared" si="2"/>
        <v>3.6493755705047315</v>
      </c>
      <c r="G33" s="73">
        <f t="shared" si="2"/>
        <v>-0.71108338350172051</v>
      </c>
      <c r="H33" s="9">
        <f>((H27/H17)^(1/(2017-2007))-1)*100</f>
        <v>2.321396631900341</v>
      </c>
      <c r="I33" s="16">
        <f t="shared" si="2"/>
        <v>2.5569596140448736</v>
      </c>
      <c r="J33" s="17">
        <f t="shared" si="2"/>
        <v>1.0843245863152884</v>
      </c>
      <c r="K33" s="17">
        <f t="shared" si="2"/>
        <v>4.4246410390117452</v>
      </c>
      <c r="L33" s="17">
        <f t="shared" si="2"/>
        <v>1.0867485917372077</v>
      </c>
      <c r="M33" s="17">
        <f t="shared" si="2"/>
        <v>0.32292683968178082</v>
      </c>
      <c r="N33" s="17">
        <f t="shared" si="2"/>
        <v>5.6536999624306361</v>
      </c>
      <c r="O33" s="17">
        <f t="shared" si="2"/>
        <v>4.450274155021372</v>
      </c>
      <c r="P33" s="17">
        <f t="shared" si="2"/>
        <v>2.9738714820614742</v>
      </c>
      <c r="Q33" s="17">
        <f t="shared" si="2"/>
        <v>1.3121740807621185</v>
      </c>
      <c r="R33" s="73">
        <f t="shared" si="2"/>
        <v>1.4987752584369796</v>
      </c>
      <c r="S33" s="9">
        <f t="shared" si="2"/>
        <v>1.919718284102867</v>
      </c>
      <c r="T33" s="9">
        <f t="shared" si="2"/>
        <v>2.0672245308306803</v>
      </c>
    </row>
    <row r="35" spans="1:20">
      <c r="A35" s="25" t="s">
        <v>594</v>
      </c>
      <c r="B35" s="3" t="s">
        <v>929</v>
      </c>
    </row>
    <row r="36" spans="1:20">
      <c r="A36" s="25" t="s">
        <v>595</v>
      </c>
      <c r="B36" s="3" t="s">
        <v>596</v>
      </c>
    </row>
    <row r="37" spans="1:20">
      <c r="A37" s="1" t="s">
        <v>1</v>
      </c>
      <c r="B37" s="3" t="s">
        <v>42</v>
      </c>
    </row>
  </sheetData>
  <mergeCells count="1">
    <mergeCell ref="B6:T6"/>
  </mergeCell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29"/>
  <dimension ref="A1:Y35"/>
  <sheetViews>
    <sheetView topLeftCell="G1" workbookViewId="0">
      <selection activeCell="B33" sqref="B33"/>
    </sheetView>
  </sheetViews>
  <sheetFormatPr defaultRowHeight="15"/>
  <sheetData>
    <row r="1" spans="1:25" ht="15.75">
      <c r="A1" s="227" t="s">
        <v>134</v>
      </c>
      <c r="B1" s="2" t="s">
        <v>724</v>
      </c>
    </row>
    <row r="2" spans="1:25">
      <c r="A2" s="3"/>
    </row>
    <row r="3" spans="1:25">
      <c r="A3" s="1" t="s">
        <v>2</v>
      </c>
    </row>
    <row r="5" spans="1:25" s="133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691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 s="133" customFormat="1" ht="15" customHeight="1">
      <c r="A6" s="67"/>
      <c r="B6" s="247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5" s="133" customFormat="1">
      <c r="A7" s="60">
        <v>1997</v>
      </c>
      <c r="B7" s="101">
        <f>'Table 11'!B7 - 'Table 35'!B7</f>
        <v>2419.8190000000004</v>
      </c>
      <c r="C7" s="161">
        <f>'Table 11'!C7 - 'Table 35'!C7</f>
        <v>102.68200000000002</v>
      </c>
      <c r="D7" s="163">
        <f>'Table 11'!D7 - 'Table 35'!D7</f>
        <v>216.405</v>
      </c>
      <c r="E7" s="163">
        <f>'Table 11'!E7 - 'Table 35'!E7</f>
        <v>214.494</v>
      </c>
      <c r="F7" s="163">
        <f>'Table 11'!F7 - 'Table 35'!F7</f>
        <v>188.26299999999998</v>
      </c>
      <c r="G7" s="144">
        <f>'Table 11'!G7 - 'Table 35'!G7</f>
        <v>235.84799999999996</v>
      </c>
      <c r="H7" s="101">
        <f>'Table 11'!H7 - 'Table 35'!H7</f>
        <v>957.69200000000001</v>
      </c>
      <c r="I7" s="161">
        <f>'Table 11'!I7 - 'Table 35'!I7</f>
        <v>89.001000000000005</v>
      </c>
      <c r="J7" s="163">
        <f>'Table 11'!J7 - 'Table 35'!J7</f>
        <v>153.55700000000002</v>
      </c>
      <c r="K7" s="163">
        <f>'Table 11'!K7 - 'Table 35'!K7</f>
        <v>168.10899999999998</v>
      </c>
      <c r="L7" s="163">
        <f>'Table 11'!L7 - 'Table 35'!L7</f>
        <v>248.29400000000001</v>
      </c>
      <c r="M7" s="163">
        <f>'Table 11'!M7 - 'Table 35'!M7</f>
        <v>243.48399999999998</v>
      </c>
      <c r="N7" s="163">
        <f>'Table 11'!N7 - 'Table 35'!N7</f>
        <v>288.39400000000001</v>
      </c>
      <c r="O7" s="163">
        <f>'Table 11'!O7 - 'Table 35'!O7</f>
        <v>88.61099999999999</v>
      </c>
      <c r="P7" s="163">
        <f>'Table 11'!P7 - 'Table 35'!P7</f>
        <v>20.272000000000006</v>
      </c>
      <c r="Q7" s="163">
        <f>'Table 11'!Q7 - 'Table 35'!Q7</f>
        <v>12.934999999999999</v>
      </c>
      <c r="R7" s="163">
        <f>'Table 11'!R7 - 'Table 35'!R7</f>
        <v>37.817000000000007</v>
      </c>
      <c r="S7" s="144">
        <f>'Table 11'!S7 - 'Table 35'!S7</f>
        <v>111.65199999999999</v>
      </c>
      <c r="T7" s="161">
        <f>'Table 11'!T7 - 'Table 35'!T7</f>
        <v>19.670999999999992</v>
      </c>
      <c r="U7" s="163">
        <f>'Table 11'!U7 - 'Table 35'!U7</f>
        <v>-0.64100000000000001</v>
      </c>
      <c r="V7" s="144">
        <f>'Table 11'!V7 - 'Table 35'!V7</f>
        <v>92.622000000000014</v>
      </c>
      <c r="W7" s="101">
        <f>'Table 11'!W7 - 'Table 35'!W7</f>
        <v>1462.1260000000002</v>
      </c>
      <c r="X7" s="101">
        <f>'Table 11'!X7 - 'Table 35'!X7</f>
        <v>2203.4140000000002</v>
      </c>
      <c r="Y7" s="151"/>
    </row>
    <row r="8" spans="1:25" s="133" customFormat="1">
      <c r="A8" s="60">
        <v>1998</v>
      </c>
      <c r="B8" s="101">
        <f>'Table 11'!B8 - 'Table 35'!B8</f>
        <v>2693.556</v>
      </c>
      <c r="C8" s="161">
        <f>'Table 11'!C8 - 'Table 35'!C8</f>
        <v>141.75500000000002</v>
      </c>
      <c r="D8" s="163">
        <f>'Table 11'!D8 - 'Table 35'!D8</f>
        <v>412.80899999999997</v>
      </c>
      <c r="E8" s="163">
        <f>'Table 11'!E8 - 'Table 35'!E8</f>
        <v>233.578</v>
      </c>
      <c r="F8" s="163">
        <f>'Table 11'!F8 - 'Table 35'!F8</f>
        <v>177.77000000000004</v>
      </c>
      <c r="G8" s="144">
        <f>'Table 11'!G8 - 'Table 35'!G8</f>
        <v>313.03199999999998</v>
      </c>
      <c r="H8" s="101">
        <f>'Table 11'!H8 - 'Table 35'!H8</f>
        <v>1278.9439999999997</v>
      </c>
      <c r="I8" s="161">
        <f>'Table 11'!I8 - 'Table 35'!I8</f>
        <v>89.750000000000028</v>
      </c>
      <c r="J8" s="163">
        <f>'Table 11'!J8 - 'Table 35'!J8</f>
        <v>159.26499999999993</v>
      </c>
      <c r="K8" s="163">
        <f>'Table 11'!K8 - 'Table 35'!K8</f>
        <v>96.721000000000004</v>
      </c>
      <c r="L8" s="163">
        <f>'Table 11'!L8 - 'Table 35'!L8</f>
        <v>280.79500000000002</v>
      </c>
      <c r="M8" s="163">
        <f>'Table 11'!M8 - 'Table 35'!M8</f>
        <v>249.17599999999999</v>
      </c>
      <c r="N8" s="163">
        <f>'Table 11'!N8 - 'Table 35'!N8</f>
        <v>272.01</v>
      </c>
      <c r="O8" s="163">
        <f>'Table 11'!O8 - 'Table 35'!O8</f>
        <v>92.801999999999992</v>
      </c>
      <c r="P8" s="163">
        <f>'Table 11'!P8 - 'Table 35'!P8</f>
        <v>28.513999999999996</v>
      </c>
      <c r="Q8" s="163">
        <f>'Table 11'!Q8 - 'Table 35'!Q8</f>
        <v>0.6319999999999979</v>
      </c>
      <c r="R8" s="163">
        <f>'Table 11'!R8 - 'Table 35'!R8</f>
        <v>42.316999999999979</v>
      </c>
      <c r="S8" s="144">
        <f>'Table 11'!S8 - 'Table 35'!S8</f>
        <v>102.63099999999997</v>
      </c>
      <c r="T8" s="161">
        <f>'Table 11'!T8 - 'Table 35'!T8</f>
        <v>20.481000000000009</v>
      </c>
      <c r="U8" s="163">
        <f>'Table 11'!U8 - 'Table 35'!U8</f>
        <v>-1.3870000000000005</v>
      </c>
      <c r="V8" s="144">
        <f>'Table 11'!V8 - 'Table 35'!V8</f>
        <v>83.536999999999978</v>
      </c>
      <c r="W8" s="101">
        <f>'Table 11'!W8 - 'Table 35'!W8</f>
        <v>1414.6129999999998</v>
      </c>
      <c r="X8" s="101">
        <f>'Table 11'!X8 - 'Table 35'!X8</f>
        <v>2280.7469999999998</v>
      </c>
    </row>
    <row r="9" spans="1:25" s="133" customFormat="1">
      <c r="A9" s="60">
        <v>1999</v>
      </c>
      <c r="B9" s="101">
        <f>'Table 11'!B9 - 'Table 35'!B9</f>
        <v>3337.3410000000003</v>
      </c>
      <c r="C9" s="161">
        <f>'Table 11'!C9 - 'Table 35'!C9</f>
        <v>261.58499999999998</v>
      </c>
      <c r="D9" s="163">
        <f>'Table 11'!D9 - 'Table 35'!D9</f>
        <v>724.9860000000001</v>
      </c>
      <c r="E9" s="163">
        <f>'Table 11'!E9 - 'Table 35'!E9</f>
        <v>244.18599999999998</v>
      </c>
      <c r="F9" s="163">
        <f>'Table 11'!F9 - 'Table 35'!F9</f>
        <v>236.80300000000005</v>
      </c>
      <c r="G9" s="144">
        <f>'Table 11'!G9 - 'Table 35'!G9</f>
        <v>335.44199999999995</v>
      </c>
      <c r="H9" s="101">
        <f>'Table 11'!H9 - 'Table 35'!H9</f>
        <v>1803.0020000000002</v>
      </c>
      <c r="I9" s="161">
        <f>'Table 11'!I9 - 'Table 35'!I9</f>
        <v>107.66999999999999</v>
      </c>
      <c r="J9" s="163">
        <f>'Table 11'!J9 - 'Table 35'!J9</f>
        <v>212.35199999999998</v>
      </c>
      <c r="K9" s="163">
        <f>'Table 11'!K9 - 'Table 35'!K9</f>
        <v>112.93599999999998</v>
      </c>
      <c r="L9" s="163">
        <f>'Table 11'!L9 - 'Table 35'!L9</f>
        <v>283.78800000000001</v>
      </c>
      <c r="M9" s="163">
        <f>'Table 11'!M9 - 'Table 35'!M9</f>
        <v>237.54299999999995</v>
      </c>
      <c r="N9" s="163">
        <f>'Table 11'!N9 - 'Table 35'!N9</f>
        <v>295.88900000000001</v>
      </c>
      <c r="O9" s="163">
        <f>'Table 11'!O9 - 'Table 35'!O9</f>
        <v>103.34999999999997</v>
      </c>
      <c r="P9" s="163">
        <f>'Table 11'!P9 - 'Table 35'!P9</f>
        <v>31.022999999999982</v>
      </c>
      <c r="Q9" s="163">
        <f>'Table 11'!Q9 - 'Table 35'!Q9</f>
        <v>-0.71099999999999852</v>
      </c>
      <c r="R9" s="163">
        <f>'Table 11'!R9 - 'Table 35'!R9</f>
        <v>48.365000000000009</v>
      </c>
      <c r="S9" s="144">
        <f>'Table 11'!S9 - 'Table 35'!S9</f>
        <v>102.13399999999996</v>
      </c>
      <c r="T9" s="161">
        <f>'Table 11'!T9 - 'Table 35'!T9</f>
        <v>20.568999999999988</v>
      </c>
      <c r="U9" s="163">
        <f>'Table 11'!U9 - 'Table 35'!U9</f>
        <v>-1.6500000000000004</v>
      </c>
      <c r="V9" s="144">
        <f>'Table 11'!V9 - 'Table 35'!V9</f>
        <v>83.215000000000003</v>
      </c>
      <c r="W9" s="101">
        <f>'Table 11'!W9 - 'Table 35'!W9</f>
        <v>1534.3389999999999</v>
      </c>
      <c r="X9" s="101">
        <f>'Table 11'!X9 - 'Table 35'!X9</f>
        <v>2612.355</v>
      </c>
    </row>
    <row r="10" spans="1:25" s="133" customFormat="1">
      <c r="A10" s="60">
        <v>2000</v>
      </c>
      <c r="B10" s="101">
        <f>'Table 11'!B10 - 'Table 35'!B10</f>
        <v>4487.6080000000002</v>
      </c>
      <c r="C10" s="161">
        <f>'Table 11'!C10 - 'Table 35'!C10</f>
        <v>212.06299999999999</v>
      </c>
      <c r="D10" s="163">
        <f>'Table 11'!D10 - 'Table 35'!D10</f>
        <v>1986.192</v>
      </c>
      <c r="E10" s="163">
        <f>'Table 11'!E10 - 'Table 35'!E10</f>
        <v>217.37</v>
      </c>
      <c r="F10" s="163">
        <f>'Table 11'!F10 - 'Table 35'!F10</f>
        <v>173.48099999999999</v>
      </c>
      <c r="G10" s="144">
        <f>'Table 11'!G10 - 'Table 35'!G10</f>
        <v>288.62400000000002</v>
      </c>
      <c r="H10" s="101">
        <f>'Table 11'!H10 - 'Table 35'!H10</f>
        <v>2877.7300000000005</v>
      </c>
      <c r="I10" s="161">
        <f>'Table 11'!I10 - 'Table 35'!I10</f>
        <v>111.72599999999997</v>
      </c>
      <c r="J10" s="163">
        <f>'Table 11'!J10 - 'Table 35'!J10</f>
        <v>217.23500000000001</v>
      </c>
      <c r="K10" s="163">
        <f>'Table 11'!K10 - 'Table 35'!K10</f>
        <v>110.96699999999998</v>
      </c>
      <c r="L10" s="163">
        <f>'Table 11'!L10 - 'Table 35'!L10</f>
        <v>309.08299999999997</v>
      </c>
      <c r="M10" s="163">
        <f>'Table 11'!M10 - 'Table 35'!M10</f>
        <v>249.86399999999992</v>
      </c>
      <c r="N10" s="163">
        <f>'Table 11'!N10 - 'Table 35'!N10</f>
        <v>295.60699999999997</v>
      </c>
      <c r="O10" s="163">
        <f>'Table 11'!O10 - 'Table 35'!O10</f>
        <v>126.74199999999999</v>
      </c>
      <c r="P10" s="163">
        <f>'Table 11'!P10 - 'Table 35'!P10</f>
        <v>31.963999999999999</v>
      </c>
      <c r="Q10" s="163">
        <f>'Table 11'!Q10 - 'Table 35'!Q10</f>
        <v>1.6230000000000011</v>
      </c>
      <c r="R10" s="163">
        <f>'Table 11'!R10 - 'Table 35'!R10</f>
        <v>40.567000000000007</v>
      </c>
      <c r="S10" s="144">
        <f>'Table 11'!S10 - 'Table 35'!S10</f>
        <v>114.5</v>
      </c>
      <c r="T10" s="161">
        <f>'Table 11'!T10 - 'Table 35'!T10</f>
        <v>25.24799999999999</v>
      </c>
      <c r="U10" s="163">
        <f>'Table 11'!U10 - 'Table 35'!U10</f>
        <v>-2.7940000000000005</v>
      </c>
      <c r="V10" s="144">
        <f>'Table 11'!V10 - 'Table 35'!V10</f>
        <v>92.046000000000021</v>
      </c>
      <c r="W10" s="101">
        <f>'Table 11'!W10 - 'Table 35'!W10</f>
        <v>1609.8779999999992</v>
      </c>
      <c r="X10" s="101">
        <f>'Table 11'!X10 - 'Table 35'!X10</f>
        <v>2501.4160000000002</v>
      </c>
    </row>
    <row r="11" spans="1:25" s="133" customFormat="1">
      <c r="A11" s="60">
        <v>2001</v>
      </c>
      <c r="B11" s="101">
        <f>'Table 11'!B11 - 'Table 35'!B11</f>
        <v>4422.424</v>
      </c>
      <c r="C11" s="161">
        <f>'Table 11'!C11 - 'Table 35'!C11</f>
        <v>200.74300000000002</v>
      </c>
      <c r="D11" s="163">
        <f>'Table 11'!D11 - 'Table 35'!D11</f>
        <v>1831.1789999999999</v>
      </c>
      <c r="E11" s="163">
        <f>'Table 11'!E11 - 'Table 35'!E11</f>
        <v>233.90899999999999</v>
      </c>
      <c r="F11" s="163">
        <f>'Table 11'!F11 - 'Table 35'!F11</f>
        <v>240.30799999999999</v>
      </c>
      <c r="G11" s="144">
        <f>'Table 11'!G11 - 'Table 35'!G11</f>
        <v>238.702</v>
      </c>
      <c r="H11" s="101">
        <f>'Table 11'!H11 - 'Table 35'!H11</f>
        <v>2744.8410000000003</v>
      </c>
      <c r="I11" s="161">
        <f>'Table 11'!I11 - 'Table 35'!I11</f>
        <v>113.55899999999997</v>
      </c>
      <c r="J11" s="163">
        <f>'Table 11'!J11 - 'Table 35'!J11</f>
        <v>224.93700000000001</v>
      </c>
      <c r="K11" s="163">
        <f>'Table 11'!K11 - 'Table 35'!K11</f>
        <v>110.90600000000001</v>
      </c>
      <c r="L11" s="163">
        <f>'Table 11'!L11 - 'Table 35'!L11</f>
        <v>298.84100000000001</v>
      </c>
      <c r="M11" s="163">
        <f>'Table 11'!M11 - 'Table 35'!M11</f>
        <v>274.75699999999995</v>
      </c>
      <c r="N11" s="163">
        <f>'Table 11'!N11 - 'Table 35'!N11</f>
        <v>298.76199999999994</v>
      </c>
      <c r="O11" s="163">
        <f>'Table 11'!O11 - 'Table 35'!O11</f>
        <v>132.69599999999997</v>
      </c>
      <c r="P11" s="163">
        <f>'Table 11'!P11 - 'Table 35'!P11</f>
        <v>44.578999999999994</v>
      </c>
      <c r="Q11" s="163">
        <f>'Table 11'!Q11 - 'Table 35'!Q11</f>
        <v>-1.0770000000000017</v>
      </c>
      <c r="R11" s="163">
        <f>'Table 11'!R11 - 'Table 35'!R11</f>
        <v>45.48399999999998</v>
      </c>
      <c r="S11" s="144">
        <f>'Table 11'!S11 - 'Table 35'!S11</f>
        <v>134.13900000000007</v>
      </c>
      <c r="T11" s="161">
        <f>'Table 11'!T11 - 'Table 35'!T11</f>
        <v>26.051000000000016</v>
      </c>
      <c r="U11" s="163">
        <f>'Table 11'!U11 - 'Table 35'!U11</f>
        <v>-2.4589999999999996</v>
      </c>
      <c r="V11" s="144">
        <f>'Table 11'!V11 - 'Table 35'!V11</f>
        <v>110.54700000000003</v>
      </c>
      <c r="W11" s="101">
        <f>'Table 11'!W11 - 'Table 35'!W11</f>
        <v>1677.5830000000005</v>
      </c>
      <c r="X11" s="101">
        <f>'Table 11'!X11 - 'Table 35'!X11</f>
        <v>2591.2449999999999</v>
      </c>
    </row>
    <row r="12" spans="1:25" s="133" customFormat="1">
      <c r="A12" s="60">
        <v>2002</v>
      </c>
      <c r="B12" s="101">
        <f>'Table 11'!B12 - 'Table 35'!B12</f>
        <v>6309.7439999999988</v>
      </c>
      <c r="C12" s="161">
        <f>'Table 11'!C12 - 'Table 35'!C12</f>
        <v>203.10199999999998</v>
      </c>
      <c r="D12" s="163">
        <f>'Table 11'!D12 - 'Table 35'!D12</f>
        <v>3596.5920000000001</v>
      </c>
      <c r="E12" s="163">
        <f>'Table 11'!E12 - 'Table 35'!E12</f>
        <v>251.81799999999998</v>
      </c>
      <c r="F12" s="163">
        <f>'Table 11'!F12 - 'Table 35'!F12</f>
        <v>225.53699999999992</v>
      </c>
      <c r="G12" s="144">
        <f>'Table 11'!G12 - 'Table 35'!G12</f>
        <v>236.78699999999998</v>
      </c>
      <c r="H12" s="101">
        <f>'Table 11'!H12 - 'Table 35'!H12</f>
        <v>4513.8359999999993</v>
      </c>
      <c r="I12" s="161">
        <f>'Table 11'!I12 - 'Table 35'!I12</f>
        <v>116.155</v>
      </c>
      <c r="J12" s="163">
        <f>'Table 11'!J12 - 'Table 35'!J12</f>
        <v>226.03499999999997</v>
      </c>
      <c r="K12" s="163">
        <f>'Table 11'!K12 - 'Table 35'!K12</f>
        <v>124.51600000000002</v>
      </c>
      <c r="L12" s="163">
        <f>'Table 11'!L12 - 'Table 35'!L12</f>
        <v>355.40599999999995</v>
      </c>
      <c r="M12" s="163">
        <f>'Table 11'!M12 - 'Table 35'!M12</f>
        <v>310.327</v>
      </c>
      <c r="N12" s="163">
        <f>'Table 11'!N12 - 'Table 35'!N12</f>
        <v>297.53999999999996</v>
      </c>
      <c r="O12" s="163">
        <f>'Table 11'!O12 - 'Table 35'!O12</f>
        <v>110.25099999999998</v>
      </c>
      <c r="P12" s="163">
        <f>'Table 11'!P12 - 'Table 35'!P12</f>
        <v>48.038000000000011</v>
      </c>
      <c r="Q12" s="163">
        <f>'Table 11'!Q12 - 'Table 35'!Q12</f>
        <v>9.8999999999996646E-2</v>
      </c>
      <c r="R12" s="163">
        <f>'Table 11'!R12 - 'Table 35'!R12</f>
        <v>56.428000000000026</v>
      </c>
      <c r="S12" s="144">
        <f>'Table 11'!S12 - 'Table 35'!S12</f>
        <v>151.11199999999997</v>
      </c>
      <c r="T12" s="161">
        <f>'Table 11'!T12 - 'Table 35'!T12</f>
        <v>38.56</v>
      </c>
      <c r="U12" s="163">
        <f>'Table 11'!U12 - 'Table 35'!U12</f>
        <v>-2.2859999999999996</v>
      </c>
      <c r="V12" s="144">
        <f>'Table 11'!V12 - 'Table 35'!V12</f>
        <v>114.83799999999999</v>
      </c>
      <c r="W12" s="101">
        <f>'Table 11'!W12 - 'Table 35'!W12</f>
        <v>1795.9070000000002</v>
      </c>
      <c r="X12" s="101">
        <f>'Table 11'!X12 - 'Table 35'!X12</f>
        <v>2713.1519999999991</v>
      </c>
    </row>
    <row r="13" spans="1:25" s="133" customFormat="1">
      <c r="A13" s="60">
        <v>2003</v>
      </c>
      <c r="B13" s="101">
        <f>'Table 11'!B13 - 'Table 35'!B13</f>
        <v>7409.0640000000003</v>
      </c>
      <c r="C13" s="161">
        <f>'Table 11'!C13 - 'Table 35'!C13</f>
        <v>220.11799999999999</v>
      </c>
      <c r="D13" s="163">
        <f>'Table 11'!D13 - 'Table 35'!D13</f>
        <v>4565.0150000000003</v>
      </c>
      <c r="E13" s="163">
        <f>'Table 11'!E13 - 'Table 35'!E13</f>
        <v>302.09899999999999</v>
      </c>
      <c r="F13" s="163">
        <f>'Table 11'!F13 - 'Table 35'!F13</f>
        <v>210.81100000000004</v>
      </c>
      <c r="G13" s="144">
        <f>'Table 11'!G13 - 'Table 35'!G13</f>
        <v>222.69100000000003</v>
      </c>
      <c r="H13" s="101">
        <f>'Table 11'!H13 - 'Table 35'!H13</f>
        <v>5520.7340000000004</v>
      </c>
      <c r="I13" s="161">
        <f>'Table 11'!I13 - 'Table 35'!I13</f>
        <v>127.17800000000003</v>
      </c>
      <c r="J13" s="163">
        <f>'Table 11'!J13 - 'Table 35'!J13</f>
        <v>250.94900000000007</v>
      </c>
      <c r="K13" s="163">
        <f>'Table 11'!K13 - 'Table 35'!K13</f>
        <v>140.21100000000001</v>
      </c>
      <c r="L13" s="163">
        <f>'Table 11'!L13 - 'Table 35'!L13</f>
        <v>365.08699999999999</v>
      </c>
      <c r="M13" s="163">
        <f>'Table 11'!M13 - 'Table 35'!M13</f>
        <v>317.88099999999997</v>
      </c>
      <c r="N13" s="163">
        <f>'Table 11'!N13 - 'Table 35'!N13</f>
        <v>315.05499999999995</v>
      </c>
      <c r="O13" s="163">
        <f>'Table 11'!O13 - 'Table 35'!O13</f>
        <v>109.40700000000004</v>
      </c>
      <c r="P13" s="163">
        <f>'Table 11'!P13 - 'Table 35'!P13</f>
        <v>43.306999999999988</v>
      </c>
      <c r="Q13" s="163">
        <f>'Table 11'!Q13 - 'Table 35'!Q13</f>
        <v>-4.1069999999999993</v>
      </c>
      <c r="R13" s="163">
        <f>'Table 11'!R13 - 'Table 35'!R13</f>
        <v>57.94599999999997</v>
      </c>
      <c r="S13" s="144">
        <f>'Table 11'!S13 - 'Table 35'!S13</f>
        <v>165.41499999999996</v>
      </c>
      <c r="T13" s="161">
        <f>'Table 11'!T13 - 'Table 35'!T13</f>
        <v>29.682000000000016</v>
      </c>
      <c r="U13" s="163">
        <f>'Table 11'!U13 - 'Table 35'!U13</f>
        <v>-2.5299999999999994</v>
      </c>
      <c r="V13" s="144">
        <f>'Table 11'!V13 - 'Table 35'!V13</f>
        <v>138.26300000000001</v>
      </c>
      <c r="W13" s="101">
        <f>'Table 11'!W13 - 'Table 35'!W13</f>
        <v>1888.3290000000011</v>
      </c>
      <c r="X13" s="101">
        <f>'Table 11'!X13 - 'Table 35'!X13</f>
        <v>2844.049</v>
      </c>
    </row>
    <row r="14" spans="1:25" s="133" customFormat="1">
      <c r="A14" s="60">
        <v>2004</v>
      </c>
      <c r="B14" s="101">
        <f>'Table 11'!B14 - 'Table 35'!B14</f>
        <v>8258.027</v>
      </c>
      <c r="C14" s="161">
        <f>'Table 11'!C14 - 'Table 35'!C14</f>
        <v>257.71500000000003</v>
      </c>
      <c r="D14" s="163">
        <f>'Table 11'!D14 - 'Table 35'!D14</f>
        <v>5294.1209999999992</v>
      </c>
      <c r="E14" s="163">
        <f>'Table 11'!E14 - 'Table 35'!E14</f>
        <v>306.72699999999998</v>
      </c>
      <c r="F14" s="163">
        <f>'Table 11'!F14 - 'Table 35'!F14</f>
        <v>268.89099999999996</v>
      </c>
      <c r="G14" s="144">
        <f>'Table 11'!G14 - 'Table 35'!G14</f>
        <v>180.16199999999992</v>
      </c>
      <c r="H14" s="101">
        <f>'Table 11'!H14 - 'Table 35'!H14</f>
        <v>6307.616</v>
      </c>
      <c r="I14" s="161">
        <f>'Table 11'!I14 - 'Table 35'!I14</f>
        <v>142.39500000000001</v>
      </c>
      <c r="J14" s="163">
        <f>'Table 11'!J14 - 'Table 35'!J14</f>
        <v>276.36599999999999</v>
      </c>
      <c r="K14" s="163">
        <f>'Table 11'!K14 - 'Table 35'!K14</f>
        <v>116.86699999999996</v>
      </c>
      <c r="L14" s="163">
        <f>'Table 11'!L14 - 'Table 35'!L14</f>
        <v>375.19600000000003</v>
      </c>
      <c r="M14" s="163">
        <f>'Table 11'!M14 - 'Table 35'!M14</f>
        <v>330.99300000000005</v>
      </c>
      <c r="N14" s="163">
        <f>'Table 11'!N14 - 'Table 35'!N14</f>
        <v>329.90599999999995</v>
      </c>
      <c r="O14" s="163">
        <f>'Table 11'!O14 - 'Table 35'!O14</f>
        <v>104.99199999999996</v>
      </c>
      <c r="P14" s="163">
        <f>'Table 11'!P14 - 'Table 35'!P14</f>
        <v>47.707999999999998</v>
      </c>
      <c r="Q14" s="163">
        <f>'Table 11'!Q14 - 'Table 35'!Q14</f>
        <v>-4.1000000000000014</v>
      </c>
      <c r="R14" s="163">
        <f>'Table 11'!R14 - 'Table 35'!R14</f>
        <v>61.49799999999999</v>
      </c>
      <c r="S14" s="144">
        <f>'Table 11'!S14 - 'Table 35'!S14</f>
        <v>168.59100000000001</v>
      </c>
      <c r="T14" s="161">
        <f>'Table 11'!T14 - 'Table 35'!T14</f>
        <v>41.513000000000005</v>
      </c>
      <c r="U14" s="163">
        <f>'Table 11'!U14 - 'Table 35'!U14</f>
        <v>-2.6210000000000004</v>
      </c>
      <c r="V14" s="144">
        <f>'Table 11'!V14 - 'Table 35'!V14</f>
        <v>129.69899999999998</v>
      </c>
      <c r="W14" s="101">
        <f>'Table 11'!W14 - 'Table 35'!W14</f>
        <v>1950.4120000000003</v>
      </c>
      <c r="X14" s="101">
        <f>'Table 11'!X14 - 'Table 35'!X14</f>
        <v>2963.9060000000009</v>
      </c>
    </row>
    <row r="15" spans="1:25" s="133" customFormat="1">
      <c r="A15" s="60">
        <v>2005</v>
      </c>
      <c r="B15" s="101">
        <f>'Table 11'!B15 - 'Table 35'!B15</f>
        <v>10516.454000000002</v>
      </c>
      <c r="C15" s="161">
        <f>'Table 11'!C15 - 'Table 35'!C15</f>
        <v>183.86600000000001</v>
      </c>
      <c r="D15" s="163">
        <f>'Table 11'!D15 - 'Table 35'!D15</f>
        <v>7344.85</v>
      </c>
      <c r="E15" s="163">
        <f>'Table 11'!E15 - 'Table 35'!E15</f>
        <v>335.642</v>
      </c>
      <c r="F15" s="163">
        <f>'Table 11'!F15 - 'Table 35'!F15</f>
        <v>355.91699999999992</v>
      </c>
      <c r="G15" s="144">
        <f>'Table 11'!G15 - 'Table 35'!G15</f>
        <v>229.8420000000001</v>
      </c>
      <c r="H15" s="101">
        <f>'Table 11'!H15 - 'Table 35'!H15</f>
        <v>8450.1170000000002</v>
      </c>
      <c r="I15" s="161">
        <f>'Table 11'!I15 - 'Table 35'!I15</f>
        <v>156.91300000000001</v>
      </c>
      <c r="J15" s="163">
        <f>'Table 11'!J15 - 'Table 35'!J15</f>
        <v>322.50199999999995</v>
      </c>
      <c r="K15" s="163">
        <f>'Table 11'!K15 - 'Table 35'!K15</f>
        <v>176.60400000000004</v>
      </c>
      <c r="L15" s="163">
        <f>'Table 11'!L15 - 'Table 35'!L15</f>
        <v>326.06100000000004</v>
      </c>
      <c r="M15" s="163">
        <f>'Table 11'!M15 - 'Table 35'!M15</f>
        <v>308.51899999999995</v>
      </c>
      <c r="N15" s="163">
        <f>'Table 11'!N15 - 'Table 35'!N15</f>
        <v>356.94800000000004</v>
      </c>
      <c r="O15" s="163">
        <f>'Table 11'!O15 - 'Table 35'!O15</f>
        <v>131.363</v>
      </c>
      <c r="P15" s="163">
        <f>'Table 11'!P15 - 'Table 35'!P15</f>
        <v>63.906999999999982</v>
      </c>
      <c r="Q15" s="163">
        <f>'Table 11'!Q15 - 'Table 35'!Q15</f>
        <v>-4.759999999999998</v>
      </c>
      <c r="R15" s="163">
        <f>'Table 11'!R15 - 'Table 35'!R15</f>
        <v>70.320000000000022</v>
      </c>
      <c r="S15" s="144">
        <f>'Table 11'!S15 - 'Table 35'!S15</f>
        <v>157.96200000000005</v>
      </c>
      <c r="T15" s="161">
        <f>'Table 11'!T15 - 'Table 35'!T15</f>
        <v>41.200999999999993</v>
      </c>
      <c r="U15" s="163">
        <f>'Table 11'!U15 - 'Table 35'!U15</f>
        <v>-1.2940000000000005</v>
      </c>
      <c r="V15" s="144">
        <f>'Table 11'!V15 - 'Table 35'!V15</f>
        <v>118.05500000000001</v>
      </c>
      <c r="W15" s="101">
        <f>'Table 11'!W15 - 'Table 35'!W15</f>
        <v>2066.3390000000013</v>
      </c>
      <c r="X15" s="101">
        <f>'Table 11'!X15 - 'Table 35'!X15</f>
        <v>3171.6040000000012</v>
      </c>
    </row>
    <row r="16" spans="1:25" s="133" customFormat="1">
      <c r="A16" s="60">
        <v>2006</v>
      </c>
      <c r="B16" s="101">
        <f>'Table 11'!B16 - 'Table 35'!B16</f>
        <v>12347.356</v>
      </c>
      <c r="C16" s="161">
        <f>'Table 11'!C16 - 'Table 35'!C16</f>
        <v>126.191</v>
      </c>
      <c r="D16" s="163">
        <f>'Table 11'!D16 - 'Table 35'!D16</f>
        <v>9004.5109999999986</v>
      </c>
      <c r="E16" s="163">
        <f>'Table 11'!E16 - 'Table 35'!E16</f>
        <v>349.36700000000002</v>
      </c>
      <c r="F16" s="163">
        <f>'Table 11'!F16 - 'Table 35'!F16</f>
        <v>339.44600000000003</v>
      </c>
      <c r="G16" s="144">
        <f>'Table 11'!G16 - 'Table 35'!G16</f>
        <v>273.81399999999996</v>
      </c>
      <c r="H16" s="101">
        <f>'Table 11'!H16 - 'Table 35'!H16</f>
        <v>10093.329</v>
      </c>
      <c r="I16" s="161">
        <f>'Table 11'!I16 - 'Table 35'!I16</f>
        <v>181.79300000000001</v>
      </c>
      <c r="J16" s="163">
        <f>'Table 11'!J16 - 'Table 35'!J16</f>
        <v>344.86000000000013</v>
      </c>
      <c r="K16" s="163">
        <f>'Table 11'!K16 - 'Table 35'!K16</f>
        <v>199.73599999999999</v>
      </c>
      <c r="L16" s="163">
        <f>'Table 11'!L16 - 'Table 35'!L16</f>
        <v>382.41199999999992</v>
      </c>
      <c r="M16" s="163">
        <f>'Table 11'!M16 - 'Table 35'!M16</f>
        <v>334.36200000000002</v>
      </c>
      <c r="N16" s="163">
        <f>'Table 11'!N16 - 'Table 35'!N16</f>
        <v>370.26400000000001</v>
      </c>
      <c r="O16" s="163">
        <f>'Table 11'!O16 - 'Table 35'!O16</f>
        <v>135.07799999999997</v>
      </c>
      <c r="P16" s="163">
        <f>'Table 11'!P16 - 'Table 35'!P16</f>
        <v>71.649000000000001</v>
      </c>
      <c r="Q16" s="163">
        <f>'Table 11'!Q16 - 'Table 35'!Q16</f>
        <v>-5.8550000000000004</v>
      </c>
      <c r="R16" s="163">
        <f>'Table 11'!R16 - 'Table 35'!R16</f>
        <v>69.990999999999985</v>
      </c>
      <c r="S16" s="144">
        <f>'Table 11'!S16 - 'Table 35'!S16</f>
        <v>169.73600000000005</v>
      </c>
      <c r="T16" s="161">
        <f>'Table 11'!T16 - 'Table 35'!T16</f>
        <v>45</v>
      </c>
      <c r="U16" s="163">
        <f>'Table 11'!U16 - 'Table 35'!U16</f>
        <v>-1.7099999999999991</v>
      </c>
      <c r="V16" s="144">
        <f>'Table 11'!V16 - 'Table 35'!V16</f>
        <v>126.446</v>
      </c>
      <c r="W16" s="101">
        <f>'Table 11'!W16 - 'Table 35'!W16</f>
        <v>2254.0259999999994</v>
      </c>
      <c r="X16" s="101">
        <f>'Table 11'!X16 - 'Table 35'!X16</f>
        <v>3342.8450000000003</v>
      </c>
    </row>
    <row r="17" spans="1:24" s="133" customFormat="1">
      <c r="A17" s="60">
        <v>2007</v>
      </c>
      <c r="B17" s="101">
        <f>'Table 11'!B17 - 'Table 35'!B17</f>
        <v>16216.194</v>
      </c>
      <c r="C17" s="161">
        <f>'Table 11'!C17 - 'Table 35'!C17</f>
        <v>193.88699999999997</v>
      </c>
      <c r="D17" s="163">
        <f>'Table 11'!D17 - 'Table 35'!D17</f>
        <v>12459.787</v>
      </c>
      <c r="E17" s="163">
        <f>'Table 11'!E17 - 'Table 35'!E17</f>
        <v>351.41600000000005</v>
      </c>
      <c r="F17" s="163">
        <f>'Table 11'!F17 - 'Table 35'!F17</f>
        <v>356.34500000000003</v>
      </c>
      <c r="G17" s="144">
        <f>'Table 11'!G17 - 'Table 35'!G17</f>
        <v>400.61</v>
      </c>
      <c r="H17" s="101">
        <f>'Table 11'!H17 - 'Table 35'!H17</f>
        <v>13762.044999999998</v>
      </c>
      <c r="I17" s="161">
        <f>'Table 11'!I17 - 'Table 35'!I17</f>
        <v>194.83800000000002</v>
      </c>
      <c r="J17" s="163">
        <f>'Table 11'!J17 - 'Table 35'!J17</f>
        <v>447.54300000000001</v>
      </c>
      <c r="K17" s="163">
        <f>'Table 11'!K17 - 'Table 35'!K17</f>
        <v>208.94799999999998</v>
      </c>
      <c r="L17" s="163">
        <f>'Table 11'!L17 - 'Table 35'!L17</f>
        <v>302.47699999999998</v>
      </c>
      <c r="M17" s="163">
        <f>'Table 11'!M17 - 'Table 35'!M17</f>
        <v>359.851</v>
      </c>
      <c r="N17" s="163">
        <f>'Table 11'!N17 - 'Table 35'!N17</f>
        <v>372.61500000000001</v>
      </c>
      <c r="O17" s="163">
        <f>'Table 11'!O17 - 'Table 35'!O17</f>
        <v>158.96899999999999</v>
      </c>
      <c r="P17" s="163">
        <f>'Table 11'!P17 - 'Table 35'!P17</f>
        <v>84.60499999999999</v>
      </c>
      <c r="Q17" s="163">
        <f>'Table 11'!Q17 - 'Table 35'!Q17</f>
        <v>2.429000000000002</v>
      </c>
      <c r="R17" s="163">
        <f>'Table 11'!R17 - 'Table 35'!R17</f>
        <v>79.912000000000035</v>
      </c>
      <c r="S17" s="144">
        <f>'Table 11'!S17 - 'Table 35'!S17</f>
        <v>241.96199999999999</v>
      </c>
      <c r="T17" s="161">
        <f>'Table 11'!T17 - 'Table 35'!T17</f>
        <v>58.495000000000005</v>
      </c>
      <c r="U17" s="163">
        <f>'Table 11'!U17 - 'Table 35'!U17</f>
        <v>2.5859999999999985</v>
      </c>
      <c r="V17" s="144">
        <f>'Table 11'!V17 - 'Table 35'!V17</f>
        <v>180.88099999999997</v>
      </c>
      <c r="W17" s="101">
        <f>'Table 11'!W17 - 'Table 35'!W17</f>
        <v>2454.1489999999999</v>
      </c>
      <c r="X17" s="101">
        <f>'Table 11'!X17 - 'Table 35'!X17</f>
        <v>3756.4070000000002</v>
      </c>
    </row>
    <row r="18" spans="1:24" s="133" customFormat="1">
      <c r="A18" s="60">
        <v>2008</v>
      </c>
      <c r="B18" s="101">
        <f>'Table 11'!B18 - 'Table 35'!B18</f>
        <v>17936.814999999995</v>
      </c>
      <c r="C18" s="161">
        <f>'Table 11'!C18 - 'Table 35'!C18</f>
        <v>192.41499999999999</v>
      </c>
      <c r="D18" s="163">
        <f>'Table 11'!D18 - 'Table 35'!D18</f>
        <v>14126.038999999999</v>
      </c>
      <c r="E18" s="163">
        <f>'Table 11'!E18 - 'Table 35'!E18</f>
        <v>330.08800000000002</v>
      </c>
      <c r="F18" s="163">
        <f>'Table 11'!F18 - 'Table 35'!F18</f>
        <v>462.48500000000001</v>
      </c>
      <c r="G18" s="144">
        <f>'Table 11'!G18 - 'Table 35'!G18</f>
        <v>407.93600000000015</v>
      </c>
      <c r="H18" s="101">
        <f>'Table 11'!H18 - 'Table 35'!H18</f>
        <v>15518.962999999996</v>
      </c>
      <c r="I18" s="161">
        <f>'Table 11'!I18 - 'Table 35'!I18</f>
        <v>191.89800000000002</v>
      </c>
      <c r="J18" s="163">
        <f>'Table 11'!J18 - 'Table 35'!J18</f>
        <v>410.28499999999997</v>
      </c>
      <c r="K18" s="163">
        <f>'Table 11'!K18 - 'Table 35'!K18</f>
        <v>189.64499999999998</v>
      </c>
      <c r="L18" s="163">
        <f>'Table 11'!L18 - 'Table 35'!L18</f>
        <v>307.85799999999995</v>
      </c>
      <c r="M18" s="163">
        <f>'Table 11'!M18 - 'Table 35'!M18</f>
        <v>389.149</v>
      </c>
      <c r="N18" s="163">
        <f>'Table 11'!N18 - 'Table 35'!N18</f>
        <v>374.32799999999997</v>
      </c>
      <c r="O18" s="163">
        <f>'Table 11'!O18 - 'Table 35'!O18</f>
        <v>169.56699999999995</v>
      </c>
      <c r="P18" s="163">
        <f>'Table 11'!P18 - 'Table 35'!P18</f>
        <v>65.425999999999988</v>
      </c>
      <c r="Q18" s="163">
        <f>'Table 11'!Q18 - 'Table 35'!Q18</f>
        <v>10.564</v>
      </c>
      <c r="R18" s="163">
        <f>'Table 11'!R18 - 'Table 35'!R18</f>
        <v>72.019000000000005</v>
      </c>
      <c r="S18" s="144">
        <f>'Table 11'!S18 - 'Table 35'!S18</f>
        <v>237.11200000000008</v>
      </c>
      <c r="T18" s="161">
        <f>'Table 11'!T18 - 'Table 35'!T18</f>
        <v>53.126999999999981</v>
      </c>
      <c r="U18" s="163">
        <f>'Table 11'!U18 - 'Table 35'!U18</f>
        <v>2.2899999999999991</v>
      </c>
      <c r="V18" s="144">
        <f>'Table 11'!V18 - 'Table 35'!V18</f>
        <v>181.69499999999999</v>
      </c>
      <c r="W18" s="101">
        <f>'Table 11'!W18 - 'Table 35'!W18</f>
        <v>2417.8510000000006</v>
      </c>
      <c r="X18" s="101">
        <f>'Table 11'!X18 - 'Table 35'!X18</f>
        <v>3810.775999999998</v>
      </c>
    </row>
    <row r="19" spans="1:24" s="133" customFormat="1">
      <c r="A19" s="60">
        <v>2009</v>
      </c>
      <c r="B19" s="101">
        <f>'Table 11'!B19 - 'Table 35'!B19</f>
        <v>10416.898999999998</v>
      </c>
      <c r="C19" s="161">
        <f>'Table 11'!C19 - 'Table 35'!C19</f>
        <v>149.93100000000001</v>
      </c>
      <c r="D19" s="163">
        <f>'Table 11'!D19 - 'Table 35'!D19</f>
        <v>6783.9040000000005</v>
      </c>
      <c r="E19" s="163">
        <f>'Table 11'!E19 - 'Table 35'!E19</f>
        <v>304.81299999999999</v>
      </c>
      <c r="F19" s="163">
        <f>'Table 11'!F19 - 'Table 35'!F19</f>
        <v>555.99900000000002</v>
      </c>
      <c r="G19" s="144">
        <f>'Table 11'!G19 - 'Table 35'!G19</f>
        <v>352.16399999999999</v>
      </c>
      <c r="H19" s="101">
        <f>'Table 11'!H19 - 'Table 35'!H19</f>
        <v>8146.8109999999997</v>
      </c>
      <c r="I19" s="161">
        <f>'Table 11'!I19 - 'Table 35'!I19</f>
        <v>127.78400000000005</v>
      </c>
      <c r="J19" s="163">
        <f>'Table 11'!J19 - 'Table 35'!J19</f>
        <v>403.48099999999988</v>
      </c>
      <c r="K19" s="163">
        <f>'Table 11'!K19 - 'Table 35'!K19</f>
        <v>162.041</v>
      </c>
      <c r="L19" s="163">
        <f>'Table 11'!L19 - 'Table 35'!L19</f>
        <v>329.26199999999994</v>
      </c>
      <c r="M19" s="163">
        <f>'Table 11'!M19 - 'Table 35'!M19</f>
        <v>331.20799999999997</v>
      </c>
      <c r="N19" s="163">
        <f>'Table 11'!N19 - 'Table 35'!N19</f>
        <v>366.35</v>
      </c>
      <c r="O19" s="163">
        <f>'Table 11'!O19 - 'Table 35'!O19</f>
        <v>159.91800000000001</v>
      </c>
      <c r="P19" s="163">
        <f>'Table 11'!P19 - 'Table 35'!P19</f>
        <v>62.031999999999982</v>
      </c>
      <c r="Q19" s="163">
        <f>'Table 11'!Q19 - 'Table 35'!Q19</f>
        <v>17.779999999999994</v>
      </c>
      <c r="R19" s="163">
        <f>'Table 11'!R19 - 'Table 35'!R19</f>
        <v>77.114000000000033</v>
      </c>
      <c r="S19" s="144">
        <f>'Table 11'!S19 - 'Table 35'!S19</f>
        <v>233.11699999999996</v>
      </c>
      <c r="T19" s="161">
        <f>'Table 11'!T19 - 'Table 35'!T19</f>
        <v>58.938000000000017</v>
      </c>
      <c r="U19" s="163">
        <f>'Table 11'!U19 - 'Table 35'!U19</f>
        <v>2.7289999999999992</v>
      </c>
      <c r="V19" s="144">
        <f>'Table 11'!V19 - 'Table 35'!V19</f>
        <v>171.45000000000005</v>
      </c>
      <c r="W19" s="101">
        <f>'Table 11'!W19 - 'Table 35'!W19</f>
        <v>2270.0869999999995</v>
      </c>
      <c r="X19" s="101">
        <f>'Table 11'!X19 - 'Table 35'!X19</f>
        <v>3632.9949999999981</v>
      </c>
    </row>
    <row r="20" spans="1:24" s="133" customFormat="1">
      <c r="A20" s="60">
        <v>2010</v>
      </c>
      <c r="B20" s="101">
        <f>'Table 11'!B20 - 'Table 35'!B20</f>
        <v>13555.855999999996</v>
      </c>
      <c r="C20" s="161">
        <f>'Table 11'!C20 - 'Table 35'!C20</f>
        <v>197.27</v>
      </c>
      <c r="D20" s="163">
        <f>'Table 11'!D20 - 'Table 35'!D20</f>
        <v>9606.643</v>
      </c>
      <c r="E20" s="163">
        <f>'Table 11'!E20 - 'Table 35'!E20</f>
        <v>363.92899999999997</v>
      </c>
      <c r="F20" s="163">
        <f>'Table 11'!F20 - 'Table 35'!F20</f>
        <v>680.32799999999997</v>
      </c>
      <c r="G20" s="144">
        <f>'Table 11'!G20 - 'Table 35'!G20</f>
        <v>245.35199999999998</v>
      </c>
      <c r="H20" s="101">
        <f>'Table 11'!H20 - 'Table 35'!H20</f>
        <v>11093.521999999997</v>
      </c>
      <c r="I20" s="161">
        <f>'Table 11'!I20 - 'Table 35'!I20</f>
        <v>155.726</v>
      </c>
      <c r="J20" s="163">
        <f>'Table 11'!J20 - 'Table 35'!J20</f>
        <v>418.59100000000001</v>
      </c>
      <c r="K20" s="163">
        <f>'Table 11'!K20 - 'Table 35'!K20</f>
        <v>194.37799999999999</v>
      </c>
      <c r="L20" s="163">
        <f>'Table 11'!L20 - 'Table 35'!L20</f>
        <v>360.24900000000002</v>
      </c>
      <c r="M20" s="163">
        <f>'Table 11'!M20 - 'Table 35'!M20</f>
        <v>371.84299999999996</v>
      </c>
      <c r="N20" s="163">
        <f>'Table 11'!N20 - 'Table 35'!N20</f>
        <v>370.54300000000001</v>
      </c>
      <c r="O20" s="163">
        <f>'Table 11'!O20 - 'Table 35'!O20</f>
        <v>188.01499999999993</v>
      </c>
      <c r="P20" s="163">
        <f>'Table 11'!P20 - 'Table 35'!P20</f>
        <v>73.53</v>
      </c>
      <c r="Q20" s="163">
        <f>'Table 11'!Q20 - 'Table 35'!Q20</f>
        <v>16.375999999999998</v>
      </c>
      <c r="R20" s="163">
        <f>'Table 11'!R20 - 'Table 35'!R20</f>
        <v>78.29200000000003</v>
      </c>
      <c r="S20" s="144">
        <f>'Table 11'!S20 - 'Table 35'!S20</f>
        <v>234.79100000000005</v>
      </c>
      <c r="T20" s="161">
        <f>'Table 11'!T20 - 'Table 35'!T20</f>
        <v>60.197000000000031</v>
      </c>
      <c r="U20" s="163">
        <f>'Table 11'!U20 - 'Table 35'!U20</f>
        <v>4.9540000000000006</v>
      </c>
      <c r="V20" s="144">
        <f>'Table 11'!V20 - 'Table 35'!V20</f>
        <v>169.64000000000004</v>
      </c>
      <c r="W20" s="101">
        <f>'Table 11'!W20 - 'Table 35'!W20</f>
        <v>2462.3339999999998</v>
      </c>
      <c r="X20" s="101">
        <f>'Table 11'!X20 - 'Table 35'!X20</f>
        <v>3949.2129999999979</v>
      </c>
    </row>
    <row r="21" spans="1:24" s="133" customFormat="1">
      <c r="A21" s="60">
        <v>2011</v>
      </c>
      <c r="B21" s="101">
        <f>'Table 11'!B21 - 'Table 35'!B21</f>
        <v>16694.657000000003</v>
      </c>
      <c r="C21" s="161">
        <f>'Table 11'!C21 - 'Table 35'!C21</f>
        <v>262.13099999999997</v>
      </c>
      <c r="D21" s="163">
        <f>'Table 11'!D21 - 'Table 35'!D21</f>
        <v>12400.098</v>
      </c>
      <c r="E21" s="163">
        <f>'Table 11'!E21 - 'Table 35'!E21</f>
        <v>354.42599999999993</v>
      </c>
      <c r="F21" s="163">
        <f>'Table 11'!F21 - 'Table 35'!F21</f>
        <v>777.8610000000001</v>
      </c>
      <c r="G21" s="144">
        <f>'Table 11'!G21 - 'Table 35'!G21</f>
        <v>241.90300000000002</v>
      </c>
      <c r="H21" s="101">
        <f>'Table 11'!H21 - 'Table 35'!H21</f>
        <v>14036.419000000002</v>
      </c>
      <c r="I21" s="161">
        <f>'Table 11'!I21 - 'Table 35'!I21</f>
        <v>245.67599999999993</v>
      </c>
      <c r="J21" s="163">
        <f>'Table 11'!J21 - 'Table 35'!J21</f>
        <v>424.67499999999995</v>
      </c>
      <c r="K21" s="163">
        <f>'Table 11'!K21 - 'Table 35'!K21</f>
        <v>213.74500000000006</v>
      </c>
      <c r="L21" s="163">
        <f>'Table 11'!L21 - 'Table 35'!L21</f>
        <v>392.59700000000004</v>
      </c>
      <c r="M21" s="163">
        <f>'Table 11'!M21 - 'Table 35'!M21</f>
        <v>393.47299999999996</v>
      </c>
      <c r="N21" s="163">
        <f>'Table 11'!N21 - 'Table 35'!N21</f>
        <v>384.75900000000001</v>
      </c>
      <c r="O21" s="163">
        <f>'Table 11'!O21 - 'Table 35'!O21</f>
        <v>196.68400000000003</v>
      </c>
      <c r="P21" s="163">
        <f>'Table 11'!P21 - 'Table 35'!P21</f>
        <v>71.75</v>
      </c>
      <c r="Q21" s="163">
        <f>'Table 11'!Q21 - 'Table 35'!Q21</f>
        <v>17.775999999999996</v>
      </c>
      <c r="R21" s="163">
        <f>'Table 11'!R21 - 'Table 35'!R21</f>
        <v>85.84899999999999</v>
      </c>
      <c r="S21" s="144">
        <f>'Table 11'!S21 - 'Table 35'!S21</f>
        <v>231.25400000000002</v>
      </c>
      <c r="T21" s="161">
        <f>'Table 11'!T21 - 'Table 35'!T21</f>
        <v>63.093999999999966</v>
      </c>
      <c r="U21" s="163">
        <f>'Table 11'!U21 - 'Table 35'!U21</f>
        <v>6.34</v>
      </c>
      <c r="V21" s="144">
        <f>'Table 11'!V21 - 'Table 35'!V21</f>
        <v>161.82</v>
      </c>
      <c r="W21" s="101">
        <f>'Table 11'!W21 - 'Table 35'!W21</f>
        <v>2658.2380000000003</v>
      </c>
      <c r="X21" s="101">
        <f>'Table 11'!X21 - 'Table 35'!X21</f>
        <v>4294.559000000002</v>
      </c>
    </row>
    <row r="22" spans="1:24" s="133" customFormat="1">
      <c r="A22" s="60">
        <v>2012</v>
      </c>
      <c r="B22" s="101">
        <f>'Table 11'!B22 - 'Table 35'!B22</f>
        <v>13734.252999999999</v>
      </c>
      <c r="C22" s="161">
        <f>'Table 11'!C22 - 'Table 35'!C22</f>
        <v>232.34899999999999</v>
      </c>
      <c r="D22" s="163">
        <f>'Table 11'!D22 - 'Table 35'!D22</f>
        <v>9203.6959999999999</v>
      </c>
      <c r="E22" s="163">
        <f>'Table 11'!E22 - 'Table 35'!E22</f>
        <v>309.11999999999995</v>
      </c>
      <c r="F22" s="163">
        <f>'Table 11'!F22 - 'Table 35'!F22</f>
        <v>894.05400000000009</v>
      </c>
      <c r="G22" s="144">
        <f>'Table 11'!G22 - 'Table 35'!G22</f>
        <v>272.34900000000005</v>
      </c>
      <c r="H22" s="101">
        <f>'Table 11'!H22 - 'Table 35'!H22</f>
        <v>10911.567999999999</v>
      </c>
      <c r="I22" s="161">
        <f>'Table 11'!I22 - 'Table 35'!I22</f>
        <v>300.78599999999994</v>
      </c>
      <c r="J22" s="163">
        <f>'Table 11'!J22 - 'Table 35'!J22</f>
        <v>441.15200000000004</v>
      </c>
      <c r="K22" s="163">
        <f>'Table 11'!K22 - 'Table 35'!K22</f>
        <v>204.31299999999999</v>
      </c>
      <c r="L22" s="163">
        <f>'Table 11'!L22 - 'Table 35'!L22</f>
        <v>447.59100000000001</v>
      </c>
      <c r="M22" s="163">
        <f>'Table 11'!M22 - 'Table 35'!M22</f>
        <v>358.99899999999991</v>
      </c>
      <c r="N22" s="163">
        <f>'Table 11'!N22 - 'Table 35'!N22</f>
        <v>400.70600000000002</v>
      </c>
      <c r="O22" s="163">
        <f>'Table 11'!O22 - 'Table 35'!O22</f>
        <v>252.274</v>
      </c>
      <c r="P22" s="163">
        <f>'Table 11'!P22 - 'Table 35'!P22</f>
        <v>75.90100000000001</v>
      </c>
      <c r="Q22" s="163">
        <f>'Table 11'!Q22 - 'Table 35'!Q22</f>
        <v>16.04</v>
      </c>
      <c r="R22" s="163">
        <f>'Table 11'!R22 - 'Table 35'!R22</f>
        <v>74.899999999999977</v>
      </c>
      <c r="S22" s="144">
        <f>'Table 11'!S22 - 'Table 35'!S22</f>
        <v>250.02199999999993</v>
      </c>
      <c r="T22" s="161">
        <f>'Table 11'!T22 - 'Table 35'!T22</f>
        <v>70.388999999999953</v>
      </c>
      <c r="U22" s="163">
        <f>'Table 11'!U22 - 'Table 35'!U22</f>
        <v>7.5120000000000005</v>
      </c>
      <c r="V22" s="144">
        <f>'Table 11'!V22 - 'Table 35'!V22</f>
        <v>172.12099999999998</v>
      </c>
      <c r="W22" s="101">
        <f>'Table 11'!W22 - 'Table 35'!W22</f>
        <v>2822.6840000000002</v>
      </c>
      <c r="X22" s="101">
        <f>'Table 11'!X22 - 'Table 35'!X22</f>
        <v>4530.556999999998</v>
      </c>
    </row>
    <row r="23" spans="1:24" s="133" customFormat="1">
      <c r="A23" s="60">
        <v>2013</v>
      </c>
      <c r="B23" s="101">
        <f>'Table 11'!B23 - 'Table 35'!B23</f>
        <v>14991.826000000001</v>
      </c>
      <c r="C23" s="161">
        <f>'Table 11'!C23 - 'Table 35'!C23</f>
        <v>301.53399999999999</v>
      </c>
      <c r="D23" s="163">
        <f>'Table 11'!D23 - 'Table 35'!D23</f>
        <v>10114.953000000001</v>
      </c>
      <c r="E23" s="163">
        <f>'Table 11'!E23 - 'Table 35'!E23</f>
        <v>296.50700000000001</v>
      </c>
      <c r="F23" s="163">
        <f>'Table 11'!F23 - 'Table 35'!F23</f>
        <v>1059.9989999999998</v>
      </c>
      <c r="G23" s="144">
        <f>'Table 11'!G23 - 'Table 35'!G23</f>
        <v>271.80500000000006</v>
      </c>
      <c r="H23" s="101">
        <f>'Table 11'!H23 - 'Table 35'!H23</f>
        <v>12044.797999999999</v>
      </c>
      <c r="I23" s="161">
        <f>'Table 11'!I23 - 'Table 35'!I23</f>
        <v>297.67100000000005</v>
      </c>
      <c r="J23" s="163">
        <f>'Table 11'!J23 - 'Table 35'!J23</f>
        <v>487.94000000000005</v>
      </c>
      <c r="K23" s="163">
        <f>'Table 11'!K23 - 'Table 35'!K23</f>
        <v>188.07099999999991</v>
      </c>
      <c r="L23" s="163">
        <f>'Table 11'!L23 - 'Table 35'!L23</f>
        <v>453.51400000000001</v>
      </c>
      <c r="M23" s="163">
        <f>'Table 11'!M23 - 'Table 35'!M23</f>
        <v>381.92500000000007</v>
      </c>
      <c r="N23" s="163">
        <f>'Table 11'!N23 - 'Table 35'!N23</f>
        <v>431.91499999999996</v>
      </c>
      <c r="O23" s="163">
        <f>'Table 11'!O23 - 'Table 35'!O23</f>
        <v>247.66899999999998</v>
      </c>
      <c r="P23" s="163">
        <f>'Table 11'!P23 - 'Table 35'!P23</f>
        <v>89.274999999999977</v>
      </c>
      <c r="Q23" s="163">
        <f>'Table 11'!Q23 - 'Table 35'!Q23</f>
        <v>19.031999999999996</v>
      </c>
      <c r="R23" s="163">
        <f>'Table 11'!R23 - 'Table 35'!R23</f>
        <v>87.725999999999999</v>
      </c>
      <c r="S23" s="144">
        <f>'Table 11'!S23 - 'Table 35'!S23</f>
        <v>262.29000000000019</v>
      </c>
      <c r="T23" s="161">
        <f>'Table 11'!T23 - 'Table 35'!T23</f>
        <v>57.777000000000044</v>
      </c>
      <c r="U23" s="163">
        <f>'Table 11'!U23 - 'Table 35'!U23</f>
        <v>6.4750000000000014</v>
      </c>
      <c r="V23" s="144">
        <f>'Table 11'!V23 - 'Table 35'!V23</f>
        <v>198.03800000000001</v>
      </c>
      <c r="W23" s="101">
        <f>'Table 11'!W23 - 'Table 35'!W23</f>
        <v>2947.0280000000002</v>
      </c>
      <c r="X23" s="101">
        <f>'Table 11'!X23 - 'Table 35'!X23</f>
        <v>4876.8729999999996</v>
      </c>
    </row>
    <row r="24" spans="1:24" s="133" customFormat="1">
      <c r="A24" s="60">
        <v>2014</v>
      </c>
      <c r="B24" s="101">
        <f>'Table 11'!B24 - 'Table 35'!B24</f>
        <v>14065.883</v>
      </c>
      <c r="C24" s="161">
        <f>'Table 11'!C24 - 'Table 35'!C24</f>
        <v>288.63799999999998</v>
      </c>
      <c r="D24" s="163">
        <f>'Table 11'!D24 - 'Table 35'!D24</f>
        <v>8808.6620000000003</v>
      </c>
      <c r="E24" s="163">
        <f>'Table 11'!E24 - 'Table 35'!E24</f>
        <v>192.31399999999999</v>
      </c>
      <c r="F24" s="163">
        <f>'Table 11'!F24 - 'Table 35'!F24</f>
        <v>1398.0500000000002</v>
      </c>
      <c r="G24" s="144">
        <f>'Table 11'!G24 - 'Table 35'!G24</f>
        <v>302.29999999999995</v>
      </c>
      <c r="H24" s="101">
        <f>'Table 11'!H24 - 'Table 35'!H24</f>
        <v>10989.964</v>
      </c>
      <c r="I24" s="161">
        <f>'Table 11'!I24 - 'Table 35'!I24</f>
        <v>264.61200000000002</v>
      </c>
      <c r="J24" s="163">
        <f>'Table 11'!J24 - 'Table 35'!J24</f>
        <v>496.65200000000004</v>
      </c>
      <c r="K24" s="163">
        <f>'Table 11'!K24 - 'Table 35'!K24</f>
        <v>248.91399999999999</v>
      </c>
      <c r="L24" s="163">
        <f>'Table 11'!L24 - 'Table 35'!L24</f>
        <v>441.70599999999996</v>
      </c>
      <c r="M24" s="163">
        <f>'Table 11'!M24 - 'Table 35'!M24</f>
        <v>399.38800000000003</v>
      </c>
      <c r="N24" s="163">
        <f>'Table 11'!N24 - 'Table 35'!N24</f>
        <v>498.09300000000002</v>
      </c>
      <c r="O24" s="163">
        <f>'Table 11'!O24 - 'Table 35'!O24</f>
        <v>298.73900000000003</v>
      </c>
      <c r="P24" s="163">
        <f>'Table 11'!P24 - 'Table 35'!P24</f>
        <v>84.606999999999971</v>
      </c>
      <c r="Q24" s="163">
        <f>'Table 11'!Q24 - 'Table 35'!Q24</f>
        <v>14.393999999999998</v>
      </c>
      <c r="R24" s="163">
        <f>'Table 11'!R24 - 'Table 35'!R24</f>
        <v>84.217000000000041</v>
      </c>
      <c r="S24" s="144">
        <f>'Table 11'!S24 - 'Table 35'!S24</f>
        <v>244.59699999999987</v>
      </c>
      <c r="T24" s="161">
        <f>'Table 11'!T24 - 'Table 35'!T24</f>
        <v>57.24799999999999</v>
      </c>
      <c r="U24" s="163">
        <f>'Table 11'!U24 - 'Table 35'!U24</f>
        <v>3.9980000000000011</v>
      </c>
      <c r="V24" s="144">
        <f>'Table 11'!V24 - 'Table 35'!V24</f>
        <v>183.35099999999994</v>
      </c>
      <c r="W24" s="101">
        <f>'Table 11'!W24 - 'Table 35'!W24</f>
        <v>3075.918999999999</v>
      </c>
      <c r="X24" s="101">
        <f>'Table 11'!X24 - 'Table 35'!X24</f>
        <v>5257.2209999999995</v>
      </c>
    </row>
    <row r="25" spans="1:24" s="133" customFormat="1">
      <c r="A25" s="60">
        <v>2015</v>
      </c>
      <c r="B25" s="101">
        <f>'Table 11'!B25 - 'Table 35'!B25</f>
        <v>10134.028</v>
      </c>
      <c r="C25" s="161">
        <f>'Table 11'!C25 - 'Table 35'!C25</f>
        <v>396.93800000000005</v>
      </c>
      <c r="D25" s="163">
        <f>'Table 11'!D25 - 'Table 35'!D25</f>
        <v>4347.3829999999998</v>
      </c>
      <c r="E25" s="163">
        <f>'Table 11'!E25 - 'Table 35'!E25</f>
        <v>291.92899999999997</v>
      </c>
      <c r="F25" s="163">
        <f>'Table 11'!F25 - 'Table 35'!F25</f>
        <v>1429.4870000000001</v>
      </c>
      <c r="G25" s="144">
        <f>'Table 11'!G25 - 'Table 35'!G25</f>
        <v>549.72499999999991</v>
      </c>
      <c r="H25" s="101">
        <f>'Table 11'!H25 - 'Table 35'!H25</f>
        <v>7015.4620000000014</v>
      </c>
      <c r="I25" s="161">
        <f>'Table 11'!I25 - 'Table 35'!I25</f>
        <v>259.85099999999994</v>
      </c>
      <c r="J25" s="163">
        <f>'Table 11'!J25 - 'Table 35'!J25</f>
        <v>470.13900000000012</v>
      </c>
      <c r="K25" s="163">
        <f>'Table 11'!K25 - 'Table 35'!K25</f>
        <v>276.17700000000002</v>
      </c>
      <c r="L25" s="163">
        <f>'Table 11'!L25 - 'Table 35'!L25</f>
        <v>435.81800000000004</v>
      </c>
      <c r="M25" s="163">
        <f>'Table 11'!M25 - 'Table 35'!M25</f>
        <v>418.37500000000011</v>
      </c>
      <c r="N25" s="163">
        <f>'Table 11'!N25 - 'Table 35'!N25</f>
        <v>505.70599999999996</v>
      </c>
      <c r="O25" s="163">
        <f>'Table 11'!O25 - 'Table 35'!O25</f>
        <v>299.71100000000001</v>
      </c>
      <c r="P25" s="163">
        <f>'Table 11'!P25 - 'Table 35'!P25</f>
        <v>82.177000000000021</v>
      </c>
      <c r="Q25" s="163">
        <f>'Table 11'!Q25 - 'Table 35'!Q25</f>
        <v>13.774999999999999</v>
      </c>
      <c r="R25" s="163">
        <f>'Table 11'!R25 - 'Table 35'!R25</f>
        <v>105.62200000000001</v>
      </c>
      <c r="S25" s="144">
        <f>'Table 11'!S25 - 'Table 35'!S25</f>
        <v>251.21299999999997</v>
      </c>
      <c r="T25" s="161">
        <f>'Table 11'!T25 - 'Table 35'!T25</f>
        <v>53.949000000000012</v>
      </c>
      <c r="U25" s="163">
        <f>'Table 11'!U25 - 'Table 35'!U25</f>
        <v>1.3539999999999992</v>
      </c>
      <c r="V25" s="144">
        <f>'Table 11'!V25 - 'Table 35'!V25</f>
        <v>195.91000000000003</v>
      </c>
      <c r="W25" s="101">
        <f>'Table 11'!W25 - 'Table 35'!W25</f>
        <v>3118.5639999999985</v>
      </c>
      <c r="X25" s="101">
        <f>'Table 11'!X25 - 'Table 35'!X25</f>
        <v>5786.6450000000004</v>
      </c>
    </row>
    <row r="26" spans="1:24" s="133" customFormat="1"/>
    <row r="27" spans="1:24" s="133" customFormat="1">
      <c r="A27" s="1" t="s">
        <v>22</v>
      </c>
    </row>
    <row r="28" spans="1:24" s="133" customFormat="1">
      <c r="A28" s="1"/>
    </row>
    <row r="29" spans="1:24" s="133" customFormat="1">
      <c r="A29" s="142" t="s">
        <v>173</v>
      </c>
      <c r="B29" s="9">
        <f>IFERROR(((B25/B7)^(1/(2015-1997))-1)*100,"N/A")</f>
        <v>8.281811349451873</v>
      </c>
      <c r="C29" s="16">
        <f t="shared" ref="C29:X29" si="0">IFERROR(((C25/C7)^(1/(2015-1997))-1)*100,"N/A")</f>
        <v>7.8012502395550909</v>
      </c>
      <c r="D29" s="17">
        <f t="shared" si="0"/>
        <v>18.137207438005866</v>
      </c>
      <c r="E29" s="17">
        <f t="shared" si="0"/>
        <v>1.7271278485821107</v>
      </c>
      <c r="F29" s="17">
        <f t="shared" si="0"/>
        <v>11.921096806371834</v>
      </c>
      <c r="G29" s="73">
        <f t="shared" si="0"/>
        <v>4.813543813905552</v>
      </c>
      <c r="H29" s="9">
        <f t="shared" si="0"/>
        <v>11.698189633995092</v>
      </c>
      <c r="I29" s="16">
        <f t="shared" si="0"/>
        <v>6.1332929822999871</v>
      </c>
      <c r="J29" s="17">
        <f t="shared" si="0"/>
        <v>6.4137118564490114</v>
      </c>
      <c r="K29" s="17">
        <f t="shared" si="0"/>
        <v>2.7963242768564989</v>
      </c>
      <c r="L29" s="17">
        <f t="shared" si="0"/>
        <v>3.1749781234227115</v>
      </c>
      <c r="M29" s="17">
        <f t="shared" si="0"/>
        <v>3.0530500006182182</v>
      </c>
      <c r="N29" s="17">
        <f t="shared" si="0"/>
        <v>3.169341913717183</v>
      </c>
      <c r="O29" s="17">
        <f t="shared" si="0"/>
        <v>7.0042028112215826</v>
      </c>
      <c r="P29" s="17">
        <f t="shared" si="0"/>
        <v>8.0860508241897833</v>
      </c>
      <c r="Q29" s="17">
        <f t="shared" si="0"/>
        <v>0.35015907062201368</v>
      </c>
      <c r="R29" s="17">
        <f t="shared" si="0"/>
        <v>5.8720975367629435</v>
      </c>
      <c r="S29" s="73">
        <f t="shared" si="0"/>
        <v>4.6080993290246841</v>
      </c>
      <c r="T29" s="16">
        <f t="shared" si="0"/>
        <v>5.7650193936784389</v>
      </c>
      <c r="U29" s="17" t="str">
        <f t="shared" si="0"/>
        <v>N/A</v>
      </c>
      <c r="V29" s="73">
        <f t="shared" si="0"/>
        <v>4.2496439940246544</v>
      </c>
      <c r="W29" s="9">
        <f t="shared" si="0"/>
        <v>4.298029503054579</v>
      </c>
      <c r="X29" s="9">
        <f t="shared" si="0"/>
        <v>5.5106143959597231</v>
      </c>
    </row>
    <row r="30" spans="1:24" s="133" customFormat="1">
      <c r="A30" s="142" t="s">
        <v>25</v>
      </c>
      <c r="B30" s="9">
        <f>IFERROR(((B17/B7)^(1/(2007-1997))-1)*100, "N/A")</f>
        <v>20.952988928034454</v>
      </c>
      <c r="C30" s="16">
        <f t="shared" ref="C30:X30" si="1">IFERROR(((C17/C7)^(1/(2007-1997))-1)*100, "N/A")</f>
        <v>6.5627543269689115</v>
      </c>
      <c r="D30" s="17">
        <f t="shared" si="1"/>
        <v>49.976886246173514</v>
      </c>
      <c r="E30" s="17">
        <f t="shared" si="1"/>
        <v>5.060784229048032</v>
      </c>
      <c r="F30" s="17">
        <f t="shared" si="1"/>
        <v>6.5885537345517164</v>
      </c>
      <c r="G30" s="73">
        <f t="shared" si="1"/>
        <v>5.4408646968152619</v>
      </c>
      <c r="H30" s="9">
        <f t="shared" si="1"/>
        <v>30.540632132273803</v>
      </c>
      <c r="I30" s="16">
        <f t="shared" si="1"/>
        <v>8.1503371507869904</v>
      </c>
      <c r="J30" s="17">
        <f t="shared" si="1"/>
        <v>11.290095474702522</v>
      </c>
      <c r="K30" s="17">
        <f t="shared" si="1"/>
        <v>2.1985479611361214</v>
      </c>
      <c r="L30" s="17">
        <f t="shared" si="1"/>
        <v>1.9935277000441287</v>
      </c>
      <c r="M30" s="17">
        <f t="shared" si="1"/>
        <v>3.9836908903602808</v>
      </c>
      <c r="N30" s="17">
        <f t="shared" si="1"/>
        <v>2.5952871440452885</v>
      </c>
      <c r="O30" s="17">
        <f t="shared" si="1"/>
        <v>6.0187014276945616</v>
      </c>
      <c r="P30" s="17">
        <f t="shared" si="1"/>
        <v>15.358591087579953</v>
      </c>
      <c r="Q30" s="17">
        <f t="shared" si="1"/>
        <v>-15.400828837865454</v>
      </c>
      <c r="R30" s="17">
        <f t="shared" si="1"/>
        <v>7.7686624322480302</v>
      </c>
      <c r="S30" s="73">
        <f t="shared" si="1"/>
        <v>8.040868303934424</v>
      </c>
      <c r="T30" s="16">
        <f t="shared" si="1"/>
        <v>11.513958013521975</v>
      </c>
      <c r="U30" s="17" t="str">
        <f t="shared" si="1"/>
        <v>N/A</v>
      </c>
      <c r="V30" s="73">
        <f t="shared" si="1"/>
        <v>6.9221983964619982</v>
      </c>
      <c r="W30" s="9">
        <f t="shared" si="1"/>
        <v>5.3153347887558766</v>
      </c>
      <c r="X30" s="9">
        <f t="shared" si="1"/>
        <v>5.4794007143661672</v>
      </c>
    </row>
    <row r="31" spans="1:24" s="133" customFormat="1">
      <c r="A31" s="142" t="s">
        <v>174</v>
      </c>
      <c r="B31" s="9">
        <f>IFERROR(((B25/B17)^(1/(2015-2007))-1)*100,"N/A")</f>
        <v>-5.7070667157699262</v>
      </c>
      <c r="C31" s="16">
        <f t="shared" ref="C31:X31" si="2">IFERROR(((C25/C17)^(1/(2015-2007))-1)*100,"N/A")</f>
        <v>9.3696313581224757</v>
      </c>
      <c r="D31" s="17">
        <f t="shared" si="2"/>
        <v>-12.332290354789199</v>
      </c>
      <c r="E31" s="17">
        <f t="shared" si="2"/>
        <v>-2.2915860720470471</v>
      </c>
      <c r="F31" s="17">
        <f t="shared" si="2"/>
        <v>18.963488934152274</v>
      </c>
      <c r="G31" s="73">
        <f t="shared" si="2"/>
        <v>4.0346385794080231</v>
      </c>
      <c r="H31" s="9">
        <f t="shared" si="2"/>
        <v>-8.0775347967286475</v>
      </c>
      <c r="I31" s="16">
        <f t="shared" si="2"/>
        <v>3.6648064573810757</v>
      </c>
      <c r="J31" s="17">
        <f t="shared" si="2"/>
        <v>0.61759647570645004</v>
      </c>
      <c r="K31" s="17">
        <f t="shared" si="2"/>
        <v>3.5484640090547748</v>
      </c>
      <c r="L31" s="17">
        <f t="shared" si="2"/>
        <v>4.671054823202625</v>
      </c>
      <c r="M31" s="17">
        <f t="shared" si="2"/>
        <v>1.9014529606944608</v>
      </c>
      <c r="N31" s="17">
        <f t="shared" si="2"/>
        <v>3.8914293933400401</v>
      </c>
      <c r="O31" s="17">
        <f t="shared" si="2"/>
        <v>8.2489718356268948</v>
      </c>
      <c r="P31" s="17">
        <f t="shared" si="2"/>
        <v>-0.36331228009485184</v>
      </c>
      <c r="Q31" s="17">
        <f t="shared" si="2"/>
        <v>24.224715727198621</v>
      </c>
      <c r="R31" s="17">
        <f t="shared" si="2"/>
        <v>3.5482582887530034</v>
      </c>
      <c r="S31" s="73">
        <f t="shared" si="2"/>
        <v>0.47010775318667708</v>
      </c>
      <c r="T31" s="16">
        <f t="shared" si="2"/>
        <v>-1.0061803501064559</v>
      </c>
      <c r="U31" s="17">
        <f t="shared" si="2"/>
        <v>-7.7696688468511743</v>
      </c>
      <c r="V31" s="73">
        <f t="shared" si="2"/>
        <v>1.002693791683873</v>
      </c>
      <c r="W31" s="9">
        <f t="shared" si="2"/>
        <v>3.0402056535565825</v>
      </c>
      <c r="X31" s="9">
        <f t="shared" si="2"/>
        <v>5.549644487545824</v>
      </c>
    </row>
    <row r="33" spans="1:2">
      <c r="A33" s="25" t="s">
        <v>594</v>
      </c>
      <c r="B33" s="3" t="s">
        <v>929</v>
      </c>
    </row>
    <row r="34" spans="1:2">
      <c r="A34" s="25" t="s">
        <v>595</v>
      </c>
      <c r="B34" s="3" t="s">
        <v>596</v>
      </c>
    </row>
    <row r="35" spans="1:2">
      <c r="A35" s="1" t="s">
        <v>1</v>
      </c>
      <c r="B35" s="3" t="s">
        <v>597</v>
      </c>
    </row>
  </sheetData>
  <mergeCells count="1">
    <mergeCell ref="B6:X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30"/>
  <dimension ref="A1:Y35"/>
  <sheetViews>
    <sheetView topLeftCell="G1" workbookViewId="0">
      <selection activeCell="D19" sqref="D19"/>
    </sheetView>
  </sheetViews>
  <sheetFormatPr defaultRowHeight="15"/>
  <sheetData>
    <row r="1" spans="1:25" ht="15.75">
      <c r="A1" s="227" t="s">
        <v>135</v>
      </c>
      <c r="B1" s="2" t="s">
        <v>723</v>
      </c>
    </row>
    <row r="2" spans="1:25">
      <c r="A2" s="3"/>
      <c r="B2" s="3"/>
    </row>
    <row r="3" spans="1:25">
      <c r="A3" s="1" t="s">
        <v>2</v>
      </c>
    </row>
    <row r="4" spans="1:25">
      <c r="A4" s="1"/>
    </row>
    <row r="5" spans="1:25" s="133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691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5" s="133" customFormat="1" ht="15" customHeight="1">
      <c r="A6" s="67"/>
      <c r="B6" s="247" t="s">
        <v>600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5" s="133" customFormat="1">
      <c r="A7" s="60">
        <v>1997</v>
      </c>
      <c r="B7" s="101">
        <f>'Table 12'!B7 - 'Table 36'!B7</f>
        <v>250077.5180000001</v>
      </c>
      <c r="C7" s="161">
        <f>'Table 12'!C7 - 'Table 36'!C7</f>
        <v>10355.777</v>
      </c>
      <c r="D7" s="163">
        <f>'Table 12'!D7 - 'Table 36'!D7</f>
        <v>23675.411999999997</v>
      </c>
      <c r="E7" s="163">
        <f>'Table 12'!E7 - 'Table 36'!E7</f>
        <v>18367.547999999999</v>
      </c>
      <c r="F7" s="163">
        <f>'Table 12'!F7 - 'Table 36'!F7</f>
        <v>10360.375</v>
      </c>
      <c r="G7" s="144">
        <f>'Table 12'!G7 - 'Table 36'!G7</f>
        <v>60340.092000000004</v>
      </c>
      <c r="H7" s="101">
        <f>'Table 12'!H7 - 'Table 36'!H7</f>
        <v>123099.20399999997</v>
      </c>
      <c r="I7" s="161">
        <f>'Table 12'!I7 - 'Table 36'!I7</f>
        <v>13402.371000000003</v>
      </c>
      <c r="J7" s="163">
        <f>'Table 12'!J7 - 'Table 36'!J7</f>
        <v>7622.7560000000012</v>
      </c>
      <c r="K7" s="163">
        <f>'Table 12'!K7 - 'Table 36'!K7</f>
        <v>14137.770999999997</v>
      </c>
      <c r="L7" s="163">
        <f>'Table 12'!L7 - 'Table 36'!L7</f>
        <v>13638.493</v>
      </c>
      <c r="M7" s="163">
        <f>'Table 12'!M7 - 'Table 36'!M7</f>
        <v>19185.438999999998</v>
      </c>
      <c r="N7" s="163">
        <f>'Table 12'!N7 - 'Table 36'!N7</f>
        <v>31656.528000000002</v>
      </c>
      <c r="O7" s="163">
        <f>'Table 12'!O7 - 'Table 36'!O7</f>
        <v>7060.3470000000016</v>
      </c>
      <c r="P7" s="163">
        <f>'Table 12'!P7 - 'Table 36'!P7</f>
        <v>4833.3310000000001</v>
      </c>
      <c r="Q7" s="163">
        <f>'Table 12'!Q7 - 'Table 36'!Q7</f>
        <v>2761.9190000000003</v>
      </c>
      <c r="R7" s="163">
        <f>'Table 12'!R7 - 'Table 36'!R7</f>
        <v>3790.6339999999982</v>
      </c>
      <c r="S7" s="144">
        <f>'Table 12'!S7 - 'Table 36'!S7</f>
        <v>8888.7260000000024</v>
      </c>
      <c r="T7" s="161">
        <f>'Table 12'!T7 - 'Table 36'!T7</f>
        <v>1990.148000000001</v>
      </c>
      <c r="U7" s="163">
        <f>'Table 12'!U7 - 'Table 36'!U7</f>
        <v>48.784999999999854</v>
      </c>
      <c r="V7" s="144">
        <f>'Table 12'!V7 - 'Table 36'!V7</f>
        <v>6849.7929999999997</v>
      </c>
      <c r="W7" s="101">
        <f>'Table 12'!W7 - 'Table 36'!W7</f>
        <v>126978.31500000012</v>
      </c>
      <c r="X7" s="101">
        <f>'Table 12'!X7 - 'Table 36'!X7</f>
        <v>226402.10600000015</v>
      </c>
      <c r="Y7" s="151"/>
    </row>
    <row r="8" spans="1:25" s="133" customFormat="1">
      <c r="A8" s="60">
        <v>1998</v>
      </c>
      <c r="B8" s="101">
        <f>'Table 12'!B8 - 'Table 36'!B8</f>
        <v>250243.57299999992</v>
      </c>
      <c r="C8" s="161">
        <f>'Table 12'!C8 - 'Table 36'!C8</f>
        <v>11035.669</v>
      </c>
      <c r="D8" s="163">
        <f>'Table 12'!D8 - 'Table 36'!D8</f>
        <v>17522.216</v>
      </c>
      <c r="E8" s="163">
        <f>'Table 12'!E8 - 'Table 36'!E8</f>
        <v>17604.350999999999</v>
      </c>
      <c r="F8" s="163">
        <f>'Table 12'!F8 - 'Table 36'!F8</f>
        <v>9094.3700000000026</v>
      </c>
      <c r="G8" s="144">
        <f>'Table 12'!G8 - 'Table 36'!G8</f>
        <v>62898.247000000018</v>
      </c>
      <c r="H8" s="101">
        <f>'Table 12'!H8 - 'Table 36'!H8</f>
        <v>118154.853</v>
      </c>
      <c r="I8" s="161">
        <f>'Table 12'!I8 - 'Table 36'!I8</f>
        <v>13899.499</v>
      </c>
      <c r="J8" s="163">
        <f>'Table 12'!J8 - 'Table 36'!J8</f>
        <v>8178.625</v>
      </c>
      <c r="K8" s="163">
        <f>'Table 12'!K8 - 'Table 36'!K8</f>
        <v>14219.297999999999</v>
      </c>
      <c r="L8" s="163">
        <f>'Table 12'!L8 - 'Table 36'!L8</f>
        <v>14538.384999999998</v>
      </c>
      <c r="M8" s="163">
        <f>'Table 12'!M8 - 'Table 36'!M8</f>
        <v>21550.646999999997</v>
      </c>
      <c r="N8" s="163">
        <f>'Table 12'!N8 - 'Table 36'!N8</f>
        <v>32591.593000000001</v>
      </c>
      <c r="O8" s="163">
        <f>'Table 12'!O8 - 'Table 36'!O8</f>
        <v>7302.5139999999992</v>
      </c>
      <c r="P8" s="163">
        <f>'Table 12'!P8 - 'Table 36'!P8</f>
        <v>4204.1929999999975</v>
      </c>
      <c r="Q8" s="163">
        <f>'Table 12'!Q8 - 'Table 36'!Q8</f>
        <v>2425.0140000000001</v>
      </c>
      <c r="R8" s="163">
        <f>'Table 12'!R8 - 'Table 36'!R8</f>
        <v>3799.6269999999986</v>
      </c>
      <c r="S8" s="144">
        <f>'Table 12'!S8 - 'Table 36'!S8</f>
        <v>9379.3260000000009</v>
      </c>
      <c r="T8" s="161">
        <f>'Table 12'!T8 - 'Table 36'!T8</f>
        <v>2091.1740000000009</v>
      </c>
      <c r="U8" s="163">
        <f>'Table 12'!U8 - 'Table 36'!U8</f>
        <v>59.089999999999918</v>
      </c>
      <c r="V8" s="144">
        <f>'Table 12'!V8 - 'Table 36'!V8</f>
        <v>7229.0619999999981</v>
      </c>
      <c r="W8" s="101">
        <f>'Table 12'!W8 - 'Table 36'!W8</f>
        <v>132088.72099999996</v>
      </c>
      <c r="X8" s="101">
        <f>'Table 12'!X8 - 'Table 36'!X8</f>
        <v>232721.35699999996</v>
      </c>
    </row>
    <row r="9" spans="1:25" s="133" customFormat="1">
      <c r="A9" s="60">
        <v>1999</v>
      </c>
      <c r="B9" s="101">
        <f>'Table 12'!B9 - 'Table 36'!B9</f>
        <v>282221.37199999992</v>
      </c>
      <c r="C9" s="161">
        <f>'Table 12'!C9 - 'Table 36'!C9</f>
        <v>12529.846000000001</v>
      </c>
      <c r="D9" s="163">
        <f>'Table 12'!D9 - 'Table 36'!D9</f>
        <v>24655.889000000003</v>
      </c>
      <c r="E9" s="163">
        <f>'Table 12'!E9 - 'Table 36'!E9</f>
        <v>17638.303</v>
      </c>
      <c r="F9" s="163">
        <f>'Table 12'!F9 - 'Table 36'!F9</f>
        <v>9654.038999999997</v>
      </c>
      <c r="G9" s="144">
        <f>'Table 12'!G9 - 'Table 36'!G9</f>
        <v>77451.930000000008</v>
      </c>
      <c r="H9" s="101">
        <f>'Table 12'!H9 - 'Table 36'!H9</f>
        <v>141930.00700000001</v>
      </c>
      <c r="I9" s="161">
        <f>'Table 12'!I9 - 'Table 36'!I9</f>
        <v>15053.662000000004</v>
      </c>
      <c r="J9" s="163">
        <f>'Table 12'!J9 - 'Table 36'!J9</f>
        <v>9390.4429999999993</v>
      </c>
      <c r="K9" s="163">
        <f>'Table 12'!K9 - 'Table 36'!K9</f>
        <v>14462.028999999999</v>
      </c>
      <c r="L9" s="163">
        <f>'Table 12'!L9 - 'Table 36'!L9</f>
        <v>15359.287999999999</v>
      </c>
      <c r="M9" s="163">
        <f>'Table 12'!M9 - 'Table 36'!M9</f>
        <v>21194.955000000002</v>
      </c>
      <c r="N9" s="163">
        <f>'Table 12'!N9 - 'Table 36'!N9</f>
        <v>35280.137999999999</v>
      </c>
      <c r="O9" s="163">
        <f>'Table 12'!O9 - 'Table 36'!O9</f>
        <v>9137.4709999999977</v>
      </c>
      <c r="P9" s="163">
        <f>'Table 12'!P9 - 'Table 36'!P9</f>
        <v>3976.6869999999999</v>
      </c>
      <c r="Q9" s="163">
        <f>'Table 12'!Q9 - 'Table 36'!Q9</f>
        <v>2505.098</v>
      </c>
      <c r="R9" s="163">
        <f>'Table 12'!R9 - 'Table 36'!R9</f>
        <v>4276.6309999999976</v>
      </c>
      <c r="S9" s="144">
        <f>'Table 12'!S9 - 'Table 36'!S9</f>
        <v>9654.9599999999955</v>
      </c>
      <c r="T9" s="161">
        <f>'Table 12'!T9 - 'Table 36'!T9</f>
        <v>2393.6090000000004</v>
      </c>
      <c r="U9" s="163">
        <f>'Table 12'!U9 - 'Table 36'!U9</f>
        <v>76.423000000000002</v>
      </c>
      <c r="V9" s="144">
        <f>'Table 12'!V9 - 'Table 36'!V9</f>
        <v>7184.9279999999999</v>
      </c>
      <c r="W9" s="101">
        <f>'Table 12'!W9 - 'Table 36'!W9</f>
        <v>140291.36199999996</v>
      </c>
      <c r="X9" s="101">
        <f>'Table 12'!X9 - 'Table 36'!X9</f>
        <v>257565.48299999989</v>
      </c>
    </row>
    <row r="10" spans="1:25" s="133" customFormat="1">
      <c r="A10" s="60">
        <v>2000</v>
      </c>
      <c r="B10" s="101">
        <f>'Table 12'!B10 - 'Table 36'!B10</f>
        <v>326652.25500000006</v>
      </c>
      <c r="C10" s="161">
        <f>'Table 12'!C10 - 'Table 36'!C10</f>
        <v>13844.677</v>
      </c>
      <c r="D10" s="163">
        <f>'Table 12'!D10 - 'Table 36'!D10</f>
        <v>48588.3</v>
      </c>
      <c r="E10" s="163">
        <f>'Table 12'!E10 - 'Table 36'!E10</f>
        <v>18072.578000000001</v>
      </c>
      <c r="F10" s="163">
        <f>'Table 12'!F10 - 'Table 36'!F10</f>
        <v>9523.6140000000014</v>
      </c>
      <c r="G10" s="144">
        <f>'Table 12'!G10 - 'Table 36'!G10</f>
        <v>86371.77399999999</v>
      </c>
      <c r="H10" s="101">
        <f>'Table 12'!H10 - 'Table 36'!H10</f>
        <v>176400.94299999997</v>
      </c>
      <c r="I10" s="161">
        <f>'Table 12'!I10 - 'Table 36'!I10</f>
        <v>15603.940000000002</v>
      </c>
      <c r="J10" s="163">
        <f>'Table 12'!J10 - 'Table 36'!J10</f>
        <v>10369.646000000001</v>
      </c>
      <c r="K10" s="163">
        <f>'Table 12'!K10 - 'Table 36'!K10</f>
        <v>15169.147000000004</v>
      </c>
      <c r="L10" s="163">
        <f>'Table 12'!L10 - 'Table 36'!L10</f>
        <v>16568.406000000003</v>
      </c>
      <c r="M10" s="163">
        <f>'Table 12'!M10 - 'Table 36'!M10</f>
        <v>24074.521000000001</v>
      </c>
      <c r="N10" s="163">
        <f>'Table 12'!N10 - 'Table 36'!N10</f>
        <v>35780.145000000004</v>
      </c>
      <c r="O10" s="163">
        <f>'Table 12'!O10 - 'Table 36'!O10</f>
        <v>11177.993000000002</v>
      </c>
      <c r="P10" s="163">
        <f>'Table 12'!P10 - 'Table 36'!P10</f>
        <v>4606.497000000003</v>
      </c>
      <c r="Q10" s="163">
        <f>'Table 12'!Q10 - 'Table 36'!Q10</f>
        <v>2643.9449999999997</v>
      </c>
      <c r="R10" s="163">
        <f>'Table 12'!R10 - 'Table 36'!R10</f>
        <v>4148.8610000000008</v>
      </c>
      <c r="S10" s="144">
        <f>'Table 12'!S10 - 'Table 36'!S10</f>
        <v>10108.209999999999</v>
      </c>
      <c r="T10" s="161">
        <f>'Table 12'!T10 - 'Table 36'!T10</f>
        <v>2805.0990000000002</v>
      </c>
      <c r="U10" s="163">
        <f>'Table 12'!U10 - 'Table 36'!U10</f>
        <v>84.990000000000009</v>
      </c>
      <c r="V10" s="144">
        <f>'Table 12'!V10 - 'Table 36'!V10</f>
        <v>7218.1210000000028</v>
      </c>
      <c r="W10" s="101">
        <f>'Table 12'!W10 - 'Table 36'!W10</f>
        <v>150251.31099999999</v>
      </c>
      <c r="X10" s="101">
        <f>'Table 12'!X10 - 'Table 36'!X10</f>
        <v>278063.95500000002</v>
      </c>
    </row>
    <row r="11" spans="1:25" s="133" customFormat="1">
      <c r="A11" s="60">
        <v>2001</v>
      </c>
      <c r="B11" s="101">
        <f>'Table 12'!B11 - 'Table 36'!B11</f>
        <v>338581.53100000002</v>
      </c>
      <c r="C11" s="161">
        <f>'Table 12'!C11 - 'Table 36'!C11</f>
        <v>15109.635</v>
      </c>
      <c r="D11" s="163">
        <f>'Table 12'!D11 - 'Table 36'!D11</f>
        <v>46010.945999999996</v>
      </c>
      <c r="E11" s="163">
        <f>'Table 12'!E11 - 'Table 36'!E11</f>
        <v>18021.79</v>
      </c>
      <c r="F11" s="163">
        <f>'Table 12'!F11 - 'Table 36'!F11</f>
        <v>11698.417000000001</v>
      </c>
      <c r="G11" s="144">
        <f>'Table 12'!G11 - 'Table 36'!G11</f>
        <v>81149.463999999993</v>
      </c>
      <c r="H11" s="101">
        <f>'Table 12'!H11 - 'Table 36'!H11</f>
        <v>171990.25200000004</v>
      </c>
      <c r="I11" s="161">
        <f>'Table 12'!I11 - 'Table 36'!I11</f>
        <v>16863.362000000001</v>
      </c>
      <c r="J11" s="163">
        <f>'Table 12'!J11 - 'Table 36'!J11</f>
        <v>12009.971000000005</v>
      </c>
      <c r="K11" s="163">
        <f>'Table 12'!K11 - 'Table 36'!K11</f>
        <v>17187.981</v>
      </c>
      <c r="L11" s="163">
        <f>'Table 12'!L11 - 'Table 36'!L11</f>
        <v>17148.048999999999</v>
      </c>
      <c r="M11" s="163">
        <f>'Table 12'!M11 - 'Table 36'!M11</f>
        <v>26466.397000000004</v>
      </c>
      <c r="N11" s="163">
        <f>'Table 12'!N11 - 'Table 36'!N11</f>
        <v>38970.792999999998</v>
      </c>
      <c r="O11" s="163">
        <f>'Table 12'!O11 - 'Table 36'!O11</f>
        <v>11382.380000000005</v>
      </c>
      <c r="P11" s="163">
        <f>'Table 12'!P11 - 'Table 36'!P11</f>
        <v>6497.0419999999976</v>
      </c>
      <c r="Q11" s="163">
        <f>'Table 12'!Q11 - 'Table 36'!Q11</f>
        <v>2909.8349999999991</v>
      </c>
      <c r="R11" s="163">
        <f>'Table 12'!R11 - 'Table 36'!R11</f>
        <v>4635.4239999999991</v>
      </c>
      <c r="S11" s="144">
        <f>'Table 12'!S11 - 'Table 36'!S11</f>
        <v>12520.046999999999</v>
      </c>
      <c r="T11" s="161">
        <f>'Table 12'!T11 - 'Table 36'!T11</f>
        <v>3375.9670000000006</v>
      </c>
      <c r="U11" s="163">
        <f>'Table 12'!U11 - 'Table 36'!U11</f>
        <v>87.242000000000189</v>
      </c>
      <c r="V11" s="144">
        <f>'Table 12'!V11 - 'Table 36'!V11</f>
        <v>9056.8379999999997</v>
      </c>
      <c r="W11" s="101">
        <f>'Table 12'!W11 - 'Table 36'!W11</f>
        <v>166591.28100000002</v>
      </c>
      <c r="X11" s="101">
        <f>'Table 12'!X11 - 'Table 36'!X11</f>
        <v>292570.58499999996</v>
      </c>
    </row>
    <row r="12" spans="1:25" s="133" customFormat="1">
      <c r="A12" s="60">
        <v>2002</v>
      </c>
      <c r="B12" s="101">
        <f>'Table 12'!B12 - 'Table 36'!B12</f>
        <v>349436.74899999995</v>
      </c>
      <c r="C12" s="161">
        <f>'Table 12'!C12 - 'Table 36'!C12</f>
        <v>13691.795</v>
      </c>
      <c r="D12" s="163">
        <f>'Table 12'!D12 - 'Table 36'!D12</f>
        <v>40303.885999999999</v>
      </c>
      <c r="E12" s="163">
        <f>'Table 12'!E12 - 'Table 36'!E12</f>
        <v>18989.552</v>
      </c>
      <c r="F12" s="163">
        <f>'Table 12'!F12 - 'Table 36'!F12</f>
        <v>13496.525000000001</v>
      </c>
      <c r="G12" s="144">
        <f>'Table 12'!G12 - 'Table 36'!G12</f>
        <v>83131.772999999986</v>
      </c>
      <c r="H12" s="101">
        <f>'Table 12'!H12 - 'Table 36'!H12</f>
        <v>169613.53099999996</v>
      </c>
      <c r="I12" s="161">
        <f>'Table 12'!I12 - 'Table 36'!I12</f>
        <v>18153.419999999998</v>
      </c>
      <c r="J12" s="163">
        <f>'Table 12'!J12 - 'Table 36'!J12</f>
        <v>13885.011999999995</v>
      </c>
      <c r="K12" s="163">
        <f>'Table 12'!K12 - 'Table 36'!K12</f>
        <v>17719.951000000001</v>
      </c>
      <c r="L12" s="163">
        <f>'Table 12'!L12 - 'Table 36'!L12</f>
        <v>18490.949999999997</v>
      </c>
      <c r="M12" s="163">
        <f>'Table 12'!M12 - 'Table 36'!M12</f>
        <v>28077.497999999992</v>
      </c>
      <c r="N12" s="163">
        <f>'Table 12'!N12 - 'Table 36'!N12</f>
        <v>41738.063999999998</v>
      </c>
      <c r="O12" s="163">
        <f>'Table 12'!O12 - 'Table 36'!O12</f>
        <v>12758.538</v>
      </c>
      <c r="P12" s="163">
        <f>'Table 12'!P12 - 'Table 36'!P12</f>
        <v>7110.145999999997</v>
      </c>
      <c r="Q12" s="163">
        <f>'Table 12'!Q12 - 'Table 36'!Q12</f>
        <v>3131.7439999999997</v>
      </c>
      <c r="R12" s="163">
        <f>'Table 12'!R12 - 'Table 36'!R12</f>
        <v>5186.1380000000026</v>
      </c>
      <c r="S12" s="144">
        <f>'Table 12'!S12 - 'Table 36'!S12</f>
        <v>13571.757999999994</v>
      </c>
      <c r="T12" s="161">
        <f>'Table 12'!T12 - 'Table 36'!T12</f>
        <v>3830.3369999999977</v>
      </c>
      <c r="U12" s="163">
        <f>'Table 12'!U12 - 'Table 36'!U12</f>
        <v>54.995000000000118</v>
      </c>
      <c r="V12" s="144">
        <f>'Table 12'!V12 - 'Table 36'!V12</f>
        <v>9686.4259999999995</v>
      </c>
      <c r="W12" s="101">
        <f>'Table 12'!W12 - 'Table 36'!W12</f>
        <v>179823.2190000001</v>
      </c>
      <c r="X12" s="101">
        <f>'Table 12'!X12 - 'Table 36'!X12</f>
        <v>309132.8629999999</v>
      </c>
    </row>
    <row r="13" spans="1:25" s="133" customFormat="1">
      <c r="A13" s="60">
        <v>2003</v>
      </c>
      <c r="B13" s="101">
        <f>'Table 12'!B13 - 'Table 36'!B13</f>
        <v>379097.40400000004</v>
      </c>
      <c r="C13" s="161">
        <f>'Table 12'!C13 - 'Table 36'!C13</f>
        <v>14377.064</v>
      </c>
      <c r="D13" s="163">
        <f>'Table 12'!D13 - 'Table 36'!D13</f>
        <v>58407.005999999994</v>
      </c>
      <c r="E13" s="163">
        <f>'Table 12'!E13 - 'Table 36'!E13</f>
        <v>20814.759999999998</v>
      </c>
      <c r="F13" s="163">
        <f>'Table 12'!F13 - 'Table 36'!F13</f>
        <v>14966.461000000003</v>
      </c>
      <c r="G13" s="144">
        <f>'Table 12'!G13 - 'Table 36'!G13</f>
        <v>77349.409999999989</v>
      </c>
      <c r="H13" s="101">
        <f>'Table 12'!H13 - 'Table 36'!H13</f>
        <v>185914.701</v>
      </c>
      <c r="I13" s="161">
        <f>'Table 12'!I13 - 'Table 36'!I13</f>
        <v>21266.444000000003</v>
      </c>
      <c r="J13" s="163">
        <f>'Table 12'!J13 - 'Table 36'!J13</f>
        <v>15726.285000000003</v>
      </c>
      <c r="K13" s="163">
        <f>'Table 12'!K13 - 'Table 36'!K13</f>
        <v>18696.736999999997</v>
      </c>
      <c r="L13" s="163">
        <f>'Table 12'!L13 - 'Table 36'!L13</f>
        <v>20179.781999999999</v>
      </c>
      <c r="M13" s="163">
        <f>'Table 12'!M13 - 'Table 36'!M13</f>
        <v>31027.898999999998</v>
      </c>
      <c r="N13" s="163">
        <f>'Table 12'!N13 - 'Table 36'!N13</f>
        <v>43218.508000000002</v>
      </c>
      <c r="O13" s="163">
        <f>'Table 12'!O13 - 'Table 36'!O13</f>
        <v>13196.004000000001</v>
      </c>
      <c r="P13" s="163">
        <f>'Table 12'!P13 - 'Table 36'!P13</f>
        <v>7945.6849999999977</v>
      </c>
      <c r="Q13" s="163">
        <f>'Table 12'!Q13 - 'Table 36'!Q13</f>
        <v>2985.7670000000007</v>
      </c>
      <c r="R13" s="163">
        <f>'Table 12'!R13 - 'Table 36'!R13</f>
        <v>5184.9070000000029</v>
      </c>
      <c r="S13" s="144">
        <f>'Table 12'!S13 - 'Table 36'!S13</f>
        <v>13754.684000000001</v>
      </c>
      <c r="T13" s="161">
        <f>'Table 12'!T13 - 'Table 36'!T13</f>
        <v>4037.4489999999987</v>
      </c>
      <c r="U13" s="163">
        <f>'Table 12'!U13 - 'Table 36'!U13</f>
        <v>-0.62599999999997635</v>
      </c>
      <c r="V13" s="144">
        <f>'Table 12'!V13 - 'Table 36'!V13</f>
        <v>9717.8610000000008</v>
      </c>
      <c r="W13" s="101">
        <f>'Table 12'!W13 - 'Table 36'!W13</f>
        <v>193182.70200000011</v>
      </c>
      <c r="X13" s="101">
        <f>'Table 12'!X13 - 'Table 36'!X13</f>
        <v>320690.39800000004</v>
      </c>
    </row>
    <row r="14" spans="1:25" s="133" customFormat="1">
      <c r="A14" s="60">
        <v>2004</v>
      </c>
      <c r="B14" s="101">
        <f>'Table 12'!B14 - 'Table 36'!B14</f>
        <v>413200.40200000012</v>
      </c>
      <c r="C14" s="161">
        <f>'Table 12'!C14 - 'Table 36'!C14</f>
        <v>16801.653999999999</v>
      </c>
      <c r="D14" s="163">
        <f>'Table 12'!D14 - 'Table 36'!D14</f>
        <v>71941.531000000003</v>
      </c>
      <c r="E14" s="163">
        <f>'Table 12'!E14 - 'Table 36'!E14</f>
        <v>20391.745999999999</v>
      </c>
      <c r="F14" s="163">
        <f>'Table 12'!F14 - 'Table 36'!F14</f>
        <v>17327.972999999998</v>
      </c>
      <c r="G14" s="144">
        <f>'Table 12'!G14 - 'Table 36'!G14</f>
        <v>79780.180000000008</v>
      </c>
      <c r="H14" s="101">
        <f>'Table 12'!H14 - 'Table 36'!H14</f>
        <v>206243.08400000003</v>
      </c>
      <c r="I14" s="161">
        <f>'Table 12'!I14 - 'Table 36'!I14</f>
        <v>23378.21</v>
      </c>
      <c r="J14" s="163">
        <f>'Table 12'!J14 - 'Table 36'!J14</f>
        <v>16371.531999999999</v>
      </c>
      <c r="K14" s="163">
        <f>'Table 12'!K14 - 'Table 36'!K14</f>
        <v>19025.379000000001</v>
      </c>
      <c r="L14" s="163">
        <f>'Table 12'!L14 - 'Table 36'!L14</f>
        <v>23262.255999999998</v>
      </c>
      <c r="M14" s="163">
        <f>'Table 12'!M14 - 'Table 36'!M14</f>
        <v>34480.358000000007</v>
      </c>
      <c r="N14" s="163">
        <f>'Table 12'!N14 - 'Table 36'!N14</f>
        <v>45177.178</v>
      </c>
      <c r="O14" s="163">
        <f>'Table 12'!O14 - 'Table 36'!O14</f>
        <v>13557.595000000001</v>
      </c>
      <c r="P14" s="163">
        <f>'Table 12'!P14 - 'Table 36'!P14</f>
        <v>8768.0469999999987</v>
      </c>
      <c r="Q14" s="163">
        <f>'Table 12'!Q14 - 'Table 36'!Q14</f>
        <v>2984.17</v>
      </c>
      <c r="R14" s="163">
        <f>'Table 12'!R14 - 'Table 36'!R14</f>
        <v>5689.1290000000008</v>
      </c>
      <c r="S14" s="144">
        <f>'Table 12'!S14 - 'Table 36'!S14</f>
        <v>14263.464000000007</v>
      </c>
      <c r="T14" s="161">
        <f>'Table 12'!T14 - 'Table 36'!T14</f>
        <v>4302.5130000000008</v>
      </c>
      <c r="U14" s="163">
        <f>'Table 12'!U14 - 'Table 36'!U14</f>
        <v>-29.332000000000107</v>
      </c>
      <c r="V14" s="144">
        <f>'Table 12'!V14 - 'Table 36'!V14</f>
        <v>9990.2829999999994</v>
      </c>
      <c r="W14" s="101">
        <f>'Table 12'!W14 - 'Table 36'!W14</f>
        <v>206957.31800000014</v>
      </c>
      <c r="X14" s="101">
        <f>'Table 12'!X14 - 'Table 36'!X14</f>
        <v>341258.8710000001</v>
      </c>
    </row>
    <row r="15" spans="1:25" s="133" customFormat="1">
      <c r="A15" s="60">
        <v>2005</v>
      </c>
      <c r="B15" s="101">
        <f>'Table 12'!B15 - 'Table 36'!B15</f>
        <v>450947.71900000004</v>
      </c>
      <c r="C15" s="161">
        <f>'Table 12'!C15 - 'Table 36'!C15</f>
        <v>14592.658999999998</v>
      </c>
      <c r="D15" s="163">
        <f>'Table 12'!D15 - 'Table 36'!D15</f>
        <v>95846.569999999992</v>
      </c>
      <c r="E15" s="163">
        <f>'Table 12'!E15 - 'Table 36'!E15</f>
        <v>22254.439000000002</v>
      </c>
      <c r="F15" s="163">
        <f>'Table 12'!F15 - 'Table 36'!F15</f>
        <v>19541.912999999993</v>
      </c>
      <c r="G15" s="144">
        <f>'Table 12'!G15 - 'Table 36'!G15</f>
        <v>76119.081999999995</v>
      </c>
      <c r="H15" s="101">
        <f>'Table 12'!H15 - 'Table 36'!H15</f>
        <v>228354.66299999997</v>
      </c>
      <c r="I15" s="161">
        <f>'Table 12'!I15 - 'Table 36'!I15</f>
        <v>25944.275000000001</v>
      </c>
      <c r="J15" s="163">
        <f>'Table 12'!J15 - 'Table 36'!J15</f>
        <v>18175.618999999999</v>
      </c>
      <c r="K15" s="163">
        <f>'Table 12'!K15 - 'Table 36'!K15</f>
        <v>22136.133999999998</v>
      </c>
      <c r="L15" s="163">
        <f>'Table 12'!L15 - 'Table 36'!L15</f>
        <v>24998.813000000002</v>
      </c>
      <c r="M15" s="163">
        <f>'Table 12'!M15 - 'Table 36'!M15</f>
        <v>35863.183000000005</v>
      </c>
      <c r="N15" s="163">
        <f>'Table 12'!N15 - 'Table 36'!N15</f>
        <v>47412.623999999996</v>
      </c>
      <c r="O15" s="163">
        <f>'Table 12'!O15 - 'Table 36'!O15</f>
        <v>13984.271000000001</v>
      </c>
      <c r="P15" s="163">
        <f>'Table 12'!P15 - 'Table 36'!P15</f>
        <v>9877.4389999999985</v>
      </c>
      <c r="Q15" s="163">
        <f>'Table 12'!Q15 - 'Table 36'!Q15</f>
        <v>2864.7510000000011</v>
      </c>
      <c r="R15" s="163">
        <f>'Table 12'!R15 - 'Table 36'!R15</f>
        <v>6007.4550000000017</v>
      </c>
      <c r="S15" s="144">
        <f>'Table 12'!S15 - 'Table 36'!S15</f>
        <v>15328.493999999999</v>
      </c>
      <c r="T15" s="161">
        <f>'Table 12'!T15 - 'Table 36'!T15</f>
        <v>4435.2950000000001</v>
      </c>
      <c r="U15" s="163">
        <f>'Table 12'!U15 - 'Table 36'!U15</f>
        <v>28.837999999999965</v>
      </c>
      <c r="V15" s="144">
        <f>'Table 12'!V15 - 'Table 36'!V15</f>
        <v>10864.361000000001</v>
      </c>
      <c r="W15" s="101">
        <f>'Table 12'!W15 - 'Table 36'!W15</f>
        <v>222593.05800000008</v>
      </c>
      <c r="X15" s="101">
        <f>'Table 12'!X15 - 'Table 36'!X15</f>
        <v>355101.14899999998</v>
      </c>
    </row>
    <row r="16" spans="1:25" s="133" customFormat="1">
      <c r="A16" s="60">
        <v>2006</v>
      </c>
      <c r="B16" s="101">
        <f>'Table 12'!B16 - 'Table 36'!B16</f>
        <v>469260.745</v>
      </c>
      <c r="C16" s="161">
        <f>'Table 12'!C16 - 'Table 36'!C16</f>
        <v>12373.055999999999</v>
      </c>
      <c r="D16" s="163">
        <f>'Table 12'!D16 - 'Table 36'!D16</f>
        <v>99282.840999999986</v>
      </c>
      <c r="E16" s="163">
        <f>'Table 12'!E16 - 'Table 36'!E16</f>
        <v>21682.862000000001</v>
      </c>
      <c r="F16" s="163">
        <f>'Table 12'!F16 - 'Table 36'!F16</f>
        <v>23986.346999999994</v>
      </c>
      <c r="G16" s="144">
        <f>'Table 12'!G16 - 'Table 36'!G16</f>
        <v>73479.294999999984</v>
      </c>
      <c r="H16" s="101">
        <f>'Table 12'!H16 - 'Table 36'!H16</f>
        <v>230804.40099999998</v>
      </c>
      <c r="I16" s="161">
        <f>'Table 12'!I16 - 'Table 36'!I16</f>
        <v>29503.325999999994</v>
      </c>
      <c r="J16" s="163">
        <f>'Table 12'!J16 - 'Table 36'!J16</f>
        <v>19536.964000000007</v>
      </c>
      <c r="K16" s="163">
        <f>'Table 12'!K16 - 'Table 36'!K16</f>
        <v>23368.143000000004</v>
      </c>
      <c r="L16" s="163">
        <f>'Table 12'!L16 - 'Table 36'!L16</f>
        <v>26704.888999999999</v>
      </c>
      <c r="M16" s="163">
        <f>'Table 12'!M16 - 'Table 36'!M16</f>
        <v>40461.092000000004</v>
      </c>
      <c r="N16" s="163">
        <f>'Table 12'!N16 - 'Table 36'!N16</f>
        <v>49644.819999999992</v>
      </c>
      <c r="O16" s="163">
        <f>'Table 12'!O16 - 'Table 36'!O16</f>
        <v>14978.885999999991</v>
      </c>
      <c r="P16" s="163">
        <f>'Table 12'!P16 - 'Table 36'!P16</f>
        <v>9725.6230000000032</v>
      </c>
      <c r="Q16" s="163">
        <f>'Table 12'!Q16 - 'Table 36'!Q16</f>
        <v>2865.8490000000002</v>
      </c>
      <c r="R16" s="163">
        <f>'Table 12'!R16 - 'Table 36'!R16</f>
        <v>6019.6550000000025</v>
      </c>
      <c r="S16" s="144">
        <f>'Table 12'!S16 - 'Table 36'!S16</f>
        <v>15647.096999999994</v>
      </c>
      <c r="T16" s="161">
        <f>'Table 12'!T16 - 'Table 36'!T16</f>
        <v>4814.4179999999978</v>
      </c>
      <c r="U16" s="163">
        <f>'Table 12'!U16 - 'Table 36'!U16</f>
        <v>77.969000000000051</v>
      </c>
      <c r="V16" s="144">
        <f>'Table 12'!V16 - 'Table 36'!V16</f>
        <v>10754.71</v>
      </c>
      <c r="W16" s="101">
        <f>'Table 12'!W16 - 'Table 36'!W16</f>
        <v>238456.3440000001</v>
      </c>
      <c r="X16" s="101">
        <f>'Table 12'!X16 - 'Table 36'!X16</f>
        <v>369977.90399999998</v>
      </c>
    </row>
    <row r="17" spans="1:24" s="133" customFormat="1">
      <c r="A17" s="60">
        <v>2007</v>
      </c>
      <c r="B17" s="101">
        <f>'Table 12'!B17 - 'Table 36'!B17</f>
        <v>490096.78599999996</v>
      </c>
      <c r="C17" s="161">
        <f>'Table 12'!C17 - 'Table 36'!C17</f>
        <v>10734.725999999999</v>
      </c>
      <c r="D17" s="163">
        <f>'Table 12'!D17 - 'Table 36'!D17</f>
        <v>101302.217</v>
      </c>
      <c r="E17" s="163">
        <f>'Table 12'!E17 - 'Table 36'!E17</f>
        <v>23185.432999999997</v>
      </c>
      <c r="F17" s="163">
        <f>'Table 12'!F17 - 'Table 36'!F17</f>
        <v>31934.239000000001</v>
      </c>
      <c r="G17" s="144">
        <f>'Table 12'!G17 - 'Table 36'!G17</f>
        <v>71294.986000000004</v>
      </c>
      <c r="H17" s="101">
        <f>'Table 12'!H17 - 'Table 36'!H17</f>
        <v>238451.60099999997</v>
      </c>
      <c r="I17" s="161">
        <f>'Table 12'!I17 - 'Table 36'!I17</f>
        <v>30938.633999999998</v>
      </c>
      <c r="J17" s="163">
        <f>'Table 12'!J17 - 'Table 36'!J17</f>
        <v>23033.156000000003</v>
      </c>
      <c r="K17" s="163">
        <f>'Table 12'!K17 - 'Table 36'!K17</f>
        <v>22497.135999999999</v>
      </c>
      <c r="L17" s="163">
        <f>'Table 12'!L17 - 'Table 36'!L17</f>
        <v>26477.620000000003</v>
      </c>
      <c r="M17" s="163">
        <f>'Table 12'!M17 - 'Table 36'!M17</f>
        <v>43418.661999999997</v>
      </c>
      <c r="N17" s="163">
        <f>'Table 12'!N17 - 'Table 36'!N17</f>
        <v>51375.111000000004</v>
      </c>
      <c r="O17" s="163">
        <f>'Table 12'!O17 - 'Table 36'!O17</f>
        <v>17433.132000000005</v>
      </c>
      <c r="P17" s="163">
        <f>'Table 12'!P17 - 'Table 36'!P17</f>
        <v>10963.544999999998</v>
      </c>
      <c r="Q17" s="163">
        <f>'Table 12'!Q17 - 'Table 36'!Q17</f>
        <v>2844.8889999999992</v>
      </c>
      <c r="R17" s="163">
        <f>'Table 12'!R17 - 'Table 36'!R17</f>
        <v>6516.2790000000023</v>
      </c>
      <c r="S17" s="144">
        <f>'Table 12'!S17 - 'Table 36'!S17</f>
        <v>16147.022000000004</v>
      </c>
      <c r="T17" s="161">
        <f>'Table 12'!T17 - 'Table 36'!T17</f>
        <v>4531.4840000000004</v>
      </c>
      <c r="U17" s="163">
        <f>'Table 12'!U17 - 'Table 36'!U17</f>
        <v>392.34699999999975</v>
      </c>
      <c r="V17" s="144">
        <f>'Table 12'!V17 - 'Table 36'!V17</f>
        <v>11223.191000000003</v>
      </c>
      <c r="W17" s="101">
        <f>'Table 12'!W17 - 'Table 36'!W17</f>
        <v>251645.1860000001</v>
      </c>
      <c r="X17" s="101">
        <f>'Table 12'!X17 - 'Table 36'!X17</f>
        <v>388794.56900000002</v>
      </c>
    </row>
    <row r="18" spans="1:24" s="133" customFormat="1">
      <c r="A18" s="60">
        <v>2008</v>
      </c>
      <c r="B18" s="101">
        <f>'Table 12'!B18 - 'Table 36'!B18</f>
        <v>522848.03599999996</v>
      </c>
      <c r="C18" s="161">
        <f>'Table 12'!C18 - 'Table 36'!C18</f>
        <v>14998.298000000001</v>
      </c>
      <c r="D18" s="163">
        <f>'Table 12'!D18 - 'Table 36'!D18</f>
        <v>132401.83799999999</v>
      </c>
      <c r="E18" s="163">
        <f>'Table 12'!E18 - 'Table 36'!E18</f>
        <v>24326.654000000002</v>
      </c>
      <c r="F18" s="163">
        <f>'Table 12'!F18 - 'Table 36'!F18</f>
        <v>33982.243999999992</v>
      </c>
      <c r="G18" s="144">
        <f>'Table 12'!G18 - 'Table 36'!G18</f>
        <v>63950.306999999986</v>
      </c>
      <c r="H18" s="101">
        <f>'Table 12'!H18 - 'Table 36'!H18</f>
        <v>269659.3409999999</v>
      </c>
      <c r="I18" s="161">
        <f>'Table 12'!I18 - 'Table 36'!I18</f>
        <v>30725.034000000007</v>
      </c>
      <c r="J18" s="163">
        <f>'Table 12'!J18 - 'Table 36'!J18</f>
        <v>22734.623999999996</v>
      </c>
      <c r="K18" s="163">
        <f>'Table 12'!K18 - 'Table 36'!K18</f>
        <v>22764.923000000003</v>
      </c>
      <c r="L18" s="163">
        <f>'Table 12'!L18 - 'Table 36'!L18</f>
        <v>27059.111999999997</v>
      </c>
      <c r="M18" s="163">
        <f>'Table 12'!M18 - 'Table 36'!M18</f>
        <v>43857.021999999997</v>
      </c>
      <c r="N18" s="163">
        <f>'Table 12'!N18 - 'Table 36'!N18</f>
        <v>51470.343999999997</v>
      </c>
      <c r="O18" s="163">
        <f>'Table 12'!O18 - 'Table 36'!O18</f>
        <v>18095.361000000004</v>
      </c>
      <c r="P18" s="163">
        <f>'Table 12'!P18 - 'Table 36'!P18</f>
        <v>10311.582999999999</v>
      </c>
      <c r="Q18" s="163">
        <f>'Table 12'!Q18 - 'Table 36'!Q18</f>
        <v>3220.9799999999996</v>
      </c>
      <c r="R18" s="163">
        <f>'Table 12'!R18 - 'Table 36'!R18</f>
        <v>6703.6660000000011</v>
      </c>
      <c r="S18" s="144">
        <f>'Table 12'!S18 - 'Table 36'!S18</f>
        <v>16246.046000000002</v>
      </c>
      <c r="T18" s="161">
        <f>'Table 12'!T18 - 'Table 36'!T18</f>
        <v>4600.6749999999993</v>
      </c>
      <c r="U18" s="163">
        <f>'Table 12'!U18 - 'Table 36'!U18</f>
        <v>388.97299999999996</v>
      </c>
      <c r="V18" s="144">
        <f>'Table 12'!V18 - 'Table 36'!V18</f>
        <v>11256.398000000001</v>
      </c>
      <c r="W18" s="101">
        <f>'Table 12'!W18 - 'Table 36'!W18</f>
        <v>253188.69499999995</v>
      </c>
      <c r="X18" s="101">
        <f>'Table 12'!X18 - 'Table 36'!X18</f>
        <v>390446.19799999997</v>
      </c>
    </row>
    <row r="19" spans="1:24" s="133" customFormat="1">
      <c r="A19" s="60">
        <v>2009</v>
      </c>
      <c r="B19" s="101">
        <f>'Table 12'!B19 - 'Table 36'!B19</f>
        <v>435751.1649999998</v>
      </c>
      <c r="C19" s="161">
        <f>'Table 12'!C19 - 'Table 36'!C19</f>
        <v>10452.262999999999</v>
      </c>
      <c r="D19" s="163">
        <f>'Table 12'!D19 - 'Table 36'!D19</f>
        <v>66871.861999999994</v>
      </c>
      <c r="E19" s="163">
        <f>'Table 12'!E19 - 'Table 36'!E19</f>
        <v>22028.269</v>
      </c>
      <c r="F19" s="163">
        <f>'Table 12'!F19 - 'Table 36'!F19</f>
        <v>32112.26999999999</v>
      </c>
      <c r="G19" s="144">
        <f>'Table 12'!G19 - 'Table 36'!G19</f>
        <v>55756.869000000021</v>
      </c>
      <c r="H19" s="101">
        <f>'Table 12'!H19 - 'Table 36'!H19</f>
        <v>187221.53300000005</v>
      </c>
      <c r="I19" s="161">
        <f>'Table 12'!I19 - 'Table 36'!I19</f>
        <v>28685.409</v>
      </c>
      <c r="J19" s="163">
        <f>'Table 12'!J19 - 'Table 36'!J19</f>
        <v>22073.615000000005</v>
      </c>
      <c r="K19" s="163">
        <f>'Table 12'!K19 - 'Table 36'!K19</f>
        <v>20785.260999999999</v>
      </c>
      <c r="L19" s="163">
        <f>'Table 12'!L19 - 'Table 36'!L19</f>
        <v>27024.075999999997</v>
      </c>
      <c r="M19" s="163">
        <f>'Table 12'!M19 - 'Table 36'!M19</f>
        <v>39123.070999999996</v>
      </c>
      <c r="N19" s="163">
        <f>'Table 12'!N19 - 'Table 36'!N19</f>
        <v>54091.135000000002</v>
      </c>
      <c r="O19" s="163">
        <f>'Table 12'!O19 - 'Table 36'!O19</f>
        <v>18756.730000000003</v>
      </c>
      <c r="P19" s="163">
        <f>'Table 12'!P19 - 'Table 36'!P19</f>
        <v>10511.985999999997</v>
      </c>
      <c r="Q19" s="163">
        <f>'Table 12'!Q19 - 'Table 36'!Q19</f>
        <v>3054.7059999999992</v>
      </c>
      <c r="R19" s="163">
        <f>'Table 12'!R19 - 'Table 36'!R19</f>
        <v>6586.0410000000011</v>
      </c>
      <c r="S19" s="144">
        <f>'Table 12'!S19 - 'Table 36'!S19</f>
        <v>17837.604999999996</v>
      </c>
      <c r="T19" s="161">
        <f>'Table 12'!T19 - 'Table 36'!T19</f>
        <v>4840.8369999999995</v>
      </c>
      <c r="U19" s="163">
        <f>'Table 12'!U19 - 'Table 36'!U19</f>
        <v>390.3119999999999</v>
      </c>
      <c r="V19" s="144">
        <f>'Table 12'!V19 - 'Table 36'!V19</f>
        <v>12606.455999999998</v>
      </c>
      <c r="W19" s="101">
        <f>'Table 12'!W19 - 'Table 36'!W19</f>
        <v>248529.63499999989</v>
      </c>
      <c r="X19" s="101">
        <f>'Table 12'!X19 - 'Table 36'!X19</f>
        <v>368879.30299999972</v>
      </c>
    </row>
    <row r="20" spans="1:24" s="133" customFormat="1">
      <c r="A20" s="60">
        <v>2010</v>
      </c>
      <c r="B20" s="101">
        <f>'Table 12'!B20 - 'Table 36'!B20</f>
        <v>490921.95799999987</v>
      </c>
      <c r="C20" s="161">
        <f>'Table 12'!C20 - 'Table 36'!C20</f>
        <v>11028.307999999999</v>
      </c>
      <c r="D20" s="163">
        <f>'Table 12'!D20 - 'Table 36'!D20</f>
        <v>90559.39</v>
      </c>
      <c r="E20" s="163">
        <f>'Table 12'!E20 - 'Table 36'!E20</f>
        <v>22045.255999999998</v>
      </c>
      <c r="F20" s="163">
        <f>'Table 12'!F20 - 'Table 36'!F20</f>
        <v>36000.50499999999</v>
      </c>
      <c r="G20" s="144">
        <f>'Table 12'!G20 - 'Table 36'!G20</f>
        <v>63782.41</v>
      </c>
      <c r="H20" s="101">
        <f>'Table 12'!H20 - 'Table 36'!H20</f>
        <v>223415.86900000001</v>
      </c>
      <c r="I20" s="161">
        <f>'Table 12'!I20 - 'Table 36'!I20</f>
        <v>32975.170999999995</v>
      </c>
      <c r="J20" s="163">
        <f>'Table 12'!J20 - 'Table 36'!J20</f>
        <v>23597.987999999998</v>
      </c>
      <c r="K20" s="163">
        <f>'Table 12'!K20 - 'Table 36'!K20</f>
        <v>22625.993999999999</v>
      </c>
      <c r="L20" s="163">
        <f>'Table 12'!L20 - 'Table 36'!L20</f>
        <v>28386.449999999997</v>
      </c>
      <c r="M20" s="163">
        <f>'Table 12'!M20 - 'Table 36'!M20</f>
        <v>42545.016999999993</v>
      </c>
      <c r="N20" s="163">
        <f>'Table 12'!N20 - 'Table 36'!N20</f>
        <v>56447.440999999999</v>
      </c>
      <c r="O20" s="163">
        <f>'Table 12'!O20 - 'Table 36'!O20</f>
        <v>21027.718000000001</v>
      </c>
      <c r="P20" s="163">
        <f>'Table 12'!P20 - 'Table 36'!P20</f>
        <v>11368.21</v>
      </c>
      <c r="Q20" s="163">
        <f>'Table 12'!Q20 - 'Table 36'!Q20</f>
        <v>2945.835</v>
      </c>
      <c r="R20" s="163">
        <f>'Table 12'!R20 - 'Table 36'!R20</f>
        <v>6637.8159999999989</v>
      </c>
      <c r="S20" s="144">
        <f>'Table 12'!S20 - 'Table 36'!S20</f>
        <v>18948.451000000001</v>
      </c>
      <c r="T20" s="161">
        <f>'Table 12'!T20 - 'Table 36'!T20</f>
        <v>4971.6140000000014</v>
      </c>
      <c r="U20" s="163">
        <f>'Table 12'!U20 - 'Table 36'!U20</f>
        <v>401.63300000000027</v>
      </c>
      <c r="V20" s="144">
        <f>'Table 12'!V20 - 'Table 36'!V20</f>
        <v>13575.204000000002</v>
      </c>
      <c r="W20" s="101">
        <f>'Table 12'!W20 - 'Table 36'!W20</f>
        <v>267506.09099999996</v>
      </c>
      <c r="X20" s="101">
        <f>'Table 12'!X20 - 'Table 36'!X20</f>
        <v>400362.56799999985</v>
      </c>
    </row>
    <row r="21" spans="1:24" s="133" customFormat="1">
      <c r="A21" s="60">
        <v>2011</v>
      </c>
      <c r="B21" s="101">
        <f>'Table 12'!B21 - 'Table 36'!B21</f>
        <v>538621.89799999993</v>
      </c>
      <c r="C21" s="161">
        <f>'Table 12'!C21 - 'Table 36'!C21</f>
        <v>16799.985000000001</v>
      </c>
      <c r="D21" s="163">
        <f>'Table 12'!D21 - 'Table 36'!D21</f>
        <v>111181.59300000002</v>
      </c>
      <c r="E21" s="163">
        <f>'Table 12'!E21 - 'Table 36'!E21</f>
        <v>22779.771000000001</v>
      </c>
      <c r="F21" s="163">
        <f>'Table 12'!F21 - 'Table 36'!F21</f>
        <v>36909.737999999998</v>
      </c>
      <c r="G21" s="144">
        <f>'Table 12'!G21 - 'Table 36'!G21</f>
        <v>69642.131999999983</v>
      </c>
      <c r="H21" s="101">
        <f>'Table 12'!H21 - 'Table 36'!H21</f>
        <v>257313.21899999998</v>
      </c>
      <c r="I21" s="161">
        <f>'Table 12'!I21 - 'Table 36'!I21</f>
        <v>35792.003999999994</v>
      </c>
      <c r="J21" s="163">
        <f>'Table 12'!J21 - 'Table 36'!J21</f>
        <v>23033.506999999998</v>
      </c>
      <c r="K21" s="163">
        <f>'Table 12'!K21 - 'Table 36'!K21</f>
        <v>24376.720000000008</v>
      </c>
      <c r="L21" s="163">
        <f>'Table 12'!L21 - 'Table 36'!L21</f>
        <v>29033.126</v>
      </c>
      <c r="M21" s="163">
        <f>'Table 12'!M21 - 'Table 36'!M21</f>
        <v>45219.456999999995</v>
      </c>
      <c r="N21" s="163">
        <f>'Table 12'!N21 - 'Table 36'!N21</f>
        <v>59016.778999999995</v>
      </c>
      <c r="O21" s="163">
        <f>'Table 12'!O21 - 'Table 36'!O21</f>
        <v>22594.008000000002</v>
      </c>
      <c r="P21" s="163">
        <f>'Table 12'!P21 - 'Table 36'!P21</f>
        <v>11747.489000000001</v>
      </c>
      <c r="Q21" s="163">
        <f>'Table 12'!Q21 - 'Table 36'!Q21</f>
        <v>3054.6329999999998</v>
      </c>
      <c r="R21" s="163">
        <f>'Table 12'!R21 - 'Table 36'!R21</f>
        <v>6781.1820000000007</v>
      </c>
      <c r="S21" s="144">
        <f>'Table 12'!S21 - 'Table 36'!S21</f>
        <v>20659.774000000005</v>
      </c>
      <c r="T21" s="161">
        <f>'Table 12'!T21 - 'Table 36'!T21</f>
        <v>5323.0210000000006</v>
      </c>
      <c r="U21" s="163">
        <f>'Table 12'!U21 - 'Table 36'!U21</f>
        <v>517.42399999999998</v>
      </c>
      <c r="V21" s="144">
        <f>'Table 12'!V21 - 'Table 36'!V21</f>
        <v>14819.329000000002</v>
      </c>
      <c r="W21" s="101">
        <f>'Table 12'!W21 - 'Table 36'!W21</f>
        <v>281308.679</v>
      </c>
      <c r="X21" s="101">
        <f>'Table 12'!X21 - 'Table 36'!X21</f>
        <v>427440.30499999982</v>
      </c>
    </row>
    <row r="22" spans="1:24" s="133" customFormat="1">
      <c r="A22" s="60">
        <v>2012</v>
      </c>
      <c r="B22" s="101">
        <f>'Table 12'!B22 - 'Table 36'!B22</f>
        <v>536724.06800000009</v>
      </c>
      <c r="C22" s="161">
        <f>'Table 12'!C22 - 'Table 36'!C22</f>
        <v>17903.281999999999</v>
      </c>
      <c r="D22" s="163">
        <f>'Table 12'!D22 - 'Table 36'!D22</f>
        <v>92529.741999999998</v>
      </c>
      <c r="E22" s="163">
        <f>'Table 12'!E22 - 'Table 36'!E22</f>
        <v>23272.420999999998</v>
      </c>
      <c r="F22" s="163">
        <f>'Table 12'!F22 - 'Table 36'!F22</f>
        <v>40488.921999999991</v>
      </c>
      <c r="G22" s="144">
        <f>'Table 12'!G22 - 'Table 36'!G22</f>
        <v>72666.011999999988</v>
      </c>
      <c r="H22" s="101">
        <f>'Table 12'!H22 - 'Table 36'!H22</f>
        <v>246860.37899999996</v>
      </c>
      <c r="I22" s="161">
        <f>'Table 12'!I22 - 'Table 36'!I22</f>
        <v>37100.670000000006</v>
      </c>
      <c r="J22" s="163">
        <f>'Table 12'!J22 - 'Table 36'!J22</f>
        <v>21905.960000000006</v>
      </c>
      <c r="K22" s="163">
        <f>'Table 12'!K22 - 'Table 36'!K22</f>
        <v>25891.363999999994</v>
      </c>
      <c r="L22" s="163">
        <f>'Table 12'!L22 - 'Table 36'!L22</f>
        <v>29544.255999999998</v>
      </c>
      <c r="M22" s="163">
        <f>'Table 12'!M22 - 'Table 36'!M22</f>
        <v>43191.887000000002</v>
      </c>
      <c r="N22" s="163">
        <f>'Table 12'!N22 - 'Table 36'!N22</f>
        <v>61877.947000000007</v>
      </c>
      <c r="O22" s="163">
        <f>'Table 12'!O22 - 'Table 36'!O22</f>
        <v>24608.008999999991</v>
      </c>
      <c r="P22" s="163">
        <f>'Table 12'!P22 - 'Table 36'!P22</f>
        <v>13443.415999999997</v>
      </c>
      <c r="Q22" s="163">
        <f>'Table 12'!Q22 - 'Table 36'!Q22</f>
        <v>3276.3129999999992</v>
      </c>
      <c r="R22" s="163">
        <f>'Table 12'!R22 - 'Table 36'!R22</f>
        <v>7129.5850000000028</v>
      </c>
      <c r="S22" s="144">
        <f>'Table 12'!S22 - 'Table 36'!S22</f>
        <v>21894.28</v>
      </c>
      <c r="T22" s="161">
        <f>'Table 12'!T22 - 'Table 36'!T22</f>
        <v>5360.288999999997</v>
      </c>
      <c r="U22" s="163">
        <f>'Table 12'!U22 - 'Table 36'!U22</f>
        <v>609.30899999999974</v>
      </c>
      <c r="V22" s="144">
        <f>'Table 12'!V22 - 'Table 36'!V22</f>
        <v>15924.682000000001</v>
      </c>
      <c r="W22" s="101">
        <f>'Table 12'!W22 - 'Table 36'!W22</f>
        <v>289863.68700000003</v>
      </c>
      <c r="X22" s="101">
        <f>'Table 12'!X22 - 'Table 36'!X22</f>
        <v>444194.326</v>
      </c>
    </row>
    <row r="23" spans="1:24" s="133" customFormat="1">
      <c r="A23" s="60">
        <v>2013</v>
      </c>
      <c r="B23" s="101">
        <f>'Table 12'!B23 - 'Table 36'!B23</f>
        <v>559919.59600000002</v>
      </c>
      <c r="C23" s="161">
        <f>'Table 12'!C23 - 'Table 36'!C23</f>
        <v>20299.393000000004</v>
      </c>
      <c r="D23" s="163">
        <f>'Table 12'!D23 - 'Table 36'!D23</f>
        <v>100431.93799999999</v>
      </c>
      <c r="E23" s="163">
        <f>'Table 12'!E23 - 'Table 36'!E23</f>
        <v>25010.767999999996</v>
      </c>
      <c r="F23" s="163">
        <f>'Table 12'!F23 - 'Table 36'!F23</f>
        <v>41969.498999999996</v>
      </c>
      <c r="G23" s="144">
        <f>'Table 12'!G23 - 'Table 36'!G23</f>
        <v>70788.396999999983</v>
      </c>
      <c r="H23" s="101">
        <f>'Table 12'!H23 - 'Table 36'!H23</f>
        <v>258499.99500000005</v>
      </c>
      <c r="I23" s="161">
        <f>'Table 12'!I23 - 'Table 36'!I23</f>
        <v>38341.256000000001</v>
      </c>
      <c r="J23" s="163">
        <f>'Table 12'!J23 - 'Table 36'!J23</f>
        <v>23116.820999999996</v>
      </c>
      <c r="K23" s="163">
        <f>'Table 12'!K23 - 'Table 36'!K23</f>
        <v>27681.762999999999</v>
      </c>
      <c r="L23" s="163">
        <f>'Table 12'!L23 - 'Table 36'!L23</f>
        <v>29996.466000000004</v>
      </c>
      <c r="M23" s="163">
        <f>'Table 12'!M23 - 'Table 36'!M23</f>
        <v>46596.614999999991</v>
      </c>
      <c r="N23" s="163">
        <f>'Table 12'!N23 - 'Table 36'!N23</f>
        <v>63595.008000000002</v>
      </c>
      <c r="O23" s="163">
        <f>'Table 12'!O23 - 'Table 36'!O23</f>
        <v>24681.332999999999</v>
      </c>
      <c r="P23" s="163">
        <f>'Table 12'!P23 - 'Table 36'!P23</f>
        <v>14036.382000000005</v>
      </c>
      <c r="Q23" s="163">
        <f>'Table 12'!Q23 - 'Table 36'!Q23</f>
        <v>2738.978000000001</v>
      </c>
      <c r="R23" s="163">
        <f>'Table 12'!R23 - 'Table 36'!R23</f>
        <v>8130.2320000000036</v>
      </c>
      <c r="S23" s="144">
        <f>'Table 12'!S23 - 'Table 36'!S23</f>
        <v>22504.745999999999</v>
      </c>
      <c r="T23" s="161">
        <f>'Table 12'!T23 - 'Table 36'!T23</f>
        <v>5261.5879999999997</v>
      </c>
      <c r="U23" s="163">
        <f>'Table 12'!U23 - 'Table 36'!U23</f>
        <v>623.85199999999986</v>
      </c>
      <c r="V23" s="144">
        <f>'Table 12'!V23 - 'Table 36'!V23</f>
        <v>16619.305999999997</v>
      </c>
      <c r="W23" s="101">
        <f>'Table 12'!W23 - 'Table 36'!W23</f>
        <v>301419.60000000003</v>
      </c>
      <c r="X23" s="101">
        <f>'Table 12'!X23 - 'Table 36'!X23</f>
        <v>459487.65799999994</v>
      </c>
    </row>
    <row r="24" spans="1:24" s="133" customFormat="1">
      <c r="A24" s="60">
        <v>2014</v>
      </c>
      <c r="B24" s="101">
        <f>'Table 12'!B24 - 'Table 36'!B24</f>
        <v>599369.37600000005</v>
      </c>
      <c r="C24" s="161">
        <f>'Table 12'!C24 - 'Table 36'!C24</f>
        <v>15787.715999999999</v>
      </c>
      <c r="D24" s="163">
        <f>'Table 12'!D24 - 'Table 36'!D24</f>
        <v>119989.42300000001</v>
      </c>
      <c r="E24" s="163">
        <f>'Table 12'!E24 - 'Table 36'!E24</f>
        <v>26223.594000000005</v>
      </c>
      <c r="F24" s="163">
        <f>'Table 12'!F24 - 'Table 36'!F24</f>
        <v>43521.608000000007</v>
      </c>
      <c r="G24" s="144">
        <f>'Table 12'!G24 - 'Table 36'!G24</f>
        <v>73313.385999999999</v>
      </c>
      <c r="H24" s="101">
        <f>'Table 12'!H24 - 'Table 36'!H24</f>
        <v>278835.72700000007</v>
      </c>
      <c r="I24" s="161">
        <f>'Table 12'!I24 - 'Table 36'!I24</f>
        <v>40366.106</v>
      </c>
      <c r="J24" s="163">
        <f>'Table 12'!J24 - 'Table 36'!J24</f>
        <v>23079.327000000005</v>
      </c>
      <c r="K24" s="163">
        <f>'Table 12'!K24 - 'Table 36'!K24</f>
        <v>31388.991000000002</v>
      </c>
      <c r="L24" s="163">
        <f>'Table 12'!L24 - 'Table 36'!L24</f>
        <v>30839.899000000001</v>
      </c>
      <c r="M24" s="163">
        <f>'Table 12'!M24 - 'Table 36'!M24</f>
        <v>50609.646000000008</v>
      </c>
      <c r="N24" s="163">
        <f>'Table 12'!N24 - 'Table 36'!N24</f>
        <v>65786.960999999996</v>
      </c>
      <c r="O24" s="163">
        <f>'Table 12'!O24 - 'Table 36'!O24</f>
        <v>28136.103999999992</v>
      </c>
      <c r="P24" s="163">
        <f>'Table 12'!P24 - 'Table 36'!P24</f>
        <v>14949.567000000003</v>
      </c>
      <c r="Q24" s="163">
        <f>'Table 12'!Q24 - 'Table 36'!Q24</f>
        <v>2977.0749999999989</v>
      </c>
      <c r="R24" s="163">
        <f>'Table 12'!R24 - 'Table 36'!R24</f>
        <v>8618.109000000004</v>
      </c>
      <c r="S24" s="144">
        <f>'Table 12'!S24 - 'Table 36'!S24</f>
        <v>23781.864000000001</v>
      </c>
      <c r="T24" s="161">
        <f>'Table 12'!T24 - 'Table 36'!T24</f>
        <v>5899.3050000000003</v>
      </c>
      <c r="U24" s="163">
        <f>'Table 12'!U24 - 'Table 36'!U24</f>
        <v>649.08899999999994</v>
      </c>
      <c r="V24" s="144">
        <f>'Table 12'!V24 - 'Table 36'!V24</f>
        <v>17233.47</v>
      </c>
      <c r="W24" s="101">
        <f>'Table 12'!W24 - 'Table 36'!W24</f>
        <v>320533.64899999998</v>
      </c>
      <c r="X24" s="101">
        <f>'Table 12'!X24 - 'Table 36'!X24</f>
        <v>479379.95299999998</v>
      </c>
    </row>
    <row r="25" spans="1:24" s="133" customFormat="1">
      <c r="A25" s="60">
        <v>2015</v>
      </c>
      <c r="B25" s="101">
        <f>'Table 12'!B25 - 'Table 36'!B25</f>
        <v>548490.14999999991</v>
      </c>
      <c r="C25" s="161">
        <f>'Table 12'!C25 - 'Table 36'!C25</f>
        <v>20817.802000000003</v>
      </c>
      <c r="D25" s="163">
        <f>'Table 12'!D25 - 'Table 36'!D25</f>
        <v>55898.546999999999</v>
      </c>
      <c r="E25" s="163">
        <f>'Table 12'!E25 - 'Table 36'!E25</f>
        <v>27100.314000000002</v>
      </c>
      <c r="F25" s="163">
        <f>'Table 12'!F25 - 'Table 36'!F25</f>
        <v>42607.472999999984</v>
      </c>
      <c r="G25" s="144">
        <f>'Table 12'!G25 - 'Table 36'!G25</f>
        <v>80636.078999999998</v>
      </c>
      <c r="H25" s="101">
        <f>'Table 12'!H25 - 'Table 36'!H25</f>
        <v>227060.21499999991</v>
      </c>
      <c r="I25" s="161">
        <f>'Table 12'!I25 - 'Table 36'!I25</f>
        <v>38061.795000000006</v>
      </c>
      <c r="J25" s="163">
        <f>'Table 12'!J25 - 'Table 36'!J25</f>
        <v>22730.432000000001</v>
      </c>
      <c r="K25" s="163">
        <f>'Table 12'!K25 - 'Table 36'!K25</f>
        <v>32829.200000000004</v>
      </c>
      <c r="L25" s="163">
        <f>'Table 12'!L25 - 'Table 36'!L25</f>
        <v>29612.672000000002</v>
      </c>
      <c r="M25" s="163">
        <f>'Table 12'!M25 - 'Table 36'!M25</f>
        <v>52849.664000000004</v>
      </c>
      <c r="N25" s="163">
        <f>'Table 12'!N25 - 'Table 36'!N25</f>
        <v>67615.057000000001</v>
      </c>
      <c r="O25" s="163">
        <f>'Table 12'!O25 - 'Table 36'!O25</f>
        <v>26980.642000000007</v>
      </c>
      <c r="P25" s="163">
        <f>'Table 12'!P25 - 'Table 36'!P25</f>
        <v>15328.758999999998</v>
      </c>
      <c r="Q25" s="163">
        <f>'Table 12'!Q25 - 'Table 36'!Q25</f>
        <v>2897.2870000000003</v>
      </c>
      <c r="R25" s="163">
        <f>'Table 12'!R25 - 'Table 36'!R25</f>
        <v>8686.1629999999968</v>
      </c>
      <c r="S25" s="144">
        <f>'Table 12'!S25 - 'Table 36'!S25</f>
        <v>23838.265999999996</v>
      </c>
      <c r="T25" s="161">
        <f>'Table 12'!T25 - 'Table 36'!T25</f>
        <v>5579.1499999999978</v>
      </c>
      <c r="U25" s="163">
        <f>'Table 12'!U25 - 'Table 36'!U25</f>
        <v>662.37899999999991</v>
      </c>
      <c r="V25" s="144">
        <f>'Table 12'!V25 - 'Table 36'!V25</f>
        <v>17596.737000000001</v>
      </c>
      <c r="W25" s="101">
        <f>'Table 12'!W25 - 'Table 36'!W25</f>
        <v>321429.93699999998</v>
      </c>
      <c r="X25" s="101">
        <f>'Table 12'!X25 - 'Table 36'!X25</f>
        <v>492591.60299999989</v>
      </c>
    </row>
    <row r="26" spans="1:24" s="133" customFormat="1"/>
    <row r="27" spans="1:24" s="133" customFormat="1">
      <c r="A27" s="1" t="s">
        <v>22</v>
      </c>
    </row>
    <row r="28" spans="1:24" s="133" customFormat="1">
      <c r="A28" s="1"/>
    </row>
    <row r="29" spans="1:24" s="133" customFormat="1">
      <c r="A29" s="142" t="s">
        <v>173</v>
      </c>
      <c r="B29" s="9">
        <f>IFERROR(((B25/B7)^(1/(2015-1997))-1)*100,"N/A")</f>
        <v>4.4599170896992391</v>
      </c>
      <c r="C29" s="16">
        <f t="shared" ref="C29:X29" si="0">IFERROR(((C25/C7)^(1/(2015-1997))-1)*100,"N/A")</f>
        <v>3.9554693467405588</v>
      </c>
      <c r="D29" s="17">
        <f t="shared" si="0"/>
        <v>4.8885165045881918</v>
      </c>
      <c r="E29" s="17">
        <f t="shared" si="0"/>
        <v>2.184404622027647</v>
      </c>
      <c r="F29" s="17">
        <f t="shared" si="0"/>
        <v>8.1725926830701567</v>
      </c>
      <c r="G29" s="73">
        <f t="shared" si="0"/>
        <v>1.6238739299203164</v>
      </c>
      <c r="H29" s="9">
        <f t="shared" si="0"/>
        <v>3.459752070875699</v>
      </c>
      <c r="I29" s="16">
        <f t="shared" si="0"/>
        <v>5.9702007895090281</v>
      </c>
      <c r="J29" s="17">
        <f t="shared" si="0"/>
        <v>6.2578124164939908</v>
      </c>
      <c r="K29" s="17">
        <f t="shared" si="0"/>
        <v>4.7916384984631799</v>
      </c>
      <c r="L29" s="17">
        <f t="shared" si="0"/>
        <v>4.4013653584929591</v>
      </c>
      <c r="M29" s="17">
        <f t="shared" si="0"/>
        <v>5.7909118584376529</v>
      </c>
      <c r="N29" s="17">
        <f t="shared" si="0"/>
        <v>4.3061720965879235</v>
      </c>
      <c r="O29" s="17">
        <f t="shared" si="0"/>
        <v>7.7322925722835834</v>
      </c>
      <c r="P29" s="17">
        <f t="shared" si="0"/>
        <v>6.6222402395083702</v>
      </c>
      <c r="Q29" s="17">
        <f t="shared" si="0"/>
        <v>0.2661817133382538</v>
      </c>
      <c r="R29" s="17">
        <f t="shared" si="0"/>
        <v>4.7144102613105865</v>
      </c>
      <c r="S29" s="73">
        <f t="shared" si="0"/>
        <v>5.6335687536210655</v>
      </c>
      <c r="T29" s="16">
        <f t="shared" si="0"/>
        <v>5.8939769797261565</v>
      </c>
      <c r="U29" s="17">
        <f t="shared" si="0"/>
        <v>15.593777975659773</v>
      </c>
      <c r="V29" s="73">
        <f t="shared" si="0"/>
        <v>5.3814450976406913</v>
      </c>
      <c r="W29" s="9">
        <f t="shared" si="0"/>
        <v>5.2952327908006414</v>
      </c>
      <c r="X29" s="9">
        <f t="shared" si="0"/>
        <v>4.4133233373383041</v>
      </c>
    </row>
    <row r="30" spans="1:24" s="133" customFormat="1">
      <c r="A30" s="142" t="s">
        <v>25</v>
      </c>
      <c r="B30" s="9">
        <f>IFERROR(((B17/B7)^(1/(2007-1997))-1)*100, "N/A")</f>
        <v>6.9598340430553574</v>
      </c>
      <c r="C30" s="16">
        <f t="shared" ref="C30:X30" si="1">IFERROR(((C17/C7)^(1/(2007-1997))-1)*100, "N/A")</f>
        <v>0.36004038155905693</v>
      </c>
      <c r="D30" s="17">
        <f t="shared" si="1"/>
        <v>15.646405981903477</v>
      </c>
      <c r="E30" s="17">
        <f t="shared" si="1"/>
        <v>2.3567299438200795</v>
      </c>
      <c r="F30" s="17">
        <f t="shared" si="1"/>
        <v>11.91495118216428</v>
      </c>
      <c r="G30" s="73">
        <f t="shared" si="1"/>
        <v>1.6822861481086138</v>
      </c>
      <c r="H30" s="9">
        <f t="shared" si="1"/>
        <v>6.8352325796957158</v>
      </c>
      <c r="I30" s="16">
        <f t="shared" si="1"/>
        <v>8.7256342778759155</v>
      </c>
      <c r="J30" s="17">
        <f t="shared" si="1"/>
        <v>11.692533753741351</v>
      </c>
      <c r="K30" s="17">
        <f t="shared" si="1"/>
        <v>4.7549681373585395</v>
      </c>
      <c r="L30" s="17">
        <f t="shared" si="1"/>
        <v>6.8590369822273178</v>
      </c>
      <c r="M30" s="17">
        <f t="shared" si="1"/>
        <v>8.5101763977454947</v>
      </c>
      <c r="N30" s="17">
        <f t="shared" si="1"/>
        <v>4.9612391448655702</v>
      </c>
      <c r="O30" s="17">
        <f t="shared" si="1"/>
        <v>9.4598723244323715</v>
      </c>
      <c r="P30" s="17">
        <f t="shared" si="1"/>
        <v>8.5351589380175277</v>
      </c>
      <c r="Q30" s="17">
        <f t="shared" si="1"/>
        <v>0.29642169302630528</v>
      </c>
      <c r="R30" s="17">
        <f t="shared" si="1"/>
        <v>5.5671462697133967</v>
      </c>
      <c r="S30" s="73">
        <f t="shared" si="1"/>
        <v>6.1512937916756272</v>
      </c>
      <c r="T30" s="16">
        <f t="shared" si="1"/>
        <v>8.5764174288266659</v>
      </c>
      <c r="U30" s="17">
        <f t="shared" si="1"/>
        <v>23.179490295050531</v>
      </c>
      <c r="V30" s="73">
        <f t="shared" si="1"/>
        <v>5.0615710190504037</v>
      </c>
      <c r="W30" s="9">
        <f t="shared" si="1"/>
        <v>7.0793944943704723</v>
      </c>
      <c r="X30" s="9">
        <f t="shared" si="1"/>
        <v>5.5562547869906886</v>
      </c>
    </row>
    <row r="31" spans="1:24" s="133" customFormat="1">
      <c r="A31" s="142" t="s">
        <v>174</v>
      </c>
      <c r="B31" s="9">
        <f>IFERROR(((B25/B17)^(1/(2015-2007))-1)*100,"N/A")</f>
        <v>1.4170263129440475</v>
      </c>
      <c r="C31" s="16">
        <f t="shared" ref="C31:X31" si="2">IFERROR(((C25/C17)^(1/(2015-2007))-1)*100,"N/A")</f>
        <v>8.6314280508032368</v>
      </c>
      <c r="D31" s="17">
        <f t="shared" si="2"/>
        <v>-7.1626583525974619</v>
      </c>
      <c r="E31" s="17">
        <f t="shared" si="2"/>
        <v>1.9694058976543971</v>
      </c>
      <c r="F31" s="17">
        <f t="shared" si="2"/>
        <v>3.6701318239365843</v>
      </c>
      <c r="G31" s="73">
        <f t="shared" si="2"/>
        <v>1.5509058421717459</v>
      </c>
      <c r="H31" s="9">
        <f t="shared" si="2"/>
        <v>-0.61002067597406562</v>
      </c>
      <c r="I31" s="16">
        <f t="shared" si="2"/>
        <v>2.6239003104183256</v>
      </c>
      <c r="J31" s="17">
        <f t="shared" si="2"/>
        <v>-0.16523957490889307</v>
      </c>
      <c r="K31" s="17">
        <f t="shared" si="2"/>
        <v>4.8374945020776883</v>
      </c>
      <c r="L31" s="17">
        <f t="shared" si="2"/>
        <v>1.4086103485403845</v>
      </c>
      <c r="M31" s="17">
        <f t="shared" si="2"/>
        <v>2.487458678632426</v>
      </c>
      <c r="N31" s="17">
        <f t="shared" si="2"/>
        <v>3.4930844619146972</v>
      </c>
      <c r="O31" s="17">
        <f t="shared" si="2"/>
        <v>5.6111101010492437</v>
      </c>
      <c r="P31" s="17">
        <f t="shared" si="2"/>
        <v>4.2784336542316614</v>
      </c>
      <c r="Q31" s="17">
        <f t="shared" si="2"/>
        <v>0.22839455994292379</v>
      </c>
      <c r="R31" s="17">
        <f t="shared" si="2"/>
        <v>3.6581701330730576</v>
      </c>
      <c r="S31" s="73">
        <f t="shared" si="2"/>
        <v>4.9899618881341423</v>
      </c>
      <c r="T31" s="16">
        <f t="shared" si="2"/>
        <v>2.6339274945575308</v>
      </c>
      <c r="U31" s="17">
        <f t="shared" si="2"/>
        <v>6.7651531489725247</v>
      </c>
      <c r="V31" s="73">
        <f t="shared" si="2"/>
        <v>5.782657589529272</v>
      </c>
      <c r="W31" s="9">
        <f t="shared" si="2"/>
        <v>3.1067771275502754</v>
      </c>
      <c r="X31" s="9">
        <f t="shared" si="2"/>
        <v>3.002046082574128</v>
      </c>
    </row>
    <row r="32" spans="1:24" s="133" customFormat="1"/>
    <row r="33" spans="1:2" s="133" customFormat="1">
      <c r="A33" s="25" t="s">
        <v>594</v>
      </c>
      <c r="B33" s="3" t="s">
        <v>929</v>
      </c>
    </row>
    <row r="34" spans="1:2" s="133" customFormat="1">
      <c r="A34" s="25" t="s">
        <v>595</v>
      </c>
      <c r="B34" s="3" t="s">
        <v>596</v>
      </c>
    </row>
    <row r="35" spans="1:2" s="133" customFormat="1">
      <c r="A35" s="1" t="s">
        <v>1</v>
      </c>
      <c r="B35" s="3" t="s">
        <v>42</v>
      </c>
    </row>
  </sheetData>
  <mergeCells count="1">
    <mergeCell ref="B6:X6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112"/>
  <dimension ref="A1:L35"/>
  <sheetViews>
    <sheetView workbookViewId="0">
      <selection activeCell="B33" sqref="B33"/>
    </sheetView>
  </sheetViews>
  <sheetFormatPr defaultRowHeight="15"/>
  <cols>
    <col min="3" max="3" width="10.42578125" customWidth="1"/>
  </cols>
  <sheetData>
    <row r="1" spans="1:12" ht="15.75">
      <c r="A1" s="227" t="s">
        <v>136</v>
      </c>
      <c r="B1" s="2" t="s">
        <v>725</v>
      </c>
      <c r="C1" s="133"/>
      <c r="D1" s="133"/>
      <c r="E1" s="133"/>
      <c r="F1" s="133"/>
      <c r="G1" s="133"/>
      <c r="H1" s="133"/>
      <c r="I1" s="133"/>
      <c r="J1" s="133"/>
      <c r="K1" s="133"/>
      <c r="L1" s="133"/>
    </row>
    <row r="2" spans="1:12">
      <c r="A2" s="3"/>
      <c r="B2" s="3"/>
      <c r="C2" s="133"/>
      <c r="D2" s="133"/>
      <c r="E2" s="133"/>
      <c r="F2" s="133"/>
      <c r="G2" s="133"/>
      <c r="H2" s="133"/>
      <c r="I2" s="133"/>
      <c r="J2" s="133"/>
      <c r="K2" s="133"/>
      <c r="L2" s="133"/>
    </row>
    <row r="3" spans="1:12">
      <c r="A3" s="1" t="s">
        <v>2</v>
      </c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</row>
    <row r="4" spans="1:12">
      <c r="A4" s="133"/>
      <c r="B4" s="133"/>
      <c r="C4" s="133"/>
      <c r="D4" s="133"/>
      <c r="E4" s="133"/>
      <c r="F4" s="133"/>
      <c r="G4" s="133"/>
      <c r="H4" s="133"/>
      <c r="I4" s="133"/>
      <c r="J4" s="133"/>
      <c r="K4" s="133"/>
      <c r="L4" s="133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 ht="15" customHeight="1">
      <c r="A6" s="67"/>
      <c r="B6" s="246" t="s">
        <v>833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142">
        <v>1997</v>
      </c>
      <c r="B7" s="101">
        <f>'Table 16'!B7 - 'Table 37'!B7</f>
        <v>250077.11700000009</v>
      </c>
      <c r="C7" s="163">
        <f>'Table 16'!C7 - 'Table 37'!C7</f>
        <v>2419.7020000000002</v>
      </c>
      <c r="D7" s="163">
        <f>'Table 16'!D7 - 'Table 37'!D7</f>
        <v>584.49399999999991</v>
      </c>
      <c r="E7" s="163">
        <f>'Table 16'!E7 - 'Table 37'!E7</f>
        <v>4200.3690000000006</v>
      </c>
      <c r="F7" s="163">
        <f>'Table 16'!F7 - 'Table 37'!F7</f>
        <v>4482.4989999999998</v>
      </c>
      <c r="G7" s="163">
        <f>'Table 16'!G7 - 'Table 37'!G7</f>
        <v>54901.146000000008</v>
      </c>
      <c r="H7" s="163">
        <f>'Table 16'!H7 - 'Table 37'!H7</f>
        <v>95921.404999999999</v>
      </c>
      <c r="I7" s="163">
        <f>'Table 16'!I7 - 'Table 37'!I7</f>
        <v>7819.6959999999999</v>
      </c>
      <c r="J7" s="163">
        <f>'Table 16'!J7 - 'Table 37'!J7</f>
        <v>10258.078000000001</v>
      </c>
      <c r="K7" s="163">
        <f>'Table 16'!K7 - 'Table 37'!K7</f>
        <v>41855.917000000001</v>
      </c>
      <c r="L7" s="163">
        <f>'Table 16'!L7 - 'Table 37'!L7</f>
        <v>26570.495999999999</v>
      </c>
    </row>
    <row r="8" spans="1:12">
      <c r="A8" s="142">
        <v>1998</v>
      </c>
      <c r="B8" s="101">
        <f>'Table 16'!B8 - 'Table 37'!B8</f>
        <v>250243.43999999994</v>
      </c>
      <c r="C8" s="163">
        <f>'Table 16'!C8 - 'Table 37'!C8</f>
        <v>2693.9859999999999</v>
      </c>
      <c r="D8" s="163">
        <f>'Table 16'!D8 - 'Table 37'!D8</f>
        <v>664.29500000000007</v>
      </c>
      <c r="E8" s="163">
        <f>'Table 16'!E8 - 'Table 37'!E8</f>
        <v>4234.143</v>
      </c>
      <c r="F8" s="163">
        <f>'Table 16'!F8 - 'Table 37'!F8</f>
        <v>4745.8870000000006</v>
      </c>
      <c r="G8" s="163">
        <f>'Table 16'!G8 - 'Table 37'!G8</f>
        <v>56276.424999999988</v>
      </c>
      <c r="H8" s="163">
        <f>'Table 16'!H8 - 'Table 37'!H8</f>
        <v>100212.163</v>
      </c>
      <c r="I8" s="163">
        <f>'Table 16'!I8 - 'Table 37'!I8</f>
        <v>8393.6359999999986</v>
      </c>
      <c r="J8" s="163">
        <f>'Table 16'!J8 - 'Table 37'!J8</f>
        <v>10445.576000000001</v>
      </c>
      <c r="K8" s="163">
        <f>'Table 16'!K8 - 'Table 37'!K8</f>
        <v>36537.233999999997</v>
      </c>
      <c r="L8" s="163">
        <f>'Table 16'!L8 - 'Table 37'!L8</f>
        <v>25079.865000000005</v>
      </c>
    </row>
    <row r="9" spans="1:12">
      <c r="A9" s="142">
        <v>1999</v>
      </c>
      <c r="B9" s="101">
        <f>'Table 16'!B9 - 'Table 37'!B9</f>
        <v>282221.08899999992</v>
      </c>
      <c r="C9" s="163">
        <f>'Table 16'!C9 - 'Table 37'!C9</f>
        <v>3337.5160000000005</v>
      </c>
      <c r="D9" s="163">
        <f>'Table 16'!D9 - 'Table 37'!D9</f>
        <v>695.28199999999993</v>
      </c>
      <c r="E9" s="163">
        <f>'Table 16'!E9 - 'Table 37'!E9</f>
        <v>4947.3590000000004</v>
      </c>
      <c r="F9" s="163">
        <f>'Table 16'!F9 - 'Table 37'!F9</f>
        <v>5441.1119999999992</v>
      </c>
      <c r="G9" s="163">
        <f>'Table 16'!G9 - 'Table 37'!G9</f>
        <v>63828.249000000011</v>
      </c>
      <c r="H9" s="163">
        <f>'Table 16'!H9 - 'Table 37'!H9</f>
        <v>110260.63699999999</v>
      </c>
      <c r="I9" s="163">
        <f>'Table 16'!I9 - 'Table 37'!I9</f>
        <v>8926.844000000001</v>
      </c>
      <c r="J9" s="163">
        <f>'Table 16'!J9 - 'Table 37'!J9</f>
        <v>11303.516</v>
      </c>
      <c r="K9" s="163">
        <f>'Table 16'!K9 - 'Table 37'!K9</f>
        <v>43893.3</v>
      </c>
      <c r="L9" s="163">
        <f>'Table 16'!L9 - 'Table 37'!L9</f>
        <v>28026.846999999994</v>
      </c>
    </row>
    <row r="10" spans="1:12">
      <c r="A10" s="142">
        <v>2000</v>
      </c>
      <c r="B10" s="101">
        <f>'Table 16'!B10 - 'Table 37'!B10</f>
        <v>326652.65100000007</v>
      </c>
      <c r="C10" s="163">
        <f>'Table 16'!C10 - 'Table 37'!C10</f>
        <v>4487.6980000000003</v>
      </c>
      <c r="D10" s="163">
        <f>'Table 16'!D10 - 'Table 37'!D10</f>
        <v>745.84799999999996</v>
      </c>
      <c r="E10" s="163">
        <f>'Table 16'!E10 - 'Table 37'!E10</f>
        <v>5832.5380000000005</v>
      </c>
      <c r="F10" s="163">
        <f>'Table 16'!F10 - 'Table 37'!F10</f>
        <v>5783.0509999999995</v>
      </c>
      <c r="G10" s="163">
        <f>'Table 16'!G10 - 'Table 37'!G10</f>
        <v>67825.378999999986</v>
      </c>
      <c r="H10" s="163">
        <f>'Table 16'!H10 - 'Table 37'!H10</f>
        <v>118194.59499999997</v>
      </c>
      <c r="I10" s="163">
        <f>'Table 16'!I10 - 'Table 37'!I10</f>
        <v>9987.4530000000013</v>
      </c>
      <c r="J10" s="163">
        <f>'Table 16'!J10 - 'Table 37'!J10</f>
        <v>13929.433000000001</v>
      </c>
      <c r="K10" s="163">
        <f>'Table 16'!K10 - 'Table 37'!K10</f>
        <v>64524.642000000007</v>
      </c>
      <c r="L10" s="163">
        <f>'Table 16'!L10 - 'Table 37'!L10</f>
        <v>33603.953999999998</v>
      </c>
    </row>
    <row r="11" spans="1:12">
      <c r="A11" s="142">
        <v>2001</v>
      </c>
      <c r="B11" s="101">
        <f>'Table 16'!B11 - 'Table 37'!B11</f>
        <v>338581.14800000004</v>
      </c>
      <c r="C11" s="163">
        <f>'Table 16'!C11 - 'Table 37'!C11</f>
        <v>4422.7659999999996</v>
      </c>
      <c r="D11" s="163">
        <f>'Table 16'!D11 - 'Table 37'!D11</f>
        <v>764.60100000000011</v>
      </c>
      <c r="E11" s="163">
        <f>'Table 16'!E11 - 'Table 37'!E11</f>
        <v>6419.268</v>
      </c>
      <c r="F11" s="163">
        <f>'Table 16'!F11 - 'Table 37'!F11</f>
        <v>6231.1540000000005</v>
      </c>
      <c r="G11" s="163">
        <f>'Table 16'!G11 - 'Table 37'!G11</f>
        <v>70312.076000000001</v>
      </c>
      <c r="H11" s="163">
        <f>'Table 16'!H11 - 'Table 37'!H11</f>
        <v>125558.54300000001</v>
      </c>
      <c r="I11" s="163">
        <f>'Table 16'!I11 - 'Table 37'!I11</f>
        <v>10497.23</v>
      </c>
      <c r="J11" s="163">
        <f>'Table 16'!J11 - 'Table 37'!J11</f>
        <v>12730.844000000001</v>
      </c>
      <c r="K11" s="163">
        <f>'Table 16'!K11 - 'Table 37'!K11</f>
        <v>66140.501999999993</v>
      </c>
      <c r="L11" s="163">
        <f>'Table 16'!L11 - 'Table 37'!L11</f>
        <v>33473.101999999999</v>
      </c>
    </row>
    <row r="12" spans="1:12">
      <c r="A12" s="142">
        <v>2002</v>
      </c>
      <c r="B12" s="101">
        <f>'Table 16'!B12 - 'Table 37'!B12</f>
        <v>349437.12899999996</v>
      </c>
      <c r="C12" s="163">
        <f>'Table 16'!C12 - 'Table 37'!C12</f>
        <v>6309.6919999999991</v>
      </c>
      <c r="D12" s="163">
        <f>'Table 16'!D12 - 'Table 37'!D12</f>
        <v>844.28200000000015</v>
      </c>
      <c r="E12" s="163">
        <f>'Table 16'!E12 - 'Table 37'!E12</f>
        <v>6412.2510000000002</v>
      </c>
      <c r="F12" s="163">
        <f>'Table 16'!F12 - 'Table 37'!F12</f>
        <v>6089.9449999999997</v>
      </c>
      <c r="G12" s="163">
        <f>'Table 16'!G12 - 'Table 37'!G12</f>
        <v>72269.116999999998</v>
      </c>
      <c r="H12" s="163">
        <f>'Table 16'!H12 - 'Table 37'!H12</f>
        <v>139701.35100000002</v>
      </c>
      <c r="I12" s="163">
        <f>'Table 16'!I12 - 'Table 37'!I12</f>
        <v>10609.16</v>
      </c>
      <c r="J12" s="163">
        <f>'Table 16'!J12 - 'Table 37'!J12</f>
        <v>13310.687999999998</v>
      </c>
      <c r="K12" s="163">
        <f>'Table 16'!K12 - 'Table 37'!K12</f>
        <v>58243.539999999994</v>
      </c>
      <c r="L12" s="163">
        <f>'Table 16'!L12 - 'Table 37'!L12</f>
        <v>33767.294999999998</v>
      </c>
    </row>
    <row r="13" spans="1:12">
      <c r="A13" s="142">
        <v>2003</v>
      </c>
      <c r="B13" s="101">
        <f>'Table 16'!B13 - 'Table 37'!B13</f>
        <v>379097.11900000006</v>
      </c>
      <c r="C13" s="163">
        <f>'Table 16'!C13 - 'Table 37'!C13</f>
        <v>7409.0020000000004</v>
      </c>
      <c r="D13" s="163">
        <f>'Table 16'!D13 - 'Table 37'!D13</f>
        <v>811.98700000000008</v>
      </c>
      <c r="E13" s="163">
        <f>'Table 16'!E13 - 'Table 37'!E13</f>
        <v>7322.5360000000001</v>
      </c>
      <c r="F13" s="163">
        <f>'Table 16'!F13 - 'Table 37'!F13</f>
        <v>6318.3109999999997</v>
      </c>
      <c r="G13" s="163">
        <f>'Table 16'!G13 - 'Table 37'!G13</f>
        <v>74115.352000000014</v>
      </c>
      <c r="H13" s="163">
        <f>'Table 16'!H13 - 'Table 37'!H13</f>
        <v>143479.772</v>
      </c>
      <c r="I13" s="163">
        <f>'Table 16'!I13 - 'Table 37'!I13</f>
        <v>10782.567999999999</v>
      </c>
      <c r="J13" s="163">
        <f>'Table 16'!J13 - 'Table 37'!J13</f>
        <v>14916.112000000001</v>
      </c>
      <c r="K13" s="163">
        <f>'Table 16'!K13 - 'Table 37'!K13</f>
        <v>73943.306000000011</v>
      </c>
      <c r="L13" s="163">
        <f>'Table 16'!L13 - 'Table 37'!L13</f>
        <v>37457.687999999995</v>
      </c>
    </row>
    <row r="14" spans="1:12">
      <c r="A14" s="142">
        <v>2004</v>
      </c>
      <c r="B14" s="101">
        <f>'Table 16'!B14 - 'Table 37'!B14</f>
        <v>413200.34100000013</v>
      </c>
      <c r="C14" s="163">
        <f>'Table 16'!C14 - 'Table 37'!C14</f>
        <v>8258.473</v>
      </c>
      <c r="D14" s="163">
        <f>'Table 16'!D14 - 'Table 37'!D14</f>
        <v>929.79500000000007</v>
      </c>
      <c r="E14" s="163">
        <f>'Table 16'!E14 - 'Table 37'!E14</f>
        <v>7499.7930000000015</v>
      </c>
      <c r="F14" s="163">
        <f>'Table 16'!F14 - 'Table 37'!F14</f>
        <v>6947.5419999999995</v>
      </c>
      <c r="G14" s="163">
        <f>'Table 16'!G14 - 'Table 37'!G14</f>
        <v>78448.239000000001</v>
      </c>
      <c r="H14" s="163">
        <f>'Table 16'!H14 - 'Table 37'!H14</f>
        <v>148010.69099999999</v>
      </c>
      <c r="I14" s="163">
        <f>'Table 16'!I14 - 'Table 37'!I14</f>
        <v>12079.919999999998</v>
      </c>
      <c r="J14" s="163">
        <f>'Table 16'!J14 - 'Table 37'!J14</f>
        <v>17915.071</v>
      </c>
      <c r="K14" s="163">
        <f>'Table 16'!K14 - 'Table 37'!K14</f>
        <v>86325.236000000004</v>
      </c>
      <c r="L14" s="163">
        <f>'Table 16'!L14 - 'Table 37'!L14</f>
        <v>43664.418000000005</v>
      </c>
    </row>
    <row r="15" spans="1:12">
      <c r="A15" s="142">
        <v>2005</v>
      </c>
      <c r="B15" s="101">
        <f>'Table 16'!B15 - 'Table 37'!B15</f>
        <v>450947.24900000007</v>
      </c>
      <c r="C15" s="163">
        <f>'Table 16'!C15 - 'Table 37'!C15</f>
        <v>10516.649000000001</v>
      </c>
      <c r="D15" s="163">
        <f>'Table 16'!D15 - 'Table 37'!D15</f>
        <v>1029.48</v>
      </c>
      <c r="E15" s="163">
        <f>'Table 16'!E15 - 'Table 37'!E15</f>
        <v>7974.255000000001</v>
      </c>
      <c r="F15" s="163">
        <f>'Table 16'!F15 - 'Table 37'!F15</f>
        <v>7595.1080000000002</v>
      </c>
      <c r="G15" s="163">
        <f>'Table 16'!G15 - 'Table 37'!G15</f>
        <v>80277.508999999991</v>
      </c>
      <c r="H15" s="163">
        <f>'Table 16'!H15 - 'Table 37'!H15</f>
        <v>154303.27000000002</v>
      </c>
      <c r="I15" s="163">
        <f>'Table 16'!I15 - 'Table 37'!I15</f>
        <v>12824.547999999999</v>
      </c>
      <c r="J15" s="163">
        <f>'Table 16'!J15 - 'Table 37'!J15</f>
        <v>20105.12</v>
      </c>
      <c r="K15" s="163">
        <f>'Table 16'!K15 - 'Table 37'!K15</f>
        <v>104470.84</v>
      </c>
      <c r="L15" s="163">
        <f>'Table 16'!L15 - 'Table 37'!L15</f>
        <v>48885.562000000005</v>
      </c>
    </row>
    <row r="16" spans="1:12">
      <c r="A16" s="142">
        <v>2006</v>
      </c>
      <c r="B16" s="101">
        <f>'Table 16'!B16 - 'Table 37'!B16</f>
        <v>469260.82400000002</v>
      </c>
      <c r="C16" s="163">
        <f>'Table 16'!C16 - 'Table 37'!C16</f>
        <v>12347.069</v>
      </c>
      <c r="D16" s="163">
        <f>'Table 16'!D16 - 'Table 37'!D16</f>
        <v>1040.3400000000001</v>
      </c>
      <c r="E16" s="163">
        <f>'Table 16'!E16 - 'Table 37'!E16</f>
        <v>7821.857</v>
      </c>
      <c r="F16" s="163">
        <f>'Table 16'!F16 - 'Table 37'!F16</f>
        <v>8050.1909999999989</v>
      </c>
      <c r="G16" s="163">
        <f>'Table 16'!G16 - 'Table 37'!G16</f>
        <v>84141.628999999986</v>
      </c>
      <c r="H16" s="163">
        <f>'Table 16'!H16 - 'Table 37'!H16</f>
        <v>158218.30499999999</v>
      </c>
      <c r="I16" s="163">
        <f>'Table 16'!I16 - 'Table 37'!I16</f>
        <v>14868.451000000001</v>
      </c>
      <c r="J16" s="163">
        <f>'Table 16'!J16 - 'Table 37'!J16</f>
        <v>19734.968999999997</v>
      </c>
      <c r="K16" s="163">
        <f>'Table 16'!K16 - 'Table 37'!K16</f>
        <v>108712.17800000001</v>
      </c>
      <c r="L16" s="163">
        <f>'Table 16'!L16 - 'Table 37'!L16</f>
        <v>51468.691000000006</v>
      </c>
    </row>
    <row r="17" spans="1:12">
      <c r="A17" s="142">
        <v>2007</v>
      </c>
      <c r="B17" s="101">
        <f>'Table 16'!B17 - 'Table 37'!B17</f>
        <v>490096.71399999992</v>
      </c>
      <c r="C17" s="163">
        <f>'Table 16'!C17 - 'Table 37'!C17</f>
        <v>16215.745999999999</v>
      </c>
      <c r="D17" s="163">
        <f>'Table 16'!D17 - 'Table 37'!D17</f>
        <v>1129.3620000000001</v>
      </c>
      <c r="E17" s="163">
        <f>'Table 16'!E17 - 'Table 37'!E17</f>
        <v>8104.1899999999987</v>
      </c>
      <c r="F17" s="163">
        <f>'Table 16'!F17 - 'Table 37'!F17</f>
        <v>8309.6440000000002</v>
      </c>
      <c r="G17" s="163">
        <f>'Table 16'!G17 - 'Table 37'!G17</f>
        <v>89939.815000000002</v>
      </c>
      <c r="H17" s="163">
        <f>'Table 16'!H17 - 'Table 37'!H17</f>
        <v>162453.21600000001</v>
      </c>
      <c r="I17" s="163">
        <f>'Table 16'!I17 - 'Table 37'!I17</f>
        <v>15350.584999999999</v>
      </c>
      <c r="J17" s="163">
        <f>'Table 16'!J17 - 'Table 37'!J17</f>
        <v>23098.635999999999</v>
      </c>
      <c r="K17" s="163">
        <f>'Table 16'!K17 - 'Table 37'!K17</f>
        <v>109041.277</v>
      </c>
      <c r="L17" s="163">
        <f>'Table 16'!L17 - 'Table 37'!L17</f>
        <v>53573.521999999997</v>
      </c>
    </row>
    <row r="18" spans="1:12">
      <c r="A18" s="142">
        <v>2008</v>
      </c>
      <c r="B18" s="101">
        <f>'Table 16'!B18 - 'Table 37'!B18</f>
        <v>522848.07199999993</v>
      </c>
      <c r="C18" s="163">
        <f>'Table 16'!C18 - 'Table 37'!C18</f>
        <v>17937.305999999997</v>
      </c>
      <c r="D18" s="163">
        <f>'Table 16'!D18 - 'Table 37'!D18</f>
        <v>1076.8449999999998</v>
      </c>
      <c r="E18" s="163">
        <f>'Table 16'!E18 - 'Table 37'!E18</f>
        <v>8502.1029999999992</v>
      </c>
      <c r="F18" s="163">
        <f>'Table 16'!F18 - 'Table 37'!F18</f>
        <v>7665.2900000000009</v>
      </c>
      <c r="G18" s="163">
        <f>'Table 16'!G18 - 'Table 37'!G18</f>
        <v>88923.315999999992</v>
      </c>
      <c r="H18" s="163">
        <f>'Table 16'!H18 - 'Table 37'!H18</f>
        <v>156841.62400000001</v>
      </c>
      <c r="I18" s="163">
        <f>'Table 16'!I18 - 'Table 37'!I18</f>
        <v>15961.769999999997</v>
      </c>
      <c r="J18" s="163">
        <f>'Table 16'!J18 - 'Table 37'!J18</f>
        <v>35499.457999999999</v>
      </c>
      <c r="K18" s="163">
        <f>'Table 16'!K18 - 'Table 37'!K18</f>
        <v>132102.59599999999</v>
      </c>
      <c r="L18" s="163">
        <f>'Table 16'!L18 - 'Table 37'!L18</f>
        <v>54922.071999999986</v>
      </c>
    </row>
    <row r="19" spans="1:12">
      <c r="A19" s="142">
        <v>2009</v>
      </c>
      <c r="B19" s="101">
        <f>'Table 16'!B19 - 'Table 37'!B19</f>
        <v>435751.05299999984</v>
      </c>
      <c r="C19" s="163">
        <f>'Table 16'!C19 - 'Table 37'!C19</f>
        <v>10417.242999999999</v>
      </c>
      <c r="D19" s="163">
        <f>'Table 16'!D19 - 'Table 37'!D19</f>
        <v>1052.576</v>
      </c>
      <c r="E19" s="163">
        <f>'Table 16'!E19 - 'Table 37'!E19</f>
        <v>7128.9239999999991</v>
      </c>
      <c r="F19" s="163">
        <f>'Table 16'!F19 - 'Table 37'!F19</f>
        <v>7327.0620000000017</v>
      </c>
      <c r="G19" s="163">
        <f>'Table 16'!G19 - 'Table 37'!G19</f>
        <v>86613.06700000001</v>
      </c>
      <c r="H19" s="163">
        <f>'Table 16'!H19 - 'Table 37'!H19</f>
        <v>148741.48800000001</v>
      </c>
      <c r="I19" s="163">
        <f>'Table 16'!I19 - 'Table 37'!I19</f>
        <v>13445.487000000001</v>
      </c>
      <c r="J19" s="163">
        <f>'Table 16'!J19 - 'Table 37'!J19</f>
        <v>26173.338000000003</v>
      </c>
      <c r="K19" s="163">
        <f>'Table 16'!K19 - 'Table 37'!K19</f>
        <v>85962.651000000013</v>
      </c>
      <c r="L19" s="163">
        <f>'Table 16'!L19 - 'Table 37'!L19</f>
        <v>46438.307000000001</v>
      </c>
    </row>
    <row r="20" spans="1:12">
      <c r="A20" s="142">
        <v>2010</v>
      </c>
      <c r="B20" s="101">
        <f>'Table 16'!B20 - 'Table 37'!B20</f>
        <v>490922.08999999985</v>
      </c>
      <c r="C20" s="163">
        <f>'Table 16'!C20 - 'Table 37'!C20</f>
        <v>13555.608999999997</v>
      </c>
      <c r="D20" s="163">
        <f>'Table 16'!D20 - 'Table 37'!D20</f>
        <v>1198.3290000000002</v>
      </c>
      <c r="E20" s="163">
        <f>'Table 16'!E20 - 'Table 37'!E20</f>
        <v>7881.8420000000006</v>
      </c>
      <c r="F20" s="163">
        <f>'Table 16'!F20 - 'Table 37'!F20</f>
        <v>7869.9840000000004</v>
      </c>
      <c r="G20" s="163">
        <f>'Table 16'!G20 - 'Table 37'!G20</f>
        <v>91935.497000000003</v>
      </c>
      <c r="H20" s="163">
        <f>'Table 16'!H20 - 'Table 37'!H20</f>
        <v>165080.97499999998</v>
      </c>
      <c r="I20" s="163">
        <f>'Table 16'!I20 - 'Table 37'!I20</f>
        <v>14616.557000000001</v>
      </c>
      <c r="J20" s="163">
        <f>'Table 16'!J20 - 'Table 37'!J20</f>
        <v>27809.578999999998</v>
      </c>
      <c r="K20" s="163">
        <f>'Table 16'!K20 - 'Table 37'!K20</f>
        <v>106630.516</v>
      </c>
      <c r="L20" s="163">
        <f>'Table 16'!L20 - 'Table 37'!L20</f>
        <v>50904.78899999999</v>
      </c>
    </row>
    <row r="21" spans="1:12">
      <c r="A21" s="142">
        <v>2011</v>
      </c>
      <c r="B21" s="101">
        <f>'Table 16'!B21 - 'Table 37'!B21</f>
        <v>538621.50399999996</v>
      </c>
      <c r="C21" s="163">
        <f>'Table 16'!C21 - 'Table 37'!C21</f>
        <v>16694.921000000002</v>
      </c>
      <c r="D21" s="163">
        <f>'Table 16'!D21 - 'Table 37'!D21</f>
        <v>1230.5889999999999</v>
      </c>
      <c r="E21" s="163">
        <f>'Table 16'!E21 - 'Table 37'!E21</f>
        <v>7702.7979999999989</v>
      </c>
      <c r="F21" s="163">
        <f>'Table 16'!F21 - 'Table 37'!F21</f>
        <v>8296.857</v>
      </c>
      <c r="G21" s="163">
        <f>'Table 16'!G21 - 'Table 37'!G21</f>
        <v>95203.298999999999</v>
      </c>
      <c r="H21" s="163">
        <f>'Table 16'!H21 - 'Table 37'!H21</f>
        <v>173895.25599999999</v>
      </c>
      <c r="I21" s="163">
        <f>'Table 16'!I21 - 'Table 37'!I21</f>
        <v>16087.180999999997</v>
      </c>
      <c r="J21" s="163">
        <f>'Table 16'!J21 - 'Table 37'!J21</f>
        <v>36540.582999999999</v>
      </c>
      <c r="K21" s="163">
        <f>'Table 16'!K21 - 'Table 37'!K21</f>
        <v>123185.514</v>
      </c>
      <c r="L21" s="163">
        <f>'Table 16'!L21 - 'Table 37'!L21</f>
        <v>56565.725999999995</v>
      </c>
    </row>
    <row r="22" spans="1:12">
      <c r="A22" s="142">
        <v>2012</v>
      </c>
      <c r="B22" s="101">
        <f>'Table 16'!B22 - 'Table 37'!B22</f>
        <v>536723.90800000005</v>
      </c>
      <c r="C22" s="163">
        <f>'Table 16'!C22 - 'Table 37'!C22</f>
        <v>13734.133999999998</v>
      </c>
      <c r="D22" s="163">
        <f>'Table 16'!D22 - 'Table 37'!D22</f>
        <v>1269.7359999999999</v>
      </c>
      <c r="E22" s="163">
        <f>'Table 16'!E22 - 'Table 37'!E22</f>
        <v>7432.1769999999997</v>
      </c>
      <c r="F22" s="163">
        <f>'Table 16'!F22 - 'Table 37'!F22</f>
        <v>8171.8129999999983</v>
      </c>
      <c r="G22" s="163">
        <f>'Table 16'!G22 - 'Table 37'!G22</f>
        <v>93818.915000000008</v>
      </c>
      <c r="H22" s="163">
        <f>'Table 16'!H22 - 'Table 37'!H22</f>
        <v>178266.87900000002</v>
      </c>
      <c r="I22" s="163">
        <f>'Table 16'!I22 - 'Table 37'!I22</f>
        <v>17663.991000000002</v>
      </c>
      <c r="J22" s="163">
        <f>'Table 16'!J22 - 'Table 37'!J22</f>
        <v>36657.074000000001</v>
      </c>
      <c r="K22" s="163">
        <f>'Table 16'!K22 - 'Table 37'!K22</f>
        <v>120526.08600000001</v>
      </c>
      <c r="L22" s="163">
        <f>'Table 16'!L22 - 'Table 37'!L22</f>
        <v>56325.053000000014</v>
      </c>
    </row>
    <row r="23" spans="1:12">
      <c r="A23" s="142">
        <v>2013</v>
      </c>
      <c r="B23" s="101">
        <f>'Table 16'!B23 - 'Table 37'!B23</f>
        <v>559920.00600000005</v>
      </c>
      <c r="C23" s="163">
        <f>'Table 16'!C23 - 'Table 37'!C23</f>
        <v>14991.878000000001</v>
      </c>
      <c r="D23" s="163">
        <f>'Table 16'!D23 - 'Table 37'!D23</f>
        <v>1327.721</v>
      </c>
      <c r="E23" s="163">
        <f>'Table 16'!E23 - 'Table 37'!E23</f>
        <v>7283.9239999999991</v>
      </c>
      <c r="F23" s="163">
        <f>'Table 16'!F23 - 'Table 37'!F23</f>
        <v>7885.7570000000014</v>
      </c>
      <c r="G23" s="163">
        <f>'Table 16'!G23 - 'Table 37'!G23</f>
        <v>95415.416999999987</v>
      </c>
      <c r="H23" s="163">
        <f>'Table 16'!H23 - 'Table 37'!H23</f>
        <v>177311.49099999998</v>
      </c>
      <c r="I23" s="163">
        <f>'Table 16'!I23 - 'Table 37'!I23</f>
        <v>18164.671000000002</v>
      </c>
      <c r="J23" s="163">
        <f>'Table 16'!J23 - 'Table 37'!J23</f>
        <v>39599.792000000001</v>
      </c>
      <c r="K23" s="163">
        <f>'Table 16'!K23 - 'Table 37'!K23</f>
        <v>136737.47399999999</v>
      </c>
      <c r="L23" s="163">
        <f>'Table 16'!L23 - 'Table 37'!L23</f>
        <v>58201.603999999992</v>
      </c>
    </row>
    <row r="24" spans="1:12">
      <c r="A24" s="142">
        <v>2014</v>
      </c>
      <c r="B24" s="101">
        <f>'Table 16'!B24 - 'Table 37'!B24</f>
        <v>599369.7080000001</v>
      </c>
      <c r="C24" s="163">
        <f>'Table 16'!C24 - 'Table 37'!C24</f>
        <v>14066.019</v>
      </c>
      <c r="D24" s="163">
        <f>'Table 16'!D24 - 'Table 37'!D24</f>
        <v>1282.2689999999998</v>
      </c>
      <c r="E24" s="163">
        <f>'Table 16'!E24 - 'Table 37'!E24</f>
        <v>7718.5060000000012</v>
      </c>
      <c r="F24" s="163">
        <f>'Table 16'!F24 - 'Table 37'!F24</f>
        <v>7845.4130000000005</v>
      </c>
      <c r="G24" s="163">
        <f>'Table 16'!G24 - 'Table 37'!G24</f>
        <v>98262.059000000008</v>
      </c>
      <c r="H24" s="163">
        <f>'Table 16'!H24 - 'Table 37'!H24</f>
        <v>189083.68099999998</v>
      </c>
      <c r="I24" s="163">
        <f>'Table 16'!I24 - 'Table 37'!I24</f>
        <v>18353.925000000003</v>
      </c>
      <c r="J24" s="163">
        <f>'Table 16'!J24 - 'Table 37'!J24</f>
        <v>37391.821000000004</v>
      </c>
      <c r="K24" s="163">
        <f>'Table 16'!K24 - 'Table 37'!K24</f>
        <v>157323.07199999999</v>
      </c>
      <c r="L24" s="163">
        <f>'Table 16'!L24 - 'Table 37'!L24</f>
        <v>64779.891000000003</v>
      </c>
    </row>
    <row r="25" spans="1:12">
      <c r="A25" s="142">
        <v>2015</v>
      </c>
      <c r="B25" s="101">
        <f>'Table 16'!B25 - 'Table 37'!B25</f>
        <v>548490.17999999993</v>
      </c>
      <c r="C25" s="163">
        <f>'Table 16'!C25 - 'Table 37'!C25</f>
        <v>10133.932000000001</v>
      </c>
      <c r="D25" s="163">
        <f>'Table 16'!D25 - 'Table 37'!D25</f>
        <v>1449.75</v>
      </c>
      <c r="E25" s="163">
        <f>'Table 16'!E25 - 'Table 37'!E25</f>
        <v>7819.994999999999</v>
      </c>
      <c r="F25" s="163">
        <f>'Table 16'!F25 - 'Table 37'!F25</f>
        <v>8471.1320000000014</v>
      </c>
      <c r="G25" s="163">
        <f>'Table 16'!G25 - 'Table 37'!G25</f>
        <v>101592.625</v>
      </c>
      <c r="H25" s="163">
        <f>'Table 16'!H25 - 'Table 37'!H25</f>
        <v>197437.75199999998</v>
      </c>
      <c r="I25" s="163">
        <f>'Table 16'!I25 - 'Table 37'!I25</f>
        <v>18128.970999999998</v>
      </c>
      <c r="J25" s="163">
        <f>'Table 16'!J25 - 'Table 37'!J25</f>
        <v>33415.468000000001</v>
      </c>
      <c r="K25" s="163">
        <f>'Table 16'!K25 - 'Table 37'!K25</f>
        <v>103895.508</v>
      </c>
      <c r="L25" s="163">
        <f>'Table 16'!L25 - 'Table 37'!L25</f>
        <v>63332.143000000011</v>
      </c>
    </row>
    <row r="26" spans="1:12">
      <c r="A26" s="133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</row>
    <row r="27" spans="1:12">
      <c r="A27" s="1" t="s">
        <v>22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</row>
    <row r="28" spans="1:12">
      <c r="A28" s="1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</row>
    <row r="29" spans="1:12">
      <c r="A29" s="21" t="s">
        <v>173</v>
      </c>
      <c r="B29" s="9">
        <f>IFERROR(((B25/B7)^(1/(2015-1997))-1)*100,"N/A")</f>
        <v>4.459926712777551</v>
      </c>
      <c r="C29" s="16">
        <f t="shared" ref="C29:L29" si="0">IFERROR(((C25/C7)^(1/(2015-1997))-1)*100,"N/A")</f>
        <v>8.282045231276447</v>
      </c>
      <c r="D29" s="17">
        <f t="shared" si="0"/>
        <v>5.1761797679616084</v>
      </c>
      <c r="E29" s="17">
        <f t="shared" si="0"/>
        <v>3.5131445047994925</v>
      </c>
      <c r="F29" s="17">
        <f t="shared" si="0"/>
        <v>3.5992797259515541</v>
      </c>
      <c r="G29" s="17">
        <f t="shared" si="0"/>
        <v>3.478215775148441</v>
      </c>
      <c r="H29" s="17">
        <f t="shared" si="0"/>
        <v>4.0920307750719864</v>
      </c>
      <c r="I29" s="17">
        <f t="shared" si="0"/>
        <v>4.7823079994739448</v>
      </c>
      <c r="J29" s="17">
        <f t="shared" si="0"/>
        <v>6.7808612807522817</v>
      </c>
      <c r="K29" s="17">
        <f t="shared" si="0"/>
        <v>5.1805773891373974</v>
      </c>
      <c r="L29" s="17">
        <f t="shared" si="0"/>
        <v>4.9438318983397123</v>
      </c>
    </row>
    <row r="30" spans="1:12">
      <c r="A30" s="21" t="s">
        <v>25</v>
      </c>
      <c r="B30" s="9">
        <f>IFERROR(((B17/B7)^(1/(2007-1997))-1)*100,"N/A")</f>
        <v>6.9598496227651019</v>
      </c>
      <c r="C30" s="16">
        <f t="shared" ref="C30:L30" si="1">IFERROR(((C17/C7)^(1/(2007-1997))-1)*100,"N/A")</f>
        <v>20.953239601023888</v>
      </c>
      <c r="D30" s="17">
        <f t="shared" si="1"/>
        <v>6.8083758987749654</v>
      </c>
      <c r="E30" s="17">
        <f t="shared" si="1"/>
        <v>6.7928598889874348</v>
      </c>
      <c r="F30" s="17">
        <f t="shared" si="1"/>
        <v>6.3668313044238145</v>
      </c>
      <c r="G30" s="17">
        <f t="shared" si="1"/>
        <v>5.0599181206993915</v>
      </c>
      <c r="H30" s="17">
        <f t="shared" si="1"/>
        <v>5.4098701112918812</v>
      </c>
      <c r="I30" s="17">
        <f t="shared" si="1"/>
        <v>6.97776150740963</v>
      </c>
      <c r="J30" s="17">
        <f t="shared" si="1"/>
        <v>8.4556131111951593</v>
      </c>
      <c r="K30" s="17">
        <f t="shared" si="1"/>
        <v>10.048317413634035</v>
      </c>
      <c r="L30" s="17">
        <f t="shared" si="1"/>
        <v>7.2642631393209367</v>
      </c>
    </row>
    <row r="31" spans="1:12">
      <c r="A31" s="21" t="s">
        <v>174</v>
      </c>
      <c r="B31" s="9">
        <f>IFERROR(((B25/B17)^(1/(2015-2007))-1)*100,"N/A")</f>
        <v>1.4170288687212373</v>
      </c>
      <c r="C31" s="16">
        <f t="shared" ref="C31:L31" si="2">IFERROR(((C25/C17)^(1/(2015-2007))-1)*100,"N/A")</f>
        <v>-5.7068527412121313</v>
      </c>
      <c r="D31" s="17">
        <f t="shared" si="2"/>
        <v>3.1709651505034131</v>
      </c>
      <c r="E31" s="17">
        <f t="shared" si="2"/>
        <v>-0.44522214349652645</v>
      </c>
      <c r="F31" s="17">
        <f t="shared" si="2"/>
        <v>0.24088190422577593</v>
      </c>
      <c r="G31" s="17">
        <f t="shared" si="2"/>
        <v>1.5345326150203897</v>
      </c>
      <c r="H31" s="17">
        <f t="shared" si="2"/>
        <v>2.4678763510682211</v>
      </c>
      <c r="I31" s="17">
        <f t="shared" si="2"/>
        <v>2.1012426779297932</v>
      </c>
      <c r="J31" s="17">
        <f t="shared" si="2"/>
        <v>4.7237418888691707</v>
      </c>
      <c r="K31" s="17">
        <f t="shared" si="2"/>
        <v>-0.60243845985998856</v>
      </c>
      <c r="L31" s="17">
        <f t="shared" si="2"/>
        <v>2.1137553488572713</v>
      </c>
    </row>
    <row r="32" spans="1:12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</row>
    <row r="33" spans="1:12">
      <c r="A33" s="25" t="s">
        <v>594</v>
      </c>
      <c r="B33" s="3" t="s">
        <v>929</v>
      </c>
      <c r="C33" s="133"/>
      <c r="D33" s="133"/>
      <c r="E33" s="133"/>
      <c r="F33" s="133"/>
      <c r="G33" s="133"/>
      <c r="H33" s="133"/>
      <c r="I33" s="133"/>
      <c r="J33" s="133"/>
      <c r="K33" s="133"/>
      <c r="L33" s="133"/>
    </row>
    <row r="34" spans="1:12">
      <c r="A34" s="25" t="s">
        <v>595</v>
      </c>
      <c r="B34" s="3" t="s">
        <v>596</v>
      </c>
      <c r="C34" s="133"/>
      <c r="D34" s="133"/>
      <c r="E34" s="133"/>
      <c r="F34" s="133"/>
      <c r="G34" s="133"/>
      <c r="H34" s="133"/>
      <c r="I34" s="133"/>
      <c r="J34" s="133"/>
      <c r="K34" s="133"/>
      <c r="L34" s="133"/>
    </row>
    <row r="35" spans="1:12">
      <c r="A35" s="1" t="s">
        <v>1</v>
      </c>
      <c r="B35" s="3" t="s">
        <v>654</v>
      </c>
      <c r="C35" s="133"/>
      <c r="D35" s="133"/>
      <c r="E35" s="133"/>
      <c r="F35" s="133"/>
      <c r="G35" s="133"/>
      <c r="H35" s="133"/>
      <c r="I35" s="133"/>
      <c r="J35" s="133"/>
      <c r="K35" s="133"/>
      <c r="L35" s="133"/>
    </row>
  </sheetData>
  <mergeCells count="1">
    <mergeCell ref="B6:L6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115"/>
  <dimension ref="A1:G39"/>
  <sheetViews>
    <sheetView zoomScaleNormal="100" workbookViewId="0">
      <selection sqref="A1:G28"/>
    </sheetView>
  </sheetViews>
  <sheetFormatPr defaultRowHeight="15"/>
  <cols>
    <col min="2" max="2" width="9.5703125" bestFit="1" customWidth="1"/>
    <col min="3" max="3" width="10.42578125" customWidth="1"/>
    <col min="4" max="7" width="9.28515625" bestFit="1" customWidth="1"/>
  </cols>
  <sheetData>
    <row r="1" spans="1:7" ht="15.75">
      <c r="A1" s="227" t="s">
        <v>137</v>
      </c>
      <c r="B1" s="227" t="s">
        <v>966</v>
      </c>
      <c r="C1" s="133"/>
      <c r="D1" s="133"/>
      <c r="E1" s="133"/>
      <c r="F1" s="133"/>
      <c r="G1" s="133"/>
    </row>
    <row r="2" spans="1:7">
      <c r="A2" s="3"/>
      <c r="B2" s="3"/>
      <c r="C2" s="133"/>
      <c r="D2" s="133"/>
      <c r="E2" s="133"/>
      <c r="F2" s="133"/>
      <c r="G2" s="133"/>
    </row>
    <row r="3" spans="1:7">
      <c r="A3" s="1" t="s">
        <v>2</v>
      </c>
      <c r="B3" s="133"/>
      <c r="C3" s="133"/>
      <c r="D3" s="133"/>
      <c r="E3" s="133"/>
      <c r="F3" s="133"/>
      <c r="G3" s="133"/>
    </row>
    <row r="4" spans="1:7">
      <c r="A4" s="133"/>
      <c r="B4" s="133"/>
      <c r="C4" s="133"/>
      <c r="D4" s="133"/>
      <c r="E4" s="113"/>
      <c r="F4" s="133"/>
      <c r="G4" s="133"/>
    </row>
    <row r="5" spans="1:7" ht="22.5">
      <c r="A5" s="4" t="s">
        <v>3</v>
      </c>
      <c r="B5" s="18" t="s">
        <v>110</v>
      </c>
      <c r="C5" s="6" t="s">
        <v>732</v>
      </c>
      <c r="D5" s="6" t="s">
        <v>734</v>
      </c>
      <c r="E5" s="6" t="s">
        <v>735</v>
      </c>
      <c r="F5" s="6" t="s">
        <v>736</v>
      </c>
      <c r="G5" s="6" t="s">
        <v>733</v>
      </c>
    </row>
    <row r="6" spans="1:7">
      <c r="A6" s="67"/>
      <c r="B6" s="246" t="s">
        <v>731</v>
      </c>
      <c r="C6" s="247"/>
      <c r="D6" s="247"/>
      <c r="E6" s="247"/>
      <c r="F6" s="247"/>
      <c r="G6" s="247"/>
    </row>
    <row r="7" spans="1:7">
      <c r="A7" s="142">
        <v>1997</v>
      </c>
      <c r="B7" s="101">
        <v>1272219</v>
      </c>
      <c r="C7" s="163">
        <v>1272219</v>
      </c>
      <c r="D7" s="163">
        <v>0</v>
      </c>
      <c r="E7" s="163">
        <v>0</v>
      </c>
      <c r="F7" s="163">
        <v>0</v>
      </c>
      <c r="G7" s="163">
        <v>0</v>
      </c>
    </row>
    <row r="8" spans="1:7">
      <c r="A8" s="142">
        <v>1998</v>
      </c>
      <c r="B8" s="101">
        <v>23799334</v>
      </c>
      <c r="C8" s="163">
        <v>23799334</v>
      </c>
      <c r="D8" s="163">
        <v>0</v>
      </c>
      <c r="E8" s="163">
        <v>0</v>
      </c>
      <c r="F8" s="163">
        <v>0</v>
      </c>
      <c r="G8" s="163">
        <v>0</v>
      </c>
    </row>
    <row r="9" spans="1:7">
      <c r="A9" s="142">
        <v>1999</v>
      </c>
      <c r="B9" s="101">
        <v>36391610</v>
      </c>
      <c r="C9" s="163">
        <v>36391610</v>
      </c>
      <c r="D9" s="163">
        <v>0</v>
      </c>
      <c r="E9" s="163">
        <v>0</v>
      </c>
      <c r="F9" s="163">
        <v>0</v>
      </c>
      <c r="G9" s="163">
        <v>0</v>
      </c>
    </row>
    <row r="10" spans="1:7">
      <c r="A10" s="142">
        <v>2000</v>
      </c>
      <c r="B10" s="101">
        <v>52798400</v>
      </c>
      <c r="C10" s="163">
        <v>52798400</v>
      </c>
      <c r="D10" s="163">
        <v>0</v>
      </c>
      <c r="E10" s="163">
        <v>0</v>
      </c>
      <c r="F10" s="163">
        <v>0</v>
      </c>
      <c r="G10" s="163">
        <v>0</v>
      </c>
    </row>
    <row r="11" spans="1:7">
      <c r="A11" s="142">
        <v>2001</v>
      </c>
      <c r="B11" s="101">
        <v>54288491</v>
      </c>
      <c r="C11" s="163">
        <v>54288491</v>
      </c>
      <c r="D11" s="163">
        <v>0</v>
      </c>
      <c r="E11" s="163">
        <v>0</v>
      </c>
      <c r="F11" s="163">
        <v>0</v>
      </c>
      <c r="G11" s="163">
        <v>0</v>
      </c>
    </row>
    <row r="12" spans="1:7">
      <c r="A12" s="142">
        <v>2002</v>
      </c>
      <c r="B12" s="101">
        <v>104333625</v>
      </c>
      <c r="C12" s="163">
        <v>65865381</v>
      </c>
      <c r="D12" s="163">
        <v>38468244</v>
      </c>
      <c r="E12" s="163">
        <v>0</v>
      </c>
      <c r="F12" s="163">
        <v>0</v>
      </c>
      <c r="G12" s="163">
        <v>0</v>
      </c>
    </row>
    <row r="13" spans="1:7">
      <c r="A13" s="142">
        <v>2003</v>
      </c>
      <c r="B13" s="101">
        <v>122963137</v>
      </c>
      <c r="C13" s="163">
        <v>74127546</v>
      </c>
      <c r="D13" s="163">
        <v>48835592</v>
      </c>
      <c r="E13" s="163">
        <v>0</v>
      </c>
      <c r="F13" s="163">
        <v>0</v>
      </c>
      <c r="G13" s="163">
        <v>0</v>
      </c>
    </row>
    <row r="14" spans="1:7">
      <c r="A14" s="142">
        <v>2004</v>
      </c>
      <c r="B14" s="101">
        <v>114780455</v>
      </c>
      <c r="C14" s="163">
        <v>74556455</v>
      </c>
      <c r="D14" s="163">
        <v>40224000</v>
      </c>
      <c r="E14" s="163">
        <v>0</v>
      </c>
      <c r="F14" s="163">
        <v>0</v>
      </c>
      <c r="G14" s="163">
        <v>0</v>
      </c>
    </row>
    <row r="15" spans="1:7">
      <c r="A15" s="142">
        <v>2005</v>
      </c>
      <c r="B15" s="101">
        <v>111269342</v>
      </c>
      <c r="C15" s="163">
        <v>72587775</v>
      </c>
      <c r="D15" s="163">
        <v>36215787</v>
      </c>
      <c r="E15" s="163">
        <v>2465781</v>
      </c>
      <c r="F15" s="163">
        <v>0</v>
      </c>
      <c r="G15" s="163">
        <v>0</v>
      </c>
    </row>
    <row r="16" spans="1:7">
      <c r="A16" s="142">
        <v>2006</v>
      </c>
      <c r="B16" s="101">
        <v>110842809</v>
      </c>
      <c r="C16" s="163">
        <v>65098404</v>
      </c>
      <c r="D16" s="163">
        <v>13685497</v>
      </c>
      <c r="E16" s="163">
        <v>32058907</v>
      </c>
      <c r="F16" s="163">
        <v>0</v>
      </c>
      <c r="G16" s="163">
        <v>0</v>
      </c>
    </row>
    <row r="17" spans="1:7">
      <c r="A17" s="142">
        <v>2007</v>
      </c>
      <c r="B17" s="101">
        <v>134479493</v>
      </c>
      <c r="C17" s="163">
        <v>49221563</v>
      </c>
      <c r="D17" s="163">
        <v>42443528</v>
      </c>
      <c r="E17" s="163">
        <v>42814402</v>
      </c>
      <c r="F17" s="163">
        <v>0</v>
      </c>
      <c r="G17" s="163">
        <v>0</v>
      </c>
    </row>
    <row r="18" spans="1:7">
      <c r="A18" s="142">
        <v>2008</v>
      </c>
      <c r="B18" s="101">
        <v>125245251</v>
      </c>
      <c r="C18" s="163">
        <v>50732530</v>
      </c>
      <c r="D18" s="163">
        <v>37550268</v>
      </c>
      <c r="E18" s="163">
        <v>36962453</v>
      </c>
      <c r="F18" s="163">
        <v>0</v>
      </c>
      <c r="G18" s="163">
        <v>0</v>
      </c>
    </row>
    <row r="19" spans="1:7">
      <c r="A19" s="142">
        <v>2009</v>
      </c>
      <c r="B19" s="101">
        <v>97679170</v>
      </c>
      <c r="C19" s="163">
        <v>45852232</v>
      </c>
      <c r="D19" s="163">
        <v>29030059</v>
      </c>
      <c r="E19" s="163">
        <v>22796879</v>
      </c>
      <c r="F19" s="163">
        <v>0</v>
      </c>
      <c r="G19" s="163">
        <v>0</v>
      </c>
    </row>
    <row r="20" spans="1:7">
      <c r="A20" s="142">
        <v>2010</v>
      </c>
      <c r="B20" s="101">
        <v>100690975</v>
      </c>
      <c r="C20" s="163">
        <v>56337064</v>
      </c>
      <c r="D20" s="163">
        <v>24938539</v>
      </c>
      <c r="E20" s="163">
        <v>15667778</v>
      </c>
      <c r="F20" s="163">
        <v>3747594</v>
      </c>
      <c r="G20" s="163">
        <v>0</v>
      </c>
    </row>
    <row r="21" spans="1:7">
      <c r="A21" s="142">
        <v>2011</v>
      </c>
      <c r="B21" s="101">
        <v>97270178</v>
      </c>
      <c r="C21" s="163">
        <v>56349784</v>
      </c>
      <c r="D21" s="163">
        <v>15738615</v>
      </c>
      <c r="E21" s="163">
        <v>12702631</v>
      </c>
      <c r="F21" s="163">
        <v>12479148</v>
      </c>
      <c r="G21" s="163">
        <v>0</v>
      </c>
    </row>
    <row r="22" spans="1:7">
      <c r="A22" s="142">
        <v>2012</v>
      </c>
      <c r="B22" s="101">
        <v>72181124</v>
      </c>
      <c r="C22" s="163">
        <v>47837205</v>
      </c>
      <c r="D22" s="163">
        <v>8471783</v>
      </c>
      <c r="E22" s="163">
        <v>8965880</v>
      </c>
      <c r="F22" s="163">
        <v>6906257</v>
      </c>
      <c r="G22" s="163">
        <v>0</v>
      </c>
    </row>
    <row r="23" spans="1:7">
      <c r="A23" s="142">
        <v>2013</v>
      </c>
      <c r="B23" s="101">
        <v>83585246</v>
      </c>
      <c r="C23" s="163">
        <v>49414018</v>
      </c>
      <c r="D23" s="163">
        <v>13777894</v>
      </c>
      <c r="E23" s="163">
        <v>12106647</v>
      </c>
      <c r="F23" s="163">
        <v>8286687</v>
      </c>
      <c r="G23" s="163">
        <v>0</v>
      </c>
    </row>
    <row r="24" spans="1:7">
      <c r="A24" s="142">
        <v>2014</v>
      </c>
      <c r="B24" s="101">
        <v>78850856</v>
      </c>
      <c r="C24" s="163">
        <v>42166430</v>
      </c>
      <c r="D24" s="163">
        <v>16762174</v>
      </c>
      <c r="E24" s="163">
        <v>11858981</v>
      </c>
      <c r="F24" s="163">
        <v>8063272</v>
      </c>
      <c r="G24" s="163">
        <v>0</v>
      </c>
    </row>
    <row r="25" spans="1:7">
      <c r="A25" s="142">
        <v>2015</v>
      </c>
      <c r="B25" s="101">
        <v>62673282</v>
      </c>
      <c r="C25" s="163">
        <v>33038669</v>
      </c>
      <c r="D25" s="163">
        <v>13063005</v>
      </c>
      <c r="E25" s="163">
        <v>12913586</v>
      </c>
      <c r="F25" s="163">
        <v>3658022</v>
      </c>
      <c r="G25" s="163">
        <v>0</v>
      </c>
    </row>
    <row r="26" spans="1:7" s="133" customFormat="1">
      <c r="A26" s="142">
        <v>2016</v>
      </c>
      <c r="B26" s="101">
        <v>76744577</v>
      </c>
      <c r="C26" s="163">
        <v>49776491</v>
      </c>
      <c r="D26" s="163">
        <v>12047379</v>
      </c>
      <c r="E26" s="163">
        <v>12304477</v>
      </c>
      <c r="F26" s="163">
        <v>2616230</v>
      </c>
      <c r="G26" s="163">
        <v>0</v>
      </c>
    </row>
    <row r="27" spans="1:7" s="133" customFormat="1">
      <c r="A27" s="142">
        <v>2017</v>
      </c>
      <c r="B27" s="101">
        <v>80569394</v>
      </c>
      <c r="C27" s="163">
        <v>53039962</v>
      </c>
      <c r="D27" s="163">
        <v>11154795</v>
      </c>
      <c r="E27" s="163">
        <v>10398267</v>
      </c>
      <c r="F27" s="163">
        <v>5196912</v>
      </c>
      <c r="G27" s="163">
        <v>779457</v>
      </c>
    </row>
    <row r="28" spans="1:7" s="239" customFormat="1">
      <c r="A28" s="241">
        <v>2018</v>
      </c>
      <c r="B28" s="101">
        <v>84005398</v>
      </c>
      <c r="C28" s="163">
        <v>41071101</v>
      </c>
      <c r="D28" s="163">
        <v>11368639</v>
      </c>
      <c r="E28" s="163">
        <v>7243258</v>
      </c>
      <c r="F28" s="163">
        <v>1804969</v>
      </c>
      <c r="G28" s="163">
        <v>22517430</v>
      </c>
    </row>
    <row r="29" spans="1:7">
      <c r="A29" s="133"/>
      <c r="B29" s="133"/>
      <c r="C29" s="133"/>
      <c r="D29" s="133"/>
      <c r="E29" s="133"/>
      <c r="F29" s="133"/>
      <c r="G29" s="133"/>
    </row>
    <row r="30" spans="1:7">
      <c r="A30" s="1" t="s">
        <v>22</v>
      </c>
      <c r="B30" s="133"/>
      <c r="C30" s="133"/>
      <c r="D30" s="133"/>
      <c r="E30" s="133"/>
      <c r="F30" s="133"/>
      <c r="G30" s="133"/>
    </row>
    <row r="31" spans="1:7">
      <c r="A31" s="1"/>
      <c r="B31" s="133"/>
      <c r="C31" s="133"/>
      <c r="D31" s="133"/>
      <c r="E31" s="133"/>
      <c r="F31" s="133"/>
      <c r="G31" s="133"/>
    </row>
    <row r="32" spans="1:7" ht="22.5">
      <c r="A32" s="12" t="s">
        <v>23</v>
      </c>
      <c r="B32" s="208" t="s">
        <v>110</v>
      </c>
      <c r="C32" s="207" t="s">
        <v>732</v>
      </c>
      <c r="D32" s="207" t="s">
        <v>734</v>
      </c>
      <c r="E32" s="207" t="s">
        <v>735</v>
      </c>
      <c r="F32" s="207" t="s">
        <v>736</v>
      </c>
      <c r="G32" s="207" t="s">
        <v>733</v>
      </c>
    </row>
    <row r="33" spans="1:7">
      <c r="A33" s="20" t="s">
        <v>942</v>
      </c>
      <c r="B33" s="19">
        <f>IFERROR(((B28/B7)^(1/(2018-1997))-1)*100,"N/A")</f>
        <v>22.082816163832184</v>
      </c>
      <c r="C33" s="13">
        <f t="shared" ref="C33:G33" si="0">IFERROR(((C28/C7)^(1/(2018-1997))-1)*100,"N/A")</f>
        <v>17.992914074288112</v>
      </c>
      <c r="D33" s="14" t="str">
        <f t="shared" si="0"/>
        <v>N/A</v>
      </c>
      <c r="E33" s="14" t="str">
        <f t="shared" si="0"/>
        <v>N/A</v>
      </c>
      <c r="F33" s="14" t="str">
        <f t="shared" si="0"/>
        <v>N/A</v>
      </c>
      <c r="G33" s="14" t="str">
        <f t="shared" si="0"/>
        <v>N/A</v>
      </c>
    </row>
    <row r="34" spans="1:7">
      <c r="A34" s="21" t="s">
        <v>25</v>
      </c>
      <c r="B34" s="9">
        <f>IFERROR(((B17/B7)^(1/(2007-1997))-1)*100,"N/A")</f>
        <v>59.371044359361626</v>
      </c>
      <c r="C34" s="16">
        <f t="shared" ref="C34:G34" si="1">IFERROR(((C17/C7)^(1/(2007-1997))-1)*100,"N/A")</f>
        <v>44.131647975465008</v>
      </c>
      <c r="D34" s="17" t="str">
        <f t="shared" si="1"/>
        <v>N/A</v>
      </c>
      <c r="E34" s="17" t="str">
        <f t="shared" si="1"/>
        <v>N/A</v>
      </c>
      <c r="F34" s="17" t="str">
        <f t="shared" si="1"/>
        <v>N/A</v>
      </c>
      <c r="G34" s="17" t="str">
        <f t="shared" si="1"/>
        <v>N/A</v>
      </c>
    </row>
    <row r="35" spans="1:7">
      <c r="A35" s="21" t="s">
        <v>943</v>
      </c>
      <c r="B35" s="9">
        <f>IFERROR(((B28/B17)^(1/(2018-2007))-1)*100,"N/A")</f>
        <v>-4.1873548649956849</v>
      </c>
      <c r="C35" s="16">
        <f t="shared" ref="C35:G35" si="2">IFERROR(((C28/C17)^(1/(2018-2007))-1)*100,"N/A")</f>
        <v>-1.6322329132661073</v>
      </c>
      <c r="D35" s="17">
        <f t="shared" si="2"/>
        <v>-11.28631153710562</v>
      </c>
      <c r="E35" s="17">
        <f t="shared" si="2"/>
        <v>-14.91569394519664</v>
      </c>
      <c r="F35" s="17" t="str">
        <f t="shared" si="2"/>
        <v>N/A</v>
      </c>
      <c r="G35" s="17" t="str">
        <f t="shared" si="2"/>
        <v>N/A</v>
      </c>
    </row>
    <row r="36" spans="1:7">
      <c r="A36" s="133"/>
      <c r="B36" s="133"/>
      <c r="C36" s="133"/>
      <c r="D36" s="133"/>
      <c r="E36" s="133"/>
      <c r="F36" s="133"/>
      <c r="G36" s="133"/>
    </row>
    <row r="37" spans="1:7">
      <c r="A37" s="25" t="s">
        <v>594</v>
      </c>
      <c r="B37" s="3" t="s">
        <v>967</v>
      </c>
      <c r="C37" s="133"/>
      <c r="D37" s="133"/>
      <c r="E37" s="133"/>
      <c r="F37" s="133"/>
      <c r="G37" s="133"/>
    </row>
    <row r="38" spans="1:7">
      <c r="A38" s="25" t="s">
        <v>595</v>
      </c>
      <c r="B38" s="3" t="s">
        <v>737</v>
      </c>
      <c r="C38" s="133"/>
      <c r="D38" s="133"/>
      <c r="E38" s="133"/>
      <c r="F38" s="133"/>
      <c r="G38" s="133"/>
    </row>
    <row r="39" spans="1:7">
      <c r="A39" s="1" t="s">
        <v>738</v>
      </c>
      <c r="B39" s="3" t="s">
        <v>739</v>
      </c>
      <c r="C39" s="133"/>
      <c r="D39" s="133"/>
      <c r="E39" s="133"/>
      <c r="F39" s="133"/>
      <c r="G39" s="133"/>
    </row>
  </sheetData>
  <mergeCells count="1">
    <mergeCell ref="B6:G6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76"/>
  <dimension ref="A1:C37"/>
  <sheetViews>
    <sheetView workbookViewId="0">
      <selection activeCell="B2" sqref="B2"/>
    </sheetView>
  </sheetViews>
  <sheetFormatPr defaultRowHeight="15"/>
  <cols>
    <col min="2" max="2" width="10.85546875" customWidth="1"/>
    <col min="3" max="3" width="10.140625" customWidth="1"/>
  </cols>
  <sheetData>
    <row r="1" spans="1:3" ht="15.75">
      <c r="A1" s="227" t="s">
        <v>141</v>
      </c>
      <c r="B1" s="227" t="s">
        <v>1001</v>
      </c>
      <c r="C1" s="169"/>
    </row>
    <row r="2" spans="1:3">
      <c r="A2" s="3"/>
      <c r="B2" s="3"/>
      <c r="C2" s="169"/>
    </row>
    <row r="3" spans="1:3">
      <c r="A3" s="1" t="s">
        <v>2</v>
      </c>
      <c r="B3" s="169"/>
      <c r="C3" s="169"/>
    </row>
    <row r="4" spans="1:3">
      <c r="A4" s="169"/>
      <c r="B4" s="169"/>
      <c r="C4" s="169"/>
    </row>
    <row r="5" spans="1:3">
      <c r="A5" s="4" t="s">
        <v>3</v>
      </c>
      <c r="B5" s="171" t="s">
        <v>838</v>
      </c>
      <c r="C5" s="84" t="s">
        <v>838</v>
      </c>
    </row>
    <row r="6" spans="1:3" ht="22.5">
      <c r="A6" s="67"/>
      <c r="B6" s="180" t="s">
        <v>923</v>
      </c>
      <c r="C6" s="203" t="s">
        <v>924</v>
      </c>
    </row>
    <row r="7" spans="1:3">
      <c r="A7" s="142">
        <v>1997</v>
      </c>
      <c r="B7" s="81" t="s">
        <v>133</v>
      </c>
      <c r="C7" s="96" t="s">
        <v>133</v>
      </c>
    </row>
    <row r="8" spans="1:3">
      <c r="A8" s="142">
        <v>1998</v>
      </c>
      <c r="B8" s="76">
        <f>C8*6.28981</f>
        <v>907.61958300000003</v>
      </c>
      <c r="C8" s="77">
        <v>144.30000000000001</v>
      </c>
    </row>
    <row r="9" spans="1:3">
      <c r="A9" s="142">
        <v>1999</v>
      </c>
      <c r="B9" s="76">
        <f t="shared" ref="B9:B26" si="0">C9*6.28981</f>
        <v>867.99378000000002</v>
      </c>
      <c r="C9" s="77">
        <v>138</v>
      </c>
    </row>
    <row r="10" spans="1:3">
      <c r="A10" s="142">
        <v>2000</v>
      </c>
      <c r="B10" s="76">
        <f t="shared" si="0"/>
        <v>1003.853676</v>
      </c>
      <c r="C10" s="77">
        <v>159.6</v>
      </c>
    </row>
    <row r="11" spans="1:3">
      <c r="A11" s="142">
        <v>2001</v>
      </c>
      <c r="B11" s="76">
        <f t="shared" si="0"/>
        <v>949.76130999999998</v>
      </c>
      <c r="C11" s="77">
        <v>151</v>
      </c>
    </row>
    <row r="12" spans="1:3">
      <c r="A12" s="142">
        <v>2002</v>
      </c>
      <c r="B12" s="76">
        <f t="shared" si="0"/>
        <v>845.3504640000001</v>
      </c>
      <c r="C12" s="77">
        <v>134.4</v>
      </c>
    </row>
    <row r="13" spans="1:3">
      <c r="A13" s="142">
        <v>2003</v>
      </c>
      <c r="B13" s="76">
        <f t="shared" si="0"/>
        <v>762.95395299999996</v>
      </c>
      <c r="C13" s="77">
        <v>121.3</v>
      </c>
    </row>
    <row r="14" spans="1:3">
      <c r="A14" s="142">
        <v>2004</v>
      </c>
      <c r="B14" s="76">
        <f t="shared" si="0"/>
        <v>872.39664699999992</v>
      </c>
      <c r="C14" s="77">
        <v>138.69999999999999</v>
      </c>
    </row>
    <row r="15" spans="1:3">
      <c r="A15" s="142">
        <v>2005</v>
      </c>
      <c r="B15" s="76">
        <f t="shared" si="0"/>
        <v>1716.489149</v>
      </c>
      <c r="C15" s="77">
        <v>272.89999999999998</v>
      </c>
    </row>
    <row r="16" spans="1:3">
      <c r="A16" s="142">
        <v>2006</v>
      </c>
      <c r="B16" s="76">
        <f t="shared" si="0"/>
        <v>1605.1595119999999</v>
      </c>
      <c r="C16" s="77">
        <v>255.2</v>
      </c>
    </row>
    <row r="17" spans="1:3">
      <c r="A17" s="142">
        <v>2007</v>
      </c>
      <c r="B17" s="76">
        <f t="shared" si="0"/>
        <v>1665.541688</v>
      </c>
      <c r="C17" s="77">
        <v>264.8</v>
      </c>
    </row>
    <row r="18" spans="1:3">
      <c r="A18" s="142">
        <v>2008</v>
      </c>
      <c r="B18" s="76">
        <f t="shared" si="0"/>
        <v>1468.0416540000001</v>
      </c>
      <c r="C18" s="77">
        <v>233.4</v>
      </c>
    </row>
    <row r="19" spans="1:3">
      <c r="A19" s="142">
        <v>2009</v>
      </c>
      <c r="B19" s="76">
        <f t="shared" si="0"/>
        <v>1343.503416</v>
      </c>
      <c r="C19" s="77">
        <v>213.6</v>
      </c>
    </row>
    <row r="20" spans="1:3">
      <c r="A20" s="142">
        <v>2010</v>
      </c>
      <c r="B20" s="76">
        <f t="shared" si="0"/>
        <v>886.86320999999998</v>
      </c>
      <c r="C20" s="77">
        <v>141</v>
      </c>
    </row>
    <row r="21" spans="1:3">
      <c r="A21" s="142">
        <v>2011</v>
      </c>
      <c r="B21" s="76">
        <f t="shared" si="0"/>
        <v>798.80587000000003</v>
      </c>
      <c r="C21" s="77">
        <v>127</v>
      </c>
    </row>
    <row r="22" spans="1:3">
      <c r="A22" s="142">
        <v>2012</v>
      </c>
      <c r="B22" s="76">
        <f t="shared" si="0"/>
        <v>718.92528300000004</v>
      </c>
      <c r="C22" s="77">
        <v>114.3</v>
      </c>
    </row>
    <row r="23" spans="1:3">
      <c r="A23" s="142">
        <v>2013</v>
      </c>
      <c r="B23" s="76">
        <f t="shared" si="0"/>
        <v>706.97464400000001</v>
      </c>
      <c r="C23" s="77">
        <v>112.4</v>
      </c>
    </row>
    <row r="24" spans="1:3">
      <c r="A24" s="142">
        <v>2014</v>
      </c>
      <c r="B24" s="76">
        <f t="shared" si="0"/>
        <v>722.6991690000001</v>
      </c>
      <c r="C24" s="77">
        <v>114.9</v>
      </c>
    </row>
    <row r="25" spans="1:3">
      <c r="A25" s="142">
        <v>2015</v>
      </c>
      <c r="B25" s="76">
        <f t="shared" si="0"/>
        <v>689.36317599999995</v>
      </c>
      <c r="C25" s="77">
        <v>109.6</v>
      </c>
    </row>
    <row r="26" spans="1:3">
      <c r="A26" s="142">
        <v>2016</v>
      </c>
      <c r="B26" s="76">
        <f t="shared" si="0"/>
        <v>1292.555955</v>
      </c>
      <c r="C26" s="77">
        <v>205.5</v>
      </c>
    </row>
    <row r="27" spans="1:3">
      <c r="A27" s="169"/>
      <c r="B27" s="169"/>
      <c r="C27" s="169"/>
    </row>
    <row r="28" spans="1:3">
      <c r="A28" s="1" t="s">
        <v>22</v>
      </c>
      <c r="B28" s="169"/>
      <c r="C28" s="169"/>
    </row>
    <row r="29" spans="1:3">
      <c r="A29" s="1"/>
      <c r="B29" s="169"/>
      <c r="C29" s="169"/>
    </row>
    <row r="30" spans="1:3">
      <c r="A30" s="21" t="s">
        <v>930</v>
      </c>
      <c r="B30" s="9">
        <f>IFERROR(((B26/B8)^(1/(2016-1998))-1)*100,"N/A")</f>
        <v>1.9835922218334412</v>
      </c>
      <c r="C30" s="16">
        <f>IFERROR(((C26/C8)^(1/(2016-1998))-1)*100,"N/A")</f>
        <v>1.9835922218334412</v>
      </c>
    </row>
    <row r="31" spans="1:3">
      <c r="A31" s="21" t="s">
        <v>899</v>
      </c>
      <c r="B31" s="9">
        <f>IFERROR(((B17/B8)^(1/(2007-1998))-1)*100,"N/A")</f>
        <v>6.978037793782299</v>
      </c>
      <c r="C31" s="16">
        <f>IFERROR(((C18/C8)^(1/(2007-1998))-1)*100,"N/A")</f>
        <v>5.488188784153869</v>
      </c>
    </row>
    <row r="32" spans="1:3">
      <c r="A32" s="21" t="s">
        <v>26</v>
      </c>
      <c r="B32" s="9">
        <f>IFERROR(((B26/B17)^(1/(2016-2007))-1)*100,"N/A")</f>
        <v>-2.7776794474565714</v>
      </c>
      <c r="C32" s="16">
        <f>IFERROR(((C26/C17)^(1/(2016-2007))-1)*100,"N/A")</f>
        <v>-2.7776794474565714</v>
      </c>
    </row>
    <row r="33" spans="1:3">
      <c r="A33" s="169"/>
      <c r="B33" s="169"/>
      <c r="C33" s="169"/>
    </row>
    <row r="34" spans="1:3">
      <c r="A34" s="25" t="s">
        <v>594</v>
      </c>
      <c r="B34" s="3" t="s">
        <v>929</v>
      </c>
      <c r="C34" s="169"/>
    </row>
    <row r="35" spans="1:3">
      <c r="A35" s="25" t="s">
        <v>595</v>
      </c>
      <c r="B35" s="3" t="s">
        <v>840</v>
      </c>
      <c r="C35" s="169"/>
    </row>
    <row r="36" spans="1:3">
      <c r="A36" s="1" t="s">
        <v>1</v>
      </c>
      <c r="B36" s="3" t="s">
        <v>839</v>
      </c>
      <c r="C36" s="169"/>
    </row>
    <row r="37" spans="1:3">
      <c r="A37" s="1" t="s">
        <v>841</v>
      </c>
      <c r="B37" s="3" t="s">
        <v>842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116"/>
  <dimension ref="A1:B38"/>
  <sheetViews>
    <sheetView workbookViewId="0">
      <selection activeCell="N43" sqref="N43"/>
    </sheetView>
  </sheetViews>
  <sheetFormatPr defaultRowHeight="15"/>
  <cols>
    <col min="2" max="2" width="15" customWidth="1"/>
  </cols>
  <sheetData>
    <row r="1" spans="1:2" ht="15.75">
      <c r="A1" s="227" t="s">
        <v>142</v>
      </c>
      <c r="B1" s="227" t="s">
        <v>968</v>
      </c>
    </row>
    <row r="2" spans="1:2">
      <c r="A2" s="3"/>
      <c r="B2" s="3"/>
    </row>
    <row r="3" spans="1:2">
      <c r="A3" s="1" t="s">
        <v>2</v>
      </c>
      <c r="B3" s="133"/>
    </row>
    <row r="4" spans="1:2">
      <c r="A4" s="133"/>
      <c r="B4" s="133"/>
    </row>
    <row r="5" spans="1:2">
      <c r="A5" s="4" t="s">
        <v>3</v>
      </c>
      <c r="B5" s="23" t="s">
        <v>730</v>
      </c>
    </row>
    <row r="6" spans="1:2" ht="15" customHeight="1">
      <c r="A6" s="67"/>
      <c r="B6" s="112" t="s">
        <v>727</v>
      </c>
    </row>
    <row r="7" spans="1:2">
      <c r="A7" s="142">
        <v>1997</v>
      </c>
      <c r="B7" s="24">
        <v>19.108508059999998</v>
      </c>
    </row>
    <row r="8" spans="1:2">
      <c r="A8" s="142">
        <v>1998</v>
      </c>
      <c r="B8" s="24">
        <v>12.758102770000001</v>
      </c>
    </row>
    <row r="9" spans="1:2">
      <c r="A9" s="142">
        <v>1999</v>
      </c>
      <c r="B9" s="24">
        <v>17.90156627</v>
      </c>
    </row>
    <row r="10" spans="1:2">
      <c r="A10" s="142">
        <v>2000</v>
      </c>
      <c r="B10" s="24">
        <v>28.66067194</v>
      </c>
    </row>
    <row r="11" spans="1:2">
      <c r="A11" s="142">
        <v>2001</v>
      </c>
      <c r="B11" s="24">
        <v>24.45571984</v>
      </c>
    </row>
    <row r="12" spans="1:2">
      <c r="A12" s="142">
        <v>2002</v>
      </c>
      <c r="B12" s="24">
        <v>24.9932549</v>
      </c>
    </row>
    <row r="13" spans="1:2">
      <c r="A13" s="142">
        <v>2003</v>
      </c>
      <c r="B13" s="24">
        <v>28.850813949999999</v>
      </c>
    </row>
    <row r="14" spans="1:2">
      <c r="A14" s="142">
        <v>2004</v>
      </c>
      <c r="B14" s="24">
        <v>38.259693489999997</v>
      </c>
    </row>
    <row r="15" spans="1:2">
      <c r="A15" s="142">
        <v>2005</v>
      </c>
      <c r="B15" s="24">
        <v>54.574552529999998</v>
      </c>
    </row>
    <row r="16" spans="1:2">
      <c r="A16" s="142">
        <v>2006</v>
      </c>
      <c r="B16" s="24">
        <v>65.16176471</v>
      </c>
    </row>
    <row r="17" spans="1:2">
      <c r="A17" s="142">
        <v>2007</v>
      </c>
      <c r="B17" s="24">
        <v>72.441159999999996</v>
      </c>
    </row>
    <row r="18" spans="1:2">
      <c r="A18" s="142">
        <v>2008</v>
      </c>
      <c r="B18" s="24">
        <v>96.944347829999998</v>
      </c>
    </row>
    <row r="19" spans="1:2">
      <c r="A19" s="142">
        <v>2009</v>
      </c>
      <c r="B19" s="24">
        <v>61.738769840000003</v>
      </c>
    </row>
    <row r="20" spans="1:2">
      <c r="A20" s="142">
        <v>2010</v>
      </c>
      <c r="B20" s="24">
        <v>79.609444440000004</v>
      </c>
    </row>
    <row r="21" spans="1:2">
      <c r="A21" s="142">
        <v>2011</v>
      </c>
      <c r="B21" s="24">
        <v>111.2642742</v>
      </c>
    </row>
    <row r="22" spans="1:2">
      <c r="A22" s="142">
        <v>2012</v>
      </c>
      <c r="B22" s="24">
        <v>111.57068270000001</v>
      </c>
    </row>
    <row r="23" spans="1:2">
      <c r="A23" s="142">
        <v>2013</v>
      </c>
      <c r="B23" s="24">
        <v>108.55500000000001</v>
      </c>
    </row>
    <row r="24" spans="1:2">
      <c r="A24" s="142">
        <v>2014</v>
      </c>
      <c r="B24" s="24">
        <v>98.969606299999995</v>
      </c>
    </row>
    <row r="25" spans="1:2">
      <c r="A25" s="142">
        <v>2015</v>
      </c>
      <c r="B25" s="24">
        <v>52.316549019999997</v>
      </c>
    </row>
    <row r="26" spans="1:2" s="133" customFormat="1">
      <c r="A26" s="142">
        <v>2016</v>
      </c>
      <c r="B26" s="24">
        <v>43.637999999999998</v>
      </c>
    </row>
    <row r="27" spans="1:2" s="133" customFormat="1">
      <c r="A27" s="142">
        <v>2017</v>
      </c>
      <c r="B27" s="24">
        <v>54.124804689999998</v>
      </c>
    </row>
    <row r="28" spans="1:2" s="239" customFormat="1">
      <c r="A28" s="241">
        <v>2018</v>
      </c>
      <c r="B28" s="17">
        <v>71.34</v>
      </c>
    </row>
    <row r="29" spans="1:2">
      <c r="A29" s="133"/>
      <c r="B29" s="133"/>
    </row>
    <row r="30" spans="1:2">
      <c r="A30" s="1" t="s">
        <v>22</v>
      </c>
      <c r="B30" s="133"/>
    </row>
    <row r="31" spans="1:2">
      <c r="A31" s="1"/>
      <c r="B31" s="133"/>
    </row>
    <row r="32" spans="1:2">
      <c r="A32" s="21" t="s">
        <v>942</v>
      </c>
      <c r="B32" s="24">
        <f>IFERROR(((B28/B7)^(1/(2018-1997))-1)*100,"N/A")</f>
        <v>6.4738991031105808</v>
      </c>
    </row>
    <row r="33" spans="1:2">
      <c r="A33" s="21" t="s">
        <v>25</v>
      </c>
      <c r="B33" s="24">
        <f>IFERROR(((B17/B7)^(1/(2007-1997))-1)*100,"N/A")</f>
        <v>14.25517020641851</v>
      </c>
    </row>
    <row r="34" spans="1:2">
      <c r="A34" s="21" t="s">
        <v>943</v>
      </c>
      <c r="B34" s="24">
        <f>IFERROR(((B28/B17)^(1/(2018-2007))-1)*100,"N/A")</f>
        <v>-0.13915278540705955</v>
      </c>
    </row>
    <row r="35" spans="1:2">
      <c r="A35" s="133"/>
      <c r="B35" s="133"/>
    </row>
    <row r="36" spans="1:2">
      <c r="A36" s="25" t="s">
        <v>594</v>
      </c>
      <c r="B36" s="3" t="s">
        <v>929</v>
      </c>
    </row>
    <row r="37" spans="1:2">
      <c r="A37" s="25" t="s">
        <v>595</v>
      </c>
      <c r="B37" s="3" t="s">
        <v>729</v>
      </c>
    </row>
    <row r="38" spans="1:2">
      <c r="A38" s="1" t="s">
        <v>1</v>
      </c>
      <c r="B38" s="3" t="s">
        <v>728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9"/>
  <dimension ref="A1:L38"/>
  <sheetViews>
    <sheetView workbookViewId="0">
      <selection activeCell="L9" sqref="L9"/>
    </sheetView>
  </sheetViews>
  <sheetFormatPr defaultRowHeight="15"/>
  <cols>
    <col min="3" max="3" width="10.5703125" customWidth="1"/>
    <col min="10" max="10" width="9.85546875" customWidth="1"/>
  </cols>
  <sheetData>
    <row r="1" spans="1:12" ht="15.75">
      <c r="A1" s="227" t="s">
        <v>45</v>
      </c>
      <c r="B1" s="227" t="s">
        <v>995</v>
      </c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 s="41" customFormat="1">
      <c r="A6" s="67"/>
      <c r="B6" s="246" t="s">
        <v>655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8">
        <v>1997</v>
      </c>
      <c r="B7" s="101">
        <f>'Table 2'!B7</f>
        <v>865743</v>
      </c>
      <c r="C7" s="102">
        <f>'Table 1'!B7</f>
        <v>12285.344999999999</v>
      </c>
      <c r="D7" s="102">
        <v>2319</v>
      </c>
      <c r="E7" s="102">
        <v>15840</v>
      </c>
      <c r="F7" s="102">
        <v>14954</v>
      </c>
      <c r="G7" s="163">
        <v>169553</v>
      </c>
      <c r="H7" s="163">
        <v>328021</v>
      </c>
      <c r="I7" s="163">
        <v>26389</v>
      </c>
      <c r="J7" s="163">
        <v>43174</v>
      </c>
      <c r="K7" s="163">
        <v>152732</v>
      </c>
      <c r="L7" s="163">
        <v>101262</v>
      </c>
    </row>
    <row r="8" spans="1:12">
      <c r="A8" s="8">
        <v>1998</v>
      </c>
      <c r="B8" s="101">
        <f>'Table 2'!B8</f>
        <v>904504</v>
      </c>
      <c r="C8" s="102">
        <f>'Table 1'!B8</f>
        <v>13163.08</v>
      </c>
      <c r="D8" s="102">
        <v>2446</v>
      </c>
      <c r="E8" s="102">
        <v>16699</v>
      </c>
      <c r="F8" s="102">
        <v>15602</v>
      </c>
      <c r="G8" s="163">
        <v>177611</v>
      </c>
      <c r="H8" s="163">
        <v>345918</v>
      </c>
      <c r="I8" s="163">
        <v>27916</v>
      </c>
      <c r="J8" s="163">
        <v>44978</v>
      </c>
      <c r="K8" s="163">
        <v>159668</v>
      </c>
      <c r="L8" s="163">
        <v>101476</v>
      </c>
    </row>
    <row r="9" spans="1:12">
      <c r="A9" s="8">
        <v>1999</v>
      </c>
      <c r="B9" s="101">
        <f>'Table 2'!B9</f>
        <v>959541</v>
      </c>
      <c r="C9" s="102">
        <f>'Table 1'!B9</f>
        <v>14387.188</v>
      </c>
      <c r="D9" s="102">
        <v>2542</v>
      </c>
      <c r="E9" s="102">
        <v>18010</v>
      </c>
      <c r="F9" s="102">
        <v>16900</v>
      </c>
      <c r="G9" s="163">
        <v>190238</v>
      </c>
      <c r="H9" s="163">
        <v>374576</v>
      </c>
      <c r="I9" s="163">
        <v>28364</v>
      </c>
      <c r="J9" s="163">
        <v>45202</v>
      </c>
      <c r="K9" s="163">
        <v>161607</v>
      </c>
      <c r="L9" s="163">
        <v>105317</v>
      </c>
    </row>
    <row r="10" spans="1:12">
      <c r="A10" s="8">
        <v>2000</v>
      </c>
      <c r="B10" s="101">
        <f>'Table 2'!B10</f>
        <v>1019416</v>
      </c>
      <c r="C10" s="102">
        <f>'Table 1'!B10</f>
        <v>15515.998</v>
      </c>
      <c r="D10" s="102">
        <v>2628</v>
      </c>
      <c r="E10" s="102">
        <v>18889</v>
      </c>
      <c r="F10" s="102">
        <v>17384</v>
      </c>
      <c r="G10" s="163">
        <v>200105</v>
      </c>
      <c r="H10" s="163">
        <v>402651</v>
      </c>
      <c r="I10" s="163">
        <v>29735</v>
      </c>
      <c r="J10" s="163">
        <v>46370</v>
      </c>
      <c r="K10" s="163">
        <v>171558</v>
      </c>
      <c r="L10" s="163">
        <v>111502</v>
      </c>
    </row>
    <row r="11" spans="1:12">
      <c r="A11" s="8">
        <v>2001</v>
      </c>
      <c r="B11" s="101">
        <f>'Table 2'!B11</f>
        <v>1035848</v>
      </c>
      <c r="C11" s="102">
        <f>'Table 1'!B11</f>
        <v>15894.584000000001</v>
      </c>
      <c r="D11" s="102">
        <v>2567</v>
      </c>
      <c r="E11" s="102">
        <v>19566</v>
      </c>
      <c r="F11" s="102">
        <v>17682</v>
      </c>
      <c r="G11" s="163">
        <v>203556</v>
      </c>
      <c r="H11" s="163">
        <v>409952</v>
      </c>
      <c r="I11" s="163">
        <v>30256</v>
      </c>
      <c r="J11" s="163">
        <v>45394</v>
      </c>
      <c r="K11" s="163">
        <v>175284</v>
      </c>
      <c r="L11" s="163">
        <v>111427</v>
      </c>
    </row>
    <row r="12" spans="1:12">
      <c r="A12" s="8">
        <v>2002</v>
      </c>
      <c r="B12" s="101">
        <f>'Table 2'!B12</f>
        <v>1068611</v>
      </c>
      <c r="C12" s="102">
        <f>'Table 1'!B12</f>
        <v>19450.411</v>
      </c>
      <c r="D12" s="102">
        <v>2717</v>
      </c>
      <c r="E12" s="102">
        <v>20389</v>
      </c>
      <c r="F12" s="102">
        <v>18608</v>
      </c>
      <c r="G12" s="163">
        <v>209774</v>
      </c>
      <c r="H12" s="163">
        <v>424151</v>
      </c>
      <c r="I12" s="163">
        <v>30679</v>
      </c>
      <c r="J12" s="163">
        <v>45128</v>
      </c>
      <c r="K12" s="163">
        <v>177692</v>
      </c>
      <c r="L12" s="163">
        <v>115556</v>
      </c>
    </row>
    <row r="13" spans="1:12">
      <c r="A13" s="8">
        <v>2003</v>
      </c>
      <c r="B13" s="101">
        <f>'Table 2'!B13</f>
        <v>1086196</v>
      </c>
      <c r="C13" s="102">
        <f>'Table 1'!B13</f>
        <v>21137.921999999999</v>
      </c>
      <c r="D13" s="102">
        <v>2725</v>
      </c>
      <c r="E13" s="102">
        <v>20615</v>
      </c>
      <c r="F13" s="102">
        <v>18969</v>
      </c>
      <c r="G13" s="163">
        <v>211240</v>
      </c>
      <c r="H13" s="163">
        <v>427214</v>
      </c>
      <c r="I13" s="163">
        <v>30770</v>
      </c>
      <c r="J13" s="163">
        <v>47099</v>
      </c>
      <c r="K13" s="163">
        <v>184043</v>
      </c>
      <c r="L13" s="163">
        <v>118923</v>
      </c>
    </row>
    <row r="14" spans="1:12">
      <c r="A14" s="8">
        <v>2004</v>
      </c>
      <c r="B14" s="101">
        <f>'Table 2'!B14</f>
        <v>1124734</v>
      </c>
      <c r="C14" s="102">
        <f>'Table 1'!B14</f>
        <v>20819.115000000002</v>
      </c>
      <c r="D14" s="102">
        <v>2813</v>
      </c>
      <c r="E14" s="102">
        <v>20805</v>
      </c>
      <c r="F14" s="102">
        <v>19566</v>
      </c>
      <c r="G14" s="163">
        <v>216960</v>
      </c>
      <c r="H14" s="163">
        <v>438604</v>
      </c>
      <c r="I14" s="163">
        <v>31680</v>
      </c>
      <c r="J14" s="163">
        <v>49443</v>
      </c>
      <c r="K14" s="163">
        <v>195580</v>
      </c>
      <c r="L14" s="163">
        <v>125304</v>
      </c>
    </row>
    <row r="15" spans="1:12">
      <c r="A15" s="8">
        <v>2005</v>
      </c>
      <c r="B15" s="101">
        <f>'Table 2'!B15</f>
        <v>1162588</v>
      </c>
      <c r="C15" s="102">
        <f>'Table 1'!B15</f>
        <v>21376.294000000002</v>
      </c>
      <c r="D15" s="102">
        <v>2898</v>
      </c>
      <c r="E15" s="102">
        <v>20943</v>
      </c>
      <c r="F15" s="102">
        <v>19746</v>
      </c>
      <c r="G15" s="163">
        <v>220339</v>
      </c>
      <c r="H15" s="163">
        <v>452484</v>
      </c>
      <c r="I15" s="163">
        <v>32815</v>
      </c>
      <c r="J15" s="163">
        <v>50729</v>
      </c>
      <c r="K15" s="163">
        <v>205716</v>
      </c>
      <c r="L15" s="163">
        <v>132471</v>
      </c>
    </row>
    <row r="16" spans="1:12">
      <c r="A16" s="8">
        <v>2006</v>
      </c>
      <c r="B16" s="101">
        <f>'Table 2'!B16</f>
        <v>1192488</v>
      </c>
      <c r="C16" s="102">
        <f>'Table 1'!B16</f>
        <v>22303.264999999999</v>
      </c>
      <c r="D16" s="102">
        <v>2942</v>
      </c>
      <c r="E16" s="102">
        <v>20775</v>
      </c>
      <c r="F16" s="102">
        <v>19976</v>
      </c>
      <c r="G16" s="163">
        <v>221976</v>
      </c>
      <c r="H16" s="163">
        <v>458064</v>
      </c>
      <c r="I16" s="163">
        <v>34325</v>
      </c>
      <c r="J16" s="163">
        <v>49815</v>
      </c>
      <c r="K16" s="163">
        <v>220134</v>
      </c>
      <c r="L16" s="163">
        <v>138378</v>
      </c>
    </row>
    <row r="17" spans="1:12">
      <c r="A17" s="8">
        <v>2007</v>
      </c>
      <c r="B17" s="101">
        <f>'Table 2'!B17</f>
        <v>1213068</v>
      </c>
      <c r="C17" s="102">
        <f>'Table 1'!B17</f>
        <v>25679.556</v>
      </c>
      <c r="D17" s="102">
        <v>2937</v>
      </c>
      <c r="E17" s="102">
        <v>20910</v>
      </c>
      <c r="F17" s="102">
        <v>19918</v>
      </c>
      <c r="G17" s="163">
        <v>227539</v>
      </c>
      <c r="H17" s="163">
        <v>460311</v>
      </c>
      <c r="I17" s="163">
        <v>34878</v>
      </c>
      <c r="J17" s="163">
        <v>52058</v>
      </c>
      <c r="K17" s="163">
        <v>223037</v>
      </c>
      <c r="L17" s="163">
        <v>142093</v>
      </c>
    </row>
    <row r="18" spans="1:12">
      <c r="A18" s="8">
        <v>2008</v>
      </c>
      <c r="B18" s="101">
        <f>'Table 2'!B18</f>
        <v>1210659</v>
      </c>
      <c r="C18" s="102">
        <f>'Table 1'!B18</f>
        <v>24880.317999999999</v>
      </c>
      <c r="D18" s="102">
        <v>2936</v>
      </c>
      <c r="E18" s="102">
        <v>21165</v>
      </c>
      <c r="F18" s="102">
        <v>19872</v>
      </c>
      <c r="G18" s="163">
        <v>230487</v>
      </c>
      <c r="H18" s="163">
        <v>452946</v>
      </c>
      <c r="I18" s="163">
        <v>36031</v>
      </c>
      <c r="J18" s="163">
        <v>55130</v>
      </c>
      <c r="K18" s="163">
        <v>224261</v>
      </c>
      <c r="L18" s="163">
        <v>140855</v>
      </c>
    </row>
    <row r="19" spans="1:12">
      <c r="A19" s="8">
        <v>2009</v>
      </c>
      <c r="B19" s="101">
        <f>'Table 2'!B19</f>
        <v>1145629</v>
      </c>
      <c r="C19" s="102">
        <f>'Table 1'!B19</f>
        <v>21622.387999999999</v>
      </c>
      <c r="D19" s="102">
        <v>2889</v>
      </c>
      <c r="E19" s="102">
        <v>20748</v>
      </c>
      <c r="F19" s="102">
        <v>19135</v>
      </c>
      <c r="G19" s="163">
        <v>223816</v>
      </c>
      <c r="H19" s="163">
        <v>428454</v>
      </c>
      <c r="I19" s="163">
        <v>35350</v>
      </c>
      <c r="J19" s="163">
        <v>50907</v>
      </c>
      <c r="K19" s="163">
        <v>208043</v>
      </c>
      <c r="L19" s="163">
        <v>133760</v>
      </c>
    </row>
    <row r="20" spans="1:12">
      <c r="A20" s="8">
        <v>2010</v>
      </c>
      <c r="B20" s="101">
        <f>'Table 2'!B20</f>
        <v>1189956</v>
      </c>
      <c r="C20" s="102">
        <f>'Table 1'!B20</f>
        <v>23029.371999999999</v>
      </c>
      <c r="D20" s="102">
        <v>2928</v>
      </c>
      <c r="E20" s="102">
        <v>21366</v>
      </c>
      <c r="F20" s="102">
        <v>19494</v>
      </c>
      <c r="G20" s="163">
        <v>228448</v>
      </c>
      <c r="H20" s="163">
        <v>442590</v>
      </c>
      <c r="I20" s="163">
        <v>36304</v>
      </c>
      <c r="J20" s="163">
        <v>53909</v>
      </c>
      <c r="K20" s="163">
        <v>220358</v>
      </c>
      <c r="L20" s="163">
        <v>137520</v>
      </c>
    </row>
    <row r="21" spans="1:12">
      <c r="A21" s="8">
        <v>2011</v>
      </c>
      <c r="B21" s="101">
        <f>'Table 2'!B21</f>
        <v>1234985</v>
      </c>
      <c r="C21" s="102">
        <f>'Table 1'!B21</f>
        <v>23837.983</v>
      </c>
      <c r="D21" s="102">
        <v>2972</v>
      </c>
      <c r="E21" s="102">
        <v>21162</v>
      </c>
      <c r="F21" s="102">
        <v>19479</v>
      </c>
      <c r="G21" s="163">
        <v>234032</v>
      </c>
      <c r="H21" s="163">
        <v>455754</v>
      </c>
      <c r="I21" s="163">
        <v>37121</v>
      </c>
      <c r="J21" s="163">
        <v>57368</v>
      </c>
      <c r="K21" s="163">
        <v>237225</v>
      </c>
      <c r="L21" s="163">
        <v>141431</v>
      </c>
    </row>
    <row r="22" spans="1:12">
      <c r="A22" s="8">
        <v>2012</v>
      </c>
      <c r="B22" s="101">
        <f>'Table 2'!B22</f>
        <v>1259923</v>
      </c>
      <c r="C22" s="102">
        <f>'Table 1'!B22</f>
        <v>22330.133999999998</v>
      </c>
      <c r="D22" s="102">
        <v>3009</v>
      </c>
      <c r="E22" s="102">
        <v>20788</v>
      </c>
      <c r="F22" s="102">
        <v>19063</v>
      </c>
      <c r="G22" s="163">
        <v>237517</v>
      </c>
      <c r="H22" s="163">
        <v>462807</v>
      </c>
      <c r="I22" s="163">
        <v>38368</v>
      </c>
      <c r="J22" s="163">
        <v>58357</v>
      </c>
      <c r="K22" s="163">
        <v>246968</v>
      </c>
      <c r="L22" s="163">
        <v>145323</v>
      </c>
    </row>
    <row r="23" spans="1:12">
      <c r="A23" s="8">
        <v>2013</v>
      </c>
      <c r="B23" s="101">
        <f>'Table 2'!B23</f>
        <v>1297137</v>
      </c>
      <c r="C23" s="102">
        <f>'Table 1'!B23</f>
        <v>23881.585999999999</v>
      </c>
      <c r="D23" s="102">
        <v>3091</v>
      </c>
      <c r="E23" s="102">
        <v>20646</v>
      </c>
      <c r="F23" s="102">
        <v>18911</v>
      </c>
      <c r="G23" s="163">
        <v>240100</v>
      </c>
      <c r="H23" s="163">
        <v>469862</v>
      </c>
      <c r="I23" s="163">
        <v>39671</v>
      </c>
      <c r="J23" s="163">
        <v>62901</v>
      </c>
      <c r="K23" s="163">
        <v>262790</v>
      </c>
      <c r="L23" s="163">
        <v>148851</v>
      </c>
    </row>
    <row r="24" spans="1:12">
      <c r="A24" s="8">
        <v>2014</v>
      </c>
      <c r="B24" s="101">
        <f>'Table 2'!B24</f>
        <v>1340162</v>
      </c>
      <c r="C24" s="102">
        <f>'Table 1'!B24</f>
        <v>23491.218000000001</v>
      </c>
      <c r="D24" s="102">
        <v>3110</v>
      </c>
      <c r="E24" s="102">
        <v>20805</v>
      </c>
      <c r="F24" s="102">
        <v>18884</v>
      </c>
      <c r="G24" s="163">
        <v>244128</v>
      </c>
      <c r="H24" s="163">
        <v>483288</v>
      </c>
      <c r="I24" s="163">
        <v>40514</v>
      </c>
      <c r="J24" s="163">
        <v>64050</v>
      </c>
      <c r="K24" s="163">
        <v>279558</v>
      </c>
      <c r="L24" s="163">
        <v>155535</v>
      </c>
    </row>
    <row r="25" spans="1:12">
      <c r="A25" s="8">
        <v>2015</v>
      </c>
      <c r="B25" s="101">
        <f>'Table 2'!B25</f>
        <v>1347245</v>
      </c>
      <c r="C25" s="102">
        <f>'Table 1'!B25</f>
        <v>23038.178</v>
      </c>
      <c r="D25" s="102">
        <v>3159</v>
      </c>
      <c r="E25" s="102">
        <v>21017</v>
      </c>
      <c r="F25" s="102">
        <v>19151</v>
      </c>
      <c r="G25" s="163">
        <v>246573</v>
      </c>
      <c r="H25" s="163">
        <v>497912</v>
      </c>
      <c r="I25" s="163">
        <v>40996</v>
      </c>
      <c r="J25" s="163">
        <v>62845</v>
      </c>
      <c r="K25" s="163">
        <v>266202</v>
      </c>
      <c r="L25" s="163">
        <v>158941</v>
      </c>
    </row>
    <row r="26" spans="1:12">
      <c r="A26" s="8">
        <v>2016</v>
      </c>
      <c r="B26" s="101">
        <f>'Table 2'!B26</f>
        <v>1357932</v>
      </c>
      <c r="C26" s="102">
        <f>'Table 1'!B26</f>
        <v>23523.228999999999</v>
      </c>
      <c r="D26" s="102">
        <v>3218</v>
      </c>
      <c r="E26" s="102">
        <v>21434</v>
      </c>
      <c r="F26" s="102">
        <v>19440</v>
      </c>
      <c r="G26" s="163">
        <v>250251</v>
      </c>
      <c r="H26" s="163">
        <v>511103</v>
      </c>
      <c r="I26" s="163">
        <v>41644</v>
      </c>
      <c r="J26" s="163">
        <v>62257</v>
      </c>
      <c r="K26" s="163">
        <v>250645</v>
      </c>
      <c r="L26" s="163">
        <v>164657</v>
      </c>
    </row>
    <row r="27" spans="1:12" s="103" customFormat="1">
      <c r="A27" s="44">
        <v>2017</v>
      </c>
      <c r="B27" s="101">
        <f>'Table 2'!B27</f>
        <v>1407606</v>
      </c>
      <c r="C27" s="102">
        <f>'Table 1'!B27</f>
        <v>23731.021000000001</v>
      </c>
      <c r="D27" s="102">
        <v>3351</v>
      </c>
      <c r="E27" s="102">
        <v>21742</v>
      </c>
      <c r="F27" s="102">
        <v>19917</v>
      </c>
      <c r="G27" s="163">
        <v>259055</v>
      </c>
      <c r="H27" s="163">
        <v>526119</v>
      </c>
      <c r="I27" s="163">
        <v>43106</v>
      </c>
      <c r="J27" s="163">
        <v>63730</v>
      </c>
      <c r="K27" s="163">
        <v>264028</v>
      </c>
      <c r="L27" s="163">
        <v>172120</v>
      </c>
    </row>
    <row r="28" spans="1:12" s="225" customFormat="1">
      <c r="A28" s="228">
        <v>2018</v>
      </c>
      <c r="B28" s="101">
        <f>'Table 2'!B28</f>
        <v>1434781.068</v>
      </c>
      <c r="C28" s="102">
        <f>'Table 1'!B28</f>
        <v>22714.085999999999</v>
      </c>
      <c r="D28" s="102">
        <v>3438.65</v>
      </c>
      <c r="E28" s="102">
        <v>21980.153999999999</v>
      </c>
      <c r="F28" s="102">
        <v>19757.918000000001</v>
      </c>
      <c r="G28" s="163">
        <v>265523.84899999999</v>
      </c>
      <c r="H28" s="163">
        <v>536951.223</v>
      </c>
      <c r="I28" s="163">
        <v>43566.68</v>
      </c>
      <c r="J28" s="163">
        <v>64684.142</v>
      </c>
      <c r="K28" s="163">
        <v>270179.908</v>
      </c>
      <c r="L28" s="163">
        <v>176210.10800000001</v>
      </c>
    </row>
    <row r="30" spans="1:12">
      <c r="A30" s="1" t="s">
        <v>22</v>
      </c>
    </row>
    <row r="31" spans="1:12">
      <c r="A31" s="1"/>
    </row>
    <row r="32" spans="1:12">
      <c r="A32" s="21" t="s">
        <v>942</v>
      </c>
      <c r="B32" s="9">
        <f>((B28/B7)^(1/(2018-1997))-1)*100</f>
        <v>2.4347848182964871</v>
      </c>
      <c r="C32" s="16">
        <f>((C28/C7)^(1/(2018-1997))-1)*100</f>
        <v>2.9698074010449105</v>
      </c>
      <c r="D32" s="17">
        <f t="shared" ref="D32:L32" si="0">((D28/D7)^(1/(2018-1997))-1)*100</f>
        <v>1.8936244386098089</v>
      </c>
      <c r="E32" s="17">
        <f t="shared" si="0"/>
        <v>1.5722391097171107</v>
      </c>
      <c r="F32" s="17">
        <f t="shared" si="0"/>
        <v>1.3353877092788791</v>
      </c>
      <c r="G32" s="17">
        <f t="shared" si="0"/>
        <v>2.1588741087204877</v>
      </c>
      <c r="H32" s="17">
        <f t="shared" si="0"/>
        <v>2.3745619693571696</v>
      </c>
      <c r="I32" s="17">
        <f t="shared" si="0"/>
        <v>2.4160845113175622</v>
      </c>
      <c r="J32" s="17">
        <f t="shared" si="0"/>
        <v>1.9437816139953545</v>
      </c>
      <c r="K32" s="17">
        <f t="shared" si="0"/>
        <v>2.7534314002662708</v>
      </c>
      <c r="L32" s="17">
        <f t="shared" si="0"/>
        <v>2.6730340862113788</v>
      </c>
    </row>
    <row r="33" spans="1:12">
      <c r="A33" s="21" t="s">
        <v>25</v>
      </c>
      <c r="B33" s="9">
        <f t="shared" ref="B33:L33" si="1">((B17/B7)^(1/(2007-1997))-1)*100</f>
        <v>3.4307361650109947</v>
      </c>
      <c r="C33" s="16">
        <f t="shared" si="1"/>
        <v>7.6514825888628346</v>
      </c>
      <c r="D33" s="17">
        <f t="shared" si="1"/>
        <v>2.3906546628320369</v>
      </c>
      <c r="E33" s="17">
        <f t="shared" si="1"/>
        <v>2.8158062701698405</v>
      </c>
      <c r="F33" s="17">
        <f t="shared" si="1"/>
        <v>2.907928281320693</v>
      </c>
      <c r="G33" s="17">
        <f t="shared" si="1"/>
        <v>2.9852521516252839</v>
      </c>
      <c r="H33" s="17">
        <f t="shared" si="1"/>
        <v>3.4463020931136512</v>
      </c>
      <c r="I33" s="17">
        <f t="shared" si="1"/>
        <v>2.8283492705217794</v>
      </c>
      <c r="J33" s="17">
        <f t="shared" si="1"/>
        <v>1.8888168543188755</v>
      </c>
      <c r="K33" s="17">
        <f t="shared" si="1"/>
        <v>3.8591317464702346</v>
      </c>
      <c r="L33" s="17">
        <f t="shared" si="1"/>
        <v>3.4457418093138958</v>
      </c>
    </row>
    <row r="34" spans="1:12">
      <c r="A34" s="21" t="s">
        <v>943</v>
      </c>
      <c r="B34" s="9">
        <f>((B28/B17)^(1/(2018-2007))-1)*100</f>
        <v>1.5376989923921558</v>
      </c>
      <c r="C34" s="16">
        <f t="shared" ref="C34:L34" si="2">((C28/C17)^(1/(2018-2007))-1)*100</f>
        <v>-1.1093456742702346</v>
      </c>
      <c r="D34" s="17">
        <f t="shared" si="2"/>
        <v>1.4438727633186321</v>
      </c>
      <c r="E34" s="17">
        <f t="shared" si="2"/>
        <v>0.45478047334817084</v>
      </c>
      <c r="F34" s="17">
        <f t="shared" si="2"/>
        <v>-7.3332399674386206E-2</v>
      </c>
      <c r="G34" s="17">
        <f t="shared" si="2"/>
        <v>1.4133769642880933</v>
      </c>
      <c r="H34" s="17">
        <f t="shared" si="2"/>
        <v>1.40989115939123</v>
      </c>
      <c r="I34" s="17">
        <f t="shared" si="2"/>
        <v>2.0427328525656652</v>
      </c>
      <c r="J34" s="17">
        <f t="shared" si="2"/>
        <v>1.9937753072897024</v>
      </c>
      <c r="K34" s="17">
        <f t="shared" si="2"/>
        <v>1.7584674727041838</v>
      </c>
      <c r="L34" s="17">
        <f t="shared" si="2"/>
        <v>1.9755823188564836</v>
      </c>
    </row>
    <row r="36" spans="1:12">
      <c r="A36" s="25" t="s">
        <v>594</v>
      </c>
      <c r="B36" s="66" t="s">
        <v>938</v>
      </c>
    </row>
    <row r="37" spans="1:12">
      <c r="A37" s="25" t="s">
        <v>595</v>
      </c>
      <c r="B37" s="3" t="s">
        <v>596</v>
      </c>
    </row>
    <row r="38" spans="1:12">
      <c r="A38" s="1" t="s">
        <v>1</v>
      </c>
      <c r="B38" s="3" t="s">
        <v>654</v>
      </c>
    </row>
  </sheetData>
  <mergeCells count="1">
    <mergeCell ref="B6:L6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117"/>
  <dimension ref="A1:X35"/>
  <sheetViews>
    <sheetView workbookViewId="0">
      <selection activeCell="B33" sqref="B33"/>
    </sheetView>
  </sheetViews>
  <sheetFormatPr defaultRowHeight="15"/>
  <cols>
    <col min="2" max="2" width="13.28515625" style="169" customWidth="1"/>
    <col min="3" max="3" width="12.28515625" style="169" customWidth="1"/>
    <col min="4" max="4" width="11.42578125" style="169" customWidth="1"/>
    <col min="5" max="5" width="11.5703125" style="169" customWidth="1"/>
  </cols>
  <sheetData>
    <row r="1" spans="1:24" ht="15.75">
      <c r="A1" s="227" t="s">
        <v>143</v>
      </c>
      <c r="B1" s="2" t="s">
        <v>726</v>
      </c>
      <c r="C1" s="2"/>
      <c r="D1" s="2"/>
      <c r="E1" s="2"/>
      <c r="F1" s="2"/>
      <c r="G1" s="133"/>
      <c r="H1" s="133"/>
      <c r="I1" s="133"/>
      <c r="J1" s="133"/>
      <c r="K1" s="133"/>
      <c r="L1" s="133"/>
      <c r="M1" s="133"/>
      <c r="N1" s="133"/>
      <c r="O1" s="133"/>
      <c r="P1" s="133"/>
    </row>
    <row r="2" spans="1:24">
      <c r="A2" s="3"/>
      <c r="B2" s="3"/>
      <c r="C2" s="3"/>
      <c r="D2" s="3"/>
      <c r="E2" s="3"/>
      <c r="F2" s="3"/>
      <c r="G2" s="133"/>
      <c r="H2" s="133"/>
      <c r="I2" s="133"/>
      <c r="J2" s="133"/>
      <c r="K2" s="133"/>
      <c r="L2" s="133"/>
      <c r="M2" s="133"/>
      <c r="N2" s="133"/>
      <c r="O2" s="133"/>
      <c r="P2" s="133"/>
    </row>
    <row r="3" spans="1:24">
      <c r="A3" s="1" t="s">
        <v>2</v>
      </c>
      <c r="B3" s="1"/>
      <c r="C3" s="1"/>
      <c r="D3" s="1"/>
      <c r="E3" s="1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</row>
    <row r="4" spans="1:24">
      <c r="A4" s="133"/>
      <c r="F4" s="133"/>
      <c r="G4" s="133"/>
      <c r="H4" s="133"/>
      <c r="I4" s="133"/>
      <c r="J4" s="133"/>
      <c r="K4" s="133"/>
      <c r="L4" s="133"/>
      <c r="M4" s="133"/>
      <c r="N4" s="133"/>
      <c r="O4" s="133"/>
      <c r="P4" s="133"/>
    </row>
    <row r="5" spans="1:24" ht="33.75" customHeight="1">
      <c r="A5" s="4" t="s">
        <v>3</v>
      </c>
      <c r="B5" s="170" t="s">
        <v>831</v>
      </c>
      <c r="C5" s="84" t="s">
        <v>6</v>
      </c>
      <c r="D5" s="170" t="s">
        <v>825</v>
      </c>
      <c r="E5" s="171" t="s">
        <v>826</v>
      </c>
      <c r="F5" s="23" t="s">
        <v>6</v>
      </c>
      <c r="G5" s="170" t="s">
        <v>825</v>
      </c>
      <c r="H5" s="171" t="s">
        <v>826</v>
      </c>
      <c r="I5" s="170" t="s">
        <v>817</v>
      </c>
      <c r="J5" s="170" t="s">
        <v>818</v>
      </c>
      <c r="K5" s="170" t="s">
        <v>819</v>
      </c>
      <c r="L5" s="170" t="s">
        <v>820</v>
      </c>
      <c r="M5" s="170" t="s">
        <v>821</v>
      </c>
      <c r="N5" s="170" t="s">
        <v>822</v>
      </c>
      <c r="O5" s="170" t="s">
        <v>823</v>
      </c>
      <c r="P5" s="170" t="s">
        <v>824</v>
      </c>
      <c r="Q5" s="84" t="s">
        <v>818</v>
      </c>
      <c r="R5" s="170" t="s">
        <v>817</v>
      </c>
      <c r="S5" s="170" t="s">
        <v>819</v>
      </c>
      <c r="T5" s="170" t="s">
        <v>827</v>
      </c>
      <c r="U5" s="170" t="s">
        <v>828</v>
      </c>
      <c r="V5" s="170" t="s">
        <v>823</v>
      </c>
      <c r="W5" s="170" t="s">
        <v>829</v>
      </c>
      <c r="X5" s="170" t="s">
        <v>830</v>
      </c>
    </row>
    <row r="6" spans="1:24" ht="39" customHeight="1">
      <c r="A6" s="67"/>
      <c r="B6" s="206" t="s">
        <v>834</v>
      </c>
      <c r="C6" s="255" t="s">
        <v>832</v>
      </c>
      <c r="D6" s="256"/>
      <c r="E6" s="257"/>
      <c r="F6" s="247" t="s">
        <v>833</v>
      </c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>
      <c r="A7" s="142">
        <v>1997</v>
      </c>
      <c r="B7" s="78">
        <f>'Table 17'!P7</f>
        <v>4418</v>
      </c>
      <c r="C7" s="77">
        <f>F7/$B7*100</f>
        <v>17.480760525124488</v>
      </c>
      <c r="D7" s="78">
        <f t="shared" ref="D7:E7" si="0">G7/$B7*100</f>
        <v>16.840199185151654</v>
      </c>
      <c r="E7" s="79">
        <f t="shared" si="0"/>
        <v>0.64056133997283848</v>
      </c>
      <c r="F7" s="82">
        <f>G7+H7</f>
        <v>772.3</v>
      </c>
      <c r="G7" s="82">
        <f>J7+P7</f>
        <v>744</v>
      </c>
      <c r="H7" s="83">
        <f>SUM(I7,K7:O7)</f>
        <v>28.300000000000004</v>
      </c>
      <c r="I7" s="78">
        <v>0</v>
      </c>
      <c r="J7" s="78">
        <v>22.2</v>
      </c>
      <c r="K7" s="78">
        <v>12.3</v>
      </c>
      <c r="L7" s="78">
        <v>0</v>
      </c>
      <c r="M7" s="78">
        <v>10.4</v>
      </c>
      <c r="N7" s="78">
        <v>0.8</v>
      </c>
      <c r="O7" s="78">
        <v>4.8</v>
      </c>
      <c r="P7" s="78">
        <v>721.8</v>
      </c>
      <c r="Q7" s="77">
        <v>0</v>
      </c>
      <c r="R7" s="78">
        <v>0</v>
      </c>
      <c r="S7" s="78">
        <v>0</v>
      </c>
      <c r="T7" s="78">
        <v>0</v>
      </c>
      <c r="U7" s="78">
        <v>0</v>
      </c>
      <c r="V7" s="78">
        <v>0</v>
      </c>
      <c r="W7" s="78">
        <v>0</v>
      </c>
      <c r="X7" s="78">
        <v>0</v>
      </c>
    </row>
    <row r="8" spans="1:24">
      <c r="A8" s="142">
        <v>1998</v>
      </c>
      <c r="B8" s="78">
        <f>'Table 17'!P8</f>
        <v>5055</v>
      </c>
      <c r="C8" s="77">
        <f t="shared" ref="C8:C25" si="1">F8/$B8*100</f>
        <v>20.16815034619189</v>
      </c>
      <c r="D8" s="78">
        <f t="shared" ref="D8:D25" si="2">G8/$B8*100</f>
        <v>18.561819980217606</v>
      </c>
      <c r="E8" s="79">
        <f t="shared" ref="E8:E25" si="3">H8/$B8*100</f>
        <v>1.6063303659742831</v>
      </c>
      <c r="F8" s="82">
        <f t="shared" ref="F8:F25" si="4">G8+H8</f>
        <v>1019.5</v>
      </c>
      <c r="G8" s="82">
        <f t="shared" ref="G8:G16" si="5">J8+P8</f>
        <v>938.3</v>
      </c>
      <c r="H8" s="83">
        <f t="shared" ref="H8:H16" si="6">SUM(I8,K8:O8)</f>
        <v>81.2</v>
      </c>
      <c r="I8" s="78">
        <v>0</v>
      </c>
      <c r="J8" s="78">
        <v>433.1</v>
      </c>
      <c r="K8" s="78">
        <v>11.5</v>
      </c>
      <c r="L8" s="78">
        <v>0</v>
      </c>
      <c r="M8" s="78">
        <v>12.8</v>
      </c>
      <c r="N8" s="78">
        <v>49.7</v>
      </c>
      <c r="O8" s="78">
        <v>7.2</v>
      </c>
      <c r="P8" s="78">
        <v>505.2</v>
      </c>
      <c r="Q8" s="77">
        <v>0</v>
      </c>
      <c r="R8" s="78">
        <v>0</v>
      </c>
      <c r="S8" s="78">
        <v>0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</row>
    <row r="9" spans="1:24">
      <c r="A9" s="142">
        <v>1999</v>
      </c>
      <c r="B9" s="78">
        <f>'Table 17'!P9</f>
        <v>5893</v>
      </c>
      <c r="C9" s="77">
        <f t="shared" si="1"/>
        <v>28.583064652978113</v>
      </c>
      <c r="D9" s="78">
        <f t="shared" si="2"/>
        <v>27.639572374003059</v>
      </c>
      <c r="E9" s="79">
        <f t="shared" si="3"/>
        <v>0.94349227897505517</v>
      </c>
      <c r="F9" s="82">
        <f t="shared" si="4"/>
        <v>1684.4</v>
      </c>
      <c r="G9" s="82">
        <f t="shared" si="5"/>
        <v>1628.8000000000002</v>
      </c>
      <c r="H9" s="83">
        <f t="shared" si="6"/>
        <v>55.6</v>
      </c>
      <c r="I9" s="78">
        <v>0</v>
      </c>
      <c r="J9" s="78">
        <v>975.2</v>
      </c>
      <c r="K9" s="78">
        <v>9.1999999999999993</v>
      </c>
      <c r="L9" s="78">
        <v>0</v>
      </c>
      <c r="M9" s="78">
        <v>11.7</v>
      </c>
      <c r="N9" s="78">
        <v>27.3</v>
      </c>
      <c r="O9" s="78">
        <v>7.4</v>
      </c>
      <c r="P9" s="78">
        <v>653.6</v>
      </c>
      <c r="Q9" s="77">
        <v>0</v>
      </c>
      <c r="R9" s="78">
        <v>0</v>
      </c>
      <c r="S9" s="78">
        <v>0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</row>
    <row r="10" spans="1:24">
      <c r="A10" s="142">
        <v>2000</v>
      </c>
      <c r="B10" s="78">
        <f>'Table 17'!P10</f>
        <v>7923</v>
      </c>
      <c r="C10" s="77">
        <f t="shared" si="1"/>
        <v>52.107787454247124</v>
      </c>
      <c r="D10" s="78">
        <f t="shared" si="2"/>
        <v>41.767007446674242</v>
      </c>
      <c r="E10" s="79">
        <f t="shared" si="3"/>
        <v>10.340780007572889</v>
      </c>
      <c r="F10" s="82">
        <f t="shared" si="4"/>
        <v>4128.5</v>
      </c>
      <c r="G10" s="82">
        <f t="shared" si="5"/>
        <v>3309.2000000000003</v>
      </c>
      <c r="H10" s="83">
        <f t="shared" si="6"/>
        <v>819.3</v>
      </c>
      <c r="I10" s="78">
        <v>772.4</v>
      </c>
      <c r="J10" s="78">
        <v>2202.3000000000002</v>
      </c>
      <c r="K10" s="78">
        <v>14.7</v>
      </c>
      <c r="L10" s="78">
        <v>0</v>
      </c>
      <c r="M10" s="78">
        <v>13.3</v>
      </c>
      <c r="N10" s="78">
        <v>9.1</v>
      </c>
      <c r="O10" s="78">
        <v>9.8000000000000007</v>
      </c>
      <c r="P10" s="78">
        <v>1106.9000000000001</v>
      </c>
      <c r="Q10" s="77">
        <v>0</v>
      </c>
      <c r="R10" s="78">
        <v>0</v>
      </c>
      <c r="S10" s="78">
        <v>0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</row>
    <row r="11" spans="1:24">
      <c r="A11" s="142">
        <v>2001</v>
      </c>
      <c r="B11" s="78">
        <f>'Table 17'!P11</f>
        <v>7660</v>
      </c>
      <c r="C11" s="77">
        <f t="shared" si="1"/>
        <v>51.814621409921671</v>
      </c>
      <c r="D11" s="78">
        <f t="shared" si="2"/>
        <v>41.763707571801568</v>
      </c>
      <c r="E11" s="79">
        <f t="shared" si="3"/>
        <v>10.050913838120106</v>
      </c>
      <c r="F11" s="82">
        <f t="shared" si="4"/>
        <v>3969</v>
      </c>
      <c r="G11" s="82">
        <f t="shared" si="5"/>
        <v>3199.1</v>
      </c>
      <c r="H11" s="83">
        <f t="shared" si="6"/>
        <v>769.90000000000009</v>
      </c>
      <c r="I11" s="78">
        <v>709.7</v>
      </c>
      <c r="J11" s="78">
        <v>2038</v>
      </c>
      <c r="K11" s="78">
        <v>12.2</v>
      </c>
      <c r="L11" s="78">
        <v>3.2</v>
      </c>
      <c r="M11" s="78">
        <v>15.9</v>
      </c>
      <c r="N11" s="78">
        <v>15.4</v>
      </c>
      <c r="O11" s="78">
        <v>13.5</v>
      </c>
      <c r="P11" s="78">
        <v>1161.0999999999999</v>
      </c>
      <c r="Q11" s="77">
        <v>0</v>
      </c>
      <c r="R11" s="78">
        <v>0</v>
      </c>
      <c r="S11" s="78">
        <v>0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</row>
    <row r="12" spans="1:24">
      <c r="A12" s="142">
        <v>2002</v>
      </c>
      <c r="B12" s="78">
        <f>'Table 17'!P12</f>
        <v>10025</v>
      </c>
      <c r="C12" s="77">
        <f t="shared" si="1"/>
        <v>26.25436408977556</v>
      </c>
      <c r="D12" s="78">
        <f t="shared" si="2"/>
        <v>18.105735660847881</v>
      </c>
      <c r="E12" s="79">
        <f t="shared" si="3"/>
        <v>8.1486284289276796</v>
      </c>
      <c r="F12" s="82">
        <f t="shared" si="4"/>
        <v>2632</v>
      </c>
      <c r="G12" s="82">
        <f t="shared" si="5"/>
        <v>1815.1</v>
      </c>
      <c r="H12" s="83">
        <f t="shared" si="6"/>
        <v>816.9</v>
      </c>
      <c r="I12" s="78">
        <v>745.9</v>
      </c>
      <c r="J12" s="78">
        <v>1815.1</v>
      </c>
      <c r="K12" s="78">
        <v>20</v>
      </c>
      <c r="L12" s="78">
        <v>0</v>
      </c>
      <c r="M12" s="78">
        <v>0</v>
      </c>
      <c r="N12" s="78">
        <v>35.700000000000003</v>
      </c>
      <c r="O12" s="78">
        <v>15.3</v>
      </c>
      <c r="P12" s="78">
        <v>0</v>
      </c>
      <c r="Q12" s="77">
        <v>0</v>
      </c>
      <c r="R12" s="78">
        <v>0</v>
      </c>
      <c r="S12" s="78">
        <v>0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</row>
    <row r="13" spans="1:24">
      <c r="A13" s="142">
        <v>2003</v>
      </c>
      <c r="B13" s="78">
        <f>'Table 17'!P13</f>
        <v>11202</v>
      </c>
      <c r="C13" s="77">
        <f t="shared" si="1"/>
        <v>29.056418496697017</v>
      </c>
      <c r="D13" s="78">
        <f t="shared" si="2"/>
        <v>22.074629530440994</v>
      </c>
      <c r="E13" s="79">
        <f t="shared" si="3"/>
        <v>6.9817889662560262</v>
      </c>
      <c r="F13" s="82">
        <f t="shared" si="4"/>
        <v>3254.9</v>
      </c>
      <c r="G13" s="82">
        <f t="shared" si="5"/>
        <v>2472.8000000000002</v>
      </c>
      <c r="H13" s="83">
        <f t="shared" si="6"/>
        <v>782.1</v>
      </c>
      <c r="I13" s="78">
        <v>727.2</v>
      </c>
      <c r="J13" s="78">
        <v>2472.8000000000002</v>
      </c>
      <c r="K13" s="78">
        <v>15.7</v>
      </c>
      <c r="L13" s="78">
        <v>0</v>
      </c>
      <c r="M13" s="78">
        <v>0</v>
      </c>
      <c r="N13" s="78">
        <v>23.8</v>
      </c>
      <c r="O13" s="78">
        <v>15.4</v>
      </c>
      <c r="P13" s="78">
        <v>0</v>
      </c>
      <c r="Q13" s="77">
        <v>0</v>
      </c>
      <c r="R13" s="78">
        <v>0</v>
      </c>
      <c r="S13" s="78">
        <v>0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</row>
    <row r="14" spans="1:24">
      <c r="A14" s="142">
        <v>2004</v>
      </c>
      <c r="B14" s="78">
        <f>'Table 17'!P14</f>
        <v>12373</v>
      </c>
      <c r="C14" s="77">
        <f t="shared" si="1"/>
        <v>52.167623050189938</v>
      </c>
      <c r="D14" s="78">
        <f t="shared" si="2"/>
        <v>45.058595328537947</v>
      </c>
      <c r="E14" s="79">
        <f t="shared" si="3"/>
        <v>7.1090277216519837</v>
      </c>
      <c r="F14" s="82">
        <f t="shared" si="4"/>
        <v>6454.7000000000007</v>
      </c>
      <c r="G14" s="82">
        <f t="shared" si="5"/>
        <v>5575.1</v>
      </c>
      <c r="H14" s="83">
        <f t="shared" si="6"/>
        <v>879.59999999999991</v>
      </c>
      <c r="I14" s="78">
        <v>666.4</v>
      </c>
      <c r="J14" s="78">
        <v>5575.1</v>
      </c>
      <c r="K14" s="78">
        <v>0</v>
      </c>
      <c r="L14" s="78">
        <v>41.8</v>
      </c>
      <c r="M14" s="78">
        <v>147</v>
      </c>
      <c r="N14" s="78">
        <v>8.3000000000000007</v>
      </c>
      <c r="O14" s="78">
        <v>16.100000000000001</v>
      </c>
      <c r="P14" s="78">
        <v>0</v>
      </c>
      <c r="Q14" s="77">
        <v>0</v>
      </c>
      <c r="R14" s="78">
        <v>0</v>
      </c>
      <c r="S14" s="78">
        <v>0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</row>
    <row r="15" spans="1:24">
      <c r="A15" s="142">
        <v>2005</v>
      </c>
      <c r="B15" s="78">
        <f>'Table 17'!P15</f>
        <v>14679</v>
      </c>
      <c r="C15" s="77">
        <f t="shared" si="1"/>
        <v>58.420192111179233</v>
      </c>
      <c r="D15" s="78">
        <f t="shared" si="2"/>
        <v>47.174194427413312</v>
      </c>
      <c r="E15" s="79">
        <f t="shared" si="3"/>
        <v>11.245997683765925</v>
      </c>
      <c r="F15" s="82">
        <f t="shared" si="4"/>
        <v>8575.5</v>
      </c>
      <c r="G15" s="82">
        <f t="shared" si="5"/>
        <v>6924.7</v>
      </c>
      <c r="H15" s="83">
        <f t="shared" si="6"/>
        <v>1650.8000000000002</v>
      </c>
      <c r="I15" s="78">
        <v>1430.9</v>
      </c>
      <c r="J15" s="78">
        <v>6924.7</v>
      </c>
      <c r="K15" s="78">
        <v>17.600000000000001</v>
      </c>
      <c r="L15" s="78">
        <v>30.6</v>
      </c>
      <c r="M15" s="78">
        <v>144.4</v>
      </c>
      <c r="N15" s="78">
        <v>12.9</v>
      </c>
      <c r="O15" s="78">
        <v>14.4</v>
      </c>
      <c r="P15" s="78">
        <v>0</v>
      </c>
      <c r="Q15" s="77">
        <v>0</v>
      </c>
      <c r="R15" s="78">
        <v>0</v>
      </c>
      <c r="S15" s="78">
        <v>0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</row>
    <row r="16" spans="1:24">
      <c r="A16" s="216">
        <v>2006</v>
      </c>
      <c r="B16" s="177">
        <f>'Table 17'!P16</f>
        <v>16881</v>
      </c>
      <c r="C16" s="178">
        <f t="shared" si="1"/>
        <v>61.702505775724191</v>
      </c>
      <c r="D16" s="177">
        <f t="shared" si="2"/>
        <v>47.259048634559562</v>
      </c>
      <c r="E16" s="179">
        <f t="shared" si="3"/>
        <v>14.443457141164624</v>
      </c>
      <c r="F16" s="175">
        <f t="shared" si="4"/>
        <v>10416</v>
      </c>
      <c r="G16" s="175">
        <f t="shared" si="5"/>
        <v>7977.8</v>
      </c>
      <c r="H16" s="176">
        <f t="shared" si="6"/>
        <v>2438.1999999999998</v>
      </c>
      <c r="I16" s="177">
        <v>2370.3000000000002</v>
      </c>
      <c r="J16" s="177">
        <v>7977.8</v>
      </c>
      <c r="K16" s="177">
        <v>21.1</v>
      </c>
      <c r="L16" s="177">
        <v>0</v>
      </c>
      <c r="M16" s="177">
        <v>29.2</v>
      </c>
      <c r="N16" s="177">
        <v>3</v>
      </c>
      <c r="O16" s="177">
        <v>14.6</v>
      </c>
      <c r="P16" s="177">
        <v>0</v>
      </c>
      <c r="Q16" s="178">
        <v>0</v>
      </c>
      <c r="R16" s="177">
        <v>0</v>
      </c>
      <c r="S16" s="177">
        <v>0</v>
      </c>
      <c r="T16" s="177">
        <v>0</v>
      </c>
      <c r="U16" s="177">
        <v>0</v>
      </c>
      <c r="V16" s="177">
        <v>0</v>
      </c>
      <c r="W16" s="177">
        <v>0</v>
      </c>
      <c r="X16" s="177">
        <v>0</v>
      </c>
    </row>
    <row r="17" spans="1:24">
      <c r="A17" s="142">
        <v>2007</v>
      </c>
      <c r="B17" s="78">
        <f>'Table 17'!P17</f>
        <v>20843</v>
      </c>
      <c r="C17" s="77">
        <f t="shared" si="1"/>
        <v>48.149018855251171</v>
      </c>
      <c r="D17" s="78">
        <f t="shared" si="2"/>
        <v>30.614594827999809</v>
      </c>
      <c r="E17" s="79">
        <f t="shared" si="3"/>
        <v>17.534424027251358</v>
      </c>
      <c r="F17" s="82">
        <f t="shared" si="4"/>
        <v>10035.700000000001</v>
      </c>
      <c r="G17" s="82">
        <f>Q17</f>
        <v>6381</v>
      </c>
      <c r="H17" s="83">
        <f>SUM(R17:X17)</f>
        <v>3654.7000000000003</v>
      </c>
      <c r="I17" s="78">
        <v>0</v>
      </c>
      <c r="J17" s="78">
        <v>0</v>
      </c>
      <c r="K17" s="78">
        <v>0</v>
      </c>
      <c r="L17" s="78">
        <v>0</v>
      </c>
      <c r="M17" s="78">
        <v>0</v>
      </c>
      <c r="N17" s="78">
        <v>0</v>
      </c>
      <c r="O17" s="78">
        <v>0</v>
      </c>
      <c r="P17" s="78">
        <v>0</v>
      </c>
      <c r="Q17" s="77">
        <v>6381</v>
      </c>
      <c r="R17" s="78">
        <v>3635.3</v>
      </c>
      <c r="S17" s="78">
        <v>19.399999999999999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</row>
    <row r="18" spans="1:24">
      <c r="A18" s="142">
        <v>2008</v>
      </c>
      <c r="B18" s="78">
        <f>'Table 17'!P18</f>
        <v>24427</v>
      </c>
      <c r="C18" s="77">
        <f t="shared" si="1"/>
        <v>45.669955377246488</v>
      </c>
      <c r="D18" s="78">
        <f t="shared" si="2"/>
        <v>32.555369058828347</v>
      </c>
      <c r="E18" s="79">
        <f t="shared" si="3"/>
        <v>13.114586318418144</v>
      </c>
      <c r="F18" s="82">
        <f t="shared" si="4"/>
        <v>11155.8</v>
      </c>
      <c r="G18" s="82">
        <f t="shared" ref="G18:G25" si="7">Q18</f>
        <v>7952.3</v>
      </c>
      <c r="H18" s="83">
        <f t="shared" ref="H18:H25" si="8">SUM(R18:X18)</f>
        <v>3203.5</v>
      </c>
      <c r="I18" s="78">
        <v>0</v>
      </c>
      <c r="J18" s="78">
        <v>0</v>
      </c>
      <c r="K18" s="78">
        <v>0</v>
      </c>
      <c r="L18" s="78">
        <v>0</v>
      </c>
      <c r="M18" s="78">
        <v>0</v>
      </c>
      <c r="N18" s="78">
        <v>0</v>
      </c>
      <c r="O18" s="78">
        <v>0</v>
      </c>
      <c r="P18" s="78">
        <v>0</v>
      </c>
      <c r="Q18" s="77">
        <v>7952.3</v>
      </c>
      <c r="R18" s="78">
        <v>3168.6</v>
      </c>
      <c r="S18" s="78">
        <v>31.1</v>
      </c>
      <c r="T18" s="78">
        <v>0</v>
      </c>
      <c r="U18" s="78">
        <v>0</v>
      </c>
      <c r="V18" s="78">
        <v>3.8</v>
      </c>
      <c r="W18" s="78">
        <v>0</v>
      </c>
      <c r="X18" s="78">
        <v>0</v>
      </c>
    </row>
    <row r="19" spans="1:24">
      <c r="A19" s="142">
        <v>2009</v>
      </c>
      <c r="B19" s="78">
        <f>'Table 17'!P19</f>
        <v>15026</v>
      </c>
      <c r="C19" s="77">
        <f t="shared" si="1"/>
        <v>58.676959936110741</v>
      </c>
      <c r="D19" s="78">
        <f t="shared" si="2"/>
        <v>44.080926394249971</v>
      </c>
      <c r="E19" s="79">
        <f t="shared" si="3"/>
        <v>14.596033541860773</v>
      </c>
      <c r="F19" s="82">
        <f t="shared" si="4"/>
        <v>8816.7999999999993</v>
      </c>
      <c r="G19" s="82">
        <f t="shared" si="7"/>
        <v>6623.6</v>
      </c>
      <c r="H19" s="83">
        <f t="shared" si="8"/>
        <v>2193.1999999999998</v>
      </c>
      <c r="I19" s="78">
        <v>0</v>
      </c>
      <c r="J19" s="78">
        <v>0</v>
      </c>
      <c r="K19" s="78">
        <v>0</v>
      </c>
      <c r="L19" s="78">
        <v>0</v>
      </c>
      <c r="M19" s="78">
        <v>0</v>
      </c>
      <c r="N19" s="78">
        <v>0</v>
      </c>
      <c r="O19" s="78">
        <v>0</v>
      </c>
      <c r="P19" s="78">
        <v>0</v>
      </c>
      <c r="Q19" s="77">
        <v>6623.6</v>
      </c>
      <c r="R19" s="78">
        <v>2089.1999999999998</v>
      </c>
      <c r="S19" s="78">
        <v>10.3</v>
      </c>
      <c r="T19" s="78">
        <v>76.2</v>
      </c>
      <c r="U19" s="78">
        <v>0.5</v>
      </c>
      <c r="V19" s="78">
        <v>0.2</v>
      </c>
      <c r="W19" s="78">
        <v>0</v>
      </c>
      <c r="X19" s="78">
        <v>16.8</v>
      </c>
    </row>
    <row r="20" spans="1:24">
      <c r="A20" s="142">
        <v>2010</v>
      </c>
      <c r="B20" s="78">
        <f>'Table 17'!P20</f>
        <v>18322</v>
      </c>
      <c r="C20" s="77">
        <f t="shared" si="1"/>
        <v>63.210348215260346</v>
      </c>
      <c r="D20" s="78">
        <f t="shared" si="2"/>
        <v>45.083506167448974</v>
      </c>
      <c r="E20" s="79">
        <f t="shared" si="3"/>
        <v>18.126842047811376</v>
      </c>
      <c r="F20" s="82">
        <f t="shared" si="4"/>
        <v>11581.400000000001</v>
      </c>
      <c r="G20" s="82">
        <f t="shared" si="7"/>
        <v>8260.2000000000007</v>
      </c>
      <c r="H20" s="83">
        <f t="shared" si="8"/>
        <v>3321.2000000000003</v>
      </c>
      <c r="I20" s="78">
        <v>0</v>
      </c>
      <c r="J20" s="78">
        <v>0</v>
      </c>
      <c r="K20" s="78">
        <v>0</v>
      </c>
      <c r="L20" s="78">
        <v>0</v>
      </c>
      <c r="M20" s="78">
        <v>0</v>
      </c>
      <c r="N20" s="78">
        <v>0</v>
      </c>
      <c r="O20" s="78">
        <v>0</v>
      </c>
      <c r="P20" s="78">
        <v>0</v>
      </c>
      <c r="Q20" s="77">
        <v>8260.2000000000007</v>
      </c>
      <c r="R20" s="78">
        <v>3178</v>
      </c>
      <c r="S20" s="78">
        <v>12.2</v>
      </c>
      <c r="T20" s="78">
        <v>92.8</v>
      </c>
      <c r="U20" s="78">
        <v>10.8</v>
      </c>
      <c r="V20" s="78">
        <v>0.5</v>
      </c>
      <c r="W20" s="78">
        <v>12.9</v>
      </c>
      <c r="X20" s="78">
        <v>14</v>
      </c>
    </row>
    <row r="21" spans="1:24">
      <c r="A21" s="142">
        <v>2011</v>
      </c>
      <c r="B21" s="78">
        <f>'Table 17'!P21</f>
        <v>22353</v>
      </c>
      <c r="C21" s="77">
        <f t="shared" si="1"/>
        <v>66.346799087370826</v>
      </c>
      <c r="D21" s="78">
        <f t="shared" si="2"/>
        <v>48.046347246454616</v>
      </c>
      <c r="E21" s="79">
        <f t="shared" si="3"/>
        <v>18.300451840916207</v>
      </c>
      <c r="F21" s="82">
        <f t="shared" si="4"/>
        <v>14830.5</v>
      </c>
      <c r="G21" s="82">
        <f t="shared" si="7"/>
        <v>10739.8</v>
      </c>
      <c r="H21" s="83">
        <f t="shared" si="8"/>
        <v>4090.7</v>
      </c>
      <c r="I21" s="78">
        <v>0</v>
      </c>
      <c r="J21" s="78">
        <v>0</v>
      </c>
      <c r="K21" s="78">
        <v>0</v>
      </c>
      <c r="L21" s="78">
        <v>0</v>
      </c>
      <c r="M21" s="78">
        <v>0</v>
      </c>
      <c r="N21" s="78">
        <v>0</v>
      </c>
      <c r="O21" s="78">
        <v>0</v>
      </c>
      <c r="P21" s="78">
        <v>0</v>
      </c>
      <c r="Q21" s="77">
        <v>10739.8</v>
      </c>
      <c r="R21" s="78">
        <v>3823.7</v>
      </c>
      <c r="S21" s="78">
        <v>22.9</v>
      </c>
      <c r="T21" s="78">
        <v>209.2</v>
      </c>
      <c r="U21" s="78">
        <v>5.0999999999999996</v>
      </c>
      <c r="V21" s="78">
        <v>0.7</v>
      </c>
      <c r="W21" s="78">
        <v>11.8</v>
      </c>
      <c r="X21" s="78">
        <v>17.3</v>
      </c>
    </row>
    <row r="22" spans="1:24">
      <c r="A22" s="142">
        <v>2012</v>
      </c>
      <c r="B22" s="78">
        <f>'Table 17'!P22</f>
        <v>20293</v>
      </c>
      <c r="C22" s="77">
        <f t="shared" si="1"/>
        <v>58.442812792588569</v>
      </c>
      <c r="D22" s="78">
        <f t="shared" si="2"/>
        <v>40.020696791997239</v>
      </c>
      <c r="E22" s="79">
        <f t="shared" si="3"/>
        <v>18.422116000591338</v>
      </c>
      <c r="F22" s="82">
        <f t="shared" si="4"/>
        <v>11859.8</v>
      </c>
      <c r="G22" s="82">
        <f t="shared" si="7"/>
        <v>8121.4</v>
      </c>
      <c r="H22" s="83">
        <f t="shared" si="8"/>
        <v>3738.4</v>
      </c>
      <c r="I22" s="78">
        <v>0</v>
      </c>
      <c r="J22" s="78">
        <v>0</v>
      </c>
      <c r="K22" s="78">
        <v>0</v>
      </c>
      <c r="L22" s="78">
        <v>0</v>
      </c>
      <c r="M22" s="78">
        <v>0</v>
      </c>
      <c r="N22" s="78">
        <v>0</v>
      </c>
      <c r="O22" s="78">
        <v>0</v>
      </c>
      <c r="P22" s="78">
        <v>0</v>
      </c>
      <c r="Q22" s="77">
        <v>8121.4</v>
      </c>
      <c r="R22" s="78">
        <v>3466.4</v>
      </c>
      <c r="S22" s="78">
        <v>13</v>
      </c>
      <c r="T22" s="78">
        <v>221.6</v>
      </c>
      <c r="U22" s="78">
        <v>6.5</v>
      </c>
      <c r="V22" s="78">
        <v>1.3</v>
      </c>
      <c r="W22" s="78">
        <v>13.7</v>
      </c>
      <c r="X22" s="78">
        <v>15.9</v>
      </c>
    </row>
    <row r="23" spans="1:24">
      <c r="A23" s="142">
        <v>2013</v>
      </c>
      <c r="B23" s="78">
        <f>'Table 17'!P23</f>
        <v>21375</v>
      </c>
      <c r="C23" s="77">
        <f t="shared" si="1"/>
        <v>61.360000000000007</v>
      </c>
      <c r="D23" s="78">
        <f t="shared" si="2"/>
        <v>43.995321637426898</v>
      </c>
      <c r="E23" s="79">
        <f t="shared" si="3"/>
        <v>17.364678362573098</v>
      </c>
      <c r="F23" s="82">
        <f t="shared" si="4"/>
        <v>13115.7</v>
      </c>
      <c r="G23" s="82">
        <f t="shared" si="7"/>
        <v>9404</v>
      </c>
      <c r="H23" s="83">
        <f t="shared" si="8"/>
        <v>3711.7</v>
      </c>
      <c r="I23" s="78">
        <v>0</v>
      </c>
      <c r="J23" s="78">
        <v>0</v>
      </c>
      <c r="K23" s="78">
        <v>0</v>
      </c>
      <c r="L23" s="78">
        <v>0</v>
      </c>
      <c r="M23" s="78">
        <v>0</v>
      </c>
      <c r="N23" s="78">
        <v>0</v>
      </c>
      <c r="O23" s="78">
        <v>0</v>
      </c>
      <c r="P23" s="78">
        <v>0</v>
      </c>
      <c r="Q23" s="77">
        <v>9404</v>
      </c>
      <c r="R23" s="78">
        <v>3482.6</v>
      </c>
      <c r="S23" s="78">
        <v>15.2</v>
      </c>
      <c r="T23" s="78">
        <v>193.4</v>
      </c>
      <c r="U23" s="78">
        <v>0.5</v>
      </c>
      <c r="V23" s="78">
        <v>0</v>
      </c>
      <c r="W23" s="78">
        <v>12.1</v>
      </c>
      <c r="X23" s="78">
        <v>7.9</v>
      </c>
    </row>
    <row r="24" spans="1:24">
      <c r="A24" s="142">
        <v>2014</v>
      </c>
      <c r="B24" s="78">
        <f>'Table 17'!P24</f>
        <v>19250</v>
      </c>
      <c r="C24" s="77">
        <f t="shared" si="1"/>
        <v>59.290389610389617</v>
      </c>
      <c r="D24" s="78">
        <f t="shared" si="2"/>
        <v>44.868051948051949</v>
      </c>
      <c r="E24" s="79">
        <f t="shared" si="3"/>
        <v>14.422337662337664</v>
      </c>
      <c r="F24" s="82">
        <f t="shared" si="4"/>
        <v>11413.400000000001</v>
      </c>
      <c r="G24" s="82">
        <f t="shared" si="7"/>
        <v>8637.1</v>
      </c>
      <c r="H24" s="83">
        <f t="shared" si="8"/>
        <v>2776.3</v>
      </c>
      <c r="I24" s="78">
        <v>0</v>
      </c>
      <c r="J24" s="78">
        <v>0</v>
      </c>
      <c r="K24" s="78">
        <v>0</v>
      </c>
      <c r="L24" s="78">
        <v>0</v>
      </c>
      <c r="M24" s="78">
        <v>0</v>
      </c>
      <c r="N24" s="78">
        <v>0</v>
      </c>
      <c r="O24" s="78">
        <v>0</v>
      </c>
      <c r="P24" s="78">
        <v>0</v>
      </c>
      <c r="Q24" s="77">
        <v>8637.1</v>
      </c>
      <c r="R24" s="78">
        <v>2716.7</v>
      </c>
      <c r="S24" s="78">
        <v>19.399999999999999</v>
      </c>
      <c r="T24" s="78">
        <v>21.8</v>
      </c>
      <c r="U24" s="78">
        <v>0.2</v>
      </c>
      <c r="V24" s="78">
        <v>0.1</v>
      </c>
      <c r="W24" s="78">
        <v>6.3</v>
      </c>
      <c r="X24" s="78">
        <v>11.8</v>
      </c>
    </row>
    <row r="25" spans="1:24">
      <c r="A25" s="142">
        <v>2015</v>
      </c>
      <c r="B25" s="78">
        <f>'Table 17'!P25</f>
        <v>14284</v>
      </c>
      <c r="C25" s="77">
        <f t="shared" si="1"/>
        <v>46.313357602912355</v>
      </c>
      <c r="D25" s="78">
        <f t="shared" si="2"/>
        <v>29.122094651358164</v>
      </c>
      <c r="E25" s="79">
        <f t="shared" si="3"/>
        <v>17.19126295155419</v>
      </c>
      <c r="F25" s="82">
        <f t="shared" si="4"/>
        <v>6615.4000000000005</v>
      </c>
      <c r="G25" s="82">
        <f t="shared" si="7"/>
        <v>4159.8</v>
      </c>
      <c r="H25" s="83">
        <f t="shared" si="8"/>
        <v>2455.6000000000004</v>
      </c>
      <c r="I25" s="78">
        <v>0</v>
      </c>
      <c r="J25" s="78">
        <v>0</v>
      </c>
      <c r="K25" s="78">
        <v>0</v>
      </c>
      <c r="L25" s="78">
        <v>0</v>
      </c>
      <c r="M25" s="78">
        <v>0</v>
      </c>
      <c r="N25" s="78">
        <v>0</v>
      </c>
      <c r="O25" s="78">
        <v>0</v>
      </c>
      <c r="P25" s="78">
        <v>0</v>
      </c>
      <c r="Q25" s="77">
        <v>4159.8</v>
      </c>
      <c r="R25" s="78">
        <v>2295.1999999999998</v>
      </c>
      <c r="S25" s="78">
        <v>33.299999999999997</v>
      </c>
      <c r="T25" s="78">
        <v>10.3</v>
      </c>
      <c r="U25" s="78">
        <v>1.3</v>
      </c>
      <c r="V25" s="78">
        <v>0.1</v>
      </c>
      <c r="W25" s="78">
        <v>108.3</v>
      </c>
      <c r="X25" s="78">
        <v>7.1</v>
      </c>
    </row>
    <row r="26" spans="1:24">
      <c r="A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54"/>
      <c r="Q26" s="54"/>
    </row>
    <row r="27" spans="1:24">
      <c r="A27" s="1" t="s">
        <v>22</v>
      </c>
      <c r="B27" s="1"/>
      <c r="C27" s="1"/>
      <c r="D27" s="1"/>
      <c r="E27" s="1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</row>
    <row r="28" spans="1:24">
      <c r="A28" s="1"/>
      <c r="B28" s="1"/>
      <c r="C28" s="1"/>
      <c r="D28" s="1"/>
      <c r="E28" s="1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</row>
    <row r="29" spans="1:24" s="54" customFormat="1">
      <c r="A29" s="21" t="s">
        <v>173</v>
      </c>
      <c r="B29" s="24">
        <f>IFERROR(((B25/B7)^(1/(2015-1997))-1)*100,"N/A")</f>
        <v>6.7363756230927718</v>
      </c>
      <c r="C29" s="16">
        <f t="shared" ref="C29:E29" si="9">IFERROR(((C25/C7)^(1/(2015-1997))-1)*100,"N/A")</f>
        <v>5.5621210817675237</v>
      </c>
      <c r="D29" s="17">
        <f t="shared" si="9"/>
        <v>3.0897055492958625</v>
      </c>
      <c r="E29" s="73">
        <f t="shared" si="9"/>
        <v>20.053502976349158</v>
      </c>
      <c r="F29" s="17">
        <f>IFERROR(((F25/F7)^(1/(2015-1997))-1)*100,"N/A")</f>
        <v>12.67318207353938</v>
      </c>
      <c r="G29" s="17">
        <f t="shared" ref="G29:X29" si="10">IFERROR(((G25/G7)^(1/(2015-1997))-1)*100,"N/A")</f>
        <v>10.034215343836728</v>
      </c>
      <c r="H29" s="73">
        <f t="shared" si="10"/>
        <v>28.140757885516887</v>
      </c>
      <c r="I29" s="17" t="str">
        <f t="shared" si="10"/>
        <v>N/A</v>
      </c>
      <c r="J29" s="17">
        <f t="shared" si="10"/>
        <v>-100</v>
      </c>
      <c r="K29" s="17">
        <f t="shared" si="10"/>
        <v>-100</v>
      </c>
      <c r="L29" s="17" t="str">
        <f t="shared" si="10"/>
        <v>N/A</v>
      </c>
      <c r="M29" s="17">
        <f t="shared" si="10"/>
        <v>-100</v>
      </c>
      <c r="N29" s="17">
        <f t="shared" si="10"/>
        <v>-100</v>
      </c>
      <c r="O29" s="17">
        <f t="shared" si="10"/>
        <v>-100</v>
      </c>
      <c r="P29" s="17">
        <f t="shared" si="10"/>
        <v>-100</v>
      </c>
      <c r="Q29" s="16" t="str">
        <f t="shared" si="10"/>
        <v>N/A</v>
      </c>
      <c r="R29" s="17" t="str">
        <f t="shared" si="10"/>
        <v>N/A</v>
      </c>
      <c r="S29" s="17" t="str">
        <f t="shared" si="10"/>
        <v>N/A</v>
      </c>
      <c r="T29" s="17" t="str">
        <f t="shared" si="10"/>
        <v>N/A</v>
      </c>
      <c r="U29" s="17" t="str">
        <f t="shared" si="10"/>
        <v>N/A</v>
      </c>
      <c r="V29" s="17" t="str">
        <f t="shared" si="10"/>
        <v>N/A</v>
      </c>
      <c r="W29" s="17" t="str">
        <f t="shared" si="10"/>
        <v>N/A</v>
      </c>
      <c r="X29" s="17" t="str">
        <f t="shared" si="10"/>
        <v>N/A</v>
      </c>
    </row>
    <row r="30" spans="1:24">
      <c r="A30" s="21" t="s">
        <v>25</v>
      </c>
      <c r="B30" s="24">
        <f t="shared" ref="B30:E30" si="11">IFERROR(((B17/B7)^(1/(2007-1997))-1)*100,"N/A")</f>
        <v>16.781339319997457</v>
      </c>
      <c r="C30" s="16">
        <f t="shared" si="11"/>
        <v>10.663069405670544</v>
      </c>
      <c r="D30" s="17">
        <f t="shared" si="11"/>
        <v>6.1593202938268421</v>
      </c>
      <c r="E30" s="73">
        <f t="shared" si="11"/>
        <v>39.230081728451573</v>
      </c>
      <c r="F30" s="17">
        <f>IFERROR(((F17/F7)^(1/(2007-1997))-1)*100,"N/A")</f>
        <v>29.233814584560381</v>
      </c>
      <c r="G30" s="17">
        <f t="shared" ref="G30:X30" si="12">IFERROR(((G17/G7)^(1/(2007-1997))-1)*100,"N/A")</f>
        <v>23.974276052136823</v>
      </c>
      <c r="H30" s="73">
        <f t="shared" si="12"/>
        <v>62.594754178812792</v>
      </c>
      <c r="I30" s="17" t="str">
        <f t="shared" si="12"/>
        <v>N/A</v>
      </c>
      <c r="J30" s="17">
        <f t="shared" si="12"/>
        <v>-100</v>
      </c>
      <c r="K30" s="17">
        <f t="shared" si="12"/>
        <v>-100</v>
      </c>
      <c r="L30" s="17" t="str">
        <f t="shared" si="12"/>
        <v>N/A</v>
      </c>
      <c r="M30" s="17">
        <f t="shared" si="12"/>
        <v>-100</v>
      </c>
      <c r="N30" s="17">
        <f t="shared" si="12"/>
        <v>-100</v>
      </c>
      <c r="O30" s="17">
        <f t="shared" si="12"/>
        <v>-100</v>
      </c>
      <c r="P30" s="17">
        <f t="shared" si="12"/>
        <v>-100</v>
      </c>
      <c r="Q30" s="16" t="str">
        <f t="shared" si="12"/>
        <v>N/A</v>
      </c>
      <c r="R30" s="17" t="str">
        <f t="shared" si="12"/>
        <v>N/A</v>
      </c>
      <c r="S30" s="17" t="str">
        <f t="shared" si="12"/>
        <v>N/A</v>
      </c>
      <c r="T30" s="17" t="str">
        <f t="shared" si="12"/>
        <v>N/A</v>
      </c>
      <c r="U30" s="17" t="str">
        <f t="shared" si="12"/>
        <v>N/A</v>
      </c>
      <c r="V30" s="17" t="str">
        <f t="shared" si="12"/>
        <v>N/A</v>
      </c>
      <c r="W30" s="17" t="str">
        <f t="shared" si="12"/>
        <v>N/A</v>
      </c>
      <c r="X30" s="17" t="str">
        <f t="shared" si="12"/>
        <v>N/A</v>
      </c>
    </row>
    <row r="31" spans="1:24">
      <c r="A31" s="21" t="s">
        <v>174</v>
      </c>
      <c r="B31" s="24">
        <f t="shared" ref="B31:E31" si="13">IFERROR(((B25/B17)^(1/(2015-2007))-1)*100,"N/A")</f>
        <v>-4.6136563726557611</v>
      </c>
      <c r="C31" s="16">
        <f t="shared" si="13"/>
        <v>-0.48470077332928296</v>
      </c>
      <c r="D31" s="17">
        <f t="shared" si="13"/>
        <v>-0.62279874304724814</v>
      </c>
      <c r="E31" s="73">
        <f t="shared" si="13"/>
        <v>-0.24675442442012585</v>
      </c>
      <c r="F31" s="17">
        <f>IFERROR(((F25/F17)^(1/(2015-2007))-1)*100,"N/A")</f>
        <v>-5.075994717868026</v>
      </c>
      <c r="G31" s="17">
        <f t="shared" ref="G31:X31" si="14">IFERROR(((G25/G17)^(1/(2015-2007))-1)*100,"N/A")</f>
        <v>-5.2077213218055807</v>
      </c>
      <c r="H31" s="73">
        <f t="shared" si="14"/>
        <v>-4.8490263958488207</v>
      </c>
      <c r="I31" s="17" t="str">
        <f t="shared" si="14"/>
        <v>N/A</v>
      </c>
      <c r="J31" s="17" t="str">
        <f t="shared" si="14"/>
        <v>N/A</v>
      </c>
      <c r="K31" s="17" t="str">
        <f t="shared" si="14"/>
        <v>N/A</v>
      </c>
      <c r="L31" s="17" t="str">
        <f t="shared" si="14"/>
        <v>N/A</v>
      </c>
      <c r="M31" s="17" t="str">
        <f t="shared" si="14"/>
        <v>N/A</v>
      </c>
      <c r="N31" s="17" t="str">
        <f t="shared" si="14"/>
        <v>N/A</v>
      </c>
      <c r="O31" s="17" t="str">
        <f t="shared" si="14"/>
        <v>N/A</v>
      </c>
      <c r="P31" s="17" t="str">
        <f t="shared" si="14"/>
        <v>N/A</v>
      </c>
      <c r="Q31" s="16">
        <f t="shared" si="14"/>
        <v>-5.2077213218055807</v>
      </c>
      <c r="R31" s="17">
        <f t="shared" si="14"/>
        <v>-5.5862962572138963</v>
      </c>
      <c r="S31" s="17">
        <f t="shared" si="14"/>
        <v>6.986828350096741</v>
      </c>
      <c r="T31" s="17" t="str">
        <f t="shared" si="14"/>
        <v>N/A</v>
      </c>
      <c r="U31" s="17" t="str">
        <f t="shared" si="14"/>
        <v>N/A</v>
      </c>
      <c r="V31" s="17" t="str">
        <f t="shared" si="14"/>
        <v>N/A</v>
      </c>
      <c r="W31" s="17" t="str">
        <f t="shared" si="14"/>
        <v>N/A</v>
      </c>
      <c r="X31" s="17" t="str">
        <f t="shared" si="14"/>
        <v>N/A</v>
      </c>
    </row>
    <row r="32" spans="1:24">
      <c r="A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</row>
    <row r="33" spans="1:16">
      <c r="A33" s="25" t="s">
        <v>594</v>
      </c>
      <c r="B33" s="97" t="s">
        <v>835</v>
      </c>
      <c r="C33" s="25"/>
      <c r="D33" s="25"/>
      <c r="E33" s="25"/>
      <c r="F33" s="97"/>
      <c r="G33" s="133"/>
      <c r="H33" s="133"/>
      <c r="I33" s="133"/>
      <c r="J33" s="133"/>
      <c r="K33" s="133"/>
      <c r="L33" s="133"/>
      <c r="M33" s="133"/>
      <c r="N33" s="133"/>
      <c r="O33" s="133"/>
      <c r="P33" s="133"/>
    </row>
    <row r="34" spans="1:16">
      <c r="A34" s="25" t="s">
        <v>595</v>
      </c>
      <c r="B34" s="3" t="s">
        <v>836</v>
      </c>
      <c r="C34" s="25"/>
      <c r="D34" s="25"/>
      <c r="E34" s="25"/>
      <c r="F34" s="3"/>
      <c r="G34" s="133"/>
      <c r="H34" s="133"/>
      <c r="I34" s="133"/>
      <c r="J34" s="133"/>
      <c r="K34" s="133"/>
      <c r="L34" s="133"/>
      <c r="M34" s="133"/>
      <c r="N34" s="133"/>
      <c r="O34" s="133"/>
      <c r="P34" s="133"/>
    </row>
    <row r="35" spans="1:16">
      <c r="A35" s="1" t="s">
        <v>1</v>
      </c>
      <c r="B35" s="3" t="s">
        <v>837</v>
      </c>
      <c r="C35" s="1"/>
      <c r="D35" s="1"/>
      <c r="E35" s="1"/>
      <c r="F35" s="3"/>
      <c r="G35" s="133"/>
      <c r="H35" s="133"/>
      <c r="I35" s="133"/>
      <c r="J35" s="133"/>
      <c r="K35" s="133"/>
      <c r="L35" s="133"/>
      <c r="M35" s="133"/>
      <c r="N35" s="133"/>
      <c r="O35" s="133"/>
      <c r="P35" s="133"/>
    </row>
  </sheetData>
  <mergeCells count="2">
    <mergeCell ref="F6:X6"/>
    <mergeCell ref="C6:E6"/>
  </mergeCell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31"/>
  <dimension ref="A1:X38"/>
  <sheetViews>
    <sheetView workbookViewId="0">
      <selection activeCell="B32" sqref="B32"/>
    </sheetView>
  </sheetViews>
  <sheetFormatPr defaultRowHeight="15"/>
  <cols>
    <col min="14" max="14" width="9.140625" style="107"/>
    <col min="19" max="19" width="9.140625" style="133"/>
  </cols>
  <sheetData>
    <row r="1" spans="1:24" ht="15.75">
      <c r="A1" s="227" t="s">
        <v>144</v>
      </c>
      <c r="B1" s="227" t="s">
        <v>969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O1" s="107"/>
      <c r="P1" s="107"/>
      <c r="Q1" s="107"/>
      <c r="R1" s="107"/>
      <c r="T1" s="107"/>
      <c r="U1" s="107"/>
      <c r="V1" s="107"/>
    </row>
    <row r="3" spans="1:24">
      <c r="A3" s="1" t="s">
        <v>2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O3" s="107"/>
      <c r="P3" s="107"/>
      <c r="Q3" s="107"/>
      <c r="R3" s="107"/>
      <c r="T3" s="107"/>
      <c r="U3" s="107"/>
      <c r="V3" s="107"/>
    </row>
    <row r="4" spans="1:24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O4" s="107"/>
      <c r="P4" s="107"/>
      <c r="Q4" s="107"/>
      <c r="R4" s="107"/>
      <c r="T4" s="107"/>
      <c r="U4" s="107"/>
      <c r="V4" s="107"/>
    </row>
    <row r="5" spans="1:24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41" customFormat="1" ht="15" customHeight="1">
      <c r="A6" s="67"/>
      <c r="B6" s="246" t="s">
        <v>661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>
      <c r="A7" s="44">
        <v>1997</v>
      </c>
      <c r="B7" s="210">
        <f>'Table 1'!B7/'Table 28'!C7</f>
        <v>52.433355811253755</v>
      </c>
      <c r="C7" s="211">
        <f>'Table 1'!C7/'Table 28'!D7</f>
        <v>20.997119711971198</v>
      </c>
      <c r="D7" s="212">
        <f>'Table 1'!D7/'Table 28'!E7</f>
        <v>239.40609410812996</v>
      </c>
      <c r="E7" s="212">
        <f>'Table 1'!E7/'Table 28'!F7</f>
        <v>90.074895397489527</v>
      </c>
      <c r="F7" s="212">
        <f>'Table 1'!F7/'Table 28'!G7</f>
        <v>47.307051675882313</v>
      </c>
      <c r="G7" s="213">
        <f>'Table 1'!G7/'Table 28'!H7</f>
        <v>32.554038393711892</v>
      </c>
      <c r="H7" s="210">
        <f>'Table 1'!H7/'Table 28'!I7</f>
        <v>79.98393733895675</v>
      </c>
      <c r="I7" s="211">
        <f>'Table 1'!I7/'Table 28'!J7</f>
        <v>25.387375466998755</v>
      </c>
      <c r="J7" s="212">
        <f>'Table 1'!J7/'Table 28'!K7</f>
        <v>20.119055503196719</v>
      </c>
      <c r="K7" s="212">
        <f>'Table 1'!K7/'Table 28'!L7</f>
        <v>39.157621951219511</v>
      </c>
      <c r="L7" s="212">
        <f>'Table 1'!L7/'Table 28'!M7</f>
        <v>62.243651452282151</v>
      </c>
      <c r="M7" s="212">
        <f>'Table 1'!M7/'Table 28'!N7</f>
        <v>45.715975683224706</v>
      </c>
      <c r="N7" s="212">
        <f>'Table 1'!N7/'Table 28'!O7</f>
        <v>109.11934992381919</v>
      </c>
      <c r="O7" s="212">
        <f>'Table 1'!O7/'Table 28'!P7</f>
        <v>59.697104394208793</v>
      </c>
      <c r="P7" s="212">
        <f>'Table 1'!P7/'Table 28'!Q7</f>
        <v>25.3763122874464</v>
      </c>
      <c r="Q7" s="212">
        <f>'Table 1'!Q7/'Table 28'!R7</f>
        <v>26.426443202979517</v>
      </c>
      <c r="R7" s="212">
        <f>'Table 1'!R7/'Table 28'!S7</f>
        <v>15.680757194890475</v>
      </c>
      <c r="S7" s="213">
        <f>'Table 1'!S7/'Table 28'!T7</f>
        <v>27.0142494740006</v>
      </c>
      <c r="T7" s="212">
        <f>'Table 1'!T7/'Table 28'!U7</f>
        <v>15.990860053940665</v>
      </c>
      <c r="U7" s="212">
        <f>'Table 1'!U7/'Table 28'!V7</f>
        <v>37.667553191489361</v>
      </c>
      <c r="V7" s="213">
        <f>'Table 1'!V7/'Table 28'!W7</f>
        <v>42.512242899118512</v>
      </c>
      <c r="W7" s="210">
        <f>'Table 1'!W7/'Table 28'!X7</f>
        <v>32.097494497619905</v>
      </c>
      <c r="X7" s="210">
        <f>'Table 1'!X7/'Table 28'!Y7</f>
        <v>39.822426665399561</v>
      </c>
    </row>
    <row r="8" spans="1:24">
      <c r="A8" s="44">
        <v>1998</v>
      </c>
      <c r="B8" s="210">
        <f>'Table 1'!B8/'Table 28'!C8</f>
        <v>54.212334126833767</v>
      </c>
      <c r="C8" s="211">
        <f>'Table 1'!C8/'Table 28'!D8</f>
        <v>21.885557608630862</v>
      </c>
      <c r="D8" s="212">
        <f>'Table 1'!D8/'Table 28'!E8</f>
        <v>353.07557544757032</v>
      </c>
      <c r="E8" s="212">
        <f>'Table 1'!E8/'Table 28'!F8</f>
        <v>92.40844785772029</v>
      </c>
      <c r="F8" s="212">
        <f>'Table 1'!F8/'Table 28'!G8</f>
        <v>49.131472004816381</v>
      </c>
      <c r="G8" s="213">
        <f>'Table 1'!G8/'Table 28'!H8</f>
        <v>32.651517973551876</v>
      </c>
      <c r="H8" s="210">
        <f>'Table 1'!H8/'Table 28'!I8</f>
        <v>91.08157531863344</v>
      </c>
      <c r="I8" s="211">
        <f>'Table 1'!I8/'Table 28'!J8</f>
        <v>27.941480630334869</v>
      </c>
      <c r="J8" s="212">
        <f>'Table 1'!J8/'Table 28'!K8</f>
        <v>20.01678149606299</v>
      </c>
      <c r="K8" s="212">
        <f>'Table 1'!K8/'Table 28'!L8</f>
        <v>33.295727092793101</v>
      </c>
      <c r="L8" s="212">
        <f>'Table 1'!L8/'Table 28'!M8</f>
        <v>70.35553677092139</v>
      </c>
      <c r="M8" s="212">
        <f>'Table 1'!M8/'Table 28'!N8</f>
        <v>46.562806673209032</v>
      </c>
      <c r="N8" s="212">
        <f>'Table 1'!N8/'Table 28'!O8</f>
        <v>104.41015528715799</v>
      </c>
      <c r="O8" s="212">
        <f>'Table 1'!O8/'Table 28'!P8</f>
        <v>55.049573729081146</v>
      </c>
      <c r="P8" s="212">
        <f>'Table 1'!P8/'Table 28'!Q8</f>
        <v>24.860723546116805</v>
      </c>
      <c r="Q8" s="212">
        <f>'Table 1'!Q8/'Table 28'!R8</f>
        <v>17.01002865329513</v>
      </c>
      <c r="R8" s="212">
        <f>'Table 1'!R8/'Table 28'!S8</f>
        <v>16.228588047113568</v>
      </c>
      <c r="S8" s="213">
        <f>'Table 1'!S8/'Table 28'!T8</f>
        <v>25.488789493215819</v>
      </c>
      <c r="T8" s="212">
        <f>'Table 1'!T8/'Table 28'!U8</f>
        <v>15.651939655172413</v>
      </c>
      <c r="U8" s="212">
        <f>'Table 1'!U8/'Table 28'!V8</f>
        <v>32.267942583732058</v>
      </c>
      <c r="V8" s="213">
        <f>'Table 1'!V8/'Table 28'!W8</f>
        <v>39.457339224349532</v>
      </c>
      <c r="W8" s="210">
        <f>'Table 1'!W8/'Table 28'!X8</f>
        <v>31.295814972640553</v>
      </c>
      <c r="X8" s="210">
        <f>'Table 1'!X8/'Table 28'!Y8</f>
        <v>39.32113628546324</v>
      </c>
    </row>
    <row r="9" spans="1:24">
      <c r="A9" s="44">
        <v>1999</v>
      </c>
      <c r="B9" s="210">
        <f>'Table 1'!B9/'Table 28'!C9</f>
        <v>54.722863337263696</v>
      </c>
      <c r="C9" s="211">
        <f>'Table 1'!C9/'Table 28'!D9</f>
        <v>26.300673606858545</v>
      </c>
      <c r="D9" s="212">
        <f>'Table 1'!D9/'Table 28'!E9</f>
        <v>434.07069046500703</v>
      </c>
      <c r="E9" s="212">
        <f>'Table 1'!E9/'Table 28'!F9</f>
        <v>79.196437925615498</v>
      </c>
      <c r="F9" s="212">
        <f>'Table 1'!F9/'Table 28'!G9</f>
        <v>51.017261179745958</v>
      </c>
      <c r="G9" s="213">
        <f>'Table 1'!G9/'Table 28'!H9</f>
        <v>29.533497802790841</v>
      </c>
      <c r="H9" s="210">
        <f>'Table 1'!H9/'Table 28'!I9</f>
        <v>96.124281524926673</v>
      </c>
      <c r="I9" s="211">
        <f>'Table 1'!I9/'Table 28'!J9</f>
        <v>27.03419674039581</v>
      </c>
      <c r="J9" s="212">
        <f>'Table 1'!J9/'Table 28'!K9</f>
        <v>19.768561234461288</v>
      </c>
      <c r="K9" s="212">
        <f>'Table 1'!K9/'Table 28'!L9</f>
        <v>30.43288092461033</v>
      </c>
      <c r="L9" s="212">
        <f>'Table 1'!L9/'Table 28'!M9</f>
        <v>69.650934722647861</v>
      </c>
      <c r="M9" s="212">
        <f>'Table 1'!M9/'Table 28'!N9</f>
        <v>45.634653141361255</v>
      </c>
      <c r="N9" s="212">
        <f>'Table 1'!N9/'Table 28'!O9</f>
        <v>95.520222555103786</v>
      </c>
      <c r="O9" s="212">
        <f>'Table 1'!O9/'Table 28'!P9</f>
        <v>52.414797605218475</v>
      </c>
      <c r="P9" s="212">
        <f>'Table 1'!P9/'Table 28'!Q9</f>
        <v>23.803158665411566</v>
      </c>
      <c r="Q9" s="212">
        <f>'Table 1'!Q9/'Table 28'!R9</f>
        <v>13.984270414993306</v>
      </c>
      <c r="R9" s="212">
        <f>'Table 1'!R9/'Table 28'!S9</f>
        <v>17.602850479398807</v>
      </c>
      <c r="S9" s="213">
        <f>'Table 1'!S9/'Table 28'!T9</f>
        <v>23.330412500438918</v>
      </c>
      <c r="T9" s="212">
        <f>'Table 1'!T9/'Table 28'!U9</f>
        <v>14.674919004829144</v>
      </c>
      <c r="U9" s="212">
        <f>'Table 1'!U9/'Table 28'!V9</f>
        <v>28.338525441329178</v>
      </c>
      <c r="V9" s="213">
        <f>'Table 1'!V9/'Table 28'!W9</f>
        <v>35.70583490185534</v>
      </c>
      <c r="W9" s="210">
        <f>'Table 1'!W9/'Table 28'!X9</f>
        <v>30.381834761170342</v>
      </c>
      <c r="X9" s="210">
        <f>'Table 1'!X9/'Table 28'!Y9</f>
        <v>38.422839533466131</v>
      </c>
    </row>
    <row r="10" spans="1:24">
      <c r="A10" s="44">
        <v>2000</v>
      </c>
      <c r="B10" s="210">
        <f>'Table 1'!B10/'Table 28'!C10</f>
        <v>61.392116675107623</v>
      </c>
      <c r="C10" s="211">
        <f>'Table 1'!C10/'Table 28'!D10</f>
        <v>28.631243946312438</v>
      </c>
      <c r="D10" s="212">
        <f>'Table 1'!D10/'Table 28'!E10</f>
        <v>552.91996691138456</v>
      </c>
      <c r="E10" s="212">
        <f>'Table 1'!E10/'Table 28'!F10</f>
        <v>83.413545816733077</v>
      </c>
      <c r="F10" s="212">
        <f>'Table 1'!F10/'Table 28'!G10</f>
        <v>49.408397094807157</v>
      </c>
      <c r="G10" s="213">
        <f>'Table 1'!G10/'Table 28'!H10</f>
        <v>31.204505784453008</v>
      </c>
      <c r="H10" s="210">
        <f>'Table 1'!H10/'Table 28'!I10</f>
        <v>115.82609679731411</v>
      </c>
      <c r="I10" s="211">
        <f>'Table 1'!I10/'Table 28'!J10</f>
        <v>29.889992119779354</v>
      </c>
      <c r="J10" s="212">
        <f>'Table 1'!J10/'Table 28'!K10</f>
        <v>21.241455195653671</v>
      </c>
      <c r="K10" s="212">
        <f>'Table 1'!K10/'Table 28'!L10</f>
        <v>32.985498906663594</v>
      </c>
      <c r="L10" s="212">
        <f>'Table 1'!L10/'Table 28'!M10</f>
        <v>80.027416356877325</v>
      </c>
      <c r="M10" s="212">
        <f>'Table 1'!M10/'Table 28'!N10</f>
        <v>49.270680313064418</v>
      </c>
      <c r="N10" s="212">
        <f>'Table 1'!N10/'Table 28'!O10</f>
        <v>94.769880510918824</v>
      </c>
      <c r="O10" s="212">
        <f>'Table 1'!O10/'Table 28'!P10</f>
        <v>54.285420592770258</v>
      </c>
      <c r="P10" s="212">
        <f>'Table 1'!P10/'Table 28'!Q10</f>
        <v>24.208292201382029</v>
      </c>
      <c r="Q10" s="212">
        <f>'Table 1'!Q10/'Table 28'!R10</f>
        <v>15.371562709590878</v>
      </c>
      <c r="R10" s="212">
        <f>'Table 1'!R10/'Table 28'!S10</f>
        <v>16.902955070861392</v>
      </c>
      <c r="S10" s="213">
        <f>'Table 1'!S10/'Table 28'!T10</f>
        <v>24.928266501951516</v>
      </c>
      <c r="T10" s="212">
        <f>'Table 1'!T10/'Table 28'!U10</f>
        <v>15.590744101633392</v>
      </c>
      <c r="U10" s="212">
        <f>'Table 1'!U10/'Table 28'!V10</f>
        <v>26.669673055242388</v>
      </c>
      <c r="V10" s="213">
        <f>'Table 1'!V10/'Table 28'!W10</f>
        <v>37.284102652428523</v>
      </c>
      <c r="W10" s="210">
        <f>'Table 1'!W10/'Table 28'!X10</f>
        <v>32.294817243907644</v>
      </c>
      <c r="X10" s="210">
        <f>'Table 1'!X10/'Table 28'!Y10</f>
        <v>39.54494710583873</v>
      </c>
    </row>
    <row r="11" spans="1:24">
      <c r="A11" s="44">
        <v>2001</v>
      </c>
      <c r="B11" s="210">
        <f>'Table 1'!B11/'Table 28'!C11</f>
        <v>62.030549723304119</v>
      </c>
      <c r="C11" s="211">
        <f>'Table 1'!C11/'Table 28'!D11</f>
        <v>29.321242753084583</v>
      </c>
      <c r="D11" s="212">
        <f>'Table 1'!D11/'Table 28'!E11</f>
        <v>732.24562970524448</v>
      </c>
      <c r="E11" s="212">
        <f>'Table 1'!E11/'Table 28'!F11</f>
        <v>76.696844477836223</v>
      </c>
      <c r="F11" s="212">
        <f>'Table 1'!F11/'Table 28'!G11</f>
        <v>55.338421553554426</v>
      </c>
      <c r="G11" s="213">
        <f>'Table 1'!G11/'Table 28'!H11</f>
        <v>25.547817166305713</v>
      </c>
      <c r="H11" s="210">
        <f>'Table 1'!H11/'Table 28'!I11</f>
        <v>118.36148631809797</v>
      </c>
      <c r="I11" s="211">
        <f>'Table 1'!I11/'Table 28'!J11</f>
        <v>28.490860053940661</v>
      </c>
      <c r="J11" s="212">
        <f>'Table 1'!J11/'Table 28'!K11</f>
        <v>21.795684849579093</v>
      </c>
      <c r="K11" s="212">
        <f>'Table 1'!K11/'Table 28'!L11</f>
        <v>32.885622416169042</v>
      </c>
      <c r="L11" s="212">
        <f>'Table 1'!L11/'Table 28'!M11</f>
        <v>83.203143093465684</v>
      </c>
      <c r="M11" s="212">
        <f>'Table 1'!M11/'Table 28'!N11</f>
        <v>46.532690552259247</v>
      </c>
      <c r="N11" s="212">
        <f>'Table 1'!N11/'Table 28'!O11</f>
        <v>105.45713629050793</v>
      </c>
      <c r="O11" s="212">
        <f>'Table 1'!O11/'Table 28'!P11</f>
        <v>56.620448877805487</v>
      </c>
      <c r="P11" s="212">
        <f>'Table 1'!P11/'Table 28'!Q11</f>
        <v>23.816520894071918</v>
      </c>
      <c r="Q11" s="212">
        <f>'Table 1'!Q11/'Table 28'!R11</f>
        <v>14.284021773935319</v>
      </c>
      <c r="R11" s="212">
        <f>'Table 1'!R11/'Table 28'!S11</f>
        <v>16.618791058178555</v>
      </c>
      <c r="S11" s="213">
        <f>'Table 1'!S11/'Table 28'!T11</f>
        <v>26.625398097187478</v>
      </c>
      <c r="T11" s="212">
        <f>'Table 1'!T11/'Table 28'!U11</f>
        <v>16.353323094107793</v>
      </c>
      <c r="U11" s="212">
        <f>'Table 1'!U11/'Table 28'!V11</f>
        <v>26.341758241758242</v>
      </c>
      <c r="V11" s="213">
        <f>'Table 1'!V11/'Table 28'!W11</f>
        <v>39.975152493720849</v>
      </c>
      <c r="W11" s="210">
        <f>'Table 1'!W11/'Table 28'!X11</f>
        <v>32.335905580716108</v>
      </c>
      <c r="X11" s="210">
        <f>'Table 1'!X11/'Table 28'!Y11</f>
        <v>38.989784078654068</v>
      </c>
    </row>
    <row r="12" spans="1:24">
      <c r="A12" s="44">
        <v>2002</v>
      </c>
      <c r="B12" s="210">
        <f>'Table 1'!B12/'Table 28'!C12</f>
        <v>76.973410107246039</v>
      </c>
      <c r="C12" s="211">
        <f>'Table 1'!C12/'Table 28'!D12</f>
        <v>30.750153045607593</v>
      </c>
      <c r="D12" s="212">
        <f>'Table 1'!D12/'Table 28'!E12</f>
        <v>1338.2016503352245</v>
      </c>
      <c r="E12" s="212">
        <f>'Table 1'!E12/'Table 28'!F12</f>
        <v>95.997819925877479</v>
      </c>
      <c r="F12" s="212">
        <f>'Table 1'!F12/'Table 28'!G12</f>
        <v>48.401610926282608</v>
      </c>
      <c r="G12" s="213">
        <f>'Table 1'!G12/'Table 28'!H12</f>
        <v>32.584272678475571</v>
      </c>
      <c r="H12" s="210">
        <f>'Table 1'!H12/'Table 28'!I12</f>
        <v>174.6774324572207</v>
      </c>
      <c r="I12" s="211">
        <f>'Table 1'!I12/'Table 28'!J12</f>
        <v>29.101052787663107</v>
      </c>
      <c r="J12" s="212">
        <f>'Table 1'!J12/'Table 28'!K12</f>
        <v>21.885432844712039</v>
      </c>
      <c r="K12" s="212">
        <f>'Table 1'!K12/'Table 28'!L12</f>
        <v>35.295919625246547</v>
      </c>
      <c r="L12" s="212">
        <f>'Table 1'!L12/'Table 28'!M12</f>
        <v>99.722578467769154</v>
      </c>
      <c r="M12" s="212">
        <f>'Table 1'!M12/'Table 28'!N12</f>
        <v>51.331048289250177</v>
      </c>
      <c r="N12" s="212">
        <f>'Table 1'!N12/'Table 28'!O12</f>
        <v>107.9642685851319</v>
      </c>
      <c r="O12" s="212">
        <f>'Table 1'!O12/'Table 28'!P12</f>
        <v>54.455000821152893</v>
      </c>
      <c r="P12" s="212">
        <f>'Table 1'!P12/'Table 28'!Q12</f>
        <v>24.933510115890787</v>
      </c>
      <c r="Q12" s="212">
        <f>'Table 1'!Q12/'Table 28'!R12</f>
        <v>14.722154963680389</v>
      </c>
      <c r="R12" s="212">
        <f>'Table 1'!R12/'Table 28'!S12</f>
        <v>17.78504001150031</v>
      </c>
      <c r="S12" s="213">
        <f>'Table 1'!S12/'Table 28'!T12</f>
        <v>27.873546379323333</v>
      </c>
      <c r="T12" s="212">
        <f>'Table 1'!T12/'Table 28'!U12</f>
        <v>17.691921589907075</v>
      </c>
      <c r="U12" s="212">
        <f>'Table 1'!U12/'Table 28'!V12</f>
        <v>23.945549738219896</v>
      </c>
      <c r="V12" s="213">
        <f>'Table 1'!V12/'Table 28'!W12</f>
        <v>42.065566211729987</v>
      </c>
      <c r="W12" s="210">
        <f>'Table 1'!W12/'Table 28'!X12</f>
        <v>33.710534671429379</v>
      </c>
      <c r="X12" s="210">
        <f>'Table 1'!X12/'Table 28'!Y12</f>
        <v>38.26315302125893</v>
      </c>
    </row>
    <row r="13" spans="1:24">
      <c r="A13" s="44">
        <v>2003</v>
      </c>
      <c r="B13" s="210">
        <f>'Table 1'!B13/'Table 28'!C13</f>
        <v>82.362813858886227</v>
      </c>
      <c r="C13" s="211">
        <f>'Table 1'!C13/'Table 28'!D13</f>
        <v>32.184798577282919</v>
      </c>
      <c r="D13" s="212">
        <f>'Table 1'!D13/'Table 28'!E13</f>
        <v>1690.2707671043538</v>
      </c>
      <c r="E13" s="212">
        <f>'Table 1'!E13/'Table 28'!F13</f>
        <v>97.575711159737409</v>
      </c>
      <c r="F13" s="212">
        <f>'Table 1'!F13/'Table 28'!G13</f>
        <v>51.248113388239801</v>
      </c>
      <c r="G13" s="213">
        <f>'Table 1'!G13/'Table 28'!H13</f>
        <v>33.686309666108855</v>
      </c>
      <c r="H13" s="210">
        <f>'Table 1'!H13/'Table 28'!I13</f>
        <v>198.73824416323197</v>
      </c>
      <c r="I13" s="211">
        <f>'Table 1'!I13/'Table 28'!J13</f>
        <v>29.698606913835039</v>
      </c>
      <c r="J13" s="212">
        <f>'Table 1'!J13/'Table 28'!K13</f>
        <v>21.935434873075323</v>
      </c>
      <c r="K13" s="212">
        <f>'Table 1'!K13/'Table 28'!L13</f>
        <v>37.305817239755058</v>
      </c>
      <c r="L13" s="212">
        <f>'Table 1'!L13/'Table 28'!M13</f>
        <v>98.338469353200153</v>
      </c>
      <c r="M13" s="212">
        <f>'Table 1'!M13/'Table 28'!N13</f>
        <v>52.106539952482187</v>
      </c>
      <c r="N13" s="212">
        <f>'Table 1'!N13/'Table 28'!O13</f>
        <v>109.19209302325582</v>
      </c>
      <c r="O13" s="212">
        <f>'Table 1'!O13/'Table 28'!P13</f>
        <v>53.408632418484636</v>
      </c>
      <c r="P13" s="212">
        <f>'Table 1'!P13/'Table 28'!Q13</f>
        <v>23.642138019403259</v>
      </c>
      <c r="Q13" s="212">
        <f>'Table 1'!Q13/'Table 28'!R13</f>
        <v>12.465358311031817</v>
      </c>
      <c r="R13" s="212">
        <f>'Table 1'!R13/'Table 28'!S13</f>
        <v>17.942236769315876</v>
      </c>
      <c r="S13" s="213">
        <f>'Table 1'!S13/'Table 28'!T13</f>
        <v>28.614195450020276</v>
      </c>
      <c r="T13" s="212">
        <f>'Table 1'!T13/'Table 28'!U13</f>
        <v>17.266856348838751</v>
      </c>
      <c r="U13" s="212">
        <f>'Table 1'!U13/'Table 28'!V13</f>
        <v>19.632978723404257</v>
      </c>
      <c r="V13" s="213">
        <f>'Table 1'!V13/'Table 28'!W13</f>
        <v>45.364062499999996</v>
      </c>
      <c r="W13" s="210">
        <f>'Table 1'!W13/'Table 28'!X13</f>
        <v>33.76021848125643</v>
      </c>
      <c r="X13" s="210">
        <f>'Table 1'!X13/'Table 28'!Y13</f>
        <v>38.683827006308952</v>
      </c>
    </row>
    <row r="14" spans="1:24">
      <c r="A14" s="44">
        <v>2004</v>
      </c>
      <c r="B14" s="210">
        <f>'Table 1'!B14/'Table 28'!C14</f>
        <v>79.075645413075762</v>
      </c>
      <c r="C14" s="211">
        <f>'Table 1'!C14/'Table 28'!D14</f>
        <v>34.634467534444696</v>
      </c>
      <c r="D14" s="212">
        <f>'Table 1'!D14/'Table 28'!E14</f>
        <v>1468.0568196426275</v>
      </c>
      <c r="E14" s="212">
        <f>'Table 1'!E14/'Table 28'!F14</f>
        <v>96.565547815072819</v>
      </c>
      <c r="F14" s="212">
        <f>'Table 1'!F14/'Table 28'!G14</f>
        <v>53.986012179368892</v>
      </c>
      <c r="G14" s="213">
        <f>'Table 1'!G14/'Table 28'!H14</f>
        <v>30.58600996689826</v>
      </c>
      <c r="H14" s="210">
        <f>'Table 1'!H14/'Table 28'!I14</f>
        <v>182.14094143745561</v>
      </c>
      <c r="I14" s="211">
        <f>'Table 1'!I14/'Table 28'!J14</f>
        <v>30.922275581824898</v>
      </c>
      <c r="J14" s="212">
        <f>'Table 1'!J14/'Table 28'!K14</f>
        <v>22.448981273562556</v>
      </c>
      <c r="K14" s="212">
        <f>'Table 1'!K14/'Table 28'!L14</f>
        <v>36.316926409531263</v>
      </c>
      <c r="L14" s="212">
        <f>'Table 1'!L14/'Table 28'!M14</f>
        <v>88.025308827960231</v>
      </c>
      <c r="M14" s="212">
        <f>'Table 1'!M14/'Table 28'!N14</f>
        <v>50.389568196585742</v>
      </c>
      <c r="N14" s="212">
        <f>'Table 1'!N14/'Table 28'!O14</f>
        <v>107.91338401290025</v>
      </c>
      <c r="O14" s="212">
        <f>'Table 1'!O14/'Table 28'!P14</f>
        <v>53.7559266802444</v>
      </c>
      <c r="P14" s="212">
        <f>'Table 1'!P14/'Table 28'!Q14</f>
        <v>24.964471939902786</v>
      </c>
      <c r="Q14" s="212">
        <f>'Table 1'!Q14/'Table 28'!R14</f>
        <v>12.764279967819791</v>
      </c>
      <c r="R14" s="212">
        <f>'Table 1'!R14/'Table 28'!S14</f>
        <v>17.842246475670759</v>
      </c>
      <c r="S14" s="213">
        <f>'Table 1'!S14/'Table 28'!T14</f>
        <v>28.842314737540548</v>
      </c>
      <c r="T14" s="212">
        <f>'Table 1'!T14/'Table 28'!U14</f>
        <v>18.605567824399387</v>
      </c>
      <c r="U14" s="212">
        <f>'Table 1'!U14/'Table 28'!V14</f>
        <v>20.205560235888797</v>
      </c>
      <c r="V14" s="213">
        <f>'Table 1'!V14/'Table 28'!W14</f>
        <v>43.669485360974726</v>
      </c>
      <c r="W14" s="210">
        <f>'Table 1'!W14/'Table 28'!X14</f>
        <v>33.708959790209782</v>
      </c>
      <c r="X14" s="210">
        <f>'Table 1'!X14/'Table 28'!Y14</f>
        <v>38.56669124949569</v>
      </c>
    </row>
    <row r="15" spans="1:24">
      <c r="A15" s="44">
        <v>2005</v>
      </c>
      <c r="B15" s="210">
        <f>'Table 1'!B15/'Table 28'!C15</f>
        <v>80.822024606217354</v>
      </c>
      <c r="C15" s="211">
        <f>'Table 1'!C15/'Table 28'!D15</f>
        <v>31.630458021544282</v>
      </c>
      <c r="D15" s="212">
        <f>'Table 1'!D15/'Table 28'!E15</f>
        <v>1302.1941811769893</v>
      </c>
      <c r="E15" s="212">
        <f>'Table 1'!E15/'Table 28'!F15</f>
        <v>104.77817269496131</v>
      </c>
      <c r="F15" s="212">
        <f>'Table 1'!F15/'Table 28'!G15</f>
        <v>51.616352831196572</v>
      </c>
      <c r="G15" s="213">
        <f>'Table 1'!G15/'Table 28'!H15</f>
        <v>32.017221400887038</v>
      </c>
      <c r="H15" s="210">
        <f>'Table 1'!H15/'Table 28'!I15</f>
        <v>184.56979888144005</v>
      </c>
      <c r="I15" s="211">
        <f>'Table 1'!I15/'Table 28'!J15</f>
        <v>32.256951174058891</v>
      </c>
      <c r="J15" s="212">
        <f>'Table 1'!J15/'Table 28'!K15</f>
        <v>23.567022316507558</v>
      </c>
      <c r="K15" s="212">
        <f>'Table 1'!K15/'Table 28'!L15</f>
        <v>39.866877009890175</v>
      </c>
      <c r="L15" s="212">
        <f>'Table 1'!L15/'Table 28'!M15</f>
        <v>90.579038340666258</v>
      </c>
      <c r="M15" s="212">
        <f>'Table 1'!M15/'Table 28'!N15</f>
        <v>51.640392587173864</v>
      </c>
      <c r="N15" s="212">
        <f>'Table 1'!N15/'Table 28'!O15</f>
        <v>129.17170681701691</v>
      </c>
      <c r="O15" s="212">
        <f>'Table 1'!O15/'Table 28'!P15</f>
        <v>53.797919987853938</v>
      </c>
      <c r="P15" s="212">
        <f>'Table 1'!P15/'Table 28'!Q15</f>
        <v>25.212748811346604</v>
      </c>
      <c r="Q15" s="212">
        <f>'Table 1'!Q15/'Table 28'!R15</f>
        <v>12.380672268907563</v>
      </c>
      <c r="R15" s="212">
        <f>'Table 1'!R15/'Table 28'!S15</f>
        <v>18.454021920861972</v>
      </c>
      <c r="S15" s="213">
        <f>'Table 1'!S15/'Table 28'!T15</f>
        <v>27.931316026847544</v>
      </c>
      <c r="T15" s="212">
        <f>'Table 1'!T15/'Table 28'!U15</f>
        <v>18.174328009349434</v>
      </c>
      <c r="U15" s="212">
        <f>'Table 1'!U15/'Table 28'!V15</f>
        <v>21.077525450274081</v>
      </c>
      <c r="V15" s="213">
        <f>'Table 1'!V15/'Table 28'!W15</f>
        <v>41.830836236933798</v>
      </c>
      <c r="W15" s="210">
        <f>'Table 1'!W15/'Table 28'!X15</f>
        <v>34.755490762439365</v>
      </c>
      <c r="X15" s="210">
        <f>'Table 1'!X15/'Table 28'!Y15</f>
        <v>39.350800881076964</v>
      </c>
    </row>
    <row r="16" spans="1:24">
      <c r="A16" s="44">
        <v>2006</v>
      </c>
      <c r="B16" s="210">
        <f>'Table 1'!B16/'Table 28'!C16</f>
        <v>82.373125177741088</v>
      </c>
      <c r="C16" s="211">
        <f>'Table 1'!C16/'Table 28'!D16</f>
        <v>29.241521371294048</v>
      </c>
      <c r="D16" s="212">
        <f>'Table 1'!D16/'Table 28'!E16</f>
        <v>1242.1401850949828</v>
      </c>
      <c r="E16" s="212">
        <f>'Table 1'!E16/'Table 28'!F16</f>
        <v>98.341063348416284</v>
      </c>
      <c r="F16" s="212">
        <f>'Table 1'!F16/'Table 28'!G16</f>
        <v>46.980167972333966</v>
      </c>
      <c r="G16" s="213">
        <f>'Table 1'!G16/'Table 28'!H16</f>
        <v>34.372844640845678</v>
      </c>
      <c r="H16" s="210">
        <f>'Table 1'!H16/'Table 28'!I16</f>
        <v>194.65440172743294</v>
      </c>
      <c r="I16" s="211">
        <f>'Table 1'!I16/'Table 28'!J16</f>
        <v>35.306480825261836</v>
      </c>
      <c r="J16" s="212">
        <f>'Table 1'!J16/'Table 28'!K16</f>
        <v>23.130382610406219</v>
      </c>
      <c r="K16" s="212">
        <f>'Table 1'!K16/'Table 28'!L16</f>
        <v>37.749763560500696</v>
      </c>
      <c r="L16" s="212">
        <f>'Table 1'!L16/'Table 28'!M16</f>
        <v>97.325812976505375</v>
      </c>
      <c r="M16" s="212">
        <f>'Table 1'!M16/'Table 28'!N16</f>
        <v>50.779752042506999</v>
      </c>
      <c r="N16" s="212">
        <f>'Table 1'!N16/'Table 28'!O16</f>
        <v>127.64034640855832</v>
      </c>
      <c r="O16" s="212">
        <f>'Table 1'!O16/'Table 28'!P16</f>
        <v>52.172334931759501</v>
      </c>
      <c r="P16" s="212">
        <f>'Table 1'!P16/'Table 28'!Q16</f>
        <v>26.303391311254071</v>
      </c>
      <c r="Q16" s="212">
        <f>'Table 1'!Q16/'Table 28'!R16</f>
        <v>12.670373802903924</v>
      </c>
      <c r="R16" s="212">
        <f>'Table 1'!R16/'Table 28'!S16</f>
        <v>17.746074616617076</v>
      </c>
      <c r="S16" s="213">
        <f>'Table 1'!S16/'Table 28'!T16</f>
        <v>27.153912288293157</v>
      </c>
      <c r="T16" s="212">
        <f>'Table 1'!T16/'Table 28'!U16</f>
        <v>17.755222929936306</v>
      </c>
      <c r="U16" s="212">
        <f>'Table 1'!U16/'Table 28'!V16</f>
        <v>18.500369549150037</v>
      </c>
      <c r="V16" s="213">
        <f>'Table 1'!V16/'Table 28'!W16</f>
        <v>39.891044061302679</v>
      </c>
      <c r="W16" s="210">
        <f>'Table 1'!W16/'Table 28'!X16</f>
        <v>34.578433434644055</v>
      </c>
      <c r="X16" s="210">
        <f>'Table 1'!X16/'Table 28'!Y16</f>
        <v>38.791903071820428</v>
      </c>
    </row>
    <row r="17" spans="1:24">
      <c r="A17" s="44">
        <v>2007</v>
      </c>
      <c r="B17" s="210">
        <f>'Table 1'!B17/'Table 28'!C17</f>
        <v>93.533598738294444</v>
      </c>
      <c r="C17" s="211">
        <f>'Table 1'!C17/'Table 28'!D17</f>
        <v>35.073405639913233</v>
      </c>
      <c r="D17" s="212">
        <f>'Table 1'!D17/'Table 28'!E17</f>
        <v>1485.5586858768468</v>
      </c>
      <c r="E17" s="212">
        <f>'Table 1'!E17/'Table 28'!F17</f>
        <v>99.335200927357022</v>
      </c>
      <c r="F17" s="212">
        <f>'Table 1'!F17/'Table 28'!G17</f>
        <v>44.273008454189295</v>
      </c>
      <c r="G17" s="213">
        <f>'Table 1'!G17/'Table 28'!H17</f>
        <v>34.192958160224933</v>
      </c>
      <c r="H17" s="210">
        <f>'Table 1'!H17/'Table 28'!I17</f>
        <v>235.61559764048431</v>
      </c>
      <c r="I17" s="211">
        <f>'Table 1'!I17/'Table 28'!J17</f>
        <v>37.110545005403736</v>
      </c>
      <c r="J17" s="212">
        <f>'Table 1'!J17/'Table 28'!K17</f>
        <v>24.142793542642565</v>
      </c>
      <c r="K17" s="212">
        <f>'Table 1'!K17/'Table 28'!L17</f>
        <v>38.350566450054636</v>
      </c>
      <c r="L17" s="212">
        <f>'Table 1'!L17/'Table 28'!M17</f>
        <v>72.023363318340841</v>
      </c>
      <c r="M17" s="212">
        <f>'Table 1'!M17/'Table 28'!N17</f>
        <v>47.175281954887211</v>
      </c>
      <c r="N17" s="212">
        <f>'Table 1'!N17/'Table 28'!O17</f>
        <v>122.48291737339473</v>
      </c>
      <c r="O17" s="212">
        <f>'Table 1'!O17/'Table 28'!P17</f>
        <v>53.463084712461267</v>
      </c>
      <c r="P17" s="212">
        <f>'Table 1'!P17/'Table 28'!Q17</f>
        <v>28.258082064034813</v>
      </c>
      <c r="Q17" s="212">
        <f>'Table 1'!Q17/'Table 28'!R17</f>
        <v>15.803110328638498</v>
      </c>
      <c r="R17" s="212">
        <f>'Table 1'!R17/'Table 28'!S17</f>
        <v>18.123302226739352</v>
      </c>
      <c r="S17" s="213">
        <f>'Table 1'!S17/'Table 28'!T17</f>
        <v>28.707788425785079</v>
      </c>
      <c r="T17" s="212">
        <f>'Table 1'!T17/'Table 28'!U17</f>
        <v>18.970784585894641</v>
      </c>
      <c r="U17" s="212">
        <f>'Table 1'!U17/'Table 28'!V17</f>
        <v>16.692660550458715</v>
      </c>
      <c r="V17" s="213">
        <f>'Table 1'!V17/'Table 28'!W17</f>
        <v>41.126958770728734</v>
      </c>
      <c r="W17" s="210">
        <f>'Table 1'!W17/'Table 28'!X17</f>
        <v>34.708600909156509</v>
      </c>
      <c r="X17" s="210">
        <f>'Table 1'!X17/'Table 28'!Y17</f>
        <v>38.290052115437327</v>
      </c>
    </row>
    <row r="18" spans="1:24">
      <c r="A18" s="44">
        <v>2008</v>
      </c>
      <c r="B18" s="210">
        <f>'Table 1'!B18/'Table 28'!C18</f>
        <v>89.868334459081169</v>
      </c>
      <c r="C18" s="211">
        <f>'Table 1'!C18/'Table 28'!D18</f>
        <v>41.830732767134108</v>
      </c>
      <c r="D18" s="212">
        <f>'Table 1'!D18/'Table 28'!E18</f>
        <v>1175.9818728726352</v>
      </c>
      <c r="E18" s="212">
        <f>'Table 1'!E18/'Table 28'!F18</f>
        <v>94.424689165186507</v>
      </c>
      <c r="F18" s="212">
        <f>'Table 1'!F18/'Table 28'!G18</f>
        <v>48.887201803268425</v>
      </c>
      <c r="G18" s="213">
        <f>'Table 1'!G18/'Table 28'!H18</f>
        <v>37.773693963995761</v>
      </c>
      <c r="H18" s="210">
        <f>'Table 1'!H18/'Table 28'!I18</f>
        <v>217.02110970540394</v>
      </c>
      <c r="I18" s="211">
        <f>'Table 1'!I18/'Table 28'!J18</f>
        <v>39.544714173844952</v>
      </c>
      <c r="J18" s="212">
        <f>'Table 1'!J18/'Table 28'!K18</f>
        <v>25.09199295747694</v>
      </c>
      <c r="K18" s="212">
        <f>'Table 1'!K18/'Table 28'!L18</f>
        <v>41.123930579320458</v>
      </c>
      <c r="L18" s="212">
        <f>'Table 1'!L18/'Table 28'!M18</f>
        <v>79.409726027397269</v>
      </c>
      <c r="M18" s="212">
        <f>'Table 1'!M18/'Table 28'!N18</f>
        <v>49.573413864984772</v>
      </c>
      <c r="N18" s="212">
        <f>'Table 1'!N18/'Table 28'!O18</f>
        <v>114.89093387866394</v>
      </c>
      <c r="O18" s="212">
        <f>'Table 1'!O18/'Table 28'!P18</f>
        <v>53.117705735660842</v>
      </c>
      <c r="P18" s="212">
        <f>'Table 1'!P18/'Table 28'!Q18</f>
        <v>27.181232380185261</v>
      </c>
      <c r="Q18" s="212">
        <f>'Table 1'!Q18/'Table 28'!R18</f>
        <v>17.558534990189667</v>
      </c>
      <c r="R18" s="212">
        <f>'Table 1'!R18/'Table 28'!S18</f>
        <v>17.523240253367831</v>
      </c>
      <c r="S18" s="213">
        <f>'Table 1'!S18/'Table 28'!T18</f>
        <v>29.156201851728945</v>
      </c>
      <c r="T18" s="212">
        <f>'Table 1'!T18/'Table 28'!U18</f>
        <v>19.470273752012883</v>
      </c>
      <c r="U18" s="212">
        <f>'Table 1'!U18/'Table 28'!V18</f>
        <v>16.736079328756674</v>
      </c>
      <c r="V18" s="213">
        <f>'Table 1'!V18/'Table 28'!W18</f>
        <v>41.688900586554368</v>
      </c>
      <c r="W18" s="210">
        <f>'Table 1'!W18/'Table 28'!X18</f>
        <v>35.573873660101725</v>
      </c>
      <c r="X18" s="210">
        <f>'Table 1'!X18/'Table 28'!Y18</f>
        <v>39.962408246698146</v>
      </c>
    </row>
    <row r="19" spans="1:24">
      <c r="A19" s="44">
        <v>2009</v>
      </c>
      <c r="B19" s="210">
        <f>'Table 1'!B19/'Table 28'!C19</f>
        <v>84.587351636400612</v>
      </c>
      <c r="C19" s="211">
        <f>'Table 1'!C19/'Table 28'!D19</f>
        <v>48.704968944099377</v>
      </c>
      <c r="D19" s="212">
        <f>'Table 1'!D19/'Table 28'!E19</f>
        <v>1246.9589293454703</v>
      </c>
      <c r="E19" s="212">
        <f>'Table 1'!E19/'Table 28'!F19</f>
        <v>102.31969309462916</v>
      </c>
      <c r="F19" s="212">
        <f>'Table 1'!F19/'Table 28'!G19</f>
        <v>46.293940980354336</v>
      </c>
      <c r="G19" s="213">
        <f>'Table 1'!G19/'Table 28'!H19</f>
        <v>39.782076737322242</v>
      </c>
      <c r="H19" s="210">
        <f>'Table 1'!H19/'Table 28'!I19</f>
        <v>190.98641543641543</v>
      </c>
      <c r="I19" s="211">
        <f>'Table 1'!I19/'Table 28'!J19</f>
        <v>37.958560436037189</v>
      </c>
      <c r="J19" s="212">
        <f>'Table 1'!J19/'Table 28'!K19</f>
        <v>27.078955428058073</v>
      </c>
      <c r="K19" s="212">
        <f>'Table 1'!K19/'Table 28'!L19</f>
        <v>41.814074074074071</v>
      </c>
      <c r="L19" s="212">
        <f>'Table 1'!L19/'Table 28'!M19</f>
        <v>111.71460095623392</v>
      </c>
      <c r="M19" s="212">
        <f>'Table 1'!M19/'Table 28'!N19</f>
        <v>53.122867897894373</v>
      </c>
      <c r="N19" s="212">
        <f>'Table 1'!N19/'Table 28'!O19</f>
        <v>112.32464028776978</v>
      </c>
      <c r="O19" s="212">
        <f>'Table 1'!O19/'Table 28'!P19</f>
        <v>56.486040609137056</v>
      </c>
      <c r="P19" s="212">
        <f>'Table 1'!P19/'Table 28'!Q19</f>
        <v>31.05502101821579</v>
      </c>
      <c r="Q19" s="212">
        <f>'Table 1'!Q19/'Table 28'!R19</f>
        <v>21.877138413685849</v>
      </c>
      <c r="R19" s="212">
        <f>'Table 1'!R19/'Table 28'!S19</f>
        <v>20.785587773898083</v>
      </c>
      <c r="S19" s="213">
        <f>'Table 1'!S19/'Table 28'!T19</f>
        <v>30.026858713299962</v>
      </c>
      <c r="T19" s="212">
        <f>'Table 1'!T19/'Table 28'!U19</f>
        <v>21.11545974605832</v>
      </c>
      <c r="U19" s="212">
        <f>'Table 1'!U19/'Table 28'!V19</f>
        <v>18.025039123630673</v>
      </c>
      <c r="V19" s="213">
        <f>'Table 1'!V19/'Table 28'!W19</f>
        <v>40.285263761467888</v>
      </c>
      <c r="W19" s="210">
        <f>'Table 1'!W19/'Table 28'!X19</f>
        <v>38.242818145638196</v>
      </c>
      <c r="X19" s="210">
        <f>'Table 1'!X19/'Table 28'!Y19</f>
        <v>41.663754630019433</v>
      </c>
    </row>
    <row r="20" spans="1:24">
      <c r="A20" s="44">
        <v>2010</v>
      </c>
      <c r="B20" s="210">
        <f>'Table 1'!B20/'Table 28'!C20</f>
        <v>84.883386287070692</v>
      </c>
      <c r="C20" s="211">
        <f>'Table 1'!C20/'Table 28'!D20</f>
        <v>47.424012979989186</v>
      </c>
      <c r="D20" s="212">
        <f>'Table 1'!D20/'Table 28'!E20</f>
        <v>1115.4320998742589</v>
      </c>
      <c r="E20" s="212">
        <f>'Table 1'!E20/'Table 28'!F20</f>
        <v>126.69538606403013</v>
      </c>
      <c r="F20" s="212">
        <f>'Table 1'!F20/'Table 28'!G20</f>
        <v>47.209435846230654</v>
      </c>
      <c r="G20" s="213">
        <f>'Table 1'!G20/'Table 28'!H20</f>
        <v>40.324919587853671</v>
      </c>
      <c r="H20" s="210">
        <f>'Table 1'!H20/'Table 28'!I20</f>
        <v>191.66280862338914</v>
      </c>
      <c r="I20" s="211">
        <f>'Table 1'!I20/'Table 28'!J20</f>
        <v>42.069618248059562</v>
      </c>
      <c r="J20" s="212">
        <f>'Table 1'!J20/'Table 28'!K20</f>
        <v>27.085159821831521</v>
      </c>
      <c r="K20" s="212">
        <f>'Table 1'!K20/'Table 28'!L20</f>
        <v>40.91115702479339</v>
      </c>
      <c r="L20" s="212">
        <f>'Table 1'!L20/'Table 28'!M20</f>
        <v>126.50235294117648</v>
      </c>
      <c r="M20" s="212">
        <f>'Table 1'!M20/'Table 28'!N20</f>
        <v>50.34543248014122</v>
      </c>
      <c r="N20" s="212">
        <f>'Table 1'!N20/'Table 28'!O20</f>
        <v>105.32866077205091</v>
      </c>
      <c r="O20" s="212">
        <f>'Table 1'!O20/'Table 28'!P20</f>
        <v>51.798107255520506</v>
      </c>
      <c r="P20" s="212">
        <f>'Table 1'!P20/'Table 28'!Q20</f>
        <v>30.95459023734886</v>
      </c>
      <c r="Q20" s="212">
        <f>'Table 1'!Q20/'Table 28'!R20</f>
        <v>21.651137197358768</v>
      </c>
      <c r="R20" s="212">
        <f>'Table 1'!R20/'Table 28'!S20</f>
        <v>19.675402191653067</v>
      </c>
      <c r="S20" s="213">
        <f>'Table 1'!S20/'Table 28'!T20</f>
        <v>30.029328809048568</v>
      </c>
      <c r="T20" s="212">
        <f>'Table 1'!T20/'Table 28'!U20</f>
        <v>21.61664689600633</v>
      </c>
      <c r="U20" s="212">
        <f>'Table 1'!U20/'Table 28'!V20</f>
        <v>19.814930015552097</v>
      </c>
      <c r="V20" s="213">
        <f>'Table 1'!V20/'Table 28'!W20</f>
        <v>39.346818512878237</v>
      </c>
      <c r="W20" s="210">
        <f>'Table 1'!W20/'Table 28'!X20</f>
        <v>37.703744031273743</v>
      </c>
      <c r="X20" s="210">
        <f>'Table 1'!X20/'Table 28'!Y20</f>
        <v>41.533697078357314</v>
      </c>
    </row>
    <row r="21" spans="1:24">
      <c r="A21" s="44">
        <v>2011</v>
      </c>
      <c r="B21" s="210">
        <f>'Table 1'!B21/'Table 28'!C21</f>
        <v>82.252696557102141</v>
      </c>
      <c r="C21" s="211">
        <f>'Table 1'!C21/'Table 28'!D21</f>
        <v>47.637460885113988</v>
      </c>
      <c r="D21" s="212">
        <f>'Table 1'!D21/'Table 28'!E21</f>
        <v>893.05356761755706</v>
      </c>
      <c r="E21" s="212">
        <f>'Table 1'!E21/'Table 28'!F21</f>
        <v>123.94990933816862</v>
      </c>
      <c r="F21" s="212">
        <f>'Table 1'!F21/'Table 28'!G21</f>
        <v>48.077433001155711</v>
      </c>
      <c r="G21" s="213">
        <f>'Table 1'!G21/'Table 28'!H21</f>
        <v>38.666224970553593</v>
      </c>
      <c r="H21" s="210">
        <f>'Table 1'!H21/'Table 28'!I21</f>
        <v>174.98329987613715</v>
      </c>
      <c r="I21" s="211">
        <f>'Table 1'!I21/'Table 28'!J21</f>
        <v>47.980005968367657</v>
      </c>
      <c r="J21" s="212">
        <f>'Table 1'!J21/'Table 28'!K21</f>
        <v>27.489093130126228</v>
      </c>
      <c r="K21" s="212">
        <f>'Table 1'!K21/'Table 28'!L21</f>
        <v>39.141753617340171</v>
      </c>
      <c r="L21" s="212">
        <f>'Table 1'!L21/'Table 28'!M21</f>
        <v>132.63212330156156</v>
      </c>
      <c r="M21" s="212">
        <f>'Table 1'!M21/'Table 28'!N21</f>
        <v>47.290695941582634</v>
      </c>
      <c r="N21" s="212">
        <f>'Table 1'!N21/'Table 28'!O21</f>
        <v>106.01224403630989</v>
      </c>
      <c r="O21" s="212">
        <f>'Table 1'!O21/'Table 28'!P21</f>
        <v>54.19796918270255</v>
      </c>
      <c r="P21" s="212">
        <f>'Table 1'!P21/'Table 28'!Q21</f>
        <v>29.752171734046108</v>
      </c>
      <c r="Q21" s="212">
        <f>'Table 1'!Q21/'Table 28'!R21</f>
        <v>22.067166979362099</v>
      </c>
      <c r="R21" s="212">
        <f>'Table 1'!R21/'Table 28'!S21</f>
        <v>19.927590064891476</v>
      </c>
      <c r="S21" s="213">
        <f>'Table 1'!S21/'Table 28'!T21</f>
        <v>29.767324140231693</v>
      </c>
      <c r="T21" s="212">
        <f>'Table 1'!T21/'Table 28'!U21</f>
        <v>21.71066119938493</v>
      </c>
      <c r="U21" s="212">
        <f>'Table 1'!U21/'Table 28'!V21</f>
        <v>22.313173156586576</v>
      </c>
      <c r="V21" s="213">
        <f>'Table 1'!V21/'Table 28'!W21</f>
        <v>38.101553313942695</v>
      </c>
      <c r="W21" s="210">
        <f>'Table 1'!W21/'Table 28'!X21</f>
        <v>37.933687462403526</v>
      </c>
      <c r="X21" s="210">
        <f>'Table 1'!X21/'Table 28'!Y21</f>
        <v>41.598106287550671</v>
      </c>
    </row>
    <row r="22" spans="1:24">
      <c r="A22" s="44">
        <v>2012</v>
      </c>
      <c r="B22" s="210">
        <f>'Table 1'!B22/'Table 28'!C22</f>
        <v>72.369089866119594</v>
      </c>
      <c r="C22" s="211">
        <f>'Table 1'!C22/'Table 28'!D22</f>
        <v>44.933916009379665</v>
      </c>
      <c r="D22" s="212">
        <f>'Table 1'!D22/'Table 28'!E22</f>
        <v>635.56209646790739</v>
      </c>
      <c r="E22" s="212">
        <f>'Table 1'!E22/'Table 28'!F22</f>
        <v>112.9155722326454</v>
      </c>
      <c r="F22" s="212">
        <f>'Table 1'!F22/'Table 28'!G22</f>
        <v>43.902351738241315</v>
      </c>
      <c r="G22" s="213">
        <f>'Table 1'!G22/'Table 28'!H22</f>
        <v>51.308334299292916</v>
      </c>
      <c r="H22" s="210">
        <f>'Table 1'!H22/'Table 28'!I22</f>
        <v>133.2785117871484</v>
      </c>
      <c r="I22" s="211">
        <f>'Table 1'!I22/'Table 28'!J22</f>
        <v>52.912468271671408</v>
      </c>
      <c r="J22" s="212">
        <f>'Table 1'!J22/'Table 28'!K22</f>
        <v>28.576210435600128</v>
      </c>
      <c r="K22" s="212">
        <f>'Table 1'!K22/'Table 28'!L22</f>
        <v>39.746752887857184</v>
      </c>
      <c r="L22" s="212">
        <f>'Table 1'!L22/'Table 28'!M22</f>
        <v>138.80909673286357</v>
      </c>
      <c r="M22" s="212">
        <f>'Table 1'!M22/'Table 28'!N22</f>
        <v>48.478159203980091</v>
      </c>
      <c r="N22" s="212">
        <f>'Table 1'!N22/'Table 28'!O22</f>
        <v>106.26916002452484</v>
      </c>
      <c r="O22" s="212">
        <f>'Table 1'!O22/'Table 28'!P22</f>
        <v>52.015727990602365</v>
      </c>
      <c r="P22" s="212">
        <f>'Table 1'!P22/'Table 28'!Q22</f>
        <v>32.086079642979747</v>
      </c>
      <c r="Q22" s="212">
        <f>'Table 1'!Q22/'Table 28'!R22</f>
        <v>24.27157464212679</v>
      </c>
      <c r="R22" s="212">
        <f>'Table 1'!R22/'Table 28'!S22</f>
        <v>19.691445984806215</v>
      </c>
      <c r="S22" s="213">
        <f>'Table 1'!S22/'Table 28'!T22</f>
        <v>29.059694071539294</v>
      </c>
      <c r="T22" s="212">
        <f>'Table 1'!T22/'Table 28'!U22</f>
        <v>21.653203428500955</v>
      </c>
      <c r="U22" s="212">
        <f>'Table 1'!U22/'Table 28'!V22</f>
        <v>21.459760273972606</v>
      </c>
      <c r="V22" s="213">
        <f>'Table 1'!V22/'Table 28'!W22</f>
        <v>36.734797096275138</v>
      </c>
      <c r="W22" s="210">
        <f>'Table 1'!W22/'Table 28'!X22</f>
        <v>38.710087754609127</v>
      </c>
      <c r="X22" s="210">
        <f>'Table 1'!X22/'Table 28'!Y22</f>
        <v>41.978009366001608</v>
      </c>
    </row>
    <row r="23" spans="1:24">
      <c r="A23" s="44">
        <v>2013</v>
      </c>
      <c r="B23" s="210">
        <f>'Table 1'!B23/'Table 28'!C23</f>
        <v>76.294852995204735</v>
      </c>
      <c r="C23" s="211">
        <f>'Table 1'!C23/'Table 28'!D23</f>
        <v>45.890379829022834</v>
      </c>
      <c r="D23" s="212">
        <f>'Table 1'!D23/'Table 28'!E23</f>
        <v>675.75390434358224</v>
      </c>
      <c r="E23" s="212">
        <f>'Table 1'!E23/'Table 28'!F23</f>
        <v>122.64603436102614</v>
      </c>
      <c r="F23" s="212">
        <f>'Table 1'!F23/'Table 28'!G23</f>
        <v>42.137815959471411</v>
      </c>
      <c r="G23" s="213">
        <f>'Table 1'!G23/'Table 28'!H23</f>
        <v>50.756752016836195</v>
      </c>
      <c r="H23" s="210">
        <f>'Table 1'!H23/'Table 28'!I23</f>
        <v>131.47668623871317</v>
      </c>
      <c r="I23" s="211">
        <f>'Table 1'!I23/'Table 28'!J23</f>
        <v>59.576341463414629</v>
      </c>
      <c r="J23" s="212">
        <f>'Table 1'!J23/'Table 28'!K23</f>
        <v>31.859574208503627</v>
      </c>
      <c r="K23" s="212">
        <f>'Table 1'!K23/'Table 28'!L23</f>
        <v>40.218453783354335</v>
      </c>
      <c r="L23" s="212">
        <f>'Table 1'!L23/'Table 28'!M23</f>
        <v>169.57792207792207</v>
      </c>
      <c r="M23" s="212">
        <f>'Table 1'!M23/'Table 28'!N23</f>
        <v>52.431416400425981</v>
      </c>
      <c r="N23" s="212">
        <f>'Table 1'!N23/'Table 28'!O23</f>
        <v>101.30505447401322</v>
      </c>
      <c r="O23" s="212">
        <f>'Table 1'!O23/'Table 28'!P23</f>
        <v>50.77535716594479</v>
      </c>
      <c r="P23" s="212">
        <f>'Table 1'!P23/'Table 28'!Q23</f>
        <v>34.045598068350664</v>
      </c>
      <c r="Q23" s="212">
        <f>'Table 1'!Q23/'Table 28'!R23</f>
        <v>25.018633540372672</v>
      </c>
      <c r="R23" s="212">
        <f>'Table 1'!R23/'Table 28'!S23</f>
        <v>21.164022091698079</v>
      </c>
      <c r="S23" s="213">
        <f>'Table 1'!S23/'Table 28'!T23</f>
        <v>31.569904087854656</v>
      </c>
      <c r="T23" s="212">
        <f>'Table 1'!T23/'Table 28'!U23</f>
        <v>24.034870641169853</v>
      </c>
      <c r="U23" s="212">
        <f>'Table 1'!U23/'Table 28'!V23</f>
        <v>21.048141891891891</v>
      </c>
      <c r="V23" s="213">
        <f>'Table 1'!V23/'Table 28'!W23</f>
        <v>39.559159462358807</v>
      </c>
      <c r="W23" s="210">
        <f>'Table 1'!W23/'Table 28'!X23</f>
        <v>41.260914766345373</v>
      </c>
      <c r="X23" s="210">
        <f>'Table 1'!X23/'Table 28'!Y23</f>
        <v>43.164584703909739</v>
      </c>
    </row>
    <row r="24" spans="1:24">
      <c r="A24" s="44">
        <v>2014</v>
      </c>
      <c r="B24" s="210">
        <f>'Table 1'!B24/'Table 28'!C24</f>
        <v>75.751731654778339</v>
      </c>
      <c r="C24" s="211">
        <f>'Table 1'!C24/'Table 28'!D24</f>
        <v>43.468221362977282</v>
      </c>
      <c r="D24" s="212">
        <f>'Table 1'!D24/'Table 28'!E24</f>
        <v>653.72125883108549</v>
      </c>
      <c r="E24" s="212">
        <f>'Table 1'!E24/'Table 28'!F24</f>
        <v>135.55209707201269</v>
      </c>
      <c r="F24" s="212">
        <f>'Table 1'!F24/'Table 28'!G24</f>
        <v>46.135913484392333</v>
      </c>
      <c r="G24" s="213">
        <f>'Table 1'!G24/'Table 28'!H24</f>
        <v>51.795109137532052</v>
      </c>
      <c r="H24" s="210">
        <f>'Table 1'!H24/'Table 28'!I24</f>
        <v>128.72269139898458</v>
      </c>
      <c r="I24" s="211">
        <f>'Table 1'!I24/'Table 28'!J24</f>
        <v>57.251705955334984</v>
      </c>
      <c r="J24" s="212">
        <f>'Table 1'!J24/'Table 28'!K24</f>
        <v>33.929088400721639</v>
      </c>
      <c r="K24" s="212">
        <f>'Table 1'!K24/'Table 28'!L24</f>
        <v>44.686726442598605</v>
      </c>
      <c r="L24" s="212">
        <f>'Table 1'!L24/'Table 28'!M24</f>
        <v>169.42063700973941</v>
      </c>
      <c r="M24" s="212">
        <f>'Table 1'!M24/'Table 28'!N24</f>
        <v>54.448644994084177</v>
      </c>
      <c r="N24" s="212">
        <f>'Table 1'!N24/'Table 28'!O24</f>
        <v>124.44579756438411</v>
      </c>
      <c r="O24" s="212">
        <f>'Table 1'!O24/'Table 28'!P24</f>
        <v>55.917484478269579</v>
      </c>
      <c r="P24" s="212">
        <f>'Table 1'!P24/'Table 28'!Q24</f>
        <v>34.050387596899228</v>
      </c>
      <c r="Q24" s="212">
        <f>'Table 1'!Q24/'Table 28'!R24</f>
        <v>23.78161397670549</v>
      </c>
      <c r="R24" s="212">
        <f>'Table 1'!R24/'Table 28'!S24</f>
        <v>20.206326818456578</v>
      </c>
      <c r="S24" s="213">
        <f>'Table 1'!S24/'Table 28'!T24</f>
        <v>30.825887832467135</v>
      </c>
      <c r="T24" s="212">
        <f>'Table 1'!T24/'Table 28'!U24</f>
        <v>24.232654402102497</v>
      </c>
      <c r="U24" s="212">
        <f>'Table 1'!U24/'Table 28'!V24</f>
        <v>19.403456048084148</v>
      </c>
      <c r="V24" s="213">
        <f>'Table 1'!V24/'Table 28'!W24</f>
        <v>38.052169069868185</v>
      </c>
      <c r="W24" s="210">
        <f>'Table 1'!W24/'Table 28'!X24</f>
        <v>42.659468725917307</v>
      </c>
      <c r="X24" s="210">
        <f>'Table 1'!X24/'Table 28'!Y24</f>
        <v>44.866547256796217</v>
      </c>
    </row>
    <row r="25" spans="1:24">
      <c r="A25" s="44">
        <v>2015</v>
      </c>
      <c r="B25" s="210">
        <f>'Table 1'!B25/'Table 28'!C25</f>
        <v>75.88232697856418</v>
      </c>
      <c r="C25" s="211">
        <f>'Table 1'!C25/'Table 28'!D25</f>
        <v>44.704049451242597</v>
      </c>
      <c r="D25" s="212">
        <f>'Table 1'!D25/'Table 28'!E25</f>
        <v>590.82542621799371</v>
      </c>
      <c r="E25" s="212">
        <f>'Table 1'!E25/'Table 28'!F25</f>
        <v>125.54895879486041</v>
      </c>
      <c r="F25" s="212">
        <f>'Table 1'!F25/'Table 28'!G25</f>
        <v>47.644498983981208</v>
      </c>
      <c r="G25" s="213">
        <f>'Table 1'!G25/'Table 28'!H25</f>
        <v>51.03892609765871</v>
      </c>
      <c r="H25" s="210">
        <f>'Table 1'!H25/'Table 28'!I25</f>
        <v>122.6940926357771</v>
      </c>
      <c r="I25" s="211">
        <f>'Table 1'!I25/'Table 28'!J25</f>
        <v>61.262238959260529</v>
      </c>
      <c r="J25" s="212">
        <f>'Table 1'!J25/'Table 28'!K25</f>
        <v>35.392461197339244</v>
      </c>
      <c r="K25" s="212">
        <f>'Table 1'!K25/'Table 28'!L25</f>
        <v>44.598857505553795</v>
      </c>
      <c r="L25" s="212">
        <f>'Table 1'!L25/'Table 28'!M25</f>
        <v>167.89133663366334</v>
      </c>
      <c r="M25" s="212">
        <f>'Table 1'!M25/'Table 28'!N25</f>
        <v>61.896629636603272</v>
      </c>
      <c r="N25" s="212">
        <f>'Table 1'!N25/'Table 28'!O25</f>
        <v>132.77722048066877</v>
      </c>
      <c r="O25" s="212">
        <f>'Table 1'!O25/'Table 28'!P25</f>
        <v>52.876814437034128</v>
      </c>
      <c r="P25" s="212">
        <f>'Table 1'!P25/'Table 28'!Q25</f>
        <v>34.311290788333814</v>
      </c>
      <c r="Q25" s="212">
        <f>'Table 1'!Q25/'Table 28'!R25</f>
        <v>21.416175893207694</v>
      </c>
      <c r="R25" s="212">
        <f>'Table 1'!R25/'Table 28'!S25</f>
        <v>22.26340562178331</v>
      </c>
      <c r="S25" s="213">
        <f>'Table 1'!S25/'Table 28'!T25</f>
        <v>32.197589451131137</v>
      </c>
      <c r="T25" s="212">
        <f>'Table 1'!T25/'Table 28'!U25</f>
        <v>26.931150171395227</v>
      </c>
      <c r="U25" s="212">
        <f>'Table 1'!U25/'Table 28'!V25</f>
        <v>18.290672451193057</v>
      </c>
      <c r="V25" s="213">
        <f>'Table 1'!V25/'Table 28'!W25</f>
        <v>37.727889930305217</v>
      </c>
      <c r="W25" s="210">
        <f>'Table 1'!W25/'Table 28'!X25</f>
        <v>44.676126355989403</v>
      </c>
      <c r="X25" s="210">
        <f>'Table 1'!X25/'Table 28'!Y25</f>
        <v>46.639813266395748</v>
      </c>
    </row>
    <row r="26" spans="1:24">
      <c r="A26" s="44">
        <v>2016</v>
      </c>
      <c r="B26" s="210">
        <f>'Table 1'!B26/'Table 28'!C26</f>
        <v>79.653085964086529</v>
      </c>
      <c r="C26" s="211">
        <f>'Table 1'!C26/'Table 28'!D26</f>
        <v>45.658170294847068</v>
      </c>
      <c r="D26" s="212">
        <f>'Table 1'!D26/'Table 28'!E26</f>
        <v>757.70664378173501</v>
      </c>
      <c r="E26" s="212">
        <f>'Table 1'!E26/'Table 28'!F26</f>
        <v>143.5770195684897</v>
      </c>
      <c r="F26" s="212">
        <f>'Table 1'!F26/'Table 28'!G26</f>
        <v>48.988333616154762</v>
      </c>
      <c r="G26" s="213">
        <f>'Table 1'!G26/'Table 28'!H26</f>
        <v>49.977813276535322</v>
      </c>
      <c r="H26" s="210">
        <f>'Table 1'!H26/'Table 28'!I26</f>
        <v>137.12029775355577</v>
      </c>
      <c r="I26" s="211">
        <f>'Table 1'!I26/'Table 28'!J26</f>
        <v>55.923499234992349</v>
      </c>
      <c r="J26" s="212">
        <f>'Table 1'!J26/'Table 28'!K26</f>
        <v>34.727593602001605</v>
      </c>
      <c r="K26" s="212">
        <f>'Table 1'!K26/'Table 28'!L26</f>
        <v>47.900952178307357</v>
      </c>
      <c r="L26" s="212">
        <f>'Table 1'!L26/'Table 28'!M26</f>
        <v>176.00686196885721</v>
      </c>
      <c r="M26" s="212">
        <f>'Table 1'!M26/'Table 28'!N26</f>
        <v>64.815283787223208</v>
      </c>
      <c r="N26" s="212">
        <f>'Table 1'!N26/'Table 28'!O26</f>
        <v>139.65883128295255</v>
      </c>
      <c r="O26" s="212">
        <f>'Table 1'!O26/'Table 28'!P26</f>
        <v>52.423244292695998</v>
      </c>
      <c r="P26" s="212">
        <f>'Table 1'!P26/'Table 28'!Q26</f>
        <v>33.375554088465528</v>
      </c>
      <c r="Q26" s="212">
        <f>'Table 1'!Q26/'Table 28'!R26</f>
        <v>20.991249562478124</v>
      </c>
      <c r="R26" s="212">
        <f>'Table 1'!R26/'Table 28'!S26</f>
        <v>22.218670021255367</v>
      </c>
      <c r="S26" s="213">
        <f>'Table 1'!S26/'Table 28'!T26</f>
        <v>31.756905037619592</v>
      </c>
      <c r="T26" s="212">
        <f>'Table 1'!T26/'Table 28'!U26</f>
        <v>28.259714482021526</v>
      </c>
      <c r="U26" s="212">
        <f>'Table 1'!U26/'Table 28'!V26</f>
        <v>17.152046783625728</v>
      </c>
      <c r="V26" s="213">
        <f>'Table 1'!V26/'Table 28'!W26</f>
        <v>35.475827257431298</v>
      </c>
      <c r="W26" s="210">
        <f>'Table 1'!W26/'Table 28'!X26</f>
        <v>44.453238198577367</v>
      </c>
      <c r="X26" s="210">
        <f>'Table 1'!X26/'Table 28'!Y26</f>
        <v>46.634176934138999</v>
      </c>
    </row>
    <row r="27" spans="1:24" s="107" customFormat="1">
      <c r="A27" s="60">
        <v>2017</v>
      </c>
      <c r="B27" s="210">
        <f>'Table 1'!B27/'Table 28'!C27</f>
        <v>85.556039859539823</v>
      </c>
      <c r="C27" s="211">
        <f>'Table 1'!C27/'Table 28'!D27</f>
        <v>47.88586864764477</v>
      </c>
      <c r="D27" s="212">
        <f>'Table 1'!D27/'Table 28'!E27</f>
        <v>783.79243159597661</v>
      </c>
      <c r="E27" s="212">
        <f>'Table 1'!E27/'Table 28'!F27</f>
        <v>146.94303482587065</v>
      </c>
      <c r="F27" s="212">
        <f>'Table 1'!F27/'Table 28'!G27</f>
        <v>51.06171813621804</v>
      </c>
      <c r="G27" s="213">
        <f>'Table 1'!G27/'Table 28'!H27</f>
        <v>59.795170417160158</v>
      </c>
      <c r="H27" s="210">
        <f>'Table 1'!H27/'Table 28'!I27</f>
        <v>149.32350823337691</v>
      </c>
      <c r="I27" s="211">
        <f>'Table 1'!I27/'Table 28'!J27</f>
        <v>61.222179176755454</v>
      </c>
      <c r="J27" s="212">
        <f>'Table 1'!J27/'Table 28'!K27</f>
        <v>36.922034138061115</v>
      </c>
      <c r="K27" s="212">
        <f>'Table 1'!K27/'Table 28'!L27</f>
        <v>45.865617813088015</v>
      </c>
      <c r="L27" s="212">
        <f>'Table 1'!L27/'Table 28'!M27</f>
        <v>200.22633996937213</v>
      </c>
      <c r="M27" s="212">
        <f>'Table 1'!M27/'Table 28'!N27</f>
        <v>74.079163337933039</v>
      </c>
      <c r="N27" s="212">
        <f>'Table 1'!N27/'Table 28'!O27</f>
        <v>145.6862210095498</v>
      </c>
      <c r="O27" s="212">
        <f>'Table 1'!O27/'Table 28'!P27</f>
        <v>55.263779811225589</v>
      </c>
      <c r="P27" s="212">
        <f>'Table 1'!P27/'Table 28'!Q27</f>
        <v>34.02217741935484</v>
      </c>
      <c r="Q27" s="212">
        <f>'Table 1'!Q27/'Table 28'!R27</f>
        <v>21.821156773211566</v>
      </c>
      <c r="R27" s="212">
        <f>'Table 1'!R27/'Table 28'!S27</f>
        <v>24.553787517865654</v>
      </c>
      <c r="S27" s="213">
        <f>'Table 1'!S27/'Table 28'!T27</f>
        <v>33.094311493329045</v>
      </c>
      <c r="T27" s="212">
        <f>'Table 1'!T27/'Table 28'!U27</f>
        <v>29.527161684345867</v>
      </c>
      <c r="U27" s="212">
        <f>'Table 1'!U27/'Table 28'!V27</f>
        <v>16.936819172113289</v>
      </c>
      <c r="V27" s="213">
        <f>'Table 1'!V27/'Table 28'!W27</f>
        <v>36.941622309650548</v>
      </c>
      <c r="W27" s="210">
        <f>'Table 1'!W27/'Table 28'!X27</f>
        <v>46.977884732899952</v>
      </c>
      <c r="X27" s="210">
        <f>'Table 1'!X27/'Table 28'!Y27</f>
        <v>49.434278013282473</v>
      </c>
    </row>
    <row r="28" spans="1:24" s="239" customFormat="1">
      <c r="A28" s="241">
        <v>2018</v>
      </c>
      <c r="B28" s="210">
        <f>'Table 1'!B28/'Table 28'!C28</f>
        <v>82.067267879208302</v>
      </c>
      <c r="C28" s="211">
        <f>'Table 1'!C28/'Table 28'!D28</f>
        <v>41.149008774780633</v>
      </c>
      <c r="D28" s="212">
        <f>'Table 1'!D28/'Table 28'!E28</f>
        <v>824.67126659704604</v>
      </c>
      <c r="E28" s="212">
        <f>'Table 1'!E28/'Table 28'!F28</f>
        <v>147.39449101796407</v>
      </c>
      <c r="F28" s="212">
        <f>'Table 1'!F28/'Table 28'!G28</f>
        <v>44.42966668301375</v>
      </c>
      <c r="G28" s="213">
        <f>'Table 1'!G28/'Table 28'!H28</f>
        <v>59.893990247609395</v>
      </c>
      <c r="H28" s="210">
        <f>'Table 1'!H28/'Table 28'!I28</f>
        <v>146.96702052651963</v>
      </c>
      <c r="I28" s="211">
        <f>'Table 1'!I28/'Table 28'!J28</f>
        <v>58.94735854368021</v>
      </c>
      <c r="J28" s="212">
        <f>'Table 1'!J28/'Table 28'!K28</f>
        <v>33.318172746424217</v>
      </c>
      <c r="K28" s="212">
        <f>'Table 1'!K28/'Table 28'!L28</f>
        <v>44.868532430430641</v>
      </c>
      <c r="L28" s="212">
        <f>'Table 1'!L28/'Table 28'!M28</f>
        <v>187.0462074978204</v>
      </c>
      <c r="M28" s="212">
        <f>'Table 1'!M28/'Table 28'!N28</f>
        <v>72.646337036230307</v>
      </c>
      <c r="N28" s="212">
        <f>'Table 1'!N28/'Table 28'!O28</f>
        <v>142.90097439383638</v>
      </c>
      <c r="O28" s="212">
        <f>'Table 1'!O28/'Table 28'!P28</f>
        <v>53.947293156281916</v>
      </c>
      <c r="P28" s="212">
        <f>'Table 1'!P28/'Table 28'!Q28</f>
        <v>31.122261215972689</v>
      </c>
      <c r="Q28" s="212">
        <f>'Table 1'!Q28/'Table 28'!R28</f>
        <v>20.354861603974449</v>
      </c>
      <c r="R28" s="212">
        <f>'Table 1'!R28/'Table 28'!S28</f>
        <v>23.345834473948354</v>
      </c>
      <c r="S28" s="213">
        <f>'Table 1'!S28/'Table 28'!T28</f>
        <v>34.389741870600062</v>
      </c>
      <c r="T28" s="212">
        <f>'Table 1'!T28/'Table 28'!U28</f>
        <v>30.660934891485809</v>
      </c>
      <c r="U28" s="212">
        <f>'Table 1'!U28/'Table 28'!V28</f>
        <v>17.638376383763838</v>
      </c>
      <c r="V28" s="213">
        <f>'Table 1'!V28/'Table 28'!W28</f>
        <v>38.473961806608067</v>
      </c>
      <c r="W28" s="210">
        <f>'Table 1'!W28/'Table 28'!X28</f>
        <v>45.134130342183731</v>
      </c>
      <c r="X28" s="210">
        <f>'Table 1'!X28/'Table 28'!Y28</f>
        <v>46.413465169797519</v>
      </c>
    </row>
    <row r="29" spans="1:24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O29" s="107"/>
      <c r="P29" s="107"/>
      <c r="Q29" s="107"/>
      <c r="R29" s="107"/>
      <c r="T29" s="107"/>
      <c r="U29" s="107"/>
      <c r="V29" s="107"/>
      <c r="W29" s="107"/>
      <c r="X29" s="107"/>
    </row>
    <row r="30" spans="1:24">
      <c r="A30" s="1" t="s">
        <v>22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O30" s="107"/>
      <c r="P30" s="107"/>
      <c r="Q30" s="107"/>
      <c r="R30" s="107"/>
      <c r="T30" s="107"/>
      <c r="U30" s="107"/>
      <c r="V30" s="107"/>
      <c r="W30" s="107"/>
      <c r="X30" s="107"/>
    </row>
    <row r="31" spans="1:24">
      <c r="A31" s="1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O31" s="107"/>
      <c r="P31" s="107"/>
      <c r="Q31" s="107"/>
      <c r="R31" s="107"/>
      <c r="T31" s="107"/>
      <c r="U31" s="107"/>
      <c r="V31" s="107"/>
      <c r="W31" s="107"/>
      <c r="X31" s="107"/>
    </row>
    <row r="32" spans="1:24">
      <c r="A32" s="241" t="s">
        <v>942</v>
      </c>
      <c r="B32" s="9">
        <f>((B28/B7)^(1/(2018-1997))-1)*100</f>
        <v>2.1562335781610154</v>
      </c>
      <c r="C32" s="16">
        <f t="shared" ref="C32:X32" si="0">((C28/C7)^(1/(2018-1997))-1)*100</f>
        <v>3.2557556304639856</v>
      </c>
      <c r="D32" s="17">
        <f t="shared" si="0"/>
        <v>6.0665309390081079</v>
      </c>
      <c r="E32" s="17">
        <f t="shared" si="0"/>
        <v>2.372814216895347</v>
      </c>
      <c r="F32" s="17">
        <f t="shared" si="0"/>
        <v>-0.29837280755289353</v>
      </c>
      <c r="G32" s="73">
        <f t="shared" si="0"/>
        <v>2.945767100589336</v>
      </c>
      <c r="H32" s="9">
        <f t="shared" si="0"/>
        <v>2.9394319062498786</v>
      </c>
      <c r="I32" s="16">
        <f t="shared" si="0"/>
        <v>4.0929373701845684</v>
      </c>
      <c r="J32" s="17">
        <f t="shared" si="0"/>
        <v>2.4311563614089815</v>
      </c>
      <c r="K32" s="17">
        <f t="shared" si="0"/>
        <v>0.65039941312945437</v>
      </c>
      <c r="L32" s="17">
        <f t="shared" si="0"/>
        <v>5.3792115856875711</v>
      </c>
      <c r="M32" s="17">
        <f t="shared" si="0"/>
        <v>2.2300016984768689</v>
      </c>
      <c r="N32" s="17">
        <f t="shared" si="0"/>
        <v>1.2926147100117635</v>
      </c>
      <c r="O32" s="17">
        <f t="shared" si="0"/>
        <v>-0.4811056251259771</v>
      </c>
      <c r="P32" s="17">
        <f t="shared" si="0"/>
        <v>0.97667774422522946</v>
      </c>
      <c r="Q32" s="17">
        <f t="shared" si="0"/>
        <v>-1.2353789151468009</v>
      </c>
      <c r="R32" s="17">
        <f t="shared" si="0"/>
        <v>1.9132353877923558</v>
      </c>
      <c r="S32" s="73">
        <f t="shared" si="0"/>
        <v>1.1561265195092263</v>
      </c>
      <c r="T32" s="16">
        <f t="shared" si="0"/>
        <v>3.1484131167465179</v>
      </c>
      <c r="U32" s="17">
        <f t="shared" si="0"/>
        <v>-3.5484736981587495</v>
      </c>
      <c r="V32" s="73">
        <f t="shared" si="0"/>
        <v>-0.47415994739080647</v>
      </c>
      <c r="W32" s="9">
        <f t="shared" si="0"/>
        <v>1.6363910447072527</v>
      </c>
      <c r="X32" s="9">
        <f t="shared" si="0"/>
        <v>0.73199645870936081</v>
      </c>
    </row>
    <row r="33" spans="1:24">
      <c r="A33" s="44" t="s">
        <v>25</v>
      </c>
      <c r="B33" s="9">
        <f>((B17/B7)^(1/(2007-1997))-1)*100</f>
        <v>5.9585481703050558</v>
      </c>
      <c r="C33" s="16">
        <f t="shared" ref="C33:X33" si="1">((C17/C7)^(1/(2007-1997))-1)*100</f>
        <v>5.2644732039639042</v>
      </c>
      <c r="D33" s="17">
        <f t="shared" si="1"/>
        <v>20.02603542514294</v>
      </c>
      <c r="E33" s="17">
        <f t="shared" si="1"/>
        <v>0.98338883624853324</v>
      </c>
      <c r="F33" s="17">
        <f t="shared" si="1"/>
        <v>-0.66064972089769913</v>
      </c>
      <c r="G33" s="73">
        <f t="shared" si="1"/>
        <v>0.49239120848258988</v>
      </c>
      <c r="H33" s="9">
        <f t="shared" si="1"/>
        <v>11.408961456535049</v>
      </c>
      <c r="I33" s="16">
        <f t="shared" si="1"/>
        <v>3.8694788549385573</v>
      </c>
      <c r="J33" s="17">
        <f t="shared" si="1"/>
        <v>1.8399067958371873</v>
      </c>
      <c r="K33" s="17">
        <f t="shared" si="1"/>
        <v>-0.20804120470188092</v>
      </c>
      <c r="L33" s="17">
        <f t="shared" si="1"/>
        <v>1.4700404707307602</v>
      </c>
      <c r="M33" s="17">
        <f t="shared" si="1"/>
        <v>0.31471673548220114</v>
      </c>
      <c r="N33" s="17">
        <f t="shared" si="1"/>
        <v>1.161992623544994</v>
      </c>
      <c r="O33" s="17">
        <f t="shared" si="1"/>
        <v>-1.0968611871436051</v>
      </c>
      <c r="P33" s="17">
        <f t="shared" si="1"/>
        <v>1.0814392917369631</v>
      </c>
      <c r="Q33" s="17">
        <f t="shared" si="1"/>
        <v>-5.0116408199436417</v>
      </c>
      <c r="R33" s="17">
        <f t="shared" si="1"/>
        <v>1.4581713050241918</v>
      </c>
      <c r="S33" s="73">
        <f t="shared" si="1"/>
        <v>0.60989205988721817</v>
      </c>
      <c r="T33" s="17">
        <f t="shared" si="1"/>
        <v>1.7235122929881941</v>
      </c>
      <c r="U33" s="17">
        <f t="shared" si="1"/>
        <v>-7.815943474944631</v>
      </c>
      <c r="V33" s="73">
        <f t="shared" si="1"/>
        <v>-0.33073451475374993</v>
      </c>
      <c r="W33" s="9">
        <f t="shared" si="1"/>
        <v>0.78516182535606216</v>
      </c>
      <c r="X33" s="9">
        <f t="shared" si="1"/>
        <v>-0.39163222375790951</v>
      </c>
    </row>
    <row r="34" spans="1:24">
      <c r="A34" s="241" t="s">
        <v>943</v>
      </c>
      <c r="B34" s="9">
        <f>((B28/B17)^(1/(2018-2007))-1)*100</f>
        <v>-1.1818826585310416</v>
      </c>
      <c r="C34" s="16">
        <f t="shared" ref="C34:X34" si="2">((C28/C17)^(1/(2018-2007))-1)*100</f>
        <v>1.4629309622276931</v>
      </c>
      <c r="D34" s="17">
        <f t="shared" si="2"/>
        <v>-5.2099346377870281</v>
      </c>
      <c r="E34" s="17">
        <f t="shared" si="2"/>
        <v>3.652510470284076</v>
      </c>
      <c r="F34" s="17">
        <f t="shared" si="2"/>
        <v>3.2116187633990378E-2</v>
      </c>
      <c r="G34" s="73">
        <f t="shared" si="2"/>
        <v>5.2280461534266243</v>
      </c>
      <c r="H34" s="9">
        <f t="shared" si="2"/>
        <v>-4.2000951983308221</v>
      </c>
      <c r="I34" s="16">
        <f t="shared" si="2"/>
        <v>4.2964986146271089</v>
      </c>
      <c r="J34" s="17">
        <f t="shared" si="2"/>
        <v>2.9716341490169995</v>
      </c>
      <c r="K34" s="17">
        <f t="shared" si="2"/>
        <v>1.437206402625435</v>
      </c>
      <c r="L34" s="17">
        <f t="shared" si="2"/>
        <v>9.0635404398107475</v>
      </c>
      <c r="M34" s="17">
        <f t="shared" si="2"/>
        <v>4.0028842125599651</v>
      </c>
      <c r="N34" s="17">
        <f t="shared" si="2"/>
        <v>1.4115084147395152</v>
      </c>
      <c r="O34" s="17">
        <f t="shared" si="2"/>
        <v>8.1998208247191506E-2</v>
      </c>
      <c r="P34" s="17">
        <f t="shared" si="2"/>
        <v>0.88153419524938936</v>
      </c>
      <c r="Q34" s="17">
        <f t="shared" si="2"/>
        <v>2.3277051889324163</v>
      </c>
      <c r="R34" s="17">
        <f t="shared" si="2"/>
        <v>2.328700945266382</v>
      </c>
      <c r="S34" s="73">
        <f t="shared" si="2"/>
        <v>1.6552763619898547</v>
      </c>
      <c r="T34" s="16">
        <f t="shared" si="2"/>
        <v>4.4610903362701126</v>
      </c>
      <c r="U34" s="17">
        <f t="shared" si="2"/>
        <v>0.5022376406112361</v>
      </c>
      <c r="V34" s="73">
        <f t="shared" si="2"/>
        <v>-0.60436759675882579</v>
      </c>
      <c r="W34" s="9">
        <f t="shared" si="2"/>
        <v>2.4164729866267276</v>
      </c>
      <c r="X34" s="9">
        <f t="shared" si="2"/>
        <v>1.7644723444187216</v>
      </c>
    </row>
    <row r="36" spans="1:24">
      <c r="A36" s="25" t="s">
        <v>594</v>
      </c>
      <c r="B36" s="97" t="s">
        <v>970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931</v>
      </c>
    </row>
  </sheetData>
  <mergeCells count="1">
    <mergeCell ref="B6:X6"/>
  </mergeCell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32"/>
  <dimension ref="A1:X38"/>
  <sheetViews>
    <sheetView workbookViewId="0">
      <selection activeCell="A30" sqref="A30:XFD34"/>
    </sheetView>
  </sheetViews>
  <sheetFormatPr defaultRowHeight="15"/>
  <cols>
    <col min="19" max="19" width="9.140625" style="133"/>
  </cols>
  <sheetData>
    <row r="1" spans="1:24" ht="15.75">
      <c r="A1" s="227" t="s">
        <v>175</v>
      </c>
      <c r="B1" s="227" t="s">
        <v>971</v>
      </c>
    </row>
    <row r="2" spans="1:24">
      <c r="A2" s="3"/>
      <c r="B2" s="3"/>
    </row>
    <row r="3" spans="1:24">
      <c r="A3" s="1" t="s">
        <v>2</v>
      </c>
    </row>
    <row r="4" spans="1:24">
      <c r="A4" s="1"/>
    </row>
    <row r="5" spans="1:24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41" customFormat="1" ht="15" customHeight="1">
      <c r="A6" s="67"/>
      <c r="B6" s="246" t="s">
        <v>661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>
      <c r="A7" s="44">
        <v>1997</v>
      </c>
      <c r="B7" s="210">
        <f>'Table 2'!B7/'Table 29'!C7</f>
        <v>42.852327433531954</v>
      </c>
      <c r="C7" s="211">
        <f>'Table 2'!C7/'Table 29'!D7</f>
        <v>23.592455981627115</v>
      </c>
      <c r="D7" s="212">
        <f>'Table 2'!D7/'Table 29'!E7</f>
        <v>344.21583593283339</v>
      </c>
      <c r="E7" s="212">
        <f>'Table 2'!E7/'Table 29'!F7</f>
        <v>187.38881442670893</v>
      </c>
      <c r="F7" s="212">
        <f>'Table 2'!F7/'Table 29'!G7</f>
        <v>42.940049876466063</v>
      </c>
      <c r="G7" s="213">
        <f>'Table 2'!G7/'Table 29'!H7</f>
        <v>44.798014288716118</v>
      </c>
      <c r="H7" s="210">
        <f>'Table 2'!H7/'Table 29'!I7</f>
        <v>56.487615499400746</v>
      </c>
      <c r="I7" s="211">
        <f>'Table 2'!I7/'Table 29'!J7</f>
        <v>33.957647385020621</v>
      </c>
      <c r="J7" s="212">
        <f>'Table 2'!J7/'Table 29'!K7</f>
        <v>19.453147366341263</v>
      </c>
      <c r="K7" s="212">
        <f>'Table 2'!K7/'Table 29'!L7</f>
        <v>39.110152331703063</v>
      </c>
      <c r="L7" s="212">
        <f>'Table 2'!L7/'Table 29'!M7</f>
        <v>64.272693278489299</v>
      </c>
      <c r="M7" s="212">
        <f>'Table 2'!M7/'Table 29'!N7</f>
        <v>48.038211529063659</v>
      </c>
      <c r="N7" s="212">
        <f>'Table 2'!N7/'Table 29'!O7</f>
        <v>126.86732673267326</v>
      </c>
      <c r="O7" s="212">
        <f>'Table 2'!O7/'Table 29'!P7</f>
        <v>43.821452589105583</v>
      </c>
      <c r="P7" s="212">
        <f>'Table 2'!P7/'Table 29'!Q7</f>
        <v>32.816092618054512</v>
      </c>
      <c r="Q7" s="212">
        <f>'Table 2'!Q7/'Table 29'!R7</f>
        <v>35.435056746532155</v>
      </c>
      <c r="R7" s="212">
        <f>'Table 2'!R7/'Table 29'!S7</f>
        <v>18.026074045951606</v>
      </c>
      <c r="S7" s="213">
        <f>'Table 2'!S7/'Table 29'!T7</f>
        <v>30.10973911419827</v>
      </c>
      <c r="T7" s="212">
        <f>'Table 2'!T7/'Table 29'!U7</f>
        <v>18.819890289630923</v>
      </c>
      <c r="U7" s="212">
        <f>'Table 2'!U7/'Table 29'!V7</f>
        <v>20.738222438076736</v>
      </c>
      <c r="V7" s="213">
        <f>'Table 2'!V7/'Table 29'!W7</f>
        <v>47.470097470097471</v>
      </c>
      <c r="W7" s="210">
        <f>'Table 2'!W7/'Table 29'!X7</f>
        <v>35.54994912844149</v>
      </c>
      <c r="X7" s="210">
        <f>'Table 2'!X7/'Table 29'!Y7</f>
        <v>38.608430550213335</v>
      </c>
    </row>
    <row r="8" spans="1:24">
      <c r="A8" s="44">
        <v>1998</v>
      </c>
      <c r="B8" s="210">
        <f>'Table 2'!B8/'Table 29'!C8</f>
        <v>43.766590827492166</v>
      </c>
      <c r="C8" s="211">
        <f>'Table 2'!C8/'Table 29'!D8</f>
        <v>24.773507449481546</v>
      </c>
      <c r="D8" s="212">
        <f>'Table 2'!D8/'Table 29'!E8</f>
        <v>364.18665534564491</v>
      </c>
      <c r="E8" s="212">
        <f>'Table 2'!E8/'Table 29'!F8</f>
        <v>178.28924162257496</v>
      </c>
      <c r="F8" s="212">
        <f>'Table 2'!F8/'Table 29'!G8</f>
        <v>43.12535591231471</v>
      </c>
      <c r="G8" s="213">
        <f>'Table 2'!G8/'Table 29'!H8</f>
        <v>46.676600999338291</v>
      </c>
      <c r="H8" s="210">
        <f>'Table 2'!H8/'Table 29'!I8</f>
        <v>58.107253141379907</v>
      </c>
      <c r="I8" s="211">
        <f>'Table 2'!I8/'Table 29'!J8</f>
        <v>37.141616594534781</v>
      </c>
      <c r="J8" s="212">
        <f>'Table 2'!J8/'Table 29'!K8</f>
        <v>20.459851851851852</v>
      </c>
      <c r="K8" s="212">
        <f>'Table 2'!K8/'Table 29'!L8</f>
        <v>38.685279951836243</v>
      </c>
      <c r="L8" s="212">
        <f>'Table 2'!L8/'Table 29'!M8</f>
        <v>64.943558308691806</v>
      </c>
      <c r="M8" s="212">
        <f>'Table 2'!M8/'Table 29'!N8</f>
        <v>51.108203156947738</v>
      </c>
      <c r="N8" s="212">
        <f>'Table 2'!N8/'Table 29'!O8</f>
        <v>122.56696762607872</v>
      </c>
      <c r="O8" s="212">
        <f>'Table 2'!O8/'Table 29'!P8</f>
        <v>43.535316292823872</v>
      </c>
      <c r="P8" s="212">
        <f>'Table 2'!P8/'Table 29'!Q8</f>
        <v>30.782757023122603</v>
      </c>
      <c r="Q8" s="212">
        <f>'Table 2'!Q8/'Table 29'!R8</f>
        <v>33.259731247239927</v>
      </c>
      <c r="R8" s="212">
        <f>'Table 2'!R8/'Table 29'!S8</f>
        <v>18.517087608782486</v>
      </c>
      <c r="S8" s="213">
        <f>'Table 2'!S8/'Table 29'!T8</f>
        <v>30.070544789352255</v>
      </c>
      <c r="T8" s="212">
        <f>'Table 2'!T8/'Table 29'!U8</f>
        <v>19.303602133944711</v>
      </c>
      <c r="U8" s="212">
        <f>'Table 2'!U8/'Table 29'!V8</f>
        <v>19.42257217847769</v>
      </c>
      <c r="V8" s="213">
        <f>'Table 2'!V8/'Table 29'!W8</f>
        <v>47.226950635366769</v>
      </c>
      <c r="W8" s="210">
        <f>'Table 2'!W8/'Table 29'!X8</f>
        <v>36.275429479353228</v>
      </c>
      <c r="X8" s="210">
        <f>'Table 2'!X8/'Table 29'!Y8</f>
        <v>39.480495574360319</v>
      </c>
    </row>
    <row r="9" spans="1:24">
      <c r="A9" s="44">
        <v>1999</v>
      </c>
      <c r="B9" s="210">
        <f>'Table 2'!B9/'Table 29'!C9</f>
        <v>45.203328556447801</v>
      </c>
      <c r="C9" s="211">
        <f>'Table 2'!C9/'Table 29'!D9</f>
        <v>27.977211128934123</v>
      </c>
      <c r="D9" s="212">
        <f>'Table 2'!D9/'Table 29'!E9</f>
        <v>409.50013489035337</v>
      </c>
      <c r="E9" s="212">
        <f>'Table 2'!E9/'Table 29'!F9</f>
        <v>186.90754647297794</v>
      </c>
      <c r="F9" s="212">
        <f>'Table 2'!F9/'Table 29'!G9</f>
        <v>43.894261766602192</v>
      </c>
      <c r="G9" s="213">
        <f>'Table 2'!G9/'Table 29'!H9</f>
        <v>49.180140358547206</v>
      </c>
      <c r="H9" s="210">
        <f>'Table 2'!H9/'Table 29'!I9</f>
        <v>61.149583433109136</v>
      </c>
      <c r="I9" s="211">
        <f>'Table 2'!I9/'Table 29'!J9</f>
        <v>38.089283903889701</v>
      </c>
      <c r="J9" s="212">
        <f>'Table 2'!J9/'Table 29'!K9</f>
        <v>21.562777098760996</v>
      </c>
      <c r="K9" s="212">
        <f>'Table 2'!K9/'Table 29'!L9</f>
        <v>38.433030699777497</v>
      </c>
      <c r="L9" s="212">
        <f>'Table 2'!L9/'Table 29'!M9</f>
        <v>66.103197702434429</v>
      </c>
      <c r="M9" s="212">
        <f>'Table 2'!M9/'Table 29'!N9</f>
        <v>51.579760265923511</v>
      </c>
      <c r="N9" s="212">
        <f>'Table 2'!N9/'Table 29'!O9</f>
        <v>125.07696679770757</v>
      </c>
      <c r="O9" s="212">
        <f>'Table 2'!O9/'Table 29'!P9</f>
        <v>45.18755101316583</v>
      </c>
      <c r="P9" s="212">
        <f>'Table 2'!P9/'Table 29'!Q9</f>
        <v>29.877727118580204</v>
      </c>
      <c r="Q9" s="212">
        <f>'Table 2'!Q9/'Table 29'!R9</f>
        <v>32.016207743042202</v>
      </c>
      <c r="R9" s="212">
        <f>'Table 2'!R9/'Table 29'!S9</f>
        <v>19.34209657176828</v>
      </c>
      <c r="S9" s="213">
        <f>'Table 2'!S9/'Table 29'!T9</f>
        <v>29.864425448668833</v>
      </c>
      <c r="T9" s="212">
        <f>'Table 2'!T9/'Table 29'!U9</f>
        <v>19.17829425363276</v>
      </c>
      <c r="U9" s="212">
        <f>'Table 2'!U9/'Table 29'!V9</f>
        <v>20.784200939507237</v>
      </c>
      <c r="V9" s="213">
        <f>'Table 2'!V9/'Table 29'!W9</f>
        <v>45.896427359664223</v>
      </c>
      <c r="W9" s="210">
        <f>'Table 2'!W9/'Table 29'!X9</f>
        <v>37.076045442729537</v>
      </c>
      <c r="X9" s="210">
        <f>'Table 2'!X9/'Table 29'!Y9</f>
        <v>40.767996888963722</v>
      </c>
    </row>
    <row r="10" spans="1:24">
      <c r="A10" s="44">
        <v>2000</v>
      </c>
      <c r="B10" s="210">
        <f>'Table 2'!B10/'Table 29'!C10</f>
        <v>47.110734830895723</v>
      </c>
      <c r="C10" s="211">
        <f>'Table 2'!C10/'Table 29'!D10</f>
        <v>31.118204488778055</v>
      </c>
      <c r="D10" s="212">
        <f>'Table 2'!D10/'Table 29'!E10</f>
        <v>370.41464580913998</v>
      </c>
      <c r="E10" s="212">
        <f>'Table 2'!E10/'Table 29'!F10</f>
        <v>179.48429830267904</v>
      </c>
      <c r="F10" s="212">
        <f>'Table 2'!F10/'Table 29'!G10</f>
        <v>45.178272842156382</v>
      </c>
      <c r="G10" s="213">
        <f>'Table 2'!G10/'Table 29'!H10</f>
        <v>52.305114406748153</v>
      </c>
      <c r="H10" s="210">
        <f>'Table 2'!H10/'Table 29'!I10</f>
        <v>64.136882982230333</v>
      </c>
      <c r="I10" s="211">
        <f>'Table 2'!I10/'Table 29'!J10</f>
        <v>38.886939799113811</v>
      </c>
      <c r="J10" s="212">
        <f>'Table 2'!J10/'Table 29'!K10</f>
        <v>22.732796898953872</v>
      </c>
      <c r="K10" s="212">
        <f>'Table 2'!K10/'Table 29'!L10</f>
        <v>40.302778547032219</v>
      </c>
      <c r="L10" s="212">
        <f>'Table 2'!L10/'Table 29'!M10</f>
        <v>70.756721796174816</v>
      </c>
      <c r="M10" s="212">
        <f>'Table 2'!M10/'Table 29'!N10</f>
        <v>50.783551683069014</v>
      </c>
      <c r="N10" s="212">
        <f>'Table 2'!N10/'Table 29'!O10</f>
        <v>124.33083511777302</v>
      </c>
      <c r="O10" s="212">
        <f>'Table 2'!O10/'Table 29'!P10</f>
        <v>47.076879676522346</v>
      </c>
      <c r="P10" s="212">
        <f>'Table 2'!P10/'Table 29'!Q10</f>
        <v>30.922709489159629</v>
      </c>
      <c r="Q10" s="212">
        <f>'Table 2'!Q10/'Table 29'!R10</f>
        <v>31.946277908511739</v>
      </c>
      <c r="R10" s="212">
        <f>'Table 2'!R10/'Table 29'!S10</f>
        <v>20.08492682050224</v>
      </c>
      <c r="S10" s="213">
        <f>'Table 2'!S10/'Table 29'!T10</f>
        <v>31.11366498559099</v>
      </c>
      <c r="T10" s="212">
        <f>'Table 2'!T10/'Table 29'!U10</f>
        <v>20.530971589654047</v>
      </c>
      <c r="U10" s="212">
        <f>'Table 2'!U10/'Table 29'!V10</f>
        <v>22.534930139720558</v>
      </c>
      <c r="V10" s="213">
        <f>'Table 2'!V10/'Table 29'!W10</f>
        <v>46.492504191734888</v>
      </c>
      <c r="W10" s="210">
        <f>'Table 2'!W10/'Table 29'!X10</f>
        <v>38.503205273608579</v>
      </c>
      <c r="X10" s="210">
        <f>'Table 2'!X10/'Table 29'!Y10</f>
        <v>42.654188109261177</v>
      </c>
    </row>
    <row r="11" spans="1:24">
      <c r="A11" s="44">
        <v>2001</v>
      </c>
      <c r="B11" s="210">
        <f>'Table 2'!B11/'Table 29'!C11</f>
        <v>48.000170527555724</v>
      </c>
      <c r="C11" s="211">
        <f>'Table 2'!C11/'Table 29'!D11</f>
        <v>33.536592029199312</v>
      </c>
      <c r="D11" s="212">
        <f>'Table 2'!D11/'Table 29'!E11</f>
        <v>339.69420112398353</v>
      </c>
      <c r="E11" s="212">
        <f>'Table 2'!E11/'Table 29'!F11</f>
        <v>170.56207035988677</v>
      </c>
      <c r="F11" s="212">
        <f>'Table 2'!F11/'Table 29'!G11</f>
        <v>47.991511959670817</v>
      </c>
      <c r="G11" s="213">
        <f>'Table 2'!G11/'Table 29'!H11</f>
        <v>51.611462219853294</v>
      </c>
      <c r="H11" s="210">
        <f>'Table 2'!H11/'Table 29'!I11</f>
        <v>64.593672023713168</v>
      </c>
      <c r="I11" s="211">
        <f>'Table 2'!I11/'Table 29'!J11</f>
        <v>39.895911356768345</v>
      </c>
      <c r="J11" s="212">
        <f>'Table 2'!J11/'Table 29'!K11</f>
        <v>23.864110045852438</v>
      </c>
      <c r="K11" s="212">
        <f>'Table 2'!K11/'Table 29'!L11</f>
        <v>41.721040860520432</v>
      </c>
      <c r="L11" s="212">
        <f>'Table 2'!L11/'Table 29'!M11</f>
        <v>72.213241304150401</v>
      </c>
      <c r="M11" s="212">
        <f>'Table 2'!M11/'Table 29'!N11</f>
        <v>52.88358005956691</v>
      </c>
      <c r="N11" s="212">
        <f>'Table 2'!N11/'Table 29'!O11</f>
        <v>128.96723242724377</v>
      </c>
      <c r="O11" s="212">
        <f>'Table 2'!O11/'Table 29'!P11</f>
        <v>46.788116847950207</v>
      </c>
      <c r="P11" s="212">
        <f>'Table 2'!P11/'Table 29'!Q11</f>
        <v>32.185463612684352</v>
      </c>
      <c r="Q11" s="212">
        <f>'Table 2'!Q11/'Table 29'!R11</f>
        <v>31.992621957934148</v>
      </c>
      <c r="R11" s="212">
        <f>'Table 2'!R11/'Table 29'!S11</f>
        <v>20.876805506625836</v>
      </c>
      <c r="S11" s="213">
        <f>'Table 2'!S11/'Table 29'!T11</f>
        <v>32.161064236302856</v>
      </c>
      <c r="T11" s="212">
        <f>'Table 2'!T11/'Table 29'!U11</f>
        <v>21.294950681797101</v>
      </c>
      <c r="U11" s="212">
        <f>'Table 2'!U11/'Table 29'!V11</f>
        <v>22.793394928248478</v>
      </c>
      <c r="V11" s="213">
        <f>'Table 2'!V11/'Table 29'!W11</f>
        <v>48.625827397880855</v>
      </c>
      <c r="W11" s="210">
        <f>'Table 2'!W11/'Table 29'!X11</f>
        <v>39.777126270600874</v>
      </c>
      <c r="X11" s="210">
        <f>'Table 2'!X11/'Table 29'!Y11</f>
        <v>43.57621107495369</v>
      </c>
    </row>
    <row r="12" spans="1:24">
      <c r="A12" s="44">
        <v>2002</v>
      </c>
      <c r="B12" s="210">
        <f>'Table 2'!B12/'Table 29'!C12</f>
        <v>48.922153413276234</v>
      </c>
      <c r="C12" s="211">
        <f>'Table 2'!C12/'Table 29'!D12</f>
        <v>31.207117545050142</v>
      </c>
      <c r="D12" s="212">
        <f>'Table 2'!D12/'Table 29'!E12</f>
        <v>347.8575066853432</v>
      </c>
      <c r="E12" s="212">
        <f>'Table 2'!E12/'Table 29'!F12</f>
        <v>186.92101341281671</v>
      </c>
      <c r="F12" s="212">
        <f>'Table 2'!F12/'Table 29'!G12</f>
        <v>49.72664901950192</v>
      </c>
      <c r="G12" s="213">
        <f>'Table 2'!G12/'Table 29'!H12</f>
        <v>53.215278741436286</v>
      </c>
      <c r="H12" s="210">
        <f>'Table 2'!H12/'Table 29'!I12</f>
        <v>66.065876300190141</v>
      </c>
      <c r="I12" s="211">
        <f>'Table 2'!I12/'Table 29'!J12</f>
        <v>41.046995078282684</v>
      </c>
      <c r="J12" s="212">
        <f>'Table 2'!J12/'Table 29'!K12</f>
        <v>24.56826537528066</v>
      </c>
      <c r="K12" s="212">
        <f>'Table 2'!K12/'Table 29'!L12</f>
        <v>41.819555517541232</v>
      </c>
      <c r="L12" s="212">
        <f>'Table 2'!L12/'Table 29'!M12</f>
        <v>78.893279165971023</v>
      </c>
      <c r="M12" s="212">
        <f>'Table 2'!M12/'Table 29'!N12</f>
        <v>55.405981410676461</v>
      </c>
      <c r="N12" s="212">
        <f>'Table 2'!N12/'Table 29'!O12</f>
        <v>131.89166133503946</v>
      </c>
      <c r="O12" s="212">
        <f>'Table 2'!O12/'Table 29'!P12</f>
        <v>48.139993275892756</v>
      </c>
      <c r="P12" s="212">
        <f>'Table 2'!P12/'Table 29'!Q12</f>
        <v>31.980469681993252</v>
      </c>
      <c r="Q12" s="212">
        <f>'Table 2'!Q12/'Table 29'!R12</f>
        <v>30.601861321333605</v>
      </c>
      <c r="R12" s="212">
        <f>'Table 2'!R12/'Table 29'!S12</f>
        <v>20.853697197051755</v>
      </c>
      <c r="S12" s="213">
        <f>'Table 2'!S12/'Table 29'!T12</f>
        <v>32.59155813422278</v>
      </c>
      <c r="T12" s="212">
        <f>'Table 2'!T12/'Table 29'!U12</f>
        <v>22.01288080147209</v>
      </c>
      <c r="U12" s="212">
        <f>'Table 2'!U12/'Table 29'!V12</f>
        <v>22.191702974048116</v>
      </c>
      <c r="V12" s="213">
        <f>'Table 2'!V12/'Table 29'!W12</f>
        <v>48.673845663812223</v>
      </c>
      <c r="W12" s="210">
        <f>'Table 2'!W12/'Table 29'!X12</f>
        <v>40.579144849519551</v>
      </c>
      <c r="X12" s="210">
        <f>'Table 2'!X12/'Table 29'!Y12</f>
        <v>44.462864817716714</v>
      </c>
    </row>
    <row r="13" spans="1:24">
      <c r="A13" s="44">
        <v>2003</v>
      </c>
      <c r="B13" s="210">
        <f>'Table 2'!B13/'Table 29'!C13</f>
        <v>48.997160391635902</v>
      </c>
      <c r="C13" s="211">
        <f>'Table 2'!C13/'Table 29'!D13</f>
        <v>33.013859576597547</v>
      </c>
      <c r="D13" s="212">
        <f>'Table 2'!D13/'Table 29'!E13</f>
        <v>343.28385119298036</v>
      </c>
      <c r="E13" s="212">
        <f>'Table 2'!E13/'Table 29'!F13</f>
        <v>178.05234190722229</v>
      </c>
      <c r="F13" s="212">
        <f>'Table 2'!F13/'Table 29'!G13</f>
        <v>49.601356904665927</v>
      </c>
      <c r="G13" s="213">
        <f>'Table 2'!G13/'Table 29'!H13</f>
        <v>52.814721808862437</v>
      </c>
      <c r="H13" s="210">
        <f>'Table 2'!H13/'Table 29'!I13</f>
        <v>66.135118381474996</v>
      </c>
      <c r="I13" s="211">
        <f>'Table 2'!I13/'Table 29'!J13</f>
        <v>42.788476781717065</v>
      </c>
      <c r="J13" s="212">
        <f>'Table 2'!J13/'Table 29'!K13</f>
        <v>24.341625387839528</v>
      </c>
      <c r="K13" s="212">
        <f>'Table 2'!K13/'Table 29'!L13</f>
        <v>42.704174746207364</v>
      </c>
      <c r="L13" s="212">
        <f>'Table 2'!L13/'Table 29'!M13</f>
        <v>80.15045434232087</v>
      </c>
      <c r="M13" s="212">
        <f>'Table 2'!M13/'Table 29'!N13</f>
        <v>56.344665525784784</v>
      </c>
      <c r="N13" s="212">
        <f>'Table 2'!N13/'Table 29'!O13</f>
        <v>128.19250025544088</v>
      </c>
      <c r="O13" s="212">
        <f>'Table 2'!O13/'Table 29'!P13</f>
        <v>48.745747480582835</v>
      </c>
      <c r="P13" s="212">
        <f>'Table 2'!P13/'Table 29'!Q13</f>
        <v>31.14838793006022</v>
      </c>
      <c r="Q13" s="212">
        <f>'Table 2'!Q13/'Table 29'!R13</f>
        <v>28.920330975176864</v>
      </c>
      <c r="R13" s="212">
        <f>'Table 2'!R13/'Table 29'!S13</f>
        <v>20.472227008257015</v>
      </c>
      <c r="S13" s="213">
        <f>'Table 2'!S13/'Table 29'!T13</f>
        <v>32.597656006959312</v>
      </c>
      <c r="T13" s="212">
        <f>'Table 2'!T13/'Table 29'!U13</f>
        <v>22.19738037630292</v>
      </c>
      <c r="U13" s="212">
        <f>'Table 2'!U13/'Table 29'!V13</f>
        <v>21.381093057607092</v>
      </c>
      <c r="V13" s="213">
        <f>'Table 2'!V13/'Table 29'!W13</f>
        <v>48.404070845142847</v>
      </c>
      <c r="W13" s="210">
        <f>'Table 2'!W13/'Table 29'!X13</f>
        <v>40.716266556844829</v>
      </c>
      <c r="X13" s="210">
        <f>'Table 2'!X13/'Table 29'!Y13</f>
        <v>44.46217892478596</v>
      </c>
    </row>
    <row r="14" spans="1:24">
      <c r="A14" s="44">
        <v>2004</v>
      </c>
      <c r="B14" s="210">
        <f>'Table 2'!B14/'Table 29'!C14</f>
        <v>49.427754908677656</v>
      </c>
      <c r="C14" s="211">
        <f>'Table 2'!C14/'Table 29'!D14</f>
        <v>35.450173919680729</v>
      </c>
      <c r="D14" s="212">
        <f>'Table 2'!D14/'Table 29'!E14</f>
        <v>319.82079532227061</v>
      </c>
      <c r="E14" s="212">
        <f>'Table 2'!E14/'Table 29'!F14</f>
        <v>175.68045050516204</v>
      </c>
      <c r="F14" s="212">
        <f>'Table 2'!F14/'Table 29'!G14</f>
        <v>49.194745691053711</v>
      </c>
      <c r="G14" s="213">
        <f>'Table 2'!G14/'Table 29'!H14</f>
        <v>53.685549038106572</v>
      </c>
      <c r="H14" s="210">
        <f>'Table 2'!H14/'Table 29'!I14</f>
        <v>66.557377935023865</v>
      </c>
      <c r="I14" s="211">
        <f>'Table 2'!I14/'Table 29'!J14</f>
        <v>43.203338147969831</v>
      </c>
      <c r="J14" s="212">
        <f>'Table 2'!J14/'Table 29'!K14</f>
        <v>24.565586771370942</v>
      </c>
      <c r="K14" s="212">
        <f>'Table 2'!K14/'Table 29'!L14</f>
        <v>42.669298324037719</v>
      </c>
      <c r="L14" s="212">
        <f>'Table 2'!L14/'Table 29'!M14</f>
        <v>82.836935591268201</v>
      </c>
      <c r="M14" s="212">
        <f>'Table 2'!M14/'Table 29'!N14</f>
        <v>56.414420661423456</v>
      </c>
      <c r="N14" s="212">
        <f>'Table 2'!N14/'Table 29'!O14</f>
        <v>127.17582613166689</v>
      </c>
      <c r="O14" s="212">
        <f>'Table 2'!O14/'Table 29'!P14</f>
        <v>47.952719789755541</v>
      </c>
      <c r="P14" s="212">
        <f>'Table 2'!P14/'Table 29'!Q14</f>
        <v>32.47401840709648</v>
      </c>
      <c r="Q14" s="212">
        <f>'Table 2'!Q14/'Table 29'!R14</f>
        <v>27.975794969150453</v>
      </c>
      <c r="R14" s="212">
        <f>'Table 2'!R14/'Table 29'!S14</f>
        <v>21.180299558300955</v>
      </c>
      <c r="S14" s="213">
        <f>'Table 2'!S14/'Table 29'!T14</f>
        <v>33.175560420090903</v>
      </c>
      <c r="T14" s="212">
        <f>'Table 2'!T14/'Table 29'!U14</f>
        <v>22.737676775933949</v>
      </c>
      <c r="U14" s="212">
        <f>'Table 2'!U14/'Table 29'!V14</f>
        <v>21.726109447318269</v>
      </c>
      <c r="V14" s="213">
        <f>'Table 2'!V14/'Table 29'!W14</f>
        <v>48.259465805694163</v>
      </c>
      <c r="W14" s="210">
        <f>'Table 2'!W14/'Table 29'!X14</f>
        <v>41.14120568941901</v>
      </c>
      <c r="X14" s="210">
        <f>'Table 2'!X14/'Table 29'!Y14</f>
        <v>44.913857614694301</v>
      </c>
    </row>
    <row r="15" spans="1:24">
      <c r="A15" s="44">
        <v>2005</v>
      </c>
      <c r="B15" s="210">
        <f>'Table 2'!B15/'Table 29'!C15</f>
        <v>50.656568363326286</v>
      </c>
      <c r="C15" s="211">
        <f>'Table 2'!C15/'Table 29'!D15</f>
        <v>36.345215269304518</v>
      </c>
      <c r="D15" s="212">
        <f>'Table 2'!D15/'Table 29'!E15</f>
        <v>294.24704304353128</v>
      </c>
      <c r="E15" s="212">
        <f>'Table 2'!E15/'Table 29'!F15</f>
        <v>179.64335589214738</v>
      </c>
      <c r="F15" s="212">
        <f>'Table 2'!F15/'Table 29'!G15</f>
        <v>47.760691537761602</v>
      </c>
      <c r="G15" s="213">
        <f>'Table 2'!G15/'Table 29'!H15</f>
        <v>55.677707232143781</v>
      </c>
      <c r="H15" s="210">
        <f>'Table 2'!H15/'Table 29'!I15</f>
        <v>67.034181093694329</v>
      </c>
      <c r="I15" s="211">
        <f>'Table 2'!I15/'Table 29'!J15</f>
        <v>45.676973422638163</v>
      </c>
      <c r="J15" s="212">
        <f>'Table 2'!J15/'Table 29'!K15</f>
        <v>25.441147954236961</v>
      </c>
      <c r="K15" s="212">
        <f>'Table 2'!K15/'Table 29'!L15</f>
        <v>45.283005627833212</v>
      </c>
      <c r="L15" s="212">
        <f>'Table 2'!L15/'Table 29'!M15</f>
        <v>87.447958512891688</v>
      </c>
      <c r="M15" s="212">
        <f>'Table 2'!M15/'Table 29'!N15</f>
        <v>56.887483731406256</v>
      </c>
      <c r="N15" s="212">
        <f>'Table 2'!N15/'Table 29'!O15</f>
        <v>125.02190161978788</v>
      </c>
      <c r="O15" s="212">
        <f>'Table 2'!O15/'Table 29'!P15</f>
        <v>48.237983785348902</v>
      </c>
      <c r="P15" s="212">
        <f>'Table 2'!P15/'Table 29'!Q15</f>
        <v>33.087890549940433</v>
      </c>
      <c r="Q15" s="212">
        <f>'Table 2'!Q15/'Table 29'!R15</f>
        <v>29.138852656078161</v>
      </c>
      <c r="R15" s="212">
        <f>'Table 2'!R15/'Table 29'!S15</f>
        <v>21.888261210368405</v>
      </c>
      <c r="S15" s="213">
        <f>'Table 2'!S15/'Table 29'!T15</f>
        <v>34.489405870673842</v>
      </c>
      <c r="T15" s="212">
        <f>'Table 2'!T15/'Table 29'!U15</f>
        <v>23.755959243448729</v>
      </c>
      <c r="U15" s="212">
        <f>'Table 2'!U15/'Table 29'!V15</f>
        <v>24.262000897263345</v>
      </c>
      <c r="V15" s="213">
        <f>'Table 2'!V15/'Table 29'!W15</f>
        <v>50.444577591372081</v>
      </c>
      <c r="W15" s="210">
        <f>'Table 2'!W15/'Table 29'!X15</f>
        <v>42.5892283219167</v>
      </c>
      <c r="X15" s="210">
        <f>'Table 2'!X15/'Table 29'!Y15</f>
        <v>46.169091563166951</v>
      </c>
    </row>
    <row r="16" spans="1:24">
      <c r="A16" s="44">
        <v>2006</v>
      </c>
      <c r="B16" s="210">
        <f>'Table 2'!B16/'Table 29'!C16</f>
        <v>51.269210562294546</v>
      </c>
      <c r="C16" s="211">
        <f>'Table 2'!C16/'Table 29'!D16</f>
        <v>35.456237093516691</v>
      </c>
      <c r="D16" s="212">
        <f>'Table 2'!D16/'Table 29'!E16</f>
        <v>264.6409192467284</v>
      </c>
      <c r="E16" s="212">
        <f>'Table 2'!E16/'Table 29'!F16</f>
        <v>176.57672127636792</v>
      </c>
      <c r="F16" s="212">
        <f>'Table 2'!F16/'Table 29'!G16</f>
        <v>47.550566492707198</v>
      </c>
      <c r="G16" s="213">
        <f>'Table 2'!G16/'Table 29'!H16</f>
        <v>56.361452115478471</v>
      </c>
      <c r="H16" s="210">
        <f>'Table 2'!H16/'Table 29'!I16</f>
        <v>67.133350606499647</v>
      </c>
      <c r="I16" s="211">
        <f>'Table 2'!I16/'Table 29'!J16</f>
        <v>48.94794506903721</v>
      </c>
      <c r="J16" s="212">
        <f>'Table 2'!J16/'Table 29'!K16</f>
        <v>26.883003288783151</v>
      </c>
      <c r="K16" s="212">
        <f>'Table 2'!K16/'Table 29'!L16</f>
        <v>44.582277115581682</v>
      </c>
      <c r="L16" s="212">
        <f>'Table 2'!L16/'Table 29'!M16</f>
        <v>91.707738708253643</v>
      </c>
      <c r="M16" s="212">
        <f>'Table 2'!M16/'Table 29'!N16</f>
        <v>59.087170113104079</v>
      </c>
      <c r="N16" s="212">
        <f>'Table 2'!N16/'Table 29'!O16</f>
        <v>124.09409701928698</v>
      </c>
      <c r="O16" s="212">
        <f>'Table 2'!O16/'Table 29'!P16</f>
        <v>49.116763771340274</v>
      </c>
      <c r="P16" s="212">
        <f>'Table 2'!P16/'Table 29'!Q16</f>
        <v>32.530608935376627</v>
      </c>
      <c r="Q16" s="212">
        <f>'Table 2'!Q16/'Table 29'!R16</f>
        <v>29.31296139105384</v>
      </c>
      <c r="R16" s="212">
        <f>'Table 2'!R16/'Table 29'!S16</f>
        <v>22.106075582576199</v>
      </c>
      <c r="S16" s="213">
        <f>'Table 2'!S16/'Table 29'!T16</f>
        <v>34.290637962461119</v>
      </c>
      <c r="T16" s="212">
        <f>'Table 2'!T16/'Table 29'!U16</f>
        <v>23.721066628914663</v>
      </c>
      <c r="U16" s="212">
        <f>'Table 2'!U16/'Table 29'!V16</f>
        <v>25.337808761511319</v>
      </c>
      <c r="V16" s="213">
        <f>'Table 2'!V16/'Table 29'!W16</f>
        <v>48.916802991353123</v>
      </c>
      <c r="W16" s="210">
        <f>'Table 2'!W16/'Table 29'!X16</f>
        <v>43.569989951964402</v>
      </c>
      <c r="X16" s="210">
        <f>'Table 2'!X16/'Table 29'!Y16</f>
        <v>46.810026177230363</v>
      </c>
    </row>
    <row r="17" spans="1:24">
      <c r="A17" s="44">
        <v>2007</v>
      </c>
      <c r="B17" s="210">
        <f>'Table 2'!B17/'Table 29'!C17</f>
        <v>51.232942667089006</v>
      </c>
      <c r="C17" s="211">
        <f>'Table 2'!C17/'Table 29'!D17</f>
        <v>31.45028806774798</v>
      </c>
      <c r="D17" s="212">
        <f>'Table 2'!D17/'Table 29'!E17</f>
        <v>263.13524109863414</v>
      </c>
      <c r="E17" s="212">
        <f>'Table 2'!E17/'Table 29'!F17</f>
        <v>187.34272099373561</v>
      </c>
      <c r="F17" s="212">
        <f>'Table 2'!F17/'Table 29'!G17</f>
        <v>47.21234611340455</v>
      </c>
      <c r="G17" s="213">
        <f>'Table 2'!G17/'Table 29'!H17</f>
        <v>56.002054849086718</v>
      </c>
      <c r="H17" s="210">
        <f>'Table 2'!H17/'Table 29'!I17</f>
        <v>66.401088786029874</v>
      </c>
      <c r="I17" s="211">
        <f>'Table 2'!I17/'Table 29'!J17</f>
        <v>50.395852394022569</v>
      </c>
      <c r="J17" s="212">
        <f>'Table 2'!J17/'Table 29'!K17</f>
        <v>27.866346060294383</v>
      </c>
      <c r="K17" s="212">
        <f>'Table 2'!K17/'Table 29'!L17</f>
        <v>44.458878784850604</v>
      </c>
      <c r="L17" s="212">
        <f>'Table 2'!L17/'Table 29'!M17</f>
        <v>88.457261864840532</v>
      </c>
      <c r="M17" s="212">
        <f>'Table 2'!M17/'Table 29'!N17</f>
        <v>60.899088974223261</v>
      </c>
      <c r="N17" s="212">
        <f>'Table 2'!N17/'Table 29'!O17</f>
        <v>123.0471193272639</v>
      </c>
      <c r="O17" s="212">
        <f>'Table 2'!O17/'Table 29'!P17</f>
        <v>48.559718261882388</v>
      </c>
      <c r="P17" s="212">
        <f>'Table 2'!P17/'Table 29'!Q17</f>
        <v>33.66546549154112</v>
      </c>
      <c r="Q17" s="212">
        <f>'Table 2'!Q17/'Table 29'!R17</f>
        <v>29.46243621482342</v>
      </c>
      <c r="R17" s="212">
        <f>'Table 2'!R17/'Table 29'!S17</f>
        <v>21.983132705723353</v>
      </c>
      <c r="S17" s="213">
        <f>'Table 2'!S17/'Table 29'!T17</f>
        <v>33.827231676756774</v>
      </c>
      <c r="T17" s="212">
        <f>'Table 2'!T17/'Table 29'!U17</f>
        <v>23.053933833750349</v>
      </c>
      <c r="U17" s="212">
        <f>'Table 2'!U17/'Table 29'!V17</f>
        <v>25.29600811907984</v>
      </c>
      <c r="V17" s="213">
        <f>'Table 2'!V17/'Table 29'!W17</f>
        <v>46.95456759509365</v>
      </c>
      <c r="W17" s="210">
        <f>'Table 2'!W17/'Table 29'!X17</f>
        <v>43.998526696165925</v>
      </c>
      <c r="X17" s="210">
        <f>'Table 2'!X17/'Table 29'!Y17</f>
        <v>46.898009651886262</v>
      </c>
    </row>
    <row r="18" spans="1:24">
      <c r="A18" s="44">
        <v>2008</v>
      </c>
      <c r="B18" s="210">
        <f>'Table 2'!B18/'Table 29'!C18</f>
        <v>50.672573853790844</v>
      </c>
      <c r="C18" s="211">
        <f>'Table 2'!C18/'Table 29'!D18</f>
        <v>35.653185353914751</v>
      </c>
      <c r="D18" s="212">
        <f>'Table 2'!D18/'Table 29'!E18</f>
        <v>239.90832060008333</v>
      </c>
      <c r="E18" s="212">
        <f>'Table 2'!E18/'Table 29'!F18</f>
        <v>187.26010616578196</v>
      </c>
      <c r="F18" s="212">
        <f>'Table 2'!F18/'Table 29'!G18</f>
        <v>44.736712923628815</v>
      </c>
      <c r="G18" s="213">
        <f>'Table 2'!G18/'Table 29'!H18</f>
        <v>56.949838856292864</v>
      </c>
      <c r="H18" s="210">
        <f>'Table 2'!H18/'Table 29'!I18</f>
        <v>65.866760472485083</v>
      </c>
      <c r="I18" s="211">
        <f>'Table 2'!I18/'Table 29'!J18</f>
        <v>49.900968376917405</v>
      </c>
      <c r="J18" s="212">
        <f>'Table 2'!J18/'Table 29'!K18</f>
        <v>28.593575742090525</v>
      </c>
      <c r="K18" s="212">
        <f>'Table 2'!K18/'Table 29'!L18</f>
        <v>44.904648390941595</v>
      </c>
      <c r="L18" s="212">
        <f>'Table 2'!L18/'Table 29'!M18</f>
        <v>89.022604153800003</v>
      </c>
      <c r="M18" s="212">
        <f>'Table 2'!M18/'Table 29'!N18</f>
        <v>58.203908967472159</v>
      </c>
      <c r="N18" s="212">
        <f>'Table 2'!N18/'Table 29'!O18</f>
        <v>123.60574991703493</v>
      </c>
      <c r="O18" s="212">
        <f>'Table 2'!O18/'Table 29'!P18</f>
        <v>48.812580231065468</v>
      </c>
      <c r="P18" s="212">
        <f>'Table 2'!P18/'Table 29'!Q18</f>
        <v>32.255326313426451</v>
      </c>
      <c r="Q18" s="212">
        <f>'Table 2'!Q18/'Table 29'!R18</f>
        <v>28.448402767554835</v>
      </c>
      <c r="R18" s="212">
        <f>'Table 2'!R18/'Table 29'!S18</f>
        <v>21.756301318169395</v>
      </c>
      <c r="S18" s="213">
        <f>'Table 2'!S18/'Table 29'!T18</f>
        <v>33.424016201371998</v>
      </c>
      <c r="T18" s="212">
        <f>'Table 2'!T18/'Table 29'!U18</f>
        <v>22.829843658749077</v>
      </c>
      <c r="U18" s="212">
        <f>'Table 2'!U18/'Table 29'!V18</f>
        <v>24.353819643882826</v>
      </c>
      <c r="V18" s="213">
        <f>'Table 2'!V18/'Table 29'!W18</f>
        <v>46.599605437162616</v>
      </c>
      <c r="W18" s="210">
        <f>'Table 2'!W18/'Table 29'!X18</f>
        <v>43.591588538955669</v>
      </c>
      <c r="X18" s="210">
        <f>'Table 2'!X18/'Table 29'!Y18</f>
        <v>46.567814816207637</v>
      </c>
    </row>
    <row r="19" spans="1:24">
      <c r="A19" s="44">
        <v>2009</v>
      </c>
      <c r="B19" s="210">
        <f>'Table 2'!B19/'Table 29'!C19</f>
        <v>50.416910361301774</v>
      </c>
      <c r="C19" s="211">
        <f>'Table 2'!C19/'Table 29'!D19</f>
        <v>34.290553255551373</v>
      </c>
      <c r="D19" s="212">
        <f>'Table 2'!D19/'Table 29'!E19</f>
        <v>236.28521511246998</v>
      </c>
      <c r="E19" s="212">
        <f>'Table 2'!E19/'Table 29'!F19</f>
        <v>185.56728656412454</v>
      </c>
      <c r="F19" s="212">
        <f>'Table 2'!F19/'Table 29'!G19</f>
        <v>45.798341824651871</v>
      </c>
      <c r="G19" s="213">
        <f>'Table 2'!G19/'Table 29'!H19</f>
        <v>55.122822481501238</v>
      </c>
      <c r="H19" s="210">
        <f>'Table 2'!H19/'Table 29'!I19</f>
        <v>65.010388641171545</v>
      </c>
      <c r="I19" s="211">
        <f>'Table 2'!I19/'Table 29'!J19</f>
        <v>50.393966012588422</v>
      </c>
      <c r="J19" s="212">
        <f>'Table 2'!J19/'Table 29'!K19</f>
        <v>28.065278449689025</v>
      </c>
      <c r="K19" s="212">
        <f>'Table 2'!K19/'Table 29'!L19</f>
        <v>45.437755815114301</v>
      </c>
      <c r="L19" s="212">
        <f>'Table 2'!L19/'Table 29'!M19</f>
        <v>91.400194242363156</v>
      </c>
      <c r="M19" s="212">
        <f>'Table 2'!M19/'Table 29'!N19</f>
        <v>60.537288674786403</v>
      </c>
      <c r="N19" s="212">
        <f>'Table 2'!N19/'Table 29'!O19</f>
        <v>128.17385083169378</v>
      </c>
      <c r="O19" s="212">
        <f>'Table 2'!O19/'Table 29'!P19</f>
        <v>49.741515324448628</v>
      </c>
      <c r="P19" s="212">
        <f>'Table 2'!P19/'Table 29'!Q19</f>
        <v>32.575296961428378</v>
      </c>
      <c r="Q19" s="212">
        <f>'Table 2'!Q19/'Table 29'!R19</f>
        <v>28.746536185935042</v>
      </c>
      <c r="R19" s="212">
        <f>'Table 2'!R19/'Table 29'!S19</f>
        <v>22.05431937172775</v>
      </c>
      <c r="S19" s="213">
        <f>'Table 2'!S19/'Table 29'!T19</f>
        <v>33.559855119840293</v>
      </c>
      <c r="T19" s="212">
        <f>'Table 2'!T19/'Table 29'!U19</f>
        <v>22.928909861139257</v>
      </c>
      <c r="U19" s="212">
        <f>'Table 2'!U19/'Table 29'!V19</f>
        <v>25.822074942645934</v>
      </c>
      <c r="V19" s="213">
        <f>'Table 2'!V19/'Table 29'!W19</f>
        <v>45.963300845784588</v>
      </c>
      <c r="W19" s="210">
        <f>'Table 2'!W19/'Table 29'!X19</f>
        <v>44.051389888733127</v>
      </c>
      <c r="X19" s="210">
        <f>'Table 2'!X19/'Table 29'!Y19</f>
        <v>46.595775211138879</v>
      </c>
    </row>
    <row r="20" spans="1:24">
      <c r="A20" s="44">
        <v>2010</v>
      </c>
      <c r="B20" s="210">
        <f>'Table 2'!B20/'Table 29'!C20</f>
        <v>51.068815412880895</v>
      </c>
      <c r="C20" s="211">
        <f>'Table 2'!C20/'Table 29'!D20</f>
        <v>35.696222130470687</v>
      </c>
      <c r="D20" s="212">
        <f>'Table 2'!D20/'Table 29'!E20</f>
        <v>235.6701808723966</v>
      </c>
      <c r="E20" s="212">
        <f>'Table 2'!E20/'Table 29'!F20</f>
        <v>179.55979682930584</v>
      </c>
      <c r="F20" s="212">
        <f>'Table 2'!F20/'Table 29'!G20</f>
        <v>45.720103791899518</v>
      </c>
      <c r="G20" s="213">
        <f>'Table 2'!G20/'Table 29'!H20</f>
        <v>56.946730412519273</v>
      </c>
      <c r="H20" s="210">
        <f>'Table 2'!H20/'Table 29'!I20</f>
        <v>66.432755717448586</v>
      </c>
      <c r="I20" s="211">
        <f>'Table 2'!I20/'Table 29'!J20</f>
        <v>54.760633327103307</v>
      </c>
      <c r="J20" s="212">
        <f>'Table 2'!J20/'Table 29'!K20</f>
        <v>28.344487603898699</v>
      </c>
      <c r="K20" s="212">
        <f>'Table 2'!K20/'Table 29'!L20</f>
        <v>45.036606007871825</v>
      </c>
      <c r="L20" s="212">
        <f>'Table 2'!L20/'Table 29'!M20</f>
        <v>90.748027990954569</v>
      </c>
      <c r="M20" s="212">
        <f>'Table 2'!M20/'Table 29'!N20</f>
        <v>60.479900871836662</v>
      </c>
      <c r="N20" s="212">
        <f>'Table 2'!N20/'Table 29'!O20</f>
        <v>128.69472170084376</v>
      </c>
      <c r="O20" s="212">
        <f>'Table 2'!O20/'Table 29'!P20</f>
        <v>49.384091715451483</v>
      </c>
      <c r="P20" s="212">
        <f>'Table 2'!P20/'Table 29'!Q20</f>
        <v>32.510650053068524</v>
      </c>
      <c r="Q20" s="212">
        <f>'Table 2'!Q20/'Table 29'!R20</f>
        <v>28.272715752122672</v>
      </c>
      <c r="R20" s="212">
        <f>'Table 2'!R20/'Table 29'!S20</f>
        <v>21.185986208288906</v>
      </c>
      <c r="S20" s="213">
        <f>'Table 2'!S20/'Table 29'!T20</f>
        <v>33.103015593363594</v>
      </c>
      <c r="T20" s="212">
        <f>'Table 2'!T20/'Table 29'!U20</f>
        <v>22.739564850221559</v>
      </c>
      <c r="U20" s="212">
        <f>'Table 2'!U20/'Table 29'!V20</f>
        <v>24.325432625276797</v>
      </c>
      <c r="V20" s="213">
        <f>'Table 2'!V20/'Table 29'!W20</f>
        <v>45.361003821551918</v>
      </c>
      <c r="W20" s="210">
        <f>'Table 2'!W20/'Table 29'!X20</f>
        <v>44.24269885229603</v>
      </c>
      <c r="X20" s="210">
        <f>'Table 2'!X20/'Table 29'!Y20</f>
        <v>46.99627351104747</v>
      </c>
    </row>
    <row r="21" spans="1:24">
      <c r="A21" s="44">
        <v>2011</v>
      </c>
      <c r="B21" s="210">
        <f>'Table 2'!B21/'Table 29'!C21</f>
        <v>52.107466732037366</v>
      </c>
      <c r="C21" s="211">
        <f>'Table 2'!C21/'Table 29'!D21</f>
        <v>36.560829131084816</v>
      </c>
      <c r="D21" s="212">
        <f>'Table 2'!D21/'Table 29'!E21</f>
        <v>231.04151121949442</v>
      </c>
      <c r="E21" s="212">
        <f>'Table 2'!E21/'Table 29'!F21</f>
        <v>176.87383953874721</v>
      </c>
      <c r="F21" s="212">
        <f>'Table 2'!F21/'Table 29'!G21</f>
        <v>46.680453780195087</v>
      </c>
      <c r="G21" s="213">
        <f>'Table 2'!G21/'Table 29'!H21</f>
        <v>58.388994602151378</v>
      </c>
      <c r="H21" s="210">
        <f>'Table 2'!H21/'Table 29'!I21</f>
        <v>68.077337549026581</v>
      </c>
      <c r="I21" s="211">
        <f>'Table 2'!I21/'Table 29'!J21</f>
        <v>57.227125243348475</v>
      </c>
      <c r="J21" s="212">
        <f>'Table 2'!J21/'Table 29'!K21</f>
        <v>28.398412321470978</v>
      </c>
      <c r="K21" s="212">
        <f>'Table 2'!K21/'Table 29'!L21</f>
        <v>46.006069437574368</v>
      </c>
      <c r="L21" s="212">
        <f>'Table 2'!L21/'Table 29'!M21</f>
        <v>90.014661221070256</v>
      </c>
      <c r="M21" s="212">
        <f>'Table 2'!M21/'Table 29'!N21</f>
        <v>61.168134814247416</v>
      </c>
      <c r="N21" s="212">
        <f>'Table 2'!N21/'Table 29'!O21</f>
        <v>133.36627896715439</v>
      </c>
      <c r="O21" s="212">
        <f>'Table 2'!O21/'Table 29'!P21</f>
        <v>49.763512793744809</v>
      </c>
      <c r="P21" s="212">
        <f>'Table 2'!P21/'Table 29'!Q21</f>
        <v>32.882445095593141</v>
      </c>
      <c r="Q21" s="212">
        <f>'Table 2'!Q21/'Table 29'!R21</f>
        <v>28.448913959008649</v>
      </c>
      <c r="R21" s="212">
        <f>'Table 2'!R21/'Table 29'!S21</f>
        <v>21.382856074533386</v>
      </c>
      <c r="S21" s="213">
        <f>'Table 2'!S21/'Table 29'!T21</f>
        <v>33.560565129011422</v>
      </c>
      <c r="T21" s="212">
        <f>'Table 2'!T21/'Table 29'!U21</f>
        <v>23.146677072590613</v>
      </c>
      <c r="U21" s="212">
        <f>'Table 2'!U21/'Table 29'!V21</f>
        <v>25.163764179581403</v>
      </c>
      <c r="V21" s="213">
        <f>'Table 2'!V21/'Table 29'!W21</f>
        <v>46.043348570148737</v>
      </c>
      <c r="W21" s="210">
        <f>'Table 2'!W21/'Table 29'!X21</f>
        <v>44.981294684834815</v>
      </c>
      <c r="X21" s="210">
        <f>'Table 2'!X21/'Table 29'!Y21</f>
        <v>47.852179472038209</v>
      </c>
    </row>
    <row r="22" spans="1:24">
      <c r="A22" s="44">
        <v>2012</v>
      </c>
      <c r="B22" s="210">
        <f>'Table 2'!B22/'Table 29'!C22</f>
        <v>52.209552114118821</v>
      </c>
      <c r="C22" s="211">
        <f>'Table 2'!C22/'Table 29'!D22</f>
        <v>37.938662121192408</v>
      </c>
      <c r="D22" s="212">
        <f>'Table 2'!D22/'Table 29'!E22</f>
        <v>208.48150008371005</v>
      </c>
      <c r="E22" s="212">
        <f>'Table 2'!E22/'Table 29'!F22</f>
        <v>193.0606518454565</v>
      </c>
      <c r="F22" s="212">
        <f>'Table 2'!F22/'Table 29'!G22</f>
        <v>46.739695095343315</v>
      </c>
      <c r="G22" s="213">
        <f>'Table 2'!G22/'Table 29'!H22</f>
        <v>59.134019020053756</v>
      </c>
      <c r="H22" s="210">
        <f>'Table 2'!H22/'Table 29'!I22</f>
        <v>67.356048147867952</v>
      </c>
      <c r="I22" s="211">
        <f>'Table 2'!I22/'Table 29'!J22</f>
        <v>58.342708839397588</v>
      </c>
      <c r="J22" s="212">
        <f>'Table 2'!J22/'Table 29'!K22</f>
        <v>28.385180880822713</v>
      </c>
      <c r="K22" s="212">
        <f>'Table 2'!K22/'Table 29'!L22</f>
        <v>46.320932579197539</v>
      </c>
      <c r="L22" s="212">
        <f>'Table 2'!L22/'Table 29'!M22</f>
        <v>90.92273591985618</v>
      </c>
      <c r="M22" s="212">
        <f>'Table 2'!M22/'Table 29'!N22</f>
        <v>62.337769151053578</v>
      </c>
      <c r="N22" s="212">
        <f>'Table 2'!N22/'Table 29'!O22</f>
        <v>129.27467617983896</v>
      </c>
      <c r="O22" s="212">
        <f>'Table 2'!O22/'Table 29'!P22</f>
        <v>50.393059880585419</v>
      </c>
      <c r="P22" s="212">
        <f>'Table 2'!P22/'Table 29'!Q22</f>
        <v>33.736394896132317</v>
      </c>
      <c r="Q22" s="212">
        <f>'Table 2'!Q22/'Table 29'!R22</f>
        <v>29.434070819603537</v>
      </c>
      <c r="R22" s="212">
        <f>'Table 2'!R22/'Table 29'!S22</f>
        <v>21.125880720554051</v>
      </c>
      <c r="S22" s="213">
        <f>'Table 2'!S22/'Table 29'!T22</f>
        <v>33.539358050818713</v>
      </c>
      <c r="T22" s="212">
        <f>'Table 2'!T22/'Table 29'!U22</f>
        <v>23.474299864176885</v>
      </c>
      <c r="U22" s="212">
        <f>'Table 2'!U22/'Table 29'!V22</f>
        <v>24.403698236345271</v>
      </c>
      <c r="V22" s="213">
        <f>'Table 2'!V22/'Table 29'!W22</f>
        <v>45.604214356401002</v>
      </c>
      <c r="W22" s="210">
        <f>'Table 2'!W22/'Table 29'!X22</f>
        <v>45.334008926505753</v>
      </c>
      <c r="X22" s="210">
        <f>'Table 2'!X22/'Table 29'!Y22</f>
        <v>48.2434477712522</v>
      </c>
    </row>
    <row r="23" spans="1:24">
      <c r="A23" s="44">
        <v>2013</v>
      </c>
      <c r="B23" s="210">
        <f>'Table 2'!B23/'Table 29'!C23</f>
        <v>53.122990692786601</v>
      </c>
      <c r="C23" s="211">
        <f>'Table 2'!C23/'Table 29'!D23</f>
        <v>42.280916779017041</v>
      </c>
      <c r="D23" s="212">
        <f>'Table 2'!D23/'Table 29'!E23</f>
        <v>209.82194325241787</v>
      </c>
      <c r="E23" s="212">
        <f>'Table 2'!E23/'Table 29'!F23</f>
        <v>190.60070295026094</v>
      </c>
      <c r="F23" s="212">
        <f>'Table 2'!F23/'Table 29'!G23</f>
        <v>47.108684817041151</v>
      </c>
      <c r="G23" s="213">
        <f>'Table 2'!G23/'Table 29'!H23</f>
        <v>60.473217067366654</v>
      </c>
      <c r="H23" s="210">
        <f>'Table 2'!H23/'Table 29'!I23</f>
        <v>68.697387912596</v>
      </c>
      <c r="I23" s="211">
        <f>'Table 2'!I23/'Table 29'!J23</f>
        <v>61.344304793350055</v>
      </c>
      <c r="J23" s="212">
        <f>'Table 2'!J23/'Table 29'!K23</f>
        <v>29.524906459301473</v>
      </c>
      <c r="K23" s="212">
        <f>'Table 2'!K23/'Table 29'!L23</f>
        <v>47.605039201232998</v>
      </c>
      <c r="L23" s="212">
        <f>'Table 2'!L23/'Table 29'!M23</f>
        <v>91.534624671730967</v>
      </c>
      <c r="M23" s="212">
        <f>'Table 2'!M23/'Table 29'!N23</f>
        <v>63.462023178115395</v>
      </c>
      <c r="N23" s="212">
        <f>'Table 2'!N23/'Table 29'!O23</f>
        <v>133.53165883506304</v>
      </c>
      <c r="O23" s="212">
        <f>'Table 2'!O23/'Table 29'!P23</f>
        <v>50.770460110839025</v>
      </c>
      <c r="P23" s="212">
        <f>'Table 2'!P23/'Table 29'!Q23</f>
        <v>33.338216213953878</v>
      </c>
      <c r="Q23" s="212">
        <f>'Table 2'!Q23/'Table 29'!R23</f>
        <v>27.996097756209821</v>
      </c>
      <c r="R23" s="212">
        <f>'Table 2'!R23/'Table 29'!S23</f>
        <v>21.508210253235461</v>
      </c>
      <c r="S23" s="213">
        <f>'Table 2'!S23/'Table 29'!T23</f>
        <v>33.272829109974673</v>
      </c>
      <c r="T23" s="212">
        <f>'Table 2'!T23/'Table 29'!U23</f>
        <v>23.608083372425654</v>
      </c>
      <c r="U23" s="212">
        <f>'Table 2'!U23/'Table 29'!V23</f>
        <v>22.618962941887759</v>
      </c>
      <c r="V23" s="213">
        <f>'Table 2'!V23/'Table 29'!W23</f>
        <v>45.100086689258411</v>
      </c>
      <c r="W23" s="210">
        <f>'Table 2'!W23/'Table 29'!X23</f>
        <v>46.038012863215421</v>
      </c>
      <c r="X23" s="210">
        <f>'Table 2'!X23/'Table 29'!Y23</f>
        <v>49.007032029911123</v>
      </c>
    </row>
    <row r="24" spans="1:24">
      <c r="A24" s="44">
        <v>2014</v>
      </c>
      <c r="B24" s="210">
        <f>'Table 2'!B24/'Table 29'!C24</f>
        <v>54.816118244525597</v>
      </c>
      <c r="C24" s="211">
        <f>'Table 2'!C24/'Table 29'!D24</f>
        <v>41.64605913921919</v>
      </c>
      <c r="D24" s="212">
        <f>'Table 2'!D24/'Table 29'!E24</f>
        <v>229.79161598962136</v>
      </c>
      <c r="E24" s="212">
        <f>'Table 2'!E24/'Table 29'!F24</f>
        <v>213.84650814669814</v>
      </c>
      <c r="F24" s="212">
        <f>'Table 2'!F24/'Table 29'!G24</f>
        <v>47.750771324564127</v>
      </c>
      <c r="G24" s="213">
        <f>'Table 2'!G24/'Table 29'!H24</f>
        <v>62.253661122523361</v>
      </c>
      <c r="H24" s="210">
        <f>'Table 2'!H24/'Table 29'!I24</f>
        <v>71.56623714461746</v>
      </c>
      <c r="I24" s="211">
        <f>'Table 2'!I24/'Table 29'!J24</f>
        <v>62.452229910957193</v>
      </c>
      <c r="J24" s="212">
        <f>'Table 2'!J24/'Table 29'!K24</f>
        <v>29.749340807502506</v>
      </c>
      <c r="K24" s="212">
        <f>'Table 2'!K24/'Table 29'!L24</f>
        <v>48.918189718910931</v>
      </c>
      <c r="L24" s="212">
        <f>'Table 2'!L24/'Table 29'!M24</f>
        <v>96.060252846767696</v>
      </c>
      <c r="M24" s="212">
        <f>'Table 2'!M24/'Table 29'!N24</f>
        <v>64.177919829537885</v>
      </c>
      <c r="N24" s="212">
        <f>'Table 2'!N24/'Table 29'!O24</f>
        <v>138.96699002265223</v>
      </c>
      <c r="O24" s="212">
        <f>'Table 2'!O24/'Table 29'!P24</f>
        <v>53.120547748634216</v>
      </c>
      <c r="P24" s="212">
        <f>'Table 2'!P24/'Table 29'!Q24</f>
        <v>33.940897472697202</v>
      </c>
      <c r="Q24" s="212">
        <f>'Table 2'!Q24/'Table 29'!R24</f>
        <v>29.217959850845379</v>
      </c>
      <c r="R24" s="212">
        <f>'Table 2'!R24/'Table 29'!S24</f>
        <v>22.688665659587723</v>
      </c>
      <c r="S24" s="213">
        <f>'Table 2'!S24/'Table 29'!T24</f>
        <v>34.39526708830217</v>
      </c>
      <c r="T24" s="212">
        <f>'Table 2'!T24/'Table 29'!U24</f>
        <v>24.939270498542495</v>
      </c>
      <c r="U24" s="212">
        <f>'Table 2'!U24/'Table 29'!V24</f>
        <v>23.048031780426147</v>
      </c>
      <c r="V24" s="213">
        <f>'Table 2'!V24/'Table 29'!W24</f>
        <v>46.014230284506453</v>
      </c>
      <c r="W24" s="210">
        <f>'Table 2'!W24/'Table 29'!X24</f>
        <v>47.266691945130312</v>
      </c>
      <c r="X24" s="210">
        <f>'Table 2'!X24/'Table 29'!Y24</f>
        <v>50.265216256224299</v>
      </c>
    </row>
    <row r="25" spans="1:24">
      <c r="A25" s="44">
        <v>2015</v>
      </c>
      <c r="B25" s="210">
        <f>'Table 2'!B25/'Table 29'!C25</f>
        <v>54.553564125426895</v>
      </c>
      <c r="C25" s="211">
        <f>'Table 2'!C25/'Table 29'!D25</f>
        <v>43.772133430598842</v>
      </c>
      <c r="D25" s="212">
        <f>'Table 2'!D25/'Table 29'!E25</f>
        <v>265.59042368634107</v>
      </c>
      <c r="E25" s="212">
        <f>'Table 2'!E25/'Table 29'!F25</f>
        <v>202.68481857135109</v>
      </c>
      <c r="F25" s="212">
        <f>'Table 2'!F25/'Table 29'!G25</f>
        <v>47.447897586534879</v>
      </c>
      <c r="G25" s="213">
        <f>'Table 2'!G25/'Table 29'!H25</f>
        <v>62.047249265321533</v>
      </c>
      <c r="H25" s="210">
        <f>'Table 2'!H25/'Table 29'!I25</f>
        <v>72.142700493712255</v>
      </c>
      <c r="I25" s="211">
        <f>'Table 2'!I25/'Table 29'!J25</f>
        <v>60.585965835778069</v>
      </c>
      <c r="J25" s="212">
        <f>'Table 2'!J25/'Table 29'!K25</f>
        <v>29.471973522857635</v>
      </c>
      <c r="K25" s="212">
        <f>'Table 2'!K25/'Table 29'!L25</f>
        <v>48.8017333140183</v>
      </c>
      <c r="L25" s="212">
        <f>'Table 2'!L25/'Table 29'!M25</f>
        <v>96.197845387233741</v>
      </c>
      <c r="M25" s="212">
        <f>'Table 2'!M25/'Table 29'!N25</f>
        <v>67.692044042671697</v>
      </c>
      <c r="N25" s="212">
        <f>'Table 2'!N25/'Table 29'!O25</f>
        <v>135.84675088762285</v>
      </c>
      <c r="O25" s="212">
        <f>'Table 2'!O25/'Table 29'!P25</f>
        <v>50.958974207579288</v>
      </c>
      <c r="P25" s="212">
        <f>'Table 2'!P25/'Table 29'!Q25</f>
        <v>33.698867421718852</v>
      </c>
      <c r="Q25" s="212">
        <f>'Table 2'!Q25/'Table 29'!R25</f>
        <v>28.018256415236337</v>
      </c>
      <c r="R25" s="212">
        <f>'Table 2'!R25/'Table 29'!S25</f>
        <v>22.624258562955006</v>
      </c>
      <c r="S25" s="213">
        <f>'Table 2'!S25/'Table 29'!T25</f>
        <v>33.533027806402401</v>
      </c>
      <c r="T25" s="212">
        <f>'Table 2'!T25/'Table 29'!U25</f>
        <v>24.644311267670066</v>
      </c>
      <c r="U25" s="212">
        <f>'Table 2'!U25/'Table 29'!V25</f>
        <v>21.264446890478808</v>
      </c>
      <c r="V25" s="213">
        <f>'Table 2'!V25/'Table 29'!W25</f>
        <v>44.373535142461805</v>
      </c>
      <c r="W25" s="210">
        <f>'Table 2'!W25/'Table 29'!X25</f>
        <v>46.894315062685202</v>
      </c>
      <c r="X25" s="210">
        <f>'Table 2'!X25/'Table 29'!Y25</f>
        <v>49.968442230170403</v>
      </c>
    </row>
    <row r="26" spans="1:24">
      <c r="A26" s="44">
        <v>2016</v>
      </c>
      <c r="B26" s="210">
        <f>'Table 2'!B26/'Table 29'!C26</f>
        <v>54.823520387255918</v>
      </c>
      <c r="C26" s="211">
        <f>'Table 2'!C26/'Table 29'!D26</f>
        <v>45.520648093262203</v>
      </c>
      <c r="D26" s="212">
        <f>'Table 2'!D26/'Table 29'!E26</f>
        <v>287.02405350016181</v>
      </c>
      <c r="E26" s="212">
        <f>'Table 2'!E26/'Table 29'!F26</f>
        <v>202.43785084202085</v>
      </c>
      <c r="F26" s="212">
        <f>'Table 2'!F26/'Table 29'!G26</f>
        <v>46.308423082995276</v>
      </c>
      <c r="G26" s="213">
        <f>'Table 2'!G26/'Table 29'!H26</f>
        <v>63.078860589590207</v>
      </c>
      <c r="H26" s="210">
        <f>'Table 2'!H26/'Table 29'!I26</f>
        <v>72.609239370310434</v>
      </c>
      <c r="I26" s="211">
        <f>'Table 2'!I26/'Table 29'!J26</f>
        <v>61.411526586178674</v>
      </c>
      <c r="J26" s="212">
        <f>'Table 2'!J26/'Table 29'!K26</f>
        <v>29.874468022944402</v>
      </c>
      <c r="K26" s="212">
        <f>'Table 2'!K26/'Table 29'!L26</f>
        <v>50.714090147911854</v>
      </c>
      <c r="L26" s="212">
        <f>'Table 2'!L26/'Table 29'!M26</f>
        <v>92.361805694472224</v>
      </c>
      <c r="M26" s="212">
        <f>'Table 2'!M26/'Table 29'!N26</f>
        <v>69.903804063504268</v>
      </c>
      <c r="N26" s="212">
        <f>'Table 2'!N26/'Table 29'!O26</f>
        <v>133.99436119998731</v>
      </c>
      <c r="O26" s="212">
        <f>'Table 2'!O26/'Table 29'!P26</f>
        <v>50.809902948751848</v>
      </c>
      <c r="P26" s="212">
        <f>'Table 2'!P26/'Table 29'!Q26</f>
        <v>33.60511356054338</v>
      </c>
      <c r="Q26" s="212">
        <f>'Table 2'!Q26/'Table 29'!R26</f>
        <v>27.825519923612568</v>
      </c>
      <c r="R26" s="212">
        <f>'Table 2'!R26/'Table 29'!S26</f>
        <v>22.531494956950926</v>
      </c>
      <c r="S26" s="213">
        <f>'Table 2'!S26/'Table 29'!T26</f>
        <v>33.183907012642401</v>
      </c>
      <c r="T26" s="212">
        <f>'Table 2'!T26/'Table 29'!U26</f>
        <v>24.770642201834864</v>
      </c>
      <c r="U26" s="212">
        <f>'Table 2'!U26/'Table 29'!V26</f>
        <v>21.534498363851565</v>
      </c>
      <c r="V26" s="213">
        <f>'Table 2'!V26/'Table 29'!W26</f>
        <v>43.593833067517281</v>
      </c>
      <c r="W26" s="210">
        <f>'Table 2'!W26/'Table 29'!X26</f>
        <v>47.246964724243192</v>
      </c>
      <c r="X26" s="210">
        <f>'Table 2'!X26/'Table 29'!Y26</f>
        <v>50.238526122141728</v>
      </c>
    </row>
    <row r="27" spans="1:24" s="107" customFormat="1">
      <c r="A27" s="60">
        <v>2017</v>
      </c>
      <c r="B27" s="210">
        <f>'Table 2'!B27/'Table 29'!C27</f>
        <v>56.029872918293705</v>
      </c>
      <c r="C27" s="211">
        <f>'Table 2'!C27/'Table 29'!D27</f>
        <v>45.084705789866753</v>
      </c>
      <c r="D27" s="212">
        <f>'Table 2'!D27/'Table 29'!E27</f>
        <v>286.86484344034875</v>
      </c>
      <c r="E27" s="212">
        <f>'Table 2'!E27/'Table 29'!F27</f>
        <v>205.53024351924589</v>
      </c>
      <c r="F27" s="212">
        <f>'Table 2'!F27/'Table 29'!G27</f>
        <v>47.881197539674453</v>
      </c>
      <c r="G27" s="213">
        <f>'Table 2'!G27/'Table 29'!H27</f>
        <v>64.885308063101107</v>
      </c>
      <c r="H27" s="210">
        <f>'Table 2'!H27/'Table 29'!I27</f>
        <v>74.81843153320753</v>
      </c>
      <c r="I27" s="211">
        <f>'Table 2'!I27/'Table 29'!J27</f>
        <v>65.134676112183811</v>
      </c>
      <c r="J27" s="212">
        <f>'Table 2'!J27/'Table 29'!K27</f>
        <v>31.281226264833979</v>
      </c>
      <c r="K27" s="212">
        <f>'Table 2'!K27/'Table 29'!L27</f>
        <v>51.859090060372189</v>
      </c>
      <c r="L27" s="212">
        <f>'Table 2'!L27/'Table 29'!M27</f>
        <v>93.536882103929869</v>
      </c>
      <c r="M27" s="212">
        <f>'Table 2'!M27/'Table 29'!N27</f>
        <v>72.042611173045955</v>
      </c>
      <c r="N27" s="212">
        <f>'Table 2'!N27/'Table 29'!O27</f>
        <v>132.44878168916529</v>
      </c>
      <c r="O27" s="212">
        <f>'Table 2'!O27/'Table 29'!P27</f>
        <v>50.410561906295285</v>
      </c>
      <c r="P27" s="212">
        <f>'Table 2'!P27/'Table 29'!Q27</f>
        <v>33.503795657185258</v>
      </c>
      <c r="Q27" s="212">
        <f>'Table 2'!Q27/'Table 29'!R27</f>
        <v>28.381243303622313</v>
      </c>
      <c r="R27" s="212">
        <f>'Table 2'!R27/'Table 29'!S27</f>
        <v>22.739408756071668</v>
      </c>
      <c r="S27" s="213">
        <f>'Table 2'!S27/'Table 29'!T27</f>
        <v>33.208835891416058</v>
      </c>
      <c r="T27" s="212">
        <f>'Table 2'!T27/'Table 29'!U27</f>
        <v>24.995836956722851</v>
      </c>
      <c r="U27" s="212">
        <f>'Table 2'!U27/'Table 29'!V27</f>
        <v>20.935785737334626</v>
      </c>
      <c r="V27" s="213">
        <f>'Table 2'!V27/'Table 29'!W27</f>
        <v>43.505091021289729</v>
      </c>
      <c r="W27" s="210">
        <f>'Table 2'!W27/'Table 29'!X27</f>
        <v>48.052022987322353</v>
      </c>
      <c r="X27" s="210">
        <f>'Table 2'!X27/'Table 29'!Y27</f>
        <v>51.261482483638218</v>
      </c>
    </row>
    <row r="28" spans="1:24" s="239" customFormat="1">
      <c r="A28" s="241">
        <v>2018</v>
      </c>
      <c r="B28" s="210">
        <f>'Table 2'!B28/'Table 29'!C28</f>
        <v>56.038484902158864</v>
      </c>
      <c r="C28" s="211">
        <f>'Table 2'!C28/'Table 29'!D28</f>
        <v>46.476654612598836</v>
      </c>
      <c r="D28" s="212">
        <f>'Table 2'!D28/'Table 29'!E28</f>
        <v>289.45994256903282</v>
      </c>
      <c r="E28" s="212">
        <f>'Table 2'!E28/'Table 29'!F28</f>
        <v>201.53143787447303</v>
      </c>
      <c r="F28" s="212">
        <f>'Table 2'!F28/'Table 29'!G28</f>
        <v>46.7557742060797</v>
      </c>
      <c r="G28" s="213">
        <f>'Table 2'!G28/'Table 29'!H28</f>
        <v>65.784432019266902</v>
      </c>
      <c r="H28" s="210">
        <f>'Table 2'!H28/'Table 29'!I28</f>
        <v>75.061796636065424</v>
      </c>
      <c r="I28" s="211">
        <f>'Table 2'!I28/'Table 29'!J28</f>
        <v>64.298701774405131</v>
      </c>
      <c r="J28" s="212">
        <f>'Table 2'!J28/'Table 29'!K28</f>
        <v>31.313665898868287</v>
      </c>
      <c r="K28" s="212">
        <f>'Table 2'!K28/'Table 29'!L28</f>
        <v>51.754409974023972</v>
      </c>
      <c r="L28" s="212">
        <f>'Table 2'!L28/'Table 29'!M28</f>
        <v>94.298145835755719</v>
      </c>
      <c r="M28" s="212">
        <f>'Table 2'!M28/'Table 29'!N28</f>
        <v>71.562783528158619</v>
      </c>
      <c r="N28" s="212">
        <f>'Table 2'!N28/'Table 29'!O28</f>
        <v>133.08826584713267</v>
      </c>
      <c r="O28" s="212">
        <f>'Table 2'!O28/'Table 29'!P28</f>
        <v>50.179428207099804</v>
      </c>
      <c r="P28" s="212">
        <f>'Table 2'!P28/'Table 29'!Q28</f>
        <v>32.262756098248957</v>
      </c>
      <c r="Q28" s="212">
        <f>'Table 2'!Q28/'Table 29'!R28</f>
        <v>28.127924690783278</v>
      </c>
      <c r="R28" s="212">
        <f>'Table 2'!R28/'Table 29'!S28</f>
        <v>23.198373839525384</v>
      </c>
      <c r="S28" s="213">
        <f>'Table 2'!S28/'Table 29'!T28</f>
        <v>34.158131385900425</v>
      </c>
      <c r="T28" s="212">
        <f>'Table 2'!T28/'Table 29'!U28</f>
        <v>24.941632364349108</v>
      </c>
      <c r="U28" s="212">
        <f>'Table 2'!U28/'Table 29'!V28</f>
        <v>22.876548942606206</v>
      </c>
      <c r="V28" s="213">
        <f>'Table 2'!V28/'Table 29'!W28</f>
        <v>45.85561264232259</v>
      </c>
      <c r="W28" s="210">
        <f>'Table 2'!W28/'Table 29'!X28</f>
        <v>47.998069728179672</v>
      </c>
      <c r="X28" s="210">
        <f>'Table 2'!X28/'Table 29'!Y28</f>
        <v>51.212324304976327</v>
      </c>
    </row>
    <row r="29" spans="1:24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T29" s="107"/>
      <c r="U29" s="107"/>
      <c r="V29" s="107"/>
      <c r="W29" s="107"/>
      <c r="X29" s="107"/>
    </row>
    <row r="30" spans="1:24">
      <c r="A30" s="1" t="s">
        <v>22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  <c r="M30" s="107"/>
      <c r="N30" s="107"/>
      <c r="O30" s="107"/>
      <c r="P30" s="107"/>
      <c r="Q30" s="107"/>
      <c r="R30" s="107"/>
      <c r="T30" s="107"/>
      <c r="U30" s="107"/>
      <c r="V30" s="107"/>
      <c r="W30" s="107"/>
      <c r="X30" s="107"/>
    </row>
    <row r="31" spans="1:24">
      <c r="A31" s="1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T31" s="107"/>
      <c r="U31" s="107"/>
      <c r="V31" s="107"/>
      <c r="W31" s="107"/>
      <c r="X31" s="107"/>
    </row>
    <row r="32" spans="1:24" s="54" customFormat="1">
      <c r="A32" s="241" t="s">
        <v>942</v>
      </c>
      <c r="B32" s="9">
        <f>((B28/B7)^(1/(2018-1997))-1)*100</f>
        <v>1.2857128601381218</v>
      </c>
      <c r="C32" s="16">
        <f t="shared" ref="C32:X32" si="0">((C28/C7)^(1/(2018-1997))-1)*100</f>
        <v>3.281369032155057</v>
      </c>
      <c r="D32" s="17">
        <f t="shared" si="0"/>
        <v>-0.82161552224644385</v>
      </c>
      <c r="E32" s="17">
        <f t="shared" si="0"/>
        <v>0.34707572083521043</v>
      </c>
      <c r="F32" s="17">
        <f t="shared" si="0"/>
        <v>0.40621715119129043</v>
      </c>
      <c r="G32" s="73">
        <f t="shared" si="0"/>
        <v>1.8464562150611208</v>
      </c>
      <c r="H32" s="9">
        <f t="shared" si="0"/>
        <v>1.3629682478534244</v>
      </c>
      <c r="I32" s="16">
        <f t="shared" si="0"/>
        <v>3.0868043007584278</v>
      </c>
      <c r="J32" s="17">
        <f t="shared" si="0"/>
        <v>2.2927735435446905</v>
      </c>
      <c r="K32" s="17">
        <f t="shared" si="0"/>
        <v>1.3428774523077447</v>
      </c>
      <c r="L32" s="17">
        <f t="shared" si="0"/>
        <v>1.8421266808390513</v>
      </c>
      <c r="M32" s="17">
        <f t="shared" si="0"/>
        <v>1.9161186954283593</v>
      </c>
      <c r="N32" s="17">
        <f t="shared" si="0"/>
        <v>0.22821569303477229</v>
      </c>
      <c r="O32" s="17">
        <f t="shared" si="0"/>
        <v>0.64723635845960192</v>
      </c>
      <c r="P32" s="17">
        <f t="shared" si="0"/>
        <v>-8.0945891137795822E-2</v>
      </c>
      <c r="Q32" s="17">
        <f t="shared" si="0"/>
        <v>-1.0936838324637987</v>
      </c>
      <c r="R32" s="17">
        <f t="shared" si="0"/>
        <v>1.2084959860825917</v>
      </c>
      <c r="S32" s="73">
        <f t="shared" si="0"/>
        <v>0.60253171394941685</v>
      </c>
      <c r="T32" s="16">
        <f t="shared" si="0"/>
        <v>1.3500997090276634</v>
      </c>
      <c r="U32" s="17">
        <f t="shared" si="0"/>
        <v>0.46839752015230829</v>
      </c>
      <c r="V32" s="73">
        <f t="shared" si="0"/>
        <v>-0.16463756871600843</v>
      </c>
      <c r="W32" s="9">
        <f t="shared" si="0"/>
        <v>1.4398969762534852</v>
      </c>
      <c r="X32" s="9">
        <f t="shared" si="0"/>
        <v>1.3543732329181601</v>
      </c>
    </row>
    <row r="33" spans="1:24">
      <c r="A33" s="44" t="s">
        <v>25</v>
      </c>
      <c r="B33" s="9">
        <f>((B17/B7)^(1/(2007-1997))-1)*100</f>
        <v>1.8022762319594321</v>
      </c>
      <c r="C33" s="16">
        <f t="shared" ref="C33:X33" si="1">((C17/C7)^(1/(2007-1997))-1)*100</f>
        <v>2.9165329847764099</v>
      </c>
      <c r="D33" s="17">
        <f t="shared" si="1"/>
        <v>-2.6502552926491063</v>
      </c>
      <c r="E33" s="17">
        <f>((E17/E7)^(1/(2007-1997))-1)*100</f>
        <v>-2.460047361196871E-3</v>
      </c>
      <c r="F33" s="17">
        <f t="shared" si="1"/>
        <v>0.9530173082577198</v>
      </c>
      <c r="G33" s="73">
        <f t="shared" si="1"/>
        <v>2.2573467211169929</v>
      </c>
      <c r="H33" s="9">
        <f t="shared" si="1"/>
        <v>1.630063241189994</v>
      </c>
      <c r="I33" s="16">
        <f t="shared" si="1"/>
        <v>4.0269151816313853</v>
      </c>
      <c r="J33" s="17">
        <f t="shared" si="1"/>
        <v>3.6594773819518256</v>
      </c>
      <c r="K33" s="17">
        <f t="shared" si="1"/>
        <v>1.2900766652384599</v>
      </c>
      <c r="L33" s="17">
        <f t="shared" si="1"/>
        <v>3.2453971749367705</v>
      </c>
      <c r="M33" s="17">
        <f t="shared" si="1"/>
        <v>2.4005752984029849</v>
      </c>
      <c r="N33" s="17">
        <f t="shared" si="1"/>
        <v>-0.30527810623742768</v>
      </c>
      <c r="O33" s="17">
        <f t="shared" si="1"/>
        <v>1.0319973600806609</v>
      </c>
      <c r="P33" s="17">
        <f t="shared" si="1"/>
        <v>0.25586202357921195</v>
      </c>
      <c r="Q33" s="17">
        <f t="shared" si="1"/>
        <v>-1.8289237323574681</v>
      </c>
      <c r="R33" s="17">
        <f t="shared" si="1"/>
        <v>2.0043853117704513</v>
      </c>
      <c r="S33" s="73">
        <f t="shared" si="1"/>
        <v>1.1709775971900482</v>
      </c>
      <c r="T33" s="16">
        <f t="shared" si="1"/>
        <v>2.0499498195591936</v>
      </c>
      <c r="U33" s="17">
        <f t="shared" si="1"/>
        <v>2.0065469401501224</v>
      </c>
      <c r="V33" s="73">
        <f t="shared" si="1"/>
        <v>-0.1091353896420455</v>
      </c>
      <c r="W33" s="9">
        <f t="shared" si="1"/>
        <v>2.1550674926122504</v>
      </c>
      <c r="X33" s="9">
        <f t="shared" si="1"/>
        <v>1.9640850130572707</v>
      </c>
    </row>
    <row r="34" spans="1:24">
      <c r="A34" s="241" t="s">
        <v>943</v>
      </c>
      <c r="B34" s="9">
        <f>((B28/B17)^(1/(2018-2007))-1)*100</f>
        <v>0.81838468547910104</v>
      </c>
      <c r="C34" s="16">
        <f t="shared" ref="C34:X34" si="2">((C28/C17)^(1/(2018-2007))-1)*100</f>
        <v>3.6141603593916161</v>
      </c>
      <c r="D34" s="17">
        <f t="shared" si="2"/>
        <v>0.87057488010551243</v>
      </c>
      <c r="E34" s="17">
        <f t="shared" si="2"/>
        <v>0.66589562247052481</v>
      </c>
      <c r="F34" s="17">
        <f t="shared" si="2"/>
        <v>-8.8303426376468153E-2</v>
      </c>
      <c r="G34" s="73">
        <f t="shared" si="2"/>
        <v>1.4743522870044323</v>
      </c>
      <c r="H34" s="9">
        <f t="shared" si="2"/>
        <v>1.1207638006354603</v>
      </c>
      <c r="I34" s="16">
        <f t="shared" si="2"/>
        <v>2.2395325963346036</v>
      </c>
      <c r="J34" s="17">
        <f t="shared" si="2"/>
        <v>1.0659584295229729</v>
      </c>
      <c r="K34" s="17">
        <f t="shared" si="2"/>
        <v>1.3909020520397553</v>
      </c>
      <c r="L34" s="17">
        <f t="shared" si="2"/>
        <v>0.5829837604109267</v>
      </c>
      <c r="M34" s="17">
        <f t="shared" si="2"/>
        <v>1.4776927797324202</v>
      </c>
      <c r="N34" s="17">
        <f t="shared" si="2"/>
        <v>0.71568702281412655</v>
      </c>
      <c r="O34" s="17">
        <f t="shared" si="2"/>
        <v>0.29872530798640273</v>
      </c>
      <c r="P34" s="17">
        <f t="shared" si="2"/>
        <v>-0.38615292375201449</v>
      </c>
      <c r="Q34" s="17">
        <f t="shared" si="2"/>
        <v>-0.42050664962162143</v>
      </c>
      <c r="R34" s="17">
        <f t="shared" si="2"/>
        <v>0.49035029220014792</v>
      </c>
      <c r="S34" s="73">
        <f t="shared" si="2"/>
        <v>8.8534774240778269E-2</v>
      </c>
      <c r="T34" s="16">
        <f t="shared" si="2"/>
        <v>0.71803807060815128</v>
      </c>
      <c r="U34" s="17">
        <f t="shared" si="2"/>
        <v>-0.90978418294146435</v>
      </c>
      <c r="V34" s="73">
        <f t="shared" si="2"/>
        <v>-0.21506733394965893</v>
      </c>
      <c r="W34" s="9">
        <f t="shared" si="2"/>
        <v>0.79408761911665682</v>
      </c>
      <c r="X34" s="9">
        <f t="shared" si="2"/>
        <v>0.80325414772095538</v>
      </c>
    </row>
    <row r="36" spans="1:24">
      <c r="A36" s="25" t="s">
        <v>594</v>
      </c>
      <c r="B36" s="97" t="s">
        <v>970</v>
      </c>
    </row>
    <row r="37" spans="1:24">
      <c r="A37" s="25" t="s">
        <v>595</v>
      </c>
      <c r="B37" s="3" t="s">
        <v>596</v>
      </c>
    </row>
    <row r="38" spans="1:24">
      <c r="A38" s="1" t="s">
        <v>1</v>
      </c>
      <c r="B38" s="3" t="s">
        <v>931</v>
      </c>
    </row>
  </sheetData>
  <mergeCells count="1">
    <mergeCell ref="B6:X6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38"/>
  <dimension ref="A1:H296"/>
  <sheetViews>
    <sheetView workbookViewId="0">
      <selection activeCell="B23" sqref="B23:E23"/>
    </sheetView>
  </sheetViews>
  <sheetFormatPr defaultRowHeight="15"/>
  <cols>
    <col min="2" max="2" width="95.85546875" customWidth="1"/>
    <col min="3" max="3" width="10.85546875" customWidth="1"/>
    <col min="4" max="4" width="12" customWidth="1"/>
    <col min="5" max="5" width="11.7109375" customWidth="1"/>
    <col min="6" max="6" width="10.85546875" customWidth="1"/>
    <col min="7" max="7" width="11" customWidth="1"/>
    <col min="8" max="8" width="10.85546875" customWidth="1"/>
  </cols>
  <sheetData>
    <row r="1" spans="1:8" ht="15.75">
      <c r="A1" s="227" t="s">
        <v>176</v>
      </c>
      <c r="B1" s="227" t="s">
        <v>972</v>
      </c>
    </row>
    <row r="2" spans="1:8">
      <c r="A2" s="3"/>
      <c r="B2" s="3"/>
    </row>
    <row r="3" spans="1:8">
      <c r="A3" s="1" t="s">
        <v>2</v>
      </c>
      <c r="B3" s="41"/>
    </row>
    <row r="4" spans="1:8">
      <c r="A4" s="1"/>
      <c r="B4" s="41"/>
    </row>
    <row r="5" spans="1:8">
      <c r="B5" s="52" t="s">
        <v>205</v>
      </c>
      <c r="C5" s="59">
        <v>1997</v>
      </c>
      <c r="D5" s="60">
        <v>2007</v>
      </c>
      <c r="E5" s="44">
        <v>2018</v>
      </c>
      <c r="F5" s="242" t="s">
        <v>942</v>
      </c>
      <c r="G5" s="42" t="s">
        <v>25</v>
      </c>
      <c r="H5" s="241" t="s">
        <v>943</v>
      </c>
    </row>
    <row r="6" spans="1:8">
      <c r="B6" s="43"/>
      <c r="C6" s="248" t="s">
        <v>746</v>
      </c>
      <c r="D6" s="249"/>
      <c r="E6" s="250"/>
      <c r="F6" s="248" t="s">
        <v>206</v>
      </c>
      <c r="G6" s="249"/>
      <c r="H6" s="250"/>
    </row>
    <row r="7" spans="1:8">
      <c r="B7" s="45" t="s">
        <v>208</v>
      </c>
      <c r="C7" s="61">
        <v>54.6</v>
      </c>
      <c r="D7" s="62">
        <v>83.9</v>
      </c>
      <c r="E7" s="63">
        <v>76.900000000000006</v>
      </c>
      <c r="F7" s="55">
        <f>IFERROR(((E7/C7)^(1/(2018-1997))-1)*100, "N/A")</f>
        <v>1.644189454913314</v>
      </c>
      <c r="G7" s="55">
        <v>4.389527494360923</v>
      </c>
      <c r="H7" s="56">
        <f>IFERROR(((E7/D7)^(1/(2018-2007))-1)*100, "N/A")</f>
        <v>-0.78886957112197509</v>
      </c>
    </row>
    <row r="8" spans="1:8">
      <c r="B8" s="47" t="s">
        <v>4</v>
      </c>
      <c r="C8" s="61">
        <v>52.4</v>
      </c>
      <c r="D8" s="62">
        <v>93.5</v>
      </c>
      <c r="E8" s="63">
        <v>82.1</v>
      </c>
      <c r="F8" s="243">
        <f t="shared" ref="F8:F71" si="0">IFERROR(((E8/C8)^(1/(2018-1997))-1)*100, "N/A")</f>
        <v>2.1612691496940561</v>
      </c>
      <c r="G8" s="55">
        <v>5.9614840947345149</v>
      </c>
      <c r="H8" s="56">
        <f t="shared" ref="H8:H71" si="1">IFERROR(((E8/D8)^(1/(2018-2007))-1)*100, "N/A")</f>
        <v>-1.175072546305278</v>
      </c>
    </row>
    <row r="9" spans="1:8">
      <c r="B9" s="46" t="s">
        <v>209</v>
      </c>
      <c r="C9" s="61">
        <v>80</v>
      </c>
      <c r="D9" s="62">
        <v>235.6</v>
      </c>
      <c r="E9" s="63">
        <v>147</v>
      </c>
      <c r="F9" s="243">
        <f t="shared" si="0"/>
        <v>2.9395474529216647</v>
      </c>
      <c r="G9" s="55">
        <v>11.405986819731284</v>
      </c>
      <c r="H9" s="56">
        <f t="shared" si="1"/>
        <v>-4.1975645055140838</v>
      </c>
    </row>
    <row r="10" spans="1:8">
      <c r="B10" s="48" t="s">
        <v>210</v>
      </c>
      <c r="C10" s="61">
        <v>21</v>
      </c>
      <c r="D10" s="62">
        <v>35.1</v>
      </c>
      <c r="E10" s="63">
        <v>41.1</v>
      </c>
      <c r="F10" s="243">
        <f t="shared" si="0"/>
        <v>3.2492217971841431</v>
      </c>
      <c r="G10" s="55">
        <v>5.2710081755858118</v>
      </c>
      <c r="H10" s="56">
        <f t="shared" si="1"/>
        <v>1.444948910966537</v>
      </c>
    </row>
    <row r="11" spans="1:8">
      <c r="B11" s="50" t="s">
        <v>211</v>
      </c>
      <c r="C11" s="61">
        <v>8.8000000000000007</v>
      </c>
      <c r="D11" s="62">
        <v>20.2</v>
      </c>
      <c r="E11" s="63">
        <v>30.5</v>
      </c>
      <c r="F11" s="243">
        <f t="shared" si="0"/>
        <v>6.0976047430465918</v>
      </c>
      <c r="G11" s="55">
        <v>8.6642957577530275</v>
      </c>
      <c r="H11" s="56">
        <f t="shared" si="1"/>
        <v>3.8168966842863528</v>
      </c>
    </row>
    <row r="12" spans="1:8">
      <c r="B12" s="51" t="s">
        <v>212</v>
      </c>
      <c r="C12" s="61">
        <v>6.3</v>
      </c>
      <c r="D12" s="62">
        <v>17.8</v>
      </c>
      <c r="E12" s="63">
        <v>23.4</v>
      </c>
      <c r="F12" s="243">
        <f t="shared" si="0"/>
        <v>6.4478562026667019</v>
      </c>
      <c r="G12" s="55">
        <v>10.945053848252396</v>
      </c>
      <c r="H12" s="56">
        <f t="shared" si="1"/>
        <v>2.5178815344422567</v>
      </c>
    </row>
    <row r="13" spans="1:8">
      <c r="B13" s="53" t="s">
        <v>213</v>
      </c>
      <c r="C13" s="61">
        <v>10.199999999999999</v>
      </c>
      <c r="D13" s="62">
        <v>11</v>
      </c>
      <c r="E13" s="63">
        <v>9.1</v>
      </c>
      <c r="F13" s="243">
        <f t="shared" si="0"/>
        <v>-0.54192296963769815</v>
      </c>
      <c r="G13" s="55">
        <v>0.75793340885628169</v>
      </c>
      <c r="H13" s="56">
        <f t="shared" si="1"/>
        <v>-1.7090531211409909</v>
      </c>
    </row>
    <row r="14" spans="1:8">
      <c r="B14" s="53" t="s">
        <v>214</v>
      </c>
      <c r="C14" s="61">
        <v>19.600000000000001</v>
      </c>
      <c r="D14" s="62">
        <v>22.5</v>
      </c>
      <c r="E14" s="63">
        <v>42.4</v>
      </c>
      <c r="F14" s="243">
        <f t="shared" si="0"/>
        <v>3.7427148340757777</v>
      </c>
      <c r="G14" s="55">
        <v>1.3894214014664508</v>
      </c>
      <c r="H14" s="56">
        <f t="shared" si="1"/>
        <v>5.929437746277566</v>
      </c>
    </row>
    <row r="15" spans="1:8">
      <c r="B15" s="51" t="s">
        <v>215</v>
      </c>
      <c r="C15" s="61">
        <v>13.1</v>
      </c>
      <c r="D15" s="62">
        <v>22.6</v>
      </c>
      <c r="E15" s="63">
        <v>33.200000000000003</v>
      </c>
      <c r="F15" s="243">
        <f t="shared" si="0"/>
        <v>4.5277860234338441</v>
      </c>
      <c r="G15" s="55">
        <v>5.6048136030201867</v>
      </c>
      <c r="H15" s="56">
        <f t="shared" si="1"/>
        <v>3.5582047728009547</v>
      </c>
    </row>
    <row r="16" spans="1:8">
      <c r="B16" s="53" t="s">
        <v>216</v>
      </c>
      <c r="C16" s="61">
        <v>4.7</v>
      </c>
      <c r="D16" s="62">
        <v>20.7</v>
      </c>
      <c r="E16" s="63">
        <v>43.1</v>
      </c>
      <c r="F16" s="243">
        <f t="shared" si="0"/>
        <v>11.129047265399649</v>
      </c>
      <c r="G16" s="55">
        <v>15.981106767084885</v>
      </c>
      <c r="H16" s="56">
        <f t="shared" si="1"/>
        <v>6.8944544086447346</v>
      </c>
    </row>
    <row r="17" spans="2:8">
      <c r="B17" s="53" t="s">
        <v>217</v>
      </c>
      <c r="C17" s="61">
        <v>26.6</v>
      </c>
      <c r="D17" s="62">
        <v>29</v>
      </c>
      <c r="E17" s="63">
        <v>32.1</v>
      </c>
      <c r="F17" s="243">
        <f t="shared" si="0"/>
        <v>0.89899218483002752</v>
      </c>
      <c r="G17" s="55">
        <v>0.86758805981665965</v>
      </c>
      <c r="H17" s="56">
        <f t="shared" si="1"/>
        <v>0.92754987379650711</v>
      </c>
    </row>
    <row r="18" spans="2:8">
      <c r="B18" s="50" t="s">
        <v>218</v>
      </c>
      <c r="C18" s="61">
        <v>16.899999999999999</v>
      </c>
      <c r="D18" s="62">
        <v>26.8</v>
      </c>
      <c r="E18" s="63">
        <v>61</v>
      </c>
      <c r="F18" s="243">
        <f t="shared" si="0"/>
        <v>6.3028506786831473</v>
      </c>
      <c r="G18" s="55">
        <v>4.7188366662457737</v>
      </c>
      <c r="H18" s="56">
        <f t="shared" si="1"/>
        <v>7.7636459684771175</v>
      </c>
    </row>
    <row r="19" spans="2:8">
      <c r="B19" s="50" t="s">
        <v>219</v>
      </c>
      <c r="C19" s="61">
        <v>25</v>
      </c>
      <c r="D19" s="62">
        <v>41.4</v>
      </c>
      <c r="E19" s="63">
        <v>46.8</v>
      </c>
      <c r="F19" s="243">
        <f t="shared" si="0"/>
        <v>3.0307698661386162</v>
      </c>
      <c r="G19" s="55">
        <v>5.1734289189236504</v>
      </c>
      <c r="H19" s="56">
        <f t="shared" si="1"/>
        <v>1.1208009983850076</v>
      </c>
    </row>
    <row r="20" spans="2:8">
      <c r="B20" s="50" t="s">
        <v>220</v>
      </c>
      <c r="C20" s="61">
        <v>18.5</v>
      </c>
      <c r="D20" s="62">
        <v>37.200000000000003</v>
      </c>
      <c r="E20" s="63">
        <v>383.4</v>
      </c>
      <c r="F20" s="243">
        <f t="shared" si="0"/>
        <v>15.528608355367734</v>
      </c>
      <c r="G20" s="55">
        <v>7.2351395150400233</v>
      </c>
      <c r="H20" s="56">
        <f t="shared" si="1"/>
        <v>23.623442625101497</v>
      </c>
    </row>
    <row r="21" spans="2:8">
      <c r="B21" s="53" t="s">
        <v>221</v>
      </c>
      <c r="C21" s="61">
        <v>43.1</v>
      </c>
      <c r="D21" s="62">
        <v>55.6</v>
      </c>
      <c r="E21" s="63">
        <v>34.299999999999997</v>
      </c>
      <c r="F21" s="243">
        <f t="shared" si="0"/>
        <v>-1.0816205455353445</v>
      </c>
      <c r="G21" s="55">
        <v>2.579304965579321</v>
      </c>
      <c r="H21" s="56">
        <f t="shared" si="1"/>
        <v>-4.296233558978102</v>
      </c>
    </row>
    <row r="22" spans="2:8">
      <c r="B22" s="53" t="s">
        <v>222</v>
      </c>
      <c r="C22" s="61">
        <v>14.3</v>
      </c>
      <c r="D22" s="62">
        <v>37.299999999999997</v>
      </c>
      <c r="E22" s="63">
        <v>443.2</v>
      </c>
      <c r="F22" s="243">
        <f t="shared" si="0"/>
        <v>17.764002502329724</v>
      </c>
      <c r="G22" s="55">
        <v>10.061969353652401</v>
      </c>
      <c r="H22" s="56">
        <f t="shared" si="1"/>
        <v>25.232588215687013</v>
      </c>
    </row>
    <row r="23" spans="2:8">
      <c r="B23" s="48" t="s">
        <v>223</v>
      </c>
      <c r="C23" s="61">
        <v>239.4</v>
      </c>
      <c r="D23" s="62">
        <v>1485.6</v>
      </c>
      <c r="E23" s="63">
        <v>824.7</v>
      </c>
      <c r="F23" s="243">
        <f t="shared" si="0"/>
        <v>6.0668354871455499</v>
      </c>
      <c r="G23" s="55">
        <v>20.026674752021624</v>
      </c>
      <c r="H23" s="56">
        <f t="shared" si="1"/>
        <v>-5.209874045072393</v>
      </c>
    </row>
    <row r="24" spans="2:8">
      <c r="B24" s="50" t="s">
        <v>224</v>
      </c>
      <c r="C24" s="61">
        <v>270.8</v>
      </c>
      <c r="D24" s="62">
        <v>15945.1</v>
      </c>
      <c r="E24" s="63">
        <v>3160.1</v>
      </c>
      <c r="F24" s="243">
        <f t="shared" si="0"/>
        <v>12.411827402204478</v>
      </c>
      <c r="G24" s="55">
        <v>50.313455491874628</v>
      </c>
      <c r="H24" s="56">
        <f t="shared" si="1"/>
        <v>-13.682749514332293</v>
      </c>
    </row>
    <row r="25" spans="2:8">
      <c r="B25" s="51" t="s">
        <v>225</v>
      </c>
      <c r="C25" s="61">
        <v>270.8</v>
      </c>
      <c r="D25" s="62">
        <v>15945.1</v>
      </c>
      <c r="E25" s="63">
        <v>3160.1</v>
      </c>
      <c r="F25" s="243">
        <f t="shared" si="0"/>
        <v>12.411827402204478</v>
      </c>
      <c r="G25" s="55">
        <v>50.313455491874628</v>
      </c>
      <c r="H25" s="56">
        <f t="shared" si="1"/>
        <v>-13.682749514332293</v>
      </c>
    </row>
    <row r="26" spans="2:8">
      <c r="B26" s="51" t="s">
        <v>226</v>
      </c>
      <c r="C26" s="61">
        <v>0</v>
      </c>
      <c r="D26" s="62">
        <v>0</v>
      </c>
      <c r="E26" s="63">
        <v>0</v>
      </c>
      <c r="F26" s="243" t="str">
        <f t="shared" si="0"/>
        <v>N/A</v>
      </c>
      <c r="G26" s="55" t="s">
        <v>133</v>
      </c>
      <c r="H26" s="56" t="str">
        <f t="shared" si="1"/>
        <v>N/A</v>
      </c>
    </row>
    <row r="27" spans="2:8">
      <c r="B27" s="50" t="s">
        <v>227</v>
      </c>
      <c r="C27" s="61">
        <v>163.80000000000001</v>
      </c>
      <c r="D27" s="62">
        <v>428.7</v>
      </c>
      <c r="E27" s="63">
        <v>348.9</v>
      </c>
      <c r="F27" s="243">
        <f t="shared" si="0"/>
        <v>3.6662716914462434</v>
      </c>
      <c r="G27" s="55">
        <v>10.099148102118448</v>
      </c>
      <c r="H27" s="56">
        <f t="shared" si="1"/>
        <v>-1.8550510927580532</v>
      </c>
    </row>
    <row r="28" spans="2:8">
      <c r="B28" s="51" t="s">
        <v>228</v>
      </c>
      <c r="C28" s="61">
        <v>0</v>
      </c>
      <c r="D28" s="62">
        <v>0</v>
      </c>
      <c r="E28" s="63">
        <v>0</v>
      </c>
      <c r="F28" s="243" t="str">
        <f t="shared" si="0"/>
        <v>N/A</v>
      </c>
      <c r="G28" s="55" t="s">
        <v>133</v>
      </c>
      <c r="H28" s="56" t="str">
        <f t="shared" si="1"/>
        <v>N/A</v>
      </c>
    </row>
    <row r="29" spans="2:8">
      <c r="B29" s="51" t="s">
        <v>229</v>
      </c>
      <c r="C29" s="61">
        <v>165.4</v>
      </c>
      <c r="D29" s="62">
        <v>450.9</v>
      </c>
      <c r="E29" s="63">
        <v>368.5</v>
      </c>
      <c r="F29" s="243">
        <f t="shared" si="0"/>
        <v>3.8883290964377482</v>
      </c>
      <c r="G29" s="55">
        <v>10.548912079307637</v>
      </c>
      <c r="H29" s="56">
        <f t="shared" si="1"/>
        <v>-1.817863605461878</v>
      </c>
    </row>
    <row r="30" spans="2:8">
      <c r="B30" s="53" t="s">
        <v>230</v>
      </c>
      <c r="C30" s="61">
        <v>242.9</v>
      </c>
      <c r="D30" s="62">
        <v>263.10000000000002</v>
      </c>
      <c r="E30" s="63">
        <v>293.2</v>
      </c>
      <c r="F30" s="243">
        <f t="shared" si="0"/>
        <v>0.90024295405579657</v>
      </c>
      <c r="G30" s="55">
        <v>0.80204278860627198</v>
      </c>
      <c r="H30" s="56">
        <f t="shared" si="1"/>
        <v>0.98959884475777748</v>
      </c>
    </row>
    <row r="31" spans="2:8">
      <c r="B31" s="53" t="s">
        <v>231</v>
      </c>
      <c r="C31" s="61">
        <v>221.5</v>
      </c>
      <c r="D31" s="62">
        <v>228.3</v>
      </c>
      <c r="E31" s="63">
        <v>179.4</v>
      </c>
      <c r="F31" s="243">
        <f t="shared" si="0"/>
        <v>-0.99881004555141262</v>
      </c>
      <c r="G31" s="55">
        <v>0.30283726888264972</v>
      </c>
      <c r="H31" s="56">
        <f t="shared" si="1"/>
        <v>-2.1674619118459137</v>
      </c>
    </row>
    <row r="32" spans="2:8">
      <c r="B32" s="53" t="s">
        <v>232</v>
      </c>
      <c r="C32" s="61">
        <v>0</v>
      </c>
      <c r="D32" s="62">
        <v>1065.4000000000001</v>
      </c>
      <c r="E32" s="63">
        <v>835.6</v>
      </c>
      <c r="F32" s="243" t="str">
        <f t="shared" si="0"/>
        <v>N/A</v>
      </c>
      <c r="G32" s="55" t="s">
        <v>133</v>
      </c>
      <c r="H32" s="56">
        <f t="shared" si="1"/>
        <v>-2.1844740524663897</v>
      </c>
    </row>
    <row r="33" spans="2:8">
      <c r="B33" s="53" t="s">
        <v>233</v>
      </c>
      <c r="C33" s="61">
        <v>0</v>
      </c>
      <c r="D33" s="62">
        <v>0</v>
      </c>
      <c r="E33" s="63">
        <v>0</v>
      </c>
      <c r="F33" s="243" t="str">
        <f t="shared" si="0"/>
        <v>N/A</v>
      </c>
      <c r="G33" s="55" t="s">
        <v>133</v>
      </c>
      <c r="H33" s="56" t="str">
        <f t="shared" si="1"/>
        <v>N/A</v>
      </c>
    </row>
    <row r="34" spans="2:8">
      <c r="B34" s="51" t="s">
        <v>234</v>
      </c>
      <c r="C34" s="61">
        <v>111</v>
      </c>
      <c r="D34" s="62">
        <v>53.7</v>
      </c>
      <c r="E34" s="63">
        <v>96.7</v>
      </c>
      <c r="F34" s="243">
        <f t="shared" si="0"/>
        <v>-0.65459479366990481</v>
      </c>
      <c r="G34" s="55">
        <v>-7.003815446208228</v>
      </c>
      <c r="H34" s="56">
        <f t="shared" si="1"/>
        <v>5.4928259057206219</v>
      </c>
    </row>
    <row r="35" spans="2:8">
      <c r="B35" s="53" t="s">
        <v>235</v>
      </c>
      <c r="C35" s="61">
        <v>158</v>
      </c>
      <c r="D35" s="62">
        <v>55.8</v>
      </c>
      <c r="E35" s="63">
        <v>103.4</v>
      </c>
      <c r="F35" s="243">
        <f t="shared" si="0"/>
        <v>-1.9987550060872605</v>
      </c>
      <c r="G35" s="55">
        <v>-9.8848704884895611</v>
      </c>
      <c r="H35" s="56">
        <f t="shared" si="1"/>
        <v>5.7677592364441255</v>
      </c>
    </row>
    <row r="36" spans="2:8">
      <c r="B36" s="53" t="s">
        <v>236</v>
      </c>
      <c r="C36" s="61">
        <v>22</v>
      </c>
      <c r="D36" s="62">
        <v>24.8</v>
      </c>
      <c r="E36" s="63">
        <v>14.3</v>
      </c>
      <c r="F36" s="243">
        <f t="shared" si="0"/>
        <v>-2.0304502263057356</v>
      </c>
      <c r="G36" s="55">
        <v>1.2052169050002837</v>
      </c>
      <c r="H36" s="56">
        <f t="shared" si="1"/>
        <v>-4.8821085816027399</v>
      </c>
    </row>
    <row r="37" spans="2:8">
      <c r="B37" s="53" t="s">
        <v>237</v>
      </c>
      <c r="C37" s="61">
        <v>0</v>
      </c>
      <c r="D37" s="62">
        <v>0</v>
      </c>
      <c r="E37" s="63">
        <v>0</v>
      </c>
      <c r="F37" s="243" t="str">
        <f t="shared" si="0"/>
        <v>N/A</v>
      </c>
      <c r="G37" s="55" t="s">
        <v>133</v>
      </c>
      <c r="H37" s="56" t="str">
        <f t="shared" si="1"/>
        <v>N/A</v>
      </c>
    </row>
    <row r="38" spans="2:8">
      <c r="B38" s="53" t="s">
        <v>238</v>
      </c>
      <c r="C38" s="61">
        <v>0</v>
      </c>
      <c r="D38" s="62">
        <v>0</v>
      </c>
      <c r="E38" s="63">
        <v>0</v>
      </c>
      <c r="F38" s="243" t="str">
        <f t="shared" si="0"/>
        <v>N/A</v>
      </c>
      <c r="G38" s="55" t="s">
        <v>133</v>
      </c>
      <c r="H38" s="56" t="str">
        <f t="shared" si="1"/>
        <v>N/A</v>
      </c>
    </row>
    <row r="39" spans="2:8">
      <c r="B39" s="53" t="s">
        <v>239</v>
      </c>
      <c r="C39" s="61">
        <v>80.7</v>
      </c>
      <c r="D39" s="62">
        <v>76.400000000000006</v>
      </c>
      <c r="E39" s="63">
        <v>172.4</v>
      </c>
      <c r="F39" s="243">
        <f t="shared" si="0"/>
        <v>3.6807840410992609</v>
      </c>
      <c r="G39" s="55">
        <v>-0.54606242030169616</v>
      </c>
      <c r="H39" s="56">
        <f t="shared" si="1"/>
        <v>7.67906204340294</v>
      </c>
    </row>
    <row r="40" spans="2:8">
      <c r="B40" s="50" t="s">
        <v>240</v>
      </c>
      <c r="C40" s="61">
        <v>224.3</v>
      </c>
      <c r="D40" s="62">
        <v>152.6</v>
      </c>
      <c r="E40" s="63">
        <v>103.2</v>
      </c>
      <c r="F40" s="243">
        <f t="shared" si="0"/>
        <v>-3.6292456946295459</v>
      </c>
      <c r="G40" s="55">
        <v>-3.7784106779119364</v>
      </c>
      <c r="H40" s="56">
        <f t="shared" si="1"/>
        <v>-3.493440511779633</v>
      </c>
    </row>
    <row r="41" spans="2:8">
      <c r="B41" s="51" t="s">
        <v>241</v>
      </c>
      <c r="C41" s="61">
        <v>234.2</v>
      </c>
      <c r="D41" s="62">
        <v>143.4</v>
      </c>
      <c r="E41" s="63">
        <v>118.7</v>
      </c>
      <c r="F41" s="243">
        <f t="shared" si="0"/>
        <v>-3.1842762077121112</v>
      </c>
      <c r="G41" s="55">
        <v>-4.7870050851503425</v>
      </c>
      <c r="H41" s="56">
        <f t="shared" si="1"/>
        <v>-1.7038504192784409</v>
      </c>
    </row>
    <row r="42" spans="2:8">
      <c r="B42" s="51" t="s">
        <v>242</v>
      </c>
      <c r="C42" s="61">
        <v>529.9</v>
      </c>
      <c r="D42" s="62">
        <v>185.7</v>
      </c>
      <c r="E42" s="63">
        <v>40.4</v>
      </c>
      <c r="F42" s="243">
        <f t="shared" si="0"/>
        <v>-11.535132628507327</v>
      </c>
      <c r="G42" s="55">
        <v>-9.9545446861109887</v>
      </c>
      <c r="H42" s="56">
        <f t="shared" si="1"/>
        <v>-12.9479421601991</v>
      </c>
    </row>
    <row r="43" spans="2:8">
      <c r="B43" s="48" t="s">
        <v>243</v>
      </c>
      <c r="C43" s="61">
        <v>90.1</v>
      </c>
      <c r="D43" s="62">
        <v>99.3</v>
      </c>
      <c r="E43" s="63">
        <v>147.4</v>
      </c>
      <c r="F43" s="243">
        <f t="shared" si="0"/>
        <v>2.3716379395654963</v>
      </c>
      <c r="G43" s="55">
        <v>0.97699580900627581</v>
      </c>
      <c r="H43" s="56">
        <f t="shared" si="1"/>
        <v>3.6562024778845847</v>
      </c>
    </row>
    <row r="44" spans="2:8">
      <c r="B44" s="50" t="s">
        <v>244</v>
      </c>
      <c r="C44" s="61">
        <v>90.2</v>
      </c>
      <c r="D44" s="62">
        <v>99.6</v>
      </c>
      <c r="E44" s="63">
        <v>147.69999999999999</v>
      </c>
      <c r="F44" s="243">
        <f t="shared" si="0"/>
        <v>2.3761421339522526</v>
      </c>
      <c r="G44" s="55">
        <v>0.99625730214916164</v>
      </c>
      <c r="H44" s="56">
        <f t="shared" si="1"/>
        <v>3.6469361806453104</v>
      </c>
    </row>
    <row r="45" spans="2:8">
      <c r="B45" s="50" t="s">
        <v>245</v>
      </c>
      <c r="C45" s="61">
        <v>41.6</v>
      </c>
      <c r="D45" s="62">
        <v>46</v>
      </c>
      <c r="E45" s="63">
        <v>31.4</v>
      </c>
      <c r="F45" s="243">
        <f t="shared" si="0"/>
        <v>-1.3305558152541308</v>
      </c>
      <c r="G45" s="55">
        <v>1.0104835430158943</v>
      </c>
      <c r="H45" s="56">
        <f t="shared" si="1"/>
        <v>-3.411658135840534</v>
      </c>
    </row>
    <row r="46" spans="2:8">
      <c r="B46" s="51" t="s">
        <v>246</v>
      </c>
      <c r="C46" s="61">
        <v>0</v>
      </c>
      <c r="D46" s="62">
        <v>0</v>
      </c>
      <c r="E46" s="63">
        <v>0</v>
      </c>
      <c r="F46" s="243" t="str">
        <f t="shared" si="0"/>
        <v>N/A</v>
      </c>
      <c r="G46" s="55" t="s">
        <v>133</v>
      </c>
      <c r="H46" s="56" t="str">
        <f t="shared" si="1"/>
        <v>N/A</v>
      </c>
    </row>
    <row r="47" spans="2:8">
      <c r="B47" s="51" t="s">
        <v>247</v>
      </c>
      <c r="C47" s="61">
        <v>41.6</v>
      </c>
      <c r="D47" s="62">
        <v>46</v>
      </c>
      <c r="E47" s="63">
        <v>31.4</v>
      </c>
      <c r="F47" s="243">
        <f t="shared" si="0"/>
        <v>-1.3305558152541308</v>
      </c>
      <c r="G47" s="55">
        <v>1.0104835430158943</v>
      </c>
      <c r="H47" s="56">
        <f t="shared" si="1"/>
        <v>-3.411658135840534</v>
      </c>
    </row>
    <row r="48" spans="2:8">
      <c r="B48" s="48" t="s">
        <v>248</v>
      </c>
      <c r="C48" s="61">
        <v>47.3</v>
      </c>
      <c r="D48" s="62">
        <v>44.3</v>
      </c>
      <c r="E48" s="63">
        <v>44.4</v>
      </c>
      <c r="F48" s="243">
        <f t="shared" si="0"/>
        <v>-0.30083622612896432</v>
      </c>
      <c r="G48" s="55">
        <v>-0.65311406248088621</v>
      </c>
      <c r="H48" s="56">
        <f t="shared" si="1"/>
        <v>2.0500213616547747E-2</v>
      </c>
    </row>
    <row r="49" spans="2:8">
      <c r="B49" s="50" t="s">
        <v>249</v>
      </c>
      <c r="C49" s="61">
        <v>40.6</v>
      </c>
      <c r="D49" s="62">
        <v>45.1</v>
      </c>
      <c r="E49" s="63">
        <v>63.6</v>
      </c>
      <c r="F49" s="243">
        <f t="shared" si="0"/>
        <v>2.160364192673736</v>
      </c>
      <c r="G49" s="55">
        <v>1.056685702151583</v>
      </c>
      <c r="H49" s="56">
        <f t="shared" si="1"/>
        <v>3.1741646393157019</v>
      </c>
    </row>
    <row r="50" spans="2:8">
      <c r="B50" s="50" t="s">
        <v>250</v>
      </c>
      <c r="C50" s="61">
        <v>34</v>
      </c>
      <c r="D50" s="62">
        <v>31.9</v>
      </c>
      <c r="E50" s="63">
        <v>73</v>
      </c>
      <c r="F50" s="243">
        <f t="shared" si="0"/>
        <v>3.7055723079154612</v>
      </c>
      <c r="G50" s="55">
        <v>-0.63551714128211589</v>
      </c>
      <c r="H50" s="56">
        <f t="shared" si="1"/>
        <v>7.8163793374546264</v>
      </c>
    </row>
    <row r="51" spans="2:8">
      <c r="B51" s="50" t="s">
        <v>251</v>
      </c>
      <c r="C51" s="61">
        <v>71.8</v>
      </c>
      <c r="D51" s="62">
        <v>51.7</v>
      </c>
      <c r="E51" s="63">
        <v>36.6</v>
      </c>
      <c r="F51" s="243">
        <f t="shared" si="0"/>
        <v>-3.1578100233219386</v>
      </c>
      <c r="G51" s="55">
        <v>-3.2309205065770952</v>
      </c>
      <c r="H51" s="56">
        <f t="shared" si="1"/>
        <v>-3.091298016613675</v>
      </c>
    </row>
    <row r="52" spans="2:8">
      <c r="B52" s="51" t="s">
        <v>252</v>
      </c>
      <c r="C52" s="61">
        <v>45.9</v>
      </c>
      <c r="D52" s="62">
        <v>36.299999999999997</v>
      </c>
      <c r="E52" s="63">
        <v>42.3</v>
      </c>
      <c r="F52" s="243">
        <f t="shared" si="0"/>
        <v>-0.38818760120534757</v>
      </c>
      <c r="G52" s="55">
        <v>-2.3191581309309539</v>
      </c>
      <c r="H52" s="56">
        <f t="shared" si="1"/>
        <v>1.4003446492533156</v>
      </c>
    </row>
    <row r="53" spans="2:8">
      <c r="B53" s="51" t="s">
        <v>253</v>
      </c>
      <c r="C53" s="61">
        <v>259.5</v>
      </c>
      <c r="D53" s="62">
        <v>76.2</v>
      </c>
      <c r="E53" s="63">
        <v>53.9</v>
      </c>
      <c r="F53" s="243">
        <f t="shared" si="0"/>
        <v>-7.2107454171105871</v>
      </c>
      <c r="G53" s="55">
        <v>-11.53290614740261</v>
      </c>
      <c r="H53" s="56">
        <f t="shared" si="1"/>
        <v>-3.0985345682157051</v>
      </c>
    </row>
    <row r="54" spans="2:8">
      <c r="B54" s="51" t="s">
        <v>254</v>
      </c>
      <c r="C54" s="61">
        <v>79.599999999999994</v>
      </c>
      <c r="D54" s="62">
        <v>55.1</v>
      </c>
      <c r="E54" s="63">
        <v>30.3</v>
      </c>
      <c r="F54" s="243">
        <f t="shared" si="0"/>
        <v>-4.4951961009617509</v>
      </c>
      <c r="G54" s="55">
        <v>-3.6118037751639909</v>
      </c>
      <c r="H54" s="56">
        <f t="shared" si="1"/>
        <v>-5.2912524143098878</v>
      </c>
    </row>
    <row r="55" spans="2:8">
      <c r="B55" s="51" t="s">
        <v>255</v>
      </c>
      <c r="C55" s="61">
        <v>86.9</v>
      </c>
      <c r="D55" s="62">
        <v>62</v>
      </c>
      <c r="E55" s="63">
        <v>57</v>
      </c>
      <c r="F55" s="243">
        <f t="shared" si="0"/>
        <v>-1.988098861008325</v>
      </c>
      <c r="G55" s="55">
        <v>-3.3198776581324418</v>
      </c>
      <c r="H55" s="56">
        <f t="shared" si="1"/>
        <v>-0.76147792882479415</v>
      </c>
    </row>
    <row r="56" spans="2:8">
      <c r="B56" s="51" t="s">
        <v>256</v>
      </c>
      <c r="C56" s="61">
        <v>52.8</v>
      </c>
      <c r="D56" s="62">
        <v>44.4</v>
      </c>
      <c r="E56" s="63">
        <v>45.4</v>
      </c>
      <c r="F56" s="243">
        <f t="shared" si="0"/>
        <v>-0.7164643338981258</v>
      </c>
      <c r="G56" s="55">
        <v>-1.7177919963036858</v>
      </c>
      <c r="H56" s="56">
        <f t="shared" si="1"/>
        <v>0.20268363168560732</v>
      </c>
    </row>
    <row r="57" spans="2:8">
      <c r="B57" s="50" t="s">
        <v>257</v>
      </c>
      <c r="C57" s="61">
        <v>23</v>
      </c>
      <c r="D57" s="62">
        <v>34.299999999999997</v>
      </c>
      <c r="E57" s="63">
        <v>56.1</v>
      </c>
      <c r="F57" s="243">
        <f t="shared" si="0"/>
        <v>4.3373406202950715</v>
      </c>
      <c r="G57" s="55">
        <v>4.0774464918172271</v>
      </c>
      <c r="H57" s="56">
        <f t="shared" si="1"/>
        <v>4.5741711381735106</v>
      </c>
    </row>
    <row r="58" spans="2:8">
      <c r="B58" s="50" t="s">
        <v>258</v>
      </c>
      <c r="C58" s="61">
        <v>82.4</v>
      </c>
      <c r="D58" s="62">
        <v>88.5</v>
      </c>
      <c r="E58" s="63">
        <v>106.5</v>
      </c>
      <c r="F58" s="243">
        <f t="shared" si="0"/>
        <v>1.2292055219265796</v>
      </c>
      <c r="G58" s="55">
        <v>0.71672743493984559</v>
      </c>
      <c r="H58" s="56">
        <f t="shared" si="1"/>
        <v>1.6973571786741637</v>
      </c>
    </row>
    <row r="59" spans="2:8">
      <c r="B59" s="48" t="s">
        <v>259</v>
      </c>
      <c r="C59" s="61">
        <v>32.6</v>
      </c>
      <c r="D59" s="62">
        <v>34.200000000000003</v>
      </c>
      <c r="E59" s="63">
        <v>59.9</v>
      </c>
      <c r="F59" s="243">
        <f t="shared" si="0"/>
        <v>2.939342871283479</v>
      </c>
      <c r="G59" s="55">
        <v>0.48028323722060229</v>
      </c>
      <c r="H59" s="56">
        <f t="shared" si="1"/>
        <v>5.2270360823044371</v>
      </c>
    </row>
    <row r="60" spans="2:8">
      <c r="B60" s="50" t="s">
        <v>260</v>
      </c>
      <c r="C60" s="61">
        <v>24.5</v>
      </c>
      <c r="D60" s="62">
        <v>41</v>
      </c>
      <c r="E60" s="63">
        <v>75.900000000000006</v>
      </c>
      <c r="F60" s="243">
        <f t="shared" si="0"/>
        <v>5.5320942699513598</v>
      </c>
      <c r="G60" s="55">
        <v>5.2838547215749987</v>
      </c>
      <c r="H60" s="56">
        <f t="shared" si="1"/>
        <v>5.7582744572719502</v>
      </c>
    </row>
    <row r="61" spans="2:8">
      <c r="B61" s="51" t="s">
        <v>261</v>
      </c>
      <c r="C61" s="61">
        <v>6</v>
      </c>
      <c r="D61" s="62">
        <v>8.9</v>
      </c>
      <c r="E61" s="63">
        <v>7.2</v>
      </c>
      <c r="F61" s="243">
        <f t="shared" si="0"/>
        <v>0.87197765807667249</v>
      </c>
      <c r="G61" s="55">
        <v>4.0216828901746382</v>
      </c>
      <c r="H61" s="56">
        <f t="shared" si="1"/>
        <v>-1.9085542781597131</v>
      </c>
    </row>
    <row r="62" spans="2:8">
      <c r="B62" s="51" t="s">
        <v>262</v>
      </c>
      <c r="C62" s="61">
        <v>0</v>
      </c>
      <c r="D62" s="62">
        <v>0</v>
      </c>
      <c r="E62" s="63">
        <v>5.0999999999999996</v>
      </c>
      <c r="F62" s="243" t="str">
        <f t="shared" si="0"/>
        <v>N/A</v>
      </c>
      <c r="G62" s="55" t="s">
        <v>133</v>
      </c>
      <c r="H62" s="56" t="str">
        <f t="shared" si="1"/>
        <v>N/A</v>
      </c>
    </row>
    <row r="63" spans="2:8">
      <c r="B63" s="51" t="s">
        <v>263</v>
      </c>
      <c r="C63" s="61">
        <v>0</v>
      </c>
      <c r="D63" s="62">
        <v>18</v>
      </c>
      <c r="E63" s="63">
        <v>10.7</v>
      </c>
      <c r="F63" s="243" t="str">
        <f t="shared" si="0"/>
        <v>N/A</v>
      </c>
      <c r="G63" s="55" t="s">
        <v>133</v>
      </c>
      <c r="H63" s="56">
        <f t="shared" si="1"/>
        <v>-4.6183873024549076</v>
      </c>
    </row>
    <row r="64" spans="2:8">
      <c r="B64" s="51" t="s">
        <v>264</v>
      </c>
      <c r="C64" s="61">
        <v>56.8</v>
      </c>
      <c r="D64" s="62">
        <v>45.1</v>
      </c>
      <c r="E64" s="63">
        <v>33.9</v>
      </c>
      <c r="F64" s="243">
        <f t="shared" si="0"/>
        <v>-2.427764492867257</v>
      </c>
      <c r="G64" s="55">
        <v>-2.2801434844471058</v>
      </c>
      <c r="H64" s="56">
        <f t="shared" si="1"/>
        <v>-2.5617718844987203</v>
      </c>
    </row>
    <row r="65" spans="2:8">
      <c r="B65" s="51" t="s">
        <v>265</v>
      </c>
      <c r="C65" s="61">
        <v>5.7</v>
      </c>
      <c r="D65" s="62">
        <v>30.8</v>
      </c>
      <c r="E65" s="63">
        <v>45.9</v>
      </c>
      <c r="F65" s="243">
        <f t="shared" si="0"/>
        <v>10.44343273719981</v>
      </c>
      <c r="G65" s="55">
        <v>18.377069922844356</v>
      </c>
      <c r="H65" s="56">
        <f t="shared" si="1"/>
        <v>3.6933936283000346</v>
      </c>
    </row>
    <row r="66" spans="2:8">
      <c r="B66" s="51" t="s">
        <v>266</v>
      </c>
      <c r="C66" s="61">
        <v>28.3</v>
      </c>
      <c r="D66" s="62">
        <v>42</v>
      </c>
      <c r="E66" s="63">
        <v>92</v>
      </c>
      <c r="F66" s="243">
        <f t="shared" si="0"/>
        <v>5.7745091518535352</v>
      </c>
      <c r="G66" s="55">
        <v>4.0270506112037419</v>
      </c>
      <c r="H66" s="56">
        <f t="shared" si="1"/>
        <v>7.3885674080480745</v>
      </c>
    </row>
    <row r="67" spans="2:8">
      <c r="B67" s="51" t="s">
        <v>267</v>
      </c>
      <c r="C67" s="61">
        <v>39</v>
      </c>
      <c r="D67" s="62">
        <v>38.700000000000003</v>
      </c>
      <c r="E67" s="63">
        <v>92.5</v>
      </c>
      <c r="F67" s="243">
        <f t="shared" si="0"/>
        <v>4.1983436719657208</v>
      </c>
      <c r="G67" s="55">
        <v>-7.7190653614112037E-2</v>
      </c>
      <c r="H67" s="56">
        <f t="shared" si="1"/>
        <v>8.2437419004577137</v>
      </c>
    </row>
    <row r="68" spans="2:8">
      <c r="B68" s="53" t="s">
        <v>268</v>
      </c>
      <c r="C68" s="61">
        <v>50.9</v>
      </c>
      <c r="D68" s="62">
        <v>0</v>
      </c>
      <c r="E68" s="63">
        <v>0</v>
      </c>
      <c r="F68" s="243">
        <f t="shared" si="0"/>
        <v>-100</v>
      </c>
      <c r="G68" s="55">
        <v>-100</v>
      </c>
      <c r="H68" s="56" t="str">
        <f t="shared" si="1"/>
        <v>N/A</v>
      </c>
    </row>
    <row r="69" spans="2:8">
      <c r="B69" s="53" t="s">
        <v>269</v>
      </c>
      <c r="C69" s="61">
        <v>38.1</v>
      </c>
      <c r="D69" s="62">
        <v>40.799999999999997</v>
      </c>
      <c r="E69" s="63">
        <v>95.8</v>
      </c>
      <c r="F69" s="243">
        <f t="shared" si="0"/>
        <v>4.4885245848854671</v>
      </c>
      <c r="G69" s="55">
        <v>0.68702727114697826</v>
      </c>
      <c r="H69" s="56">
        <f t="shared" si="1"/>
        <v>8.0688390492281936</v>
      </c>
    </row>
    <row r="70" spans="2:8">
      <c r="B70" s="53" t="s">
        <v>270</v>
      </c>
      <c r="C70" s="61">
        <v>25.4</v>
      </c>
      <c r="D70" s="62">
        <v>27.8</v>
      </c>
      <c r="E70" s="63">
        <v>55.4</v>
      </c>
      <c r="F70" s="243">
        <f t="shared" si="0"/>
        <v>3.7832892492531522</v>
      </c>
      <c r="G70" s="55">
        <v>0.90695661834332419</v>
      </c>
      <c r="H70" s="56">
        <f t="shared" si="1"/>
        <v>6.4692238397618063</v>
      </c>
    </row>
    <row r="71" spans="2:8">
      <c r="B71" s="50" t="s">
        <v>271</v>
      </c>
      <c r="C71" s="61">
        <v>146.19999999999999</v>
      </c>
      <c r="D71" s="62">
        <v>91.7</v>
      </c>
      <c r="E71" s="63">
        <v>110.9</v>
      </c>
      <c r="F71" s="243">
        <f t="shared" si="0"/>
        <v>-1.3073158543099317</v>
      </c>
      <c r="G71" s="55">
        <v>-4.5574143624179779</v>
      </c>
      <c r="H71" s="56">
        <f t="shared" si="1"/>
        <v>1.7432615372112048</v>
      </c>
    </row>
    <row r="72" spans="2:8">
      <c r="B72" s="51" t="s">
        <v>272</v>
      </c>
      <c r="C72" s="61">
        <v>84.7</v>
      </c>
      <c r="D72" s="62">
        <v>88.7</v>
      </c>
      <c r="E72" s="63">
        <v>115.6</v>
      </c>
      <c r="F72" s="243">
        <f t="shared" ref="F72:F135" si="2">IFERROR(((E72/C72)^(1/(2018-1997))-1)*100, "N/A")</f>
        <v>1.4920711887233651</v>
      </c>
      <c r="G72" s="55">
        <v>0.46250916368806294</v>
      </c>
      <c r="H72" s="56">
        <f t="shared" ref="H72:H135" si="3">IFERROR(((E72/D72)^(1/(2018-2007))-1)*100, "N/A")</f>
        <v>2.4371898127093283</v>
      </c>
    </row>
    <row r="73" spans="2:8">
      <c r="B73" s="51" t="s">
        <v>273</v>
      </c>
      <c r="C73" s="61">
        <v>208.8</v>
      </c>
      <c r="D73" s="62">
        <v>117.4</v>
      </c>
      <c r="E73" s="63">
        <v>118.4</v>
      </c>
      <c r="F73" s="243">
        <f t="shared" si="2"/>
        <v>-2.6653040526269822</v>
      </c>
      <c r="G73" s="55">
        <v>-5.5952687445828158</v>
      </c>
      <c r="H73" s="56">
        <f t="shared" si="3"/>
        <v>7.7137145004502194E-2</v>
      </c>
    </row>
    <row r="74" spans="2:8">
      <c r="B74" s="51" t="s">
        <v>274</v>
      </c>
      <c r="C74" s="61">
        <v>0</v>
      </c>
      <c r="D74" s="62">
        <v>24.1</v>
      </c>
      <c r="E74" s="63">
        <v>64.099999999999994</v>
      </c>
      <c r="F74" s="243" t="str">
        <f t="shared" si="2"/>
        <v>N/A</v>
      </c>
      <c r="G74" s="55" t="s">
        <v>133</v>
      </c>
      <c r="H74" s="56">
        <f t="shared" si="3"/>
        <v>9.300439409653416</v>
      </c>
    </row>
    <row r="75" spans="2:8">
      <c r="B75" s="51" t="s">
        <v>275</v>
      </c>
      <c r="C75" s="61">
        <v>0</v>
      </c>
      <c r="D75" s="62">
        <v>0</v>
      </c>
      <c r="E75" s="63">
        <v>0</v>
      </c>
      <c r="F75" s="243" t="str">
        <f t="shared" si="2"/>
        <v>N/A</v>
      </c>
      <c r="G75" s="55" t="s">
        <v>133</v>
      </c>
      <c r="H75" s="56" t="str">
        <f t="shared" si="3"/>
        <v>N/A</v>
      </c>
    </row>
    <row r="76" spans="2:8">
      <c r="B76" s="50" t="s">
        <v>276</v>
      </c>
      <c r="C76" s="61">
        <v>3.7</v>
      </c>
      <c r="D76" s="62">
        <v>5</v>
      </c>
      <c r="E76" s="63">
        <v>67.7</v>
      </c>
      <c r="F76" s="243">
        <f t="shared" si="2"/>
        <v>14.845415685193309</v>
      </c>
      <c r="G76" s="55">
        <v>3.0568415032822038</v>
      </c>
      <c r="H76" s="56">
        <f t="shared" si="3"/>
        <v>26.728537812896349</v>
      </c>
    </row>
    <row r="77" spans="2:8">
      <c r="B77" s="50" t="s">
        <v>277</v>
      </c>
      <c r="C77" s="61">
        <v>44.6</v>
      </c>
      <c r="D77" s="62">
        <v>24.1</v>
      </c>
      <c r="E77" s="63">
        <v>66.5</v>
      </c>
      <c r="F77" s="243">
        <f t="shared" si="2"/>
        <v>1.9204366363334779</v>
      </c>
      <c r="G77" s="55">
        <v>-5.969614114553301</v>
      </c>
      <c r="H77" s="56">
        <f t="shared" si="3"/>
        <v>9.6662885163568468</v>
      </c>
    </row>
    <row r="78" spans="2:8">
      <c r="B78" s="50" t="s">
        <v>278</v>
      </c>
      <c r="C78" s="61">
        <v>13.6</v>
      </c>
      <c r="D78" s="62">
        <v>18.100000000000001</v>
      </c>
      <c r="E78" s="63">
        <v>39.1</v>
      </c>
      <c r="F78" s="243">
        <f t="shared" si="2"/>
        <v>5.1574140117097933</v>
      </c>
      <c r="G78" s="55">
        <v>2.8996663679804469</v>
      </c>
      <c r="H78" s="56">
        <f t="shared" si="3"/>
        <v>7.252870815738377</v>
      </c>
    </row>
    <row r="79" spans="2:8">
      <c r="B79" s="51" t="s">
        <v>279</v>
      </c>
      <c r="C79" s="61">
        <v>10.4</v>
      </c>
      <c r="D79" s="62">
        <v>14.5</v>
      </c>
      <c r="E79" s="63">
        <v>36.799999999999997</v>
      </c>
      <c r="F79" s="243">
        <f t="shared" si="2"/>
        <v>6.2023245907802504</v>
      </c>
      <c r="G79" s="55">
        <v>3.3792712302331829</v>
      </c>
      <c r="H79" s="56">
        <f t="shared" si="3"/>
        <v>8.8355790936042631</v>
      </c>
    </row>
    <row r="80" spans="2:8">
      <c r="B80" s="51" t="s">
        <v>280</v>
      </c>
      <c r="C80" s="61">
        <v>44.8</v>
      </c>
      <c r="D80" s="62">
        <v>18</v>
      </c>
      <c r="E80" s="63">
        <v>72.900000000000006</v>
      </c>
      <c r="F80" s="243">
        <f t="shared" si="2"/>
        <v>2.3455642037012669</v>
      </c>
      <c r="G80" s="55">
        <v>-8.714993859245034</v>
      </c>
      <c r="H80" s="56">
        <f t="shared" si="3"/>
        <v>13.559424761573325</v>
      </c>
    </row>
    <row r="81" spans="2:8">
      <c r="B81" s="51" t="s">
        <v>281</v>
      </c>
      <c r="C81" s="61">
        <v>39.5</v>
      </c>
      <c r="D81" s="62">
        <v>27.2</v>
      </c>
      <c r="E81" s="63">
        <v>21</v>
      </c>
      <c r="F81" s="243">
        <f t="shared" si="2"/>
        <v>-2.9636638182911179</v>
      </c>
      <c r="G81" s="55">
        <v>-3.6620987512161141</v>
      </c>
      <c r="H81" s="56">
        <f t="shared" si="3"/>
        <v>-2.3243299477522683</v>
      </c>
    </row>
    <row r="82" spans="2:8">
      <c r="B82" s="50" t="s">
        <v>282</v>
      </c>
      <c r="C82" s="61">
        <v>45.1</v>
      </c>
      <c r="D82" s="62">
        <v>49.9</v>
      </c>
      <c r="E82" s="63">
        <v>68.099999999999994</v>
      </c>
      <c r="F82" s="243">
        <f t="shared" si="2"/>
        <v>1.9817377745454667</v>
      </c>
      <c r="G82" s="55">
        <v>1.0165193727350141</v>
      </c>
      <c r="H82" s="56">
        <f t="shared" si="3"/>
        <v>2.8672099200276024</v>
      </c>
    </row>
    <row r="83" spans="2:8">
      <c r="B83" s="51" t="s">
        <v>283</v>
      </c>
      <c r="C83" s="61">
        <v>45.4</v>
      </c>
      <c r="D83" s="62">
        <v>53.5</v>
      </c>
      <c r="E83" s="63">
        <v>72.900000000000006</v>
      </c>
      <c r="F83" s="243">
        <f t="shared" si="2"/>
        <v>2.2807465533795979</v>
      </c>
      <c r="G83" s="55">
        <v>1.6552453565699787</v>
      </c>
      <c r="H83" s="56">
        <f t="shared" si="3"/>
        <v>2.8527232599523833</v>
      </c>
    </row>
    <row r="84" spans="2:8">
      <c r="B84" s="51" t="s">
        <v>284</v>
      </c>
      <c r="C84" s="61">
        <v>43</v>
      </c>
      <c r="D84" s="62">
        <v>34.5</v>
      </c>
      <c r="E84" s="63">
        <v>7.4</v>
      </c>
      <c r="F84" s="243">
        <f t="shared" si="2"/>
        <v>-8.0381341018459178</v>
      </c>
      <c r="G84" s="55">
        <v>-2.178331987383797</v>
      </c>
      <c r="H84" s="56">
        <f t="shared" si="3"/>
        <v>-13.060061325283169</v>
      </c>
    </row>
    <row r="85" spans="2:8">
      <c r="B85" s="50" t="s">
        <v>285</v>
      </c>
      <c r="C85" s="61">
        <v>16.8</v>
      </c>
      <c r="D85" s="62">
        <v>23</v>
      </c>
      <c r="E85" s="63">
        <v>45.4</v>
      </c>
      <c r="F85" s="243">
        <f t="shared" si="2"/>
        <v>4.8478092574368414</v>
      </c>
      <c r="G85" s="55">
        <v>3.1910081518726763</v>
      </c>
      <c r="H85" s="56">
        <f t="shared" si="3"/>
        <v>6.3770644605287696</v>
      </c>
    </row>
    <row r="86" spans="2:8">
      <c r="B86" s="50" t="s">
        <v>286</v>
      </c>
      <c r="C86" s="61">
        <v>77.5</v>
      </c>
      <c r="D86" s="62">
        <v>15.1</v>
      </c>
      <c r="E86" s="63">
        <v>35.700000000000003</v>
      </c>
      <c r="F86" s="243">
        <f t="shared" si="2"/>
        <v>-3.6237921446441224</v>
      </c>
      <c r="G86" s="55">
        <v>-15.088302231098872</v>
      </c>
      <c r="H86" s="56">
        <f t="shared" si="3"/>
        <v>8.1364065413683804</v>
      </c>
    </row>
    <row r="87" spans="2:8">
      <c r="B87" s="51" t="s">
        <v>287</v>
      </c>
      <c r="C87" s="61">
        <v>66.400000000000006</v>
      </c>
      <c r="D87" s="62">
        <v>12.9</v>
      </c>
      <c r="E87" s="63">
        <v>35.200000000000003</v>
      </c>
      <c r="F87" s="243">
        <f t="shared" si="2"/>
        <v>-2.9769372025221785</v>
      </c>
      <c r="G87" s="55">
        <v>-15.112808901934628</v>
      </c>
      <c r="H87" s="56">
        <f t="shared" si="3"/>
        <v>9.554970601909174</v>
      </c>
    </row>
    <row r="88" spans="2:8">
      <c r="B88" s="51" t="s">
        <v>288</v>
      </c>
      <c r="C88" s="61">
        <v>0</v>
      </c>
      <c r="D88" s="62">
        <v>0</v>
      </c>
      <c r="E88" s="63">
        <v>50.3</v>
      </c>
      <c r="F88" s="243" t="str">
        <f t="shared" si="2"/>
        <v>N/A</v>
      </c>
      <c r="G88" s="55" t="s">
        <v>133</v>
      </c>
      <c r="H88" s="56" t="str">
        <f t="shared" si="3"/>
        <v>N/A</v>
      </c>
    </row>
    <row r="89" spans="2:8">
      <c r="B89" s="50" t="s">
        <v>289</v>
      </c>
      <c r="C89" s="61">
        <v>41.1</v>
      </c>
      <c r="D89" s="62">
        <v>34.700000000000003</v>
      </c>
      <c r="E89" s="63">
        <v>61.7</v>
      </c>
      <c r="F89" s="243">
        <f t="shared" si="2"/>
        <v>1.9534822720655098</v>
      </c>
      <c r="G89" s="55">
        <v>-1.6784389338924788</v>
      </c>
      <c r="H89" s="56">
        <f t="shared" si="3"/>
        <v>5.3715199071327158</v>
      </c>
    </row>
    <row r="90" spans="2:8">
      <c r="B90" s="51" t="s">
        <v>290</v>
      </c>
      <c r="C90" s="61">
        <v>164.4</v>
      </c>
      <c r="D90" s="62">
        <v>37.4</v>
      </c>
      <c r="E90" s="63">
        <v>88.8</v>
      </c>
      <c r="F90" s="243">
        <f t="shared" si="2"/>
        <v>-2.8903394941425242</v>
      </c>
      <c r="G90" s="55">
        <v>-13.762336985470069</v>
      </c>
      <c r="H90" s="56">
        <f t="shared" si="3"/>
        <v>8.1782929386798422</v>
      </c>
    </row>
    <row r="91" spans="2:8">
      <c r="B91" s="51" t="s">
        <v>291</v>
      </c>
      <c r="C91" s="61">
        <v>0</v>
      </c>
      <c r="D91" s="62">
        <v>30.5</v>
      </c>
      <c r="E91" s="63">
        <v>0</v>
      </c>
      <c r="F91" s="243" t="str">
        <f t="shared" si="2"/>
        <v>N/A</v>
      </c>
      <c r="G91" s="55" t="s">
        <v>133</v>
      </c>
      <c r="H91" s="56">
        <f t="shared" si="3"/>
        <v>-100</v>
      </c>
    </row>
    <row r="92" spans="2:8">
      <c r="B92" s="51" t="s">
        <v>292</v>
      </c>
      <c r="C92" s="61">
        <v>0</v>
      </c>
      <c r="D92" s="62">
        <v>399.8</v>
      </c>
      <c r="E92" s="63">
        <v>0</v>
      </c>
      <c r="F92" s="243" t="str">
        <f t="shared" si="2"/>
        <v>N/A</v>
      </c>
      <c r="G92" s="55" t="s">
        <v>133</v>
      </c>
      <c r="H92" s="56">
        <f t="shared" si="3"/>
        <v>-100</v>
      </c>
    </row>
    <row r="93" spans="2:8">
      <c r="B93" s="51" t="s">
        <v>293</v>
      </c>
      <c r="C93" s="61">
        <v>0</v>
      </c>
      <c r="D93" s="62">
        <v>0</v>
      </c>
      <c r="E93" s="63">
        <v>0</v>
      </c>
      <c r="F93" s="243" t="str">
        <f t="shared" si="2"/>
        <v>N/A</v>
      </c>
      <c r="G93" s="55" t="s">
        <v>133</v>
      </c>
      <c r="H93" s="56" t="str">
        <f t="shared" si="3"/>
        <v>N/A</v>
      </c>
    </row>
    <row r="94" spans="2:8">
      <c r="B94" s="51" t="s">
        <v>294</v>
      </c>
      <c r="C94" s="61">
        <v>36.700000000000003</v>
      </c>
      <c r="D94" s="62">
        <v>36.6</v>
      </c>
      <c r="E94" s="63">
        <v>58.4</v>
      </c>
      <c r="F94" s="243">
        <f t="shared" si="2"/>
        <v>2.2367392645011863</v>
      </c>
      <c r="G94" s="55">
        <v>-2.7281424474467908E-2</v>
      </c>
      <c r="H94" s="56">
        <f t="shared" si="3"/>
        <v>4.3394016759291443</v>
      </c>
    </row>
    <row r="95" spans="2:8">
      <c r="B95" s="53" t="s">
        <v>295</v>
      </c>
      <c r="C95" s="61">
        <v>11</v>
      </c>
      <c r="D95" s="62">
        <v>59.2</v>
      </c>
      <c r="E95" s="63">
        <v>0</v>
      </c>
      <c r="F95" s="243">
        <f t="shared" si="2"/>
        <v>-100</v>
      </c>
      <c r="G95" s="55">
        <v>18.329465327195592</v>
      </c>
      <c r="H95" s="56">
        <f t="shared" si="3"/>
        <v>-100</v>
      </c>
    </row>
    <row r="96" spans="2:8">
      <c r="B96" s="53" t="s">
        <v>296</v>
      </c>
      <c r="C96" s="61">
        <v>0</v>
      </c>
      <c r="D96" s="62">
        <v>20.3</v>
      </c>
      <c r="E96" s="63">
        <v>4.5</v>
      </c>
      <c r="F96" s="243" t="str">
        <f t="shared" si="2"/>
        <v>N/A</v>
      </c>
      <c r="G96" s="55" t="s">
        <v>133</v>
      </c>
      <c r="H96" s="56">
        <f t="shared" si="3"/>
        <v>-12.799358550213402</v>
      </c>
    </row>
    <row r="97" spans="2:8">
      <c r="B97" s="53" t="s">
        <v>297</v>
      </c>
      <c r="C97" s="61">
        <v>55.1</v>
      </c>
      <c r="D97" s="62">
        <v>79</v>
      </c>
      <c r="E97" s="63">
        <v>60.3</v>
      </c>
      <c r="F97" s="243">
        <f t="shared" si="2"/>
        <v>0.43036335550772353</v>
      </c>
      <c r="G97" s="55">
        <v>3.6686753426335095</v>
      </c>
      <c r="H97" s="56">
        <f t="shared" si="3"/>
        <v>-2.4256931933861692</v>
      </c>
    </row>
    <row r="98" spans="2:8">
      <c r="B98" s="50" t="s">
        <v>298</v>
      </c>
      <c r="C98" s="61">
        <v>28.8</v>
      </c>
      <c r="D98" s="62">
        <v>29.6</v>
      </c>
      <c r="E98" s="63">
        <v>18.2</v>
      </c>
      <c r="F98" s="243">
        <f t="shared" si="2"/>
        <v>-2.1617853599538828</v>
      </c>
      <c r="G98" s="55">
        <v>0.27436543681793601</v>
      </c>
      <c r="H98" s="56">
        <f t="shared" si="3"/>
        <v>-4.3250701541697634</v>
      </c>
    </row>
    <row r="99" spans="2:8">
      <c r="B99" s="51" t="s">
        <v>299</v>
      </c>
      <c r="C99" s="61">
        <v>29.4</v>
      </c>
      <c r="D99" s="62">
        <v>29.9</v>
      </c>
      <c r="E99" s="63">
        <v>18.3</v>
      </c>
      <c r="F99" s="243">
        <f t="shared" si="2"/>
        <v>-2.2322958017438665</v>
      </c>
      <c r="G99" s="55">
        <v>0.16878033446208196</v>
      </c>
      <c r="H99" s="56">
        <f t="shared" si="3"/>
        <v>-4.3651117620189028</v>
      </c>
    </row>
    <row r="100" spans="2:8">
      <c r="B100" s="51" t="s">
        <v>300</v>
      </c>
      <c r="C100" s="61">
        <v>0</v>
      </c>
      <c r="D100" s="62">
        <v>0</v>
      </c>
      <c r="E100" s="63">
        <v>0</v>
      </c>
      <c r="F100" s="243" t="str">
        <f t="shared" si="2"/>
        <v>N/A</v>
      </c>
      <c r="G100" s="55" t="s">
        <v>133</v>
      </c>
      <c r="H100" s="56" t="str">
        <f t="shared" si="3"/>
        <v>N/A</v>
      </c>
    </row>
    <row r="101" spans="2:8">
      <c r="B101" s="50" t="s">
        <v>301</v>
      </c>
      <c r="C101" s="61">
        <v>46.6</v>
      </c>
      <c r="D101" s="62">
        <v>37.1</v>
      </c>
      <c r="E101" s="63">
        <v>139.19999999999999</v>
      </c>
      <c r="F101" s="243">
        <f t="shared" si="2"/>
        <v>5.34916807572825</v>
      </c>
      <c r="G101" s="55">
        <v>-2.2540438367073756</v>
      </c>
      <c r="H101" s="56">
        <f t="shared" si="3"/>
        <v>12.773209023341913</v>
      </c>
    </row>
    <row r="102" spans="2:8">
      <c r="B102" s="51" t="s">
        <v>302</v>
      </c>
      <c r="C102" s="61">
        <v>41.8</v>
      </c>
      <c r="D102" s="62">
        <v>40.1</v>
      </c>
      <c r="E102" s="63">
        <v>175.8</v>
      </c>
      <c r="F102" s="243">
        <f t="shared" si="2"/>
        <v>7.0796122679742446</v>
      </c>
      <c r="G102" s="55">
        <v>-0.41433928847440793</v>
      </c>
      <c r="H102" s="56">
        <f t="shared" si="3"/>
        <v>14.380562266932962</v>
      </c>
    </row>
    <row r="103" spans="2:8">
      <c r="B103" s="51" t="s">
        <v>303</v>
      </c>
      <c r="C103" s="61">
        <v>54.5</v>
      </c>
      <c r="D103" s="62">
        <v>27.5</v>
      </c>
      <c r="E103" s="63">
        <v>15.2</v>
      </c>
      <c r="F103" s="243">
        <f t="shared" si="2"/>
        <v>-5.8993294073364844</v>
      </c>
      <c r="G103" s="55">
        <v>-6.6114528413519391</v>
      </c>
      <c r="H103" s="56">
        <f t="shared" si="3"/>
        <v>-5.2472333848446739</v>
      </c>
    </row>
    <row r="104" spans="2:8">
      <c r="B104" s="50" t="s">
        <v>304</v>
      </c>
      <c r="C104" s="61">
        <v>22.5</v>
      </c>
      <c r="D104" s="62">
        <v>31.1</v>
      </c>
      <c r="E104" s="63">
        <v>235.5</v>
      </c>
      <c r="F104" s="243">
        <f t="shared" si="2"/>
        <v>11.831024730431094</v>
      </c>
      <c r="G104" s="55">
        <v>3.2898833822504248</v>
      </c>
      <c r="H104" s="56">
        <f t="shared" si="3"/>
        <v>20.207079956027041</v>
      </c>
    </row>
    <row r="105" spans="2:8">
      <c r="B105" s="51" t="s">
        <v>305</v>
      </c>
      <c r="C105" s="61">
        <v>0</v>
      </c>
      <c r="D105" s="62">
        <v>0</v>
      </c>
      <c r="E105" s="63">
        <v>0</v>
      </c>
      <c r="F105" s="243" t="str">
        <f t="shared" si="2"/>
        <v>N/A</v>
      </c>
      <c r="G105" s="55" t="s">
        <v>133</v>
      </c>
      <c r="H105" s="56" t="str">
        <f t="shared" si="3"/>
        <v>N/A</v>
      </c>
    </row>
    <row r="106" spans="2:8">
      <c r="B106" s="51" t="s">
        <v>306</v>
      </c>
      <c r="C106" s="61">
        <v>24.1</v>
      </c>
      <c r="D106" s="62">
        <v>31.8</v>
      </c>
      <c r="E106" s="63">
        <v>6.8</v>
      </c>
      <c r="F106" s="243">
        <f t="shared" si="2"/>
        <v>-5.8472636910317677</v>
      </c>
      <c r="G106" s="55">
        <v>2.8113371928160102</v>
      </c>
      <c r="H106" s="56">
        <f t="shared" si="3"/>
        <v>-13.08427747294637</v>
      </c>
    </row>
    <row r="107" spans="2:8">
      <c r="B107" s="51" t="s">
        <v>307</v>
      </c>
      <c r="C107" s="61">
        <v>0</v>
      </c>
      <c r="D107" s="62">
        <v>0</v>
      </c>
      <c r="E107" s="63">
        <v>0</v>
      </c>
      <c r="F107" s="243" t="str">
        <f t="shared" si="2"/>
        <v>N/A</v>
      </c>
      <c r="G107" s="55" t="s">
        <v>133</v>
      </c>
      <c r="H107" s="56" t="str">
        <f t="shared" si="3"/>
        <v>N/A</v>
      </c>
    </row>
    <row r="108" spans="2:8">
      <c r="B108" s="51" t="s">
        <v>308</v>
      </c>
      <c r="C108" s="61">
        <v>0</v>
      </c>
      <c r="D108" s="62">
        <v>0</v>
      </c>
      <c r="E108" s="63">
        <v>199.5</v>
      </c>
      <c r="F108" s="243" t="str">
        <f t="shared" si="2"/>
        <v>N/A</v>
      </c>
      <c r="G108" s="55" t="s">
        <v>133</v>
      </c>
      <c r="H108" s="56" t="str">
        <f t="shared" si="3"/>
        <v>N/A</v>
      </c>
    </row>
    <row r="109" spans="2:8">
      <c r="B109" s="51" t="s">
        <v>309</v>
      </c>
      <c r="C109" s="61">
        <v>7.6</v>
      </c>
      <c r="D109" s="62">
        <v>32.5</v>
      </c>
      <c r="E109" s="63">
        <v>0</v>
      </c>
      <c r="F109" s="243">
        <f t="shared" si="2"/>
        <v>-100</v>
      </c>
      <c r="G109" s="55">
        <v>15.639705470416398</v>
      </c>
      <c r="H109" s="56">
        <f t="shared" si="3"/>
        <v>-100</v>
      </c>
    </row>
    <row r="110" spans="2:8">
      <c r="B110" s="50" t="s">
        <v>310</v>
      </c>
      <c r="C110" s="61">
        <v>28.1</v>
      </c>
      <c r="D110" s="62">
        <v>21.9</v>
      </c>
      <c r="E110" s="63">
        <v>17.7</v>
      </c>
      <c r="F110" s="243">
        <f t="shared" si="2"/>
        <v>-2.17693114443126</v>
      </c>
      <c r="G110" s="55">
        <v>-2.4620149844568506</v>
      </c>
      <c r="H110" s="56">
        <f t="shared" si="3"/>
        <v>-1.9170410194399135</v>
      </c>
    </row>
    <row r="111" spans="2:8">
      <c r="B111" s="51" t="s">
        <v>311</v>
      </c>
      <c r="C111" s="61">
        <v>58.7</v>
      </c>
      <c r="D111" s="62">
        <v>45.7</v>
      </c>
      <c r="E111" s="63">
        <v>148.30000000000001</v>
      </c>
      <c r="F111" s="243">
        <f t="shared" si="2"/>
        <v>4.5121571849307429</v>
      </c>
      <c r="G111" s="55">
        <v>-2.472338730554402</v>
      </c>
      <c r="H111" s="56">
        <f t="shared" si="3"/>
        <v>11.294831307710517</v>
      </c>
    </row>
    <row r="112" spans="2:8">
      <c r="B112" s="51" t="s">
        <v>312</v>
      </c>
      <c r="C112" s="61">
        <v>25.3</v>
      </c>
      <c r="D112" s="62">
        <v>20</v>
      </c>
      <c r="E112" s="63">
        <v>6.9</v>
      </c>
      <c r="F112" s="243">
        <f t="shared" si="2"/>
        <v>-5.9995501688636761</v>
      </c>
      <c r="G112" s="55">
        <v>-2.3233070012543822</v>
      </c>
      <c r="H112" s="56">
        <f t="shared" si="3"/>
        <v>-9.2213846600255334</v>
      </c>
    </row>
    <row r="113" spans="2:8">
      <c r="B113" s="51" t="s">
        <v>313</v>
      </c>
      <c r="C113" s="61">
        <v>0</v>
      </c>
      <c r="D113" s="62">
        <v>46.6</v>
      </c>
      <c r="E113" s="63">
        <v>78.8</v>
      </c>
      <c r="F113" s="243" t="str">
        <f t="shared" si="2"/>
        <v>N/A</v>
      </c>
      <c r="G113" s="55" t="s">
        <v>133</v>
      </c>
      <c r="H113" s="56">
        <f t="shared" si="3"/>
        <v>4.8914350947023122</v>
      </c>
    </row>
    <row r="114" spans="2:8">
      <c r="B114" s="51" t="s">
        <v>314</v>
      </c>
      <c r="C114" s="61">
        <v>0</v>
      </c>
      <c r="D114" s="62">
        <v>0</v>
      </c>
      <c r="E114" s="63">
        <v>0</v>
      </c>
      <c r="F114" s="243" t="str">
        <f t="shared" si="2"/>
        <v>N/A</v>
      </c>
      <c r="G114" s="55" t="s">
        <v>133</v>
      </c>
      <c r="H114" s="56" t="str">
        <f t="shared" si="3"/>
        <v>N/A</v>
      </c>
    </row>
    <row r="115" spans="2:8">
      <c r="B115" s="51" t="s">
        <v>315</v>
      </c>
      <c r="C115" s="61">
        <v>12.7</v>
      </c>
      <c r="D115" s="62">
        <v>0</v>
      </c>
      <c r="E115" s="63">
        <v>0</v>
      </c>
      <c r="F115" s="243">
        <f t="shared" si="2"/>
        <v>-100</v>
      </c>
      <c r="G115" s="55">
        <v>-100</v>
      </c>
      <c r="H115" s="56" t="str">
        <f t="shared" si="3"/>
        <v>N/A</v>
      </c>
    </row>
    <row r="116" spans="2:8">
      <c r="B116" s="51" t="s">
        <v>316</v>
      </c>
      <c r="C116" s="61">
        <v>35.799999999999997</v>
      </c>
      <c r="D116" s="62">
        <v>15.5</v>
      </c>
      <c r="E116" s="63">
        <v>2.9</v>
      </c>
      <c r="F116" s="243">
        <f t="shared" si="2"/>
        <v>-11.279389327781974</v>
      </c>
      <c r="G116" s="55">
        <v>-8.030279392908124</v>
      </c>
      <c r="H116" s="56">
        <f t="shared" si="3"/>
        <v>-14.13341141144212</v>
      </c>
    </row>
    <row r="117" spans="2:8">
      <c r="B117" s="51" t="s">
        <v>317</v>
      </c>
      <c r="C117" s="61">
        <v>32.799999999999997</v>
      </c>
      <c r="D117" s="62">
        <v>19.100000000000001</v>
      </c>
      <c r="E117" s="63">
        <v>1</v>
      </c>
      <c r="F117" s="243">
        <f t="shared" si="2"/>
        <v>-15.313237351473596</v>
      </c>
      <c r="G117" s="55">
        <v>-5.2638017964568355</v>
      </c>
      <c r="H117" s="56">
        <f t="shared" si="3"/>
        <v>-23.520961176232248</v>
      </c>
    </row>
    <row r="118" spans="2:8">
      <c r="B118" s="51" t="s">
        <v>318</v>
      </c>
      <c r="C118" s="61">
        <v>28.7</v>
      </c>
      <c r="D118" s="62">
        <v>27.3</v>
      </c>
      <c r="E118" s="63">
        <v>8.6999999999999993</v>
      </c>
      <c r="F118" s="243">
        <f t="shared" si="2"/>
        <v>-5.5251818655573492</v>
      </c>
      <c r="G118" s="55">
        <v>-0.49885576669602694</v>
      </c>
      <c r="H118" s="56">
        <f t="shared" si="3"/>
        <v>-9.8738954074469092</v>
      </c>
    </row>
    <row r="119" spans="2:8">
      <c r="B119" s="50" t="s">
        <v>319</v>
      </c>
      <c r="C119" s="61">
        <v>19.100000000000001</v>
      </c>
      <c r="D119" s="62">
        <v>18.8</v>
      </c>
      <c r="E119" s="63">
        <v>33.6</v>
      </c>
      <c r="F119" s="243">
        <f t="shared" si="2"/>
        <v>2.7262025132627654</v>
      </c>
      <c r="G119" s="55">
        <v>-0.15818940062725106</v>
      </c>
      <c r="H119" s="56">
        <f t="shared" si="3"/>
        <v>5.4206244457630559</v>
      </c>
    </row>
    <row r="120" spans="2:8">
      <c r="B120" s="51" t="s">
        <v>320</v>
      </c>
      <c r="C120" s="61">
        <v>29.6</v>
      </c>
      <c r="D120" s="62">
        <v>33.6</v>
      </c>
      <c r="E120" s="63">
        <v>80.7</v>
      </c>
      <c r="F120" s="243">
        <f t="shared" si="2"/>
        <v>4.8919095061264795</v>
      </c>
      <c r="G120" s="55">
        <v>1.2755841015251956</v>
      </c>
      <c r="H120" s="56">
        <f t="shared" si="3"/>
        <v>8.2914137266386856</v>
      </c>
    </row>
    <row r="121" spans="2:8">
      <c r="B121" s="51" t="s">
        <v>321</v>
      </c>
      <c r="C121" s="61">
        <v>20.3</v>
      </c>
      <c r="D121" s="62">
        <v>23.2</v>
      </c>
      <c r="E121" s="63">
        <v>51.5</v>
      </c>
      <c r="F121" s="243">
        <f t="shared" si="2"/>
        <v>4.5328795172915992</v>
      </c>
      <c r="G121" s="55">
        <v>1.3442690579665628</v>
      </c>
      <c r="H121" s="56">
        <f t="shared" si="3"/>
        <v>7.5185917938128011</v>
      </c>
    </row>
    <row r="122" spans="2:8">
      <c r="B122" s="53" t="s">
        <v>322</v>
      </c>
      <c r="C122" s="61">
        <v>19.7</v>
      </c>
      <c r="D122" s="62">
        <v>23.2</v>
      </c>
      <c r="E122" s="63">
        <v>50.5</v>
      </c>
      <c r="F122" s="243">
        <f t="shared" si="2"/>
        <v>4.5846300200798273</v>
      </c>
      <c r="G122" s="55">
        <v>1.6487812448039429</v>
      </c>
      <c r="H122" s="56">
        <f t="shared" si="3"/>
        <v>7.3271011343971848</v>
      </c>
    </row>
    <row r="123" spans="2:8">
      <c r="B123" s="53" t="s">
        <v>323</v>
      </c>
      <c r="C123" s="61">
        <v>22.3</v>
      </c>
      <c r="D123" s="62">
        <v>0</v>
      </c>
      <c r="E123" s="63">
        <v>0</v>
      </c>
      <c r="F123" s="243">
        <f t="shared" si="2"/>
        <v>-100</v>
      </c>
      <c r="G123" s="55">
        <v>-100</v>
      </c>
      <c r="H123" s="56" t="str">
        <f t="shared" si="3"/>
        <v>N/A</v>
      </c>
    </row>
    <row r="124" spans="2:8">
      <c r="B124" s="51" t="s">
        <v>324</v>
      </c>
      <c r="C124" s="61">
        <v>0</v>
      </c>
      <c r="D124" s="62">
        <v>28.8</v>
      </c>
      <c r="E124" s="63">
        <v>2.2000000000000002</v>
      </c>
      <c r="F124" s="243" t="str">
        <f t="shared" si="2"/>
        <v>N/A</v>
      </c>
      <c r="G124" s="55" t="s">
        <v>133</v>
      </c>
      <c r="H124" s="56">
        <f t="shared" si="3"/>
        <v>-20.848838864622998</v>
      </c>
    </row>
    <row r="125" spans="2:8">
      <c r="B125" s="51" t="s">
        <v>325</v>
      </c>
      <c r="C125" s="61">
        <v>49.8</v>
      </c>
      <c r="D125" s="62">
        <v>24</v>
      </c>
      <c r="E125" s="63">
        <v>0</v>
      </c>
      <c r="F125" s="243">
        <f t="shared" si="2"/>
        <v>-100</v>
      </c>
      <c r="G125" s="55">
        <v>-7.0395558810309122</v>
      </c>
      <c r="H125" s="56">
        <f t="shared" si="3"/>
        <v>-100</v>
      </c>
    </row>
    <row r="126" spans="2:8">
      <c r="B126" s="51" t="s">
        <v>326</v>
      </c>
      <c r="C126" s="61">
        <v>38.299999999999997</v>
      </c>
      <c r="D126" s="62">
        <v>5.8</v>
      </c>
      <c r="E126" s="63">
        <v>0</v>
      </c>
      <c r="F126" s="243">
        <f t="shared" si="2"/>
        <v>-100</v>
      </c>
      <c r="G126" s="55">
        <v>-17.201413654402064</v>
      </c>
      <c r="H126" s="56">
        <f t="shared" si="3"/>
        <v>-100</v>
      </c>
    </row>
    <row r="127" spans="2:8">
      <c r="B127" s="51" t="s">
        <v>327</v>
      </c>
      <c r="C127" s="61">
        <v>66.400000000000006</v>
      </c>
      <c r="D127" s="62">
        <v>29.7</v>
      </c>
      <c r="E127" s="63">
        <v>43.3</v>
      </c>
      <c r="F127" s="243">
        <f t="shared" si="2"/>
        <v>-2.0153407822572689</v>
      </c>
      <c r="G127" s="55">
        <v>-7.7303576996241681</v>
      </c>
      <c r="H127" s="56">
        <f t="shared" si="3"/>
        <v>3.4867330471446856</v>
      </c>
    </row>
    <row r="128" spans="2:8">
      <c r="B128" s="50" t="s">
        <v>328</v>
      </c>
      <c r="C128" s="61">
        <v>52.5</v>
      </c>
      <c r="D128" s="62">
        <v>63.6</v>
      </c>
      <c r="E128" s="63">
        <v>25.3</v>
      </c>
      <c r="F128" s="243">
        <f t="shared" si="2"/>
        <v>-3.416505384787627</v>
      </c>
      <c r="G128" s="55">
        <v>1.9365148483145855</v>
      </c>
      <c r="H128" s="56">
        <f t="shared" si="3"/>
        <v>-8.0385597913612887</v>
      </c>
    </row>
    <row r="129" spans="2:8">
      <c r="B129" s="51" t="s">
        <v>329</v>
      </c>
      <c r="C129" s="61">
        <v>0</v>
      </c>
      <c r="D129" s="62">
        <v>23</v>
      </c>
      <c r="E129" s="63">
        <v>0</v>
      </c>
      <c r="F129" s="243" t="str">
        <f t="shared" si="2"/>
        <v>N/A</v>
      </c>
      <c r="G129" s="55" t="s">
        <v>133</v>
      </c>
      <c r="H129" s="56">
        <f t="shared" si="3"/>
        <v>-100</v>
      </c>
    </row>
    <row r="130" spans="2:8">
      <c r="B130" s="51" t="s">
        <v>330</v>
      </c>
      <c r="C130" s="61">
        <v>55.1</v>
      </c>
      <c r="D130" s="62">
        <v>30.1</v>
      </c>
      <c r="E130" s="63">
        <v>0</v>
      </c>
      <c r="F130" s="243">
        <f t="shared" si="2"/>
        <v>-100</v>
      </c>
      <c r="G130" s="55">
        <v>-5.8670888916827586</v>
      </c>
      <c r="H130" s="56">
        <f t="shared" si="3"/>
        <v>-100</v>
      </c>
    </row>
    <row r="131" spans="2:8">
      <c r="B131" s="51" t="s">
        <v>331</v>
      </c>
      <c r="C131" s="61">
        <v>0</v>
      </c>
      <c r="D131" s="62">
        <v>12.8</v>
      </c>
      <c r="E131" s="63">
        <v>43.7</v>
      </c>
      <c r="F131" s="243" t="str">
        <f t="shared" si="2"/>
        <v>N/A</v>
      </c>
      <c r="G131" s="55" t="s">
        <v>133</v>
      </c>
      <c r="H131" s="56">
        <f t="shared" si="3"/>
        <v>11.809633602207882</v>
      </c>
    </row>
    <row r="132" spans="2:8">
      <c r="B132" s="51" t="s">
        <v>332</v>
      </c>
      <c r="C132" s="61">
        <v>65.8</v>
      </c>
      <c r="D132" s="62">
        <v>94.1</v>
      </c>
      <c r="E132" s="63">
        <v>17.3</v>
      </c>
      <c r="F132" s="243">
        <f t="shared" si="2"/>
        <v>-6.1633724700257737</v>
      </c>
      <c r="G132" s="55">
        <v>3.6421403041960954</v>
      </c>
      <c r="H132" s="56">
        <f t="shared" si="3"/>
        <v>-14.270082213595813</v>
      </c>
    </row>
    <row r="133" spans="2:8">
      <c r="B133" s="50" t="s">
        <v>333</v>
      </c>
      <c r="C133" s="61">
        <v>21.8</v>
      </c>
      <c r="D133" s="62">
        <v>25.8</v>
      </c>
      <c r="E133" s="63">
        <v>61.4</v>
      </c>
      <c r="F133" s="243">
        <f t="shared" si="2"/>
        <v>5.0545462521599305</v>
      </c>
      <c r="G133" s="55">
        <v>1.6989153902162268</v>
      </c>
      <c r="H133" s="56">
        <f t="shared" si="3"/>
        <v>8.2011052052819657</v>
      </c>
    </row>
    <row r="134" spans="2:8">
      <c r="B134" s="51" t="s">
        <v>334</v>
      </c>
      <c r="C134" s="61">
        <v>0</v>
      </c>
      <c r="D134" s="62">
        <v>32.6</v>
      </c>
      <c r="E134" s="63">
        <v>49.6</v>
      </c>
      <c r="F134" s="243" t="str">
        <f t="shared" si="2"/>
        <v>N/A</v>
      </c>
      <c r="G134" s="55" t="s">
        <v>133</v>
      </c>
      <c r="H134" s="56">
        <f t="shared" si="3"/>
        <v>3.8889750198975781</v>
      </c>
    </row>
    <row r="135" spans="2:8">
      <c r="B135" s="51" t="s">
        <v>335</v>
      </c>
      <c r="C135" s="61">
        <v>0</v>
      </c>
      <c r="D135" s="62">
        <v>90</v>
      </c>
      <c r="E135" s="63">
        <v>0</v>
      </c>
      <c r="F135" s="243" t="str">
        <f t="shared" si="2"/>
        <v>N/A</v>
      </c>
      <c r="G135" s="55" t="s">
        <v>133</v>
      </c>
      <c r="H135" s="56">
        <f t="shared" si="3"/>
        <v>-100</v>
      </c>
    </row>
    <row r="136" spans="2:8">
      <c r="B136" s="51" t="s">
        <v>336</v>
      </c>
      <c r="C136" s="61">
        <v>16.5</v>
      </c>
      <c r="D136" s="62">
        <v>24.8</v>
      </c>
      <c r="E136" s="63">
        <v>0</v>
      </c>
      <c r="F136" s="243">
        <f t="shared" ref="F136:F199" si="4">IFERROR(((E136/C136)^(1/(2018-1997))-1)*100, "N/A")</f>
        <v>-100</v>
      </c>
      <c r="G136" s="55">
        <v>4.1589932728701484</v>
      </c>
      <c r="H136" s="56">
        <f t="shared" ref="H136:H199" si="5">IFERROR(((E136/D136)^(1/(2018-2007))-1)*100, "N/A")</f>
        <v>-100</v>
      </c>
    </row>
    <row r="137" spans="2:8">
      <c r="B137" s="51" t="s">
        <v>337</v>
      </c>
      <c r="C137" s="61">
        <v>48.7</v>
      </c>
      <c r="D137" s="62">
        <v>42.5</v>
      </c>
      <c r="E137" s="63">
        <v>47.4</v>
      </c>
      <c r="F137" s="243">
        <f t="shared" si="4"/>
        <v>-0.12875894581377834</v>
      </c>
      <c r="G137" s="55">
        <v>-1.3525196758961688</v>
      </c>
      <c r="H137" s="56">
        <f t="shared" si="5"/>
        <v>0.99691966987947023</v>
      </c>
    </row>
    <row r="138" spans="2:8">
      <c r="B138" s="50" t="s">
        <v>338</v>
      </c>
      <c r="C138" s="61">
        <v>35.700000000000003</v>
      </c>
      <c r="D138" s="62">
        <v>36.799999999999997</v>
      </c>
      <c r="E138" s="63">
        <v>28.9</v>
      </c>
      <c r="F138" s="243">
        <f t="shared" si="4"/>
        <v>-1.001188184947055</v>
      </c>
      <c r="G138" s="55">
        <v>0.30393250500049263</v>
      </c>
      <c r="H138" s="56">
        <f t="shared" si="5"/>
        <v>-2.1729194468807944</v>
      </c>
    </row>
    <row r="139" spans="2:8">
      <c r="B139" s="51" t="s">
        <v>339</v>
      </c>
      <c r="C139" s="61">
        <v>0</v>
      </c>
      <c r="D139" s="62">
        <v>0</v>
      </c>
      <c r="E139" s="63">
        <v>0</v>
      </c>
      <c r="F139" s="243" t="str">
        <f t="shared" si="4"/>
        <v>N/A</v>
      </c>
      <c r="G139" s="55" t="s">
        <v>133</v>
      </c>
      <c r="H139" s="56" t="str">
        <f t="shared" si="5"/>
        <v>N/A</v>
      </c>
    </row>
    <row r="140" spans="2:8">
      <c r="B140" s="53" t="s">
        <v>340</v>
      </c>
      <c r="C140" s="61">
        <v>0</v>
      </c>
      <c r="D140" s="62">
        <v>0</v>
      </c>
      <c r="E140" s="63">
        <v>0</v>
      </c>
      <c r="F140" s="243" t="str">
        <f t="shared" si="4"/>
        <v>N/A</v>
      </c>
      <c r="G140" s="55" t="s">
        <v>133</v>
      </c>
      <c r="H140" s="56" t="str">
        <f t="shared" si="5"/>
        <v>N/A</v>
      </c>
    </row>
    <row r="141" spans="2:8">
      <c r="B141" s="53" t="s">
        <v>341</v>
      </c>
      <c r="C141" s="61">
        <v>0</v>
      </c>
      <c r="D141" s="62">
        <v>0</v>
      </c>
      <c r="E141" s="63">
        <v>0</v>
      </c>
      <c r="F141" s="243" t="str">
        <f t="shared" si="4"/>
        <v>N/A</v>
      </c>
      <c r="G141" s="55" t="s">
        <v>133</v>
      </c>
      <c r="H141" s="56" t="str">
        <f t="shared" si="5"/>
        <v>N/A</v>
      </c>
    </row>
    <row r="142" spans="2:8">
      <c r="B142" s="51" t="s">
        <v>342</v>
      </c>
      <c r="C142" s="61">
        <v>111.3</v>
      </c>
      <c r="D142" s="62">
        <v>34.700000000000003</v>
      </c>
      <c r="E142" s="63">
        <v>0</v>
      </c>
      <c r="F142" s="243">
        <f t="shared" si="4"/>
        <v>-100</v>
      </c>
      <c r="G142" s="55">
        <v>-11.001347527844219</v>
      </c>
      <c r="H142" s="56">
        <f t="shared" si="5"/>
        <v>-100</v>
      </c>
    </row>
    <row r="143" spans="2:8">
      <c r="B143" s="51" t="s">
        <v>343</v>
      </c>
      <c r="C143" s="61">
        <v>23.4</v>
      </c>
      <c r="D143" s="62">
        <v>24.2</v>
      </c>
      <c r="E143" s="63">
        <v>4</v>
      </c>
      <c r="F143" s="243">
        <f t="shared" si="4"/>
        <v>-8.0675639579174003</v>
      </c>
      <c r="G143" s="55">
        <v>0.33673177993884806</v>
      </c>
      <c r="H143" s="56">
        <f t="shared" si="5"/>
        <v>-15.095378633425094</v>
      </c>
    </row>
    <row r="144" spans="2:8">
      <c r="B144" s="53" t="s">
        <v>344</v>
      </c>
      <c r="C144" s="61">
        <v>30.7</v>
      </c>
      <c r="D144" s="62">
        <v>32.799999999999997</v>
      </c>
      <c r="E144" s="63">
        <v>3.3</v>
      </c>
      <c r="F144" s="243">
        <f t="shared" si="4"/>
        <v>-10.076122178147727</v>
      </c>
      <c r="G144" s="55">
        <v>0.6638524043488081</v>
      </c>
      <c r="H144" s="56">
        <f t="shared" si="5"/>
        <v>-18.84207815327229</v>
      </c>
    </row>
    <row r="145" spans="2:8">
      <c r="B145" s="53" t="s">
        <v>345</v>
      </c>
      <c r="C145" s="61">
        <v>28.5</v>
      </c>
      <c r="D145" s="62">
        <v>26.5</v>
      </c>
      <c r="E145" s="63">
        <v>5.3</v>
      </c>
      <c r="F145" s="243">
        <f t="shared" si="4"/>
        <v>-7.6980235837797339</v>
      </c>
      <c r="G145" s="55">
        <v>-0.72495298905387306</v>
      </c>
      <c r="H145" s="56">
        <f t="shared" si="5"/>
        <v>-13.61123362974096</v>
      </c>
    </row>
    <row r="146" spans="2:8">
      <c r="B146" s="53" t="s">
        <v>346</v>
      </c>
      <c r="C146" s="61">
        <v>0</v>
      </c>
      <c r="D146" s="62">
        <v>0</v>
      </c>
      <c r="E146" s="63">
        <v>0</v>
      </c>
      <c r="F146" s="243" t="str">
        <f t="shared" si="4"/>
        <v>N/A</v>
      </c>
      <c r="G146" s="55" t="s">
        <v>133</v>
      </c>
      <c r="H146" s="56" t="str">
        <f t="shared" si="5"/>
        <v>N/A</v>
      </c>
    </row>
    <row r="147" spans="2:8">
      <c r="B147" s="53" t="s">
        <v>347</v>
      </c>
      <c r="C147" s="61">
        <v>0</v>
      </c>
      <c r="D147" s="62">
        <v>0</v>
      </c>
      <c r="E147" s="63">
        <v>0</v>
      </c>
      <c r="F147" s="243" t="str">
        <f t="shared" si="4"/>
        <v>N/A</v>
      </c>
      <c r="G147" s="55" t="s">
        <v>133</v>
      </c>
      <c r="H147" s="56" t="str">
        <f t="shared" si="5"/>
        <v>N/A</v>
      </c>
    </row>
    <row r="148" spans="2:8">
      <c r="B148" s="53" t="s">
        <v>348</v>
      </c>
      <c r="C148" s="61">
        <v>0</v>
      </c>
      <c r="D148" s="62">
        <v>0</v>
      </c>
      <c r="E148" s="63">
        <v>0</v>
      </c>
      <c r="F148" s="243" t="str">
        <f t="shared" si="4"/>
        <v>N/A</v>
      </c>
      <c r="G148" s="55" t="s">
        <v>133</v>
      </c>
      <c r="H148" s="56" t="str">
        <f t="shared" si="5"/>
        <v>N/A</v>
      </c>
    </row>
    <row r="149" spans="2:8">
      <c r="B149" s="53" t="s">
        <v>349</v>
      </c>
      <c r="C149" s="61">
        <v>0</v>
      </c>
      <c r="D149" s="62">
        <v>0</v>
      </c>
      <c r="E149" s="63">
        <v>0</v>
      </c>
      <c r="F149" s="243" t="str">
        <f t="shared" si="4"/>
        <v>N/A</v>
      </c>
      <c r="G149" s="55" t="s">
        <v>133</v>
      </c>
      <c r="H149" s="56" t="str">
        <f t="shared" si="5"/>
        <v>N/A</v>
      </c>
    </row>
    <row r="150" spans="2:8">
      <c r="B150" s="53" t="s">
        <v>350</v>
      </c>
      <c r="C150" s="61">
        <v>0</v>
      </c>
      <c r="D150" s="62">
        <v>0</v>
      </c>
      <c r="E150" s="63">
        <v>0</v>
      </c>
      <c r="F150" s="243" t="str">
        <f t="shared" si="4"/>
        <v>N/A</v>
      </c>
      <c r="G150" s="55" t="s">
        <v>133</v>
      </c>
      <c r="H150" s="56" t="str">
        <f t="shared" si="5"/>
        <v>N/A</v>
      </c>
    </row>
    <row r="151" spans="2:8">
      <c r="B151" s="53" t="s">
        <v>351</v>
      </c>
      <c r="C151" s="61">
        <v>0</v>
      </c>
      <c r="D151" s="62">
        <v>21.5</v>
      </c>
      <c r="E151" s="63">
        <v>0</v>
      </c>
      <c r="F151" s="243" t="str">
        <f t="shared" si="4"/>
        <v>N/A</v>
      </c>
      <c r="G151" s="55" t="s">
        <v>133</v>
      </c>
      <c r="H151" s="56">
        <f t="shared" si="5"/>
        <v>-100</v>
      </c>
    </row>
    <row r="152" spans="2:8">
      <c r="B152" s="51" t="s">
        <v>352</v>
      </c>
      <c r="C152" s="61">
        <v>0</v>
      </c>
      <c r="D152" s="62">
        <v>39.200000000000003</v>
      </c>
      <c r="E152" s="63">
        <v>46.6</v>
      </c>
      <c r="F152" s="243" t="str">
        <f t="shared" si="4"/>
        <v>N/A</v>
      </c>
      <c r="G152" s="55" t="s">
        <v>133</v>
      </c>
      <c r="H152" s="56">
        <f t="shared" si="5"/>
        <v>1.5844559607625319</v>
      </c>
    </row>
    <row r="153" spans="2:8">
      <c r="B153" s="51" t="s">
        <v>353</v>
      </c>
      <c r="C153" s="61">
        <v>0</v>
      </c>
      <c r="D153" s="62">
        <v>0</v>
      </c>
      <c r="E153" s="63">
        <v>0</v>
      </c>
      <c r="F153" s="243" t="str">
        <f t="shared" si="4"/>
        <v>N/A</v>
      </c>
      <c r="G153" s="55" t="s">
        <v>133</v>
      </c>
      <c r="H153" s="56" t="str">
        <f t="shared" si="5"/>
        <v>N/A</v>
      </c>
    </row>
    <row r="154" spans="2:8">
      <c r="B154" s="51" t="s">
        <v>354</v>
      </c>
      <c r="C154" s="61">
        <v>36.200000000000003</v>
      </c>
      <c r="D154" s="62">
        <v>38.799999999999997</v>
      </c>
      <c r="E154" s="63">
        <v>23.9</v>
      </c>
      <c r="F154" s="243">
        <f t="shared" si="4"/>
        <v>-1.9576352747049164</v>
      </c>
      <c r="G154" s="55">
        <v>0.69602233222418874</v>
      </c>
      <c r="H154" s="56">
        <f t="shared" si="5"/>
        <v>-4.3093174627666153</v>
      </c>
    </row>
    <row r="155" spans="2:8">
      <c r="B155" s="51" t="s">
        <v>355</v>
      </c>
      <c r="C155" s="61">
        <v>0</v>
      </c>
      <c r="D155" s="62">
        <v>53</v>
      </c>
      <c r="E155" s="63">
        <v>0</v>
      </c>
      <c r="F155" s="243" t="str">
        <f t="shared" si="4"/>
        <v>N/A</v>
      </c>
      <c r="G155" s="55" t="s">
        <v>133</v>
      </c>
      <c r="H155" s="56">
        <f t="shared" si="5"/>
        <v>-100</v>
      </c>
    </row>
    <row r="156" spans="2:8">
      <c r="B156" s="50" t="s">
        <v>356</v>
      </c>
      <c r="C156" s="61">
        <v>26.5</v>
      </c>
      <c r="D156" s="62">
        <v>19.100000000000001</v>
      </c>
      <c r="E156" s="63">
        <v>24.8</v>
      </c>
      <c r="F156" s="243">
        <f t="shared" si="4"/>
        <v>-0.31522155802993224</v>
      </c>
      <c r="G156" s="55">
        <v>-3.221530580150056</v>
      </c>
      <c r="H156" s="56">
        <f t="shared" si="5"/>
        <v>2.402546303801123</v>
      </c>
    </row>
    <row r="157" spans="2:8">
      <c r="B157" s="51" t="s">
        <v>357</v>
      </c>
      <c r="C157" s="61">
        <v>26</v>
      </c>
      <c r="D157" s="62">
        <v>18.8</v>
      </c>
      <c r="E157" s="63">
        <v>24.1</v>
      </c>
      <c r="F157" s="243">
        <f t="shared" si="4"/>
        <v>-0.36070359848889844</v>
      </c>
      <c r="G157" s="55">
        <v>-3.1903945543964474</v>
      </c>
      <c r="H157" s="56">
        <f t="shared" si="5"/>
        <v>2.2834530485388749</v>
      </c>
    </row>
    <row r="158" spans="2:8">
      <c r="B158" s="51" t="s">
        <v>358</v>
      </c>
      <c r="C158" s="61">
        <v>0</v>
      </c>
      <c r="D158" s="62">
        <v>6.5</v>
      </c>
      <c r="E158" s="63">
        <v>0</v>
      </c>
      <c r="F158" s="243" t="str">
        <f t="shared" si="4"/>
        <v>N/A</v>
      </c>
      <c r="G158" s="55" t="s">
        <v>133</v>
      </c>
      <c r="H158" s="56">
        <f t="shared" si="5"/>
        <v>-100</v>
      </c>
    </row>
    <row r="159" spans="2:8">
      <c r="B159" s="51" t="s">
        <v>359</v>
      </c>
      <c r="C159" s="61">
        <v>34.799999999999997</v>
      </c>
      <c r="D159" s="62">
        <v>44.6</v>
      </c>
      <c r="E159" s="63">
        <v>60.9</v>
      </c>
      <c r="F159" s="243">
        <f t="shared" si="4"/>
        <v>2.7006613806449087</v>
      </c>
      <c r="G159" s="55">
        <v>2.5122017762067905</v>
      </c>
      <c r="H159" s="56">
        <f t="shared" si="5"/>
        <v>2.8722889295977216</v>
      </c>
    </row>
    <row r="160" spans="2:8">
      <c r="B160" s="50" t="s">
        <v>360</v>
      </c>
      <c r="C160" s="61">
        <v>21.6</v>
      </c>
      <c r="D160" s="62">
        <v>30.9</v>
      </c>
      <c r="E160" s="63">
        <v>34.4</v>
      </c>
      <c r="F160" s="243">
        <f t="shared" si="4"/>
        <v>2.2407514775963921</v>
      </c>
      <c r="G160" s="55">
        <v>3.6455052144281241</v>
      </c>
      <c r="H160" s="56">
        <f t="shared" si="5"/>
        <v>0.98023110314928719</v>
      </c>
    </row>
    <row r="161" spans="2:8">
      <c r="B161" s="51" t="s">
        <v>361</v>
      </c>
      <c r="C161" s="61">
        <v>7.7</v>
      </c>
      <c r="D161" s="62">
        <v>37.4</v>
      </c>
      <c r="E161" s="63">
        <v>28.7</v>
      </c>
      <c r="F161" s="243">
        <f t="shared" si="4"/>
        <v>6.465550345624993</v>
      </c>
      <c r="G161" s="55">
        <v>17.121894235865188</v>
      </c>
      <c r="H161" s="56">
        <f t="shared" si="5"/>
        <v>-2.3782945711127379</v>
      </c>
    </row>
    <row r="162" spans="2:8">
      <c r="B162" s="51" t="s">
        <v>362</v>
      </c>
      <c r="C162" s="61">
        <v>32.200000000000003</v>
      </c>
      <c r="D162" s="62">
        <v>29</v>
      </c>
      <c r="E162" s="63">
        <v>39.299999999999997</v>
      </c>
      <c r="F162" s="243">
        <f t="shared" si="4"/>
        <v>0.95336376839492143</v>
      </c>
      <c r="G162" s="55">
        <v>-1.0412473188655236</v>
      </c>
      <c r="H162" s="56">
        <f t="shared" si="5"/>
        <v>2.8015125872075775</v>
      </c>
    </row>
    <row r="163" spans="2:8">
      <c r="B163" s="46" t="s">
        <v>363</v>
      </c>
      <c r="C163" s="61">
        <v>32.1</v>
      </c>
      <c r="D163" s="62">
        <v>34.700000000000003</v>
      </c>
      <c r="E163" s="63">
        <v>45.1</v>
      </c>
      <c r="F163" s="243">
        <f t="shared" si="4"/>
        <v>1.6323520937636893</v>
      </c>
      <c r="G163" s="55">
        <v>0.78187738938422235</v>
      </c>
      <c r="H163" s="56">
        <f t="shared" si="5"/>
        <v>2.4117372650551472</v>
      </c>
    </row>
    <row r="164" spans="2:8">
      <c r="B164" s="49" t="s">
        <v>364</v>
      </c>
      <c r="C164" s="61">
        <v>25.4</v>
      </c>
      <c r="D164" s="62">
        <v>37.1</v>
      </c>
      <c r="E164" s="63">
        <v>58.9</v>
      </c>
      <c r="F164" s="243">
        <f t="shared" si="4"/>
        <v>4.0864893627764243</v>
      </c>
      <c r="G164" s="55">
        <v>3.8613633927544466</v>
      </c>
      <c r="H164" s="56">
        <f t="shared" si="5"/>
        <v>4.2915727567187201</v>
      </c>
    </row>
    <row r="165" spans="2:8">
      <c r="B165" s="50" t="s">
        <v>365</v>
      </c>
      <c r="C165" s="61">
        <v>1849</v>
      </c>
      <c r="D165" s="62">
        <v>78.8</v>
      </c>
      <c r="E165" s="63">
        <v>1.7</v>
      </c>
      <c r="F165" s="243">
        <f t="shared" si="4"/>
        <v>-28.318788995680457</v>
      </c>
      <c r="G165" s="55">
        <v>-27.061146815282044</v>
      </c>
      <c r="H165" s="56">
        <f t="shared" si="5"/>
        <v>-29.443272808748834</v>
      </c>
    </row>
    <row r="166" spans="2:8">
      <c r="B166" s="50" t="s">
        <v>366</v>
      </c>
      <c r="C166" s="61">
        <v>43.9</v>
      </c>
      <c r="D166" s="62">
        <v>51</v>
      </c>
      <c r="E166" s="63">
        <v>69.7</v>
      </c>
      <c r="F166" s="243">
        <f t="shared" si="4"/>
        <v>2.2257706439345215</v>
      </c>
      <c r="G166" s="55">
        <v>1.5104061886185072</v>
      </c>
      <c r="H166" s="56">
        <f t="shared" si="5"/>
        <v>2.8804757325179509</v>
      </c>
    </row>
    <row r="167" spans="2:8">
      <c r="B167" s="50" t="s">
        <v>367</v>
      </c>
      <c r="C167" s="61">
        <v>20.3</v>
      </c>
      <c r="D167" s="62">
        <v>27.4</v>
      </c>
      <c r="E167" s="63">
        <v>70</v>
      </c>
      <c r="F167" s="243">
        <f t="shared" si="4"/>
        <v>6.0718382488634592</v>
      </c>
      <c r="G167" s="55">
        <v>3.0446509561851576</v>
      </c>
      <c r="H167" s="56">
        <f t="shared" si="5"/>
        <v>8.9009300614147246</v>
      </c>
    </row>
    <row r="168" spans="2:8">
      <c r="B168" s="50" t="s">
        <v>368</v>
      </c>
      <c r="C168" s="61">
        <v>27.6</v>
      </c>
      <c r="D168" s="62">
        <v>51.1</v>
      </c>
      <c r="E168" s="63">
        <v>55.7</v>
      </c>
      <c r="F168" s="243">
        <f t="shared" si="4"/>
        <v>3.4001677858348067</v>
      </c>
      <c r="G168" s="55">
        <v>6.3533518634894426</v>
      </c>
      <c r="H168" s="56">
        <f t="shared" si="5"/>
        <v>0.7866749703710374</v>
      </c>
    </row>
    <row r="169" spans="2:8">
      <c r="B169" s="50" t="s">
        <v>369</v>
      </c>
      <c r="C169" s="61">
        <v>30.1</v>
      </c>
      <c r="D169" s="62">
        <v>24.1</v>
      </c>
      <c r="E169" s="63">
        <v>34</v>
      </c>
      <c r="F169" s="243">
        <f t="shared" si="4"/>
        <v>0.58185458293802395</v>
      </c>
      <c r="G169" s="55">
        <v>-2.1986038146917131</v>
      </c>
      <c r="H169" s="56">
        <f t="shared" si="5"/>
        <v>3.1780802696049326</v>
      </c>
    </row>
    <row r="170" spans="2:8">
      <c r="B170" s="50" t="s">
        <v>370</v>
      </c>
      <c r="C170" s="61">
        <v>29</v>
      </c>
      <c r="D170" s="62">
        <v>40.200000000000003</v>
      </c>
      <c r="E170" s="63">
        <v>59.5</v>
      </c>
      <c r="F170" s="243">
        <f t="shared" si="4"/>
        <v>3.4815220770326283</v>
      </c>
      <c r="G170" s="55">
        <v>3.3196212630810296</v>
      </c>
      <c r="H170" s="56">
        <f t="shared" si="5"/>
        <v>3.6289247749734965</v>
      </c>
    </row>
    <row r="171" spans="2:8">
      <c r="B171" s="50" t="s">
        <v>371</v>
      </c>
      <c r="C171" s="61">
        <v>26.7</v>
      </c>
      <c r="D171" s="62">
        <v>43.8</v>
      </c>
      <c r="E171" s="63">
        <v>82.5</v>
      </c>
      <c r="F171" s="243">
        <f t="shared" si="4"/>
        <v>5.5189847873870823</v>
      </c>
      <c r="G171" s="55">
        <v>5.0742466458984836</v>
      </c>
      <c r="H171" s="56">
        <f t="shared" si="5"/>
        <v>5.924925469158504</v>
      </c>
    </row>
    <row r="172" spans="2:8">
      <c r="B172" s="50" t="s">
        <v>372</v>
      </c>
      <c r="C172" s="61">
        <v>21.8</v>
      </c>
      <c r="D172" s="62">
        <v>34.200000000000003</v>
      </c>
      <c r="E172" s="63">
        <v>28.9</v>
      </c>
      <c r="F172" s="243">
        <f t="shared" si="4"/>
        <v>1.3515839691298215</v>
      </c>
      <c r="G172" s="55">
        <v>4.6060880838382445</v>
      </c>
      <c r="H172" s="56">
        <f t="shared" si="5"/>
        <v>-1.5191074423444584</v>
      </c>
    </row>
    <row r="173" spans="2:8">
      <c r="B173" s="50" t="s">
        <v>373</v>
      </c>
      <c r="C173" s="61">
        <v>15.6</v>
      </c>
      <c r="D173" s="62">
        <v>27.5</v>
      </c>
      <c r="E173" s="63">
        <v>39.9</v>
      </c>
      <c r="F173" s="243">
        <f t="shared" si="4"/>
        <v>4.5734286553899883</v>
      </c>
      <c r="G173" s="55">
        <v>5.8329275019240123</v>
      </c>
      <c r="H173" s="56">
        <f t="shared" si="5"/>
        <v>3.4414414557781381</v>
      </c>
    </row>
    <row r="174" spans="2:8">
      <c r="B174" s="49" t="s">
        <v>374</v>
      </c>
      <c r="C174" s="61">
        <v>20.100000000000001</v>
      </c>
      <c r="D174" s="62">
        <v>24.1</v>
      </c>
      <c r="E174" s="63">
        <v>33.299999999999997</v>
      </c>
      <c r="F174" s="243">
        <f t="shared" si="4"/>
        <v>2.4331172374520316</v>
      </c>
      <c r="G174" s="55">
        <v>1.8314900228650011</v>
      </c>
      <c r="H174" s="56">
        <f t="shared" si="5"/>
        <v>2.9831349607656543</v>
      </c>
    </row>
    <row r="175" spans="2:8">
      <c r="B175" s="50" t="s">
        <v>375</v>
      </c>
      <c r="C175" s="61">
        <v>34.9</v>
      </c>
      <c r="D175" s="62">
        <v>28.9</v>
      </c>
      <c r="E175" s="63">
        <v>43.7</v>
      </c>
      <c r="F175" s="243">
        <f t="shared" si="4"/>
        <v>1.076521202612768</v>
      </c>
      <c r="G175" s="55">
        <v>-1.868770191739344</v>
      </c>
      <c r="H175" s="56">
        <f t="shared" si="5"/>
        <v>3.8306998484926913</v>
      </c>
    </row>
    <row r="176" spans="2:8">
      <c r="B176" s="50" t="s">
        <v>376</v>
      </c>
      <c r="C176" s="61">
        <v>21.1</v>
      </c>
      <c r="D176" s="62">
        <v>25.7</v>
      </c>
      <c r="E176" s="63">
        <v>29.6</v>
      </c>
      <c r="F176" s="243">
        <f t="shared" si="4"/>
        <v>1.6249724227071383</v>
      </c>
      <c r="G176" s="55">
        <v>1.9917554534817583</v>
      </c>
      <c r="H176" s="56">
        <f t="shared" si="5"/>
        <v>1.2926780381401048</v>
      </c>
    </row>
    <row r="177" spans="2:8">
      <c r="B177" s="50" t="s">
        <v>377</v>
      </c>
      <c r="C177" s="61">
        <v>9.6999999999999993</v>
      </c>
      <c r="D177" s="62">
        <v>11.7</v>
      </c>
      <c r="E177" s="63">
        <v>25.4</v>
      </c>
      <c r="F177" s="243">
        <f t="shared" si="4"/>
        <v>4.6906059340559469</v>
      </c>
      <c r="G177" s="55">
        <v>1.8923110576258839</v>
      </c>
      <c r="H177" s="56">
        <f t="shared" si="5"/>
        <v>7.3011435518111956</v>
      </c>
    </row>
    <row r="178" spans="2:8">
      <c r="B178" s="50" t="s">
        <v>378</v>
      </c>
      <c r="C178" s="61">
        <v>24.4</v>
      </c>
      <c r="D178" s="62">
        <v>32.4</v>
      </c>
      <c r="E178" s="63">
        <v>36.200000000000003</v>
      </c>
      <c r="F178" s="243">
        <f t="shared" si="4"/>
        <v>1.8962110765494922</v>
      </c>
      <c r="G178" s="55">
        <v>2.8763431489623237</v>
      </c>
      <c r="H178" s="56">
        <f t="shared" si="5"/>
        <v>1.0132874850153462</v>
      </c>
    </row>
    <row r="179" spans="2:8">
      <c r="B179" s="50" t="s">
        <v>379</v>
      </c>
      <c r="C179" s="61">
        <v>19</v>
      </c>
      <c r="D179" s="62">
        <v>21.8</v>
      </c>
      <c r="E179" s="63">
        <v>29.3</v>
      </c>
      <c r="F179" s="243">
        <f t="shared" si="4"/>
        <v>2.0840309323793438</v>
      </c>
      <c r="G179" s="55">
        <v>1.3842024915444062</v>
      </c>
      <c r="H179" s="56">
        <f t="shared" si="5"/>
        <v>2.724429687631047</v>
      </c>
    </row>
    <row r="180" spans="2:8">
      <c r="B180" s="50" t="s">
        <v>380</v>
      </c>
      <c r="C180" s="61">
        <v>25.9</v>
      </c>
      <c r="D180" s="62">
        <v>31.3</v>
      </c>
      <c r="E180" s="63">
        <v>35.299999999999997</v>
      </c>
      <c r="F180" s="243">
        <f t="shared" si="4"/>
        <v>1.4854001923031213</v>
      </c>
      <c r="G180" s="55">
        <v>1.9117964885295713</v>
      </c>
      <c r="H180" s="56">
        <f t="shared" si="5"/>
        <v>1.0993155182912107</v>
      </c>
    </row>
    <row r="181" spans="2:8">
      <c r="B181" s="50" t="s">
        <v>381</v>
      </c>
      <c r="C181" s="61">
        <v>21.7</v>
      </c>
      <c r="D181" s="62">
        <v>26.3</v>
      </c>
      <c r="E181" s="63">
        <v>33</v>
      </c>
      <c r="F181" s="243">
        <f t="shared" si="4"/>
        <v>2.0162247676718703</v>
      </c>
      <c r="G181" s="55">
        <v>1.9411671116171592</v>
      </c>
      <c r="H181" s="56">
        <f t="shared" si="5"/>
        <v>2.084506955530574</v>
      </c>
    </row>
    <row r="182" spans="2:8">
      <c r="B182" s="50" t="s">
        <v>382</v>
      </c>
      <c r="C182" s="61">
        <v>11.3</v>
      </c>
      <c r="D182" s="62">
        <v>16.7</v>
      </c>
      <c r="E182" s="63">
        <v>29.4</v>
      </c>
      <c r="F182" s="243">
        <f t="shared" si="4"/>
        <v>4.6585488969218991</v>
      </c>
      <c r="G182" s="55">
        <v>3.9833494996075247</v>
      </c>
      <c r="H182" s="56">
        <f t="shared" si="5"/>
        <v>5.2761703416271066</v>
      </c>
    </row>
    <row r="183" spans="2:8">
      <c r="B183" s="50" t="s">
        <v>383</v>
      </c>
      <c r="C183" s="61">
        <v>11.3</v>
      </c>
      <c r="D183" s="62">
        <v>14.4</v>
      </c>
      <c r="E183" s="63">
        <v>30.1</v>
      </c>
      <c r="F183" s="243">
        <f t="shared" si="4"/>
        <v>4.7758845130492444</v>
      </c>
      <c r="G183" s="55">
        <v>2.4538787678826779</v>
      </c>
      <c r="H183" s="56">
        <f t="shared" si="5"/>
        <v>6.932434615668237</v>
      </c>
    </row>
    <row r="184" spans="2:8">
      <c r="B184" s="50" t="s">
        <v>384</v>
      </c>
      <c r="C184" s="61">
        <v>16.600000000000001</v>
      </c>
      <c r="D184" s="62">
        <v>21.5</v>
      </c>
      <c r="E184" s="63">
        <v>31.5</v>
      </c>
      <c r="F184" s="243">
        <f t="shared" si="4"/>
        <v>3.0974055689519719</v>
      </c>
      <c r="G184" s="55">
        <v>2.6202426402879508</v>
      </c>
      <c r="H184" s="56">
        <f t="shared" si="5"/>
        <v>3.5331151046454234</v>
      </c>
    </row>
    <row r="185" spans="2:8">
      <c r="B185" s="50" t="s">
        <v>385</v>
      </c>
      <c r="C185" s="61">
        <v>21.9</v>
      </c>
      <c r="D185" s="62">
        <v>21.9</v>
      </c>
      <c r="E185" s="63">
        <v>22</v>
      </c>
      <c r="F185" s="243">
        <f t="shared" si="4"/>
        <v>2.1696717853902925E-2</v>
      </c>
      <c r="G185" s="55">
        <v>0</v>
      </c>
      <c r="H185" s="56">
        <f t="shared" si="5"/>
        <v>4.1425091784685897E-2</v>
      </c>
    </row>
    <row r="186" spans="2:8">
      <c r="B186" s="50" t="s">
        <v>386</v>
      </c>
      <c r="C186" s="61">
        <v>22.5</v>
      </c>
      <c r="D186" s="62">
        <v>39.1</v>
      </c>
      <c r="E186" s="63">
        <v>57.6</v>
      </c>
      <c r="F186" s="243">
        <f t="shared" si="4"/>
        <v>4.5779196768942709</v>
      </c>
      <c r="G186" s="55">
        <v>5.6816107395026849</v>
      </c>
      <c r="H186" s="56">
        <f t="shared" si="5"/>
        <v>3.5845696325575327</v>
      </c>
    </row>
    <row r="187" spans="2:8">
      <c r="B187" s="49" t="s">
        <v>387</v>
      </c>
      <c r="C187" s="61">
        <v>39.200000000000003</v>
      </c>
      <c r="D187" s="62">
        <v>38.4</v>
      </c>
      <c r="E187" s="63">
        <v>44.9</v>
      </c>
      <c r="F187" s="243">
        <f t="shared" si="4"/>
        <v>0.64857538074536425</v>
      </c>
      <c r="G187" s="55">
        <v>-0.20598044055625264</v>
      </c>
      <c r="H187" s="56">
        <f t="shared" si="5"/>
        <v>1.4317927611859904</v>
      </c>
    </row>
    <row r="188" spans="2:8">
      <c r="B188" s="50" t="s">
        <v>388</v>
      </c>
      <c r="C188" s="61">
        <v>33.1</v>
      </c>
      <c r="D188" s="62">
        <v>47.2</v>
      </c>
      <c r="E188" s="63">
        <v>55.2</v>
      </c>
      <c r="F188" s="243">
        <f t="shared" si="4"/>
        <v>2.4652769620962411</v>
      </c>
      <c r="G188" s="55">
        <v>3.6123205527647917</v>
      </c>
      <c r="H188" s="56">
        <f t="shared" si="5"/>
        <v>1.4335330278927971</v>
      </c>
    </row>
    <row r="189" spans="2:8">
      <c r="B189" s="50" t="s">
        <v>389</v>
      </c>
      <c r="C189" s="61">
        <v>231.4</v>
      </c>
      <c r="D189" s="62">
        <v>380.7</v>
      </c>
      <c r="E189" s="63">
        <v>151.30000000000001</v>
      </c>
      <c r="F189" s="243">
        <f t="shared" si="4"/>
        <v>-2.0029228777989738</v>
      </c>
      <c r="G189" s="55">
        <v>5.1046552940421597</v>
      </c>
      <c r="H189" s="56">
        <f t="shared" si="5"/>
        <v>-8.0464009921796595</v>
      </c>
    </row>
    <row r="190" spans="2:8">
      <c r="B190" s="50" t="s">
        <v>390</v>
      </c>
      <c r="C190" s="61">
        <v>151</v>
      </c>
      <c r="D190" s="62">
        <v>82.1</v>
      </c>
      <c r="E190" s="63">
        <v>55.2</v>
      </c>
      <c r="F190" s="243">
        <f t="shared" si="4"/>
        <v>-4.6789817709946728</v>
      </c>
      <c r="G190" s="55">
        <v>-5.9114835115669067</v>
      </c>
      <c r="H190" s="56">
        <f t="shared" si="5"/>
        <v>-3.5445210475160693</v>
      </c>
    </row>
    <row r="191" spans="2:8">
      <c r="B191" s="50" t="s">
        <v>391</v>
      </c>
      <c r="C191" s="61">
        <v>25.4</v>
      </c>
      <c r="D191" s="62">
        <v>30.2</v>
      </c>
      <c r="E191" s="63">
        <v>35.200000000000003</v>
      </c>
      <c r="F191" s="243">
        <f t="shared" si="4"/>
        <v>1.5659289593770387</v>
      </c>
      <c r="G191" s="55">
        <v>1.7459948631570299</v>
      </c>
      <c r="H191" s="56">
        <f t="shared" si="5"/>
        <v>1.4025092327135669</v>
      </c>
    </row>
    <row r="192" spans="2:8">
      <c r="B192" s="50" t="s">
        <v>392</v>
      </c>
      <c r="C192" s="61">
        <v>15.1</v>
      </c>
      <c r="D192" s="62">
        <v>23.4</v>
      </c>
      <c r="E192" s="63">
        <v>22.1</v>
      </c>
      <c r="F192" s="243">
        <f t="shared" si="4"/>
        <v>1.8302758655909468</v>
      </c>
      <c r="G192" s="55">
        <v>4.4777691996884084</v>
      </c>
      <c r="H192" s="56">
        <f t="shared" si="5"/>
        <v>-0.51827424450066051</v>
      </c>
    </row>
    <row r="193" spans="2:8">
      <c r="B193" s="51" t="s">
        <v>393</v>
      </c>
      <c r="C193" s="61">
        <v>30.5</v>
      </c>
      <c r="D193" s="62">
        <v>40.799999999999997</v>
      </c>
      <c r="E193" s="63">
        <v>42.1</v>
      </c>
      <c r="F193" s="243">
        <f t="shared" si="4"/>
        <v>1.5467016818597967</v>
      </c>
      <c r="G193" s="55">
        <v>2.9522950172444995</v>
      </c>
      <c r="H193" s="56">
        <f t="shared" si="5"/>
        <v>0.28554927456649892</v>
      </c>
    </row>
    <row r="194" spans="2:8">
      <c r="B194" s="51" t="s">
        <v>394</v>
      </c>
      <c r="C194" s="61">
        <v>13.5</v>
      </c>
      <c r="D194" s="62">
        <v>18.3</v>
      </c>
      <c r="E194" s="63">
        <v>12.4</v>
      </c>
      <c r="F194" s="243">
        <f t="shared" si="4"/>
        <v>-0.40391165857174283</v>
      </c>
      <c r="G194" s="55">
        <v>3.0888588330149958</v>
      </c>
      <c r="H194" s="56">
        <f t="shared" si="5"/>
        <v>-3.4763601594731908</v>
      </c>
    </row>
    <row r="195" spans="2:8">
      <c r="B195" s="51" t="s">
        <v>395</v>
      </c>
      <c r="C195" s="61">
        <v>11.1</v>
      </c>
      <c r="D195" s="62">
        <v>20.8</v>
      </c>
      <c r="E195" s="63">
        <v>24.3</v>
      </c>
      <c r="F195" s="243">
        <f t="shared" si="4"/>
        <v>3.8015805519484802</v>
      </c>
      <c r="G195" s="55">
        <v>6.4814694064681211</v>
      </c>
      <c r="H195" s="56">
        <f t="shared" si="5"/>
        <v>1.4238908728904098</v>
      </c>
    </row>
    <row r="196" spans="2:8">
      <c r="B196" s="50" t="s">
        <v>396</v>
      </c>
      <c r="C196" s="61">
        <v>46.9</v>
      </c>
      <c r="D196" s="62">
        <v>43.6</v>
      </c>
      <c r="E196" s="63">
        <v>57.1</v>
      </c>
      <c r="F196" s="243">
        <f t="shared" si="4"/>
        <v>0.94148261667199584</v>
      </c>
      <c r="G196" s="55">
        <v>-0.72695009317566006</v>
      </c>
      <c r="H196" s="56">
        <f t="shared" si="5"/>
        <v>2.4825599702877676</v>
      </c>
    </row>
    <row r="197" spans="2:8">
      <c r="B197" s="50" t="s">
        <v>397</v>
      </c>
      <c r="C197" s="61">
        <v>0</v>
      </c>
      <c r="D197" s="62">
        <v>0</v>
      </c>
      <c r="E197" s="63">
        <v>0</v>
      </c>
      <c r="F197" s="243" t="str">
        <f t="shared" si="4"/>
        <v>N/A</v>
      </c>
      <c r="G197" s="55" t="s">
        <v>133</v>
      </c>
      <c r="H197" s="56" t="str">
        <f t="shared" si="5"/>
        <v>N/A</v>
      </c>
    </row>
    <row r="198" spans="2:8">
      <c r="B198" s="51" t="s">
        <v>398</v>
      </c>
      <c r="C198" s="61">
        <v>0</v>
      </c>
      <c r="D198" s="62">
        <v>0</v>
      </c>
      <c r="E198" s="63">
        <v>0</v>
      </c>
      <c r="F198" s="243" t="str">
        <f t="shared" si="4"/>
        <v>N/A</v>
      </c>
      <c r="G198" s="55" t="s">
        <v>133</v>
      </c>
      <c r="H198" s="56" t="str">
        <f t="shared" si="5"/>
        <v>N/A</v>
      </c>
    </row>
    <row r="199" spans="2:8">
      <c r="B199" s="51" t="s">
        <v>399</v>
      </c>
      <c r="C199" s="61">
        <v>0</v>
      </c>
      <c r="D199" s="62">
        <v>0</v>
      </c>
      <c r="E199" s="63">
        <v>0</v>
      </c>
      <c r="F199" s="243" t="str">
        <f t="shared" si="4"/>
        <v>N/A</v>
      </c>
      <c r="G199" s="55" t="s">
        <v>133</v>
      </c>
      <c r="H199" s="56" t="str">
        <f t="shared" si="5"/>
        <v>N/A</v>
      </c>
    </row>
    <row r="200" spans="2:8">
      <c r="B200" s="50" t="s">
        <v>400</v>
      </c>
      <c r="C200" s="61">
        <v>10.199999999999999</v>
      </c>
      <c r="D200" s="62">
        <v>17.3</v>
      </c>
      <c r="E200" s="63">
        <v>19</v>
      </c>
      <c r="F200" s="243">
        <f t="shared" ref="F200:F263" si="6">IFERROR(((E200/C200)^(1/(2018-1997))-1)*100, "N/A")</f>
        <v>3.006456888843223</v>
      </c>
      <c r="G200" s="55">
        <v>5.4252387327389018</v>
      </c>
      <c r="H200" s="56">
        <f t="shared" ref="H200:H263" si="7">IFERROR(((E200/D200)^(1/(2018-2007))-1)*100, "N/A")</f>
        <v>0.85575425377266701</v>
      </c>
    </row>
    <row r="201" spans="2:8">
      <c r="B201" s="51" t="s">
        <v>401</v>
      </c>
      <c r="C201" s="61">
        <v>1.8</v>
      </c>
      <c r="D201" s="62">
        <v>2.4</v>
      </c>
      <c r="E201" s="63">
        <v>2.1</v>
      </c>
      <c r="F201" s="243">
        <f t="shared" si="6"/>
        <v>0.73675161388560007</v>
      </c>
      <c r="G201" s="55">
        <v>2.9186008964760646</v>
      </c>
      <c r="H201" s="56">
        <f t="shared" si="7"/>
        <v>-1.2065834448220736</v>
      </c>
    </row>
    <row r="202" spans="2:8">
      <c r="B202" s="51" t="s">
        <v>402</v>
      </c>
      <c r="C202" s="61">
        <v>21.8</v>
      </c>
      <c r="D202" s="62">
        <v>33.299999999999997</v>
      </c>
      <c r="E202" s="63">
        <v>38.6</v>
      </c>
      <c r="F202" s="243">
        <f t="shared" si="6"/>
        <v>2.7580260255407385</v>
      </c>
      <c r="G202" s="55">
        <v>4.3274936299056543</v>
      </c>
      <c r="H202" s="56">
        <f t="shared" si="7"/>
        <v>1.3517351588732796</v>
      </c>
    </row>
    <row r="203" spans="2:8">
      <c r="B203" s="50" t="s">
        <v>403</v>
      </c>
      <c r="C203" s="61">
        <v>28.2</v>
      </c>
      <c r="D203" s="62">
        <v>23.6</v>
      </c>
      <c r="E203" s="63">
        <v>46.1</v>
      </c>
      <c r="F203" s="243">
        <f t="shared" si="6"/>
        <v>2.3680362611854466</v>
      </c>
      <c r="G203" s="55">
        <v>-1.7649909566117672</v>
      </c>
      <c r="H203" s="56">
        <f t="shared" si="7"/>
        <v>6.276038284254648</v>
      </c>
    </row>
    <row r="204" spans="2:8">
      <c r="B204" s="49" t="s">
        <v>404</v>
      </c>
      <c r="C204" s="61">
        <v>62.2</v>
      </c>
      <c r="D204" s="62">
        <v>72</v>
      </c>
      <c r="E204" s="63">
        <v>187</v>
      </c>
      <c r="F204" s="243">
        <f t="shared" si="6"/>
        <v>5.3814922036864887</v>
      </c>
      <c r="G204" s="55">
        <v>1.4738670572523427</v>
      </c>
      <c r="H204" s="56">
        <f t="shared" si="7"/>
        <v>9.0643075508541884</v>
      </c>
    </row>
    <row r="205" spans="2:8">
      <c r="B205" s="50" t="s">
        <v>405</v>
      </c>
      <c r="C205" s="61">
        <v>27.8</v>
      </c>
      <c r="D205" s="62">
        <v>39.200000000000003</v>
      </c>
      <c r="E205" s="63">
        <v>60.9</v>
      </c>
      <c r="F205" s="243">
        <f t="shared" si="6"/>
        <v>3.8048721620977499</v>
      </c>
      <c r="G205" s="55">
        <v>3.4961339220966892</v>
      </c>
      <c r="H205" s="56">
        <f t="shared" si="7"/>
        <v>4.086342426706735</v>
      </c>
    </row>
    <row r="206" spans="2:8">
      <c r="B206" s="51" t="s">
        <v>406</v>
      </c>
      <c r="C206" s="61">
        <v>24.2</v>
      </c>
      <c r="D206" s="62">
        <v>37.1</v>
      </c>
      <c r="E206" s="63">
        <v>69.2</v>
      </c>
      <c r="F206" s="243">
        <f t="shared" si="6"/>
        <v>5.1303547586215137</v>
      </c>
      <c r="G206" s="55">
        <v>4.3652347625787735</v>
      </c>
      <c r="H206" s="56">
        <f t="shared" si="7"/>
        <v>5.8307848258491113</v>
      </c>
    </row>
    <row r="207" spans="2:8">
      <c r="B207" s="51" t="s">
        <v>407</v>
      </c>
      <c r="C207" s="61">
        <v>72.2</v>
      </c>
      <c r="D207" s="62">
        <v>42.3</v>
      </c>
      <c r="E207" s="63">
        <v>77.400000000000006</v>
      </c>
      <c r="F207" s="243">
        <f t="shared" si="6"/>
        <v>0.33172391716171923</v>
      </c>
      <c r="G207" s="55">
        <v>-5.2061162283053797</v>
      </c>
      <c r="H207" s="56">
        <f t="shared" si="7"/>
        <v>5.646374881544558</v>
      </c>
    </row>
    <row r="208" spans="2:8">
      <c r="B208" s="51" t="s">
        <v>408</v>
      </c>
      <c r="C208" s="61">
        <v>22.1</v>
      </c>
      <c r="D208" s="62">
        <v>48.2</v>
      </c>
      <c r="E208" s="63">
        <v>21.1</v>
      </c>
      <c r="F208" s="243">
        <f t="shared" si="6"/>
        <v>-0.22025502491715976</v>
      </c>
      <c r="G208" s="55">
        <v>8.1099026941999988</v>
      </c>
      <c r="H208" s="56">
        <f t="shared" si="7"/>
        <v>-7.2348101096211037</v>
      </c>
    </row>
    <row r="209" spans="2:8">
      <c r="B209" s="50" t="s">
        <v>409</v>
      </c>
      <c r="C209" s="61">
        <v>45.3</v>
      </c>
      <c r="D209" s="62">
        <v>44.9</v>
      </c>
      <c r="E209" s="63">
        <v>33</v>
      </c>
      <c r="F209" s="243">
        <f t="shared" si="6"/>
        <v>-1.4972470132257443</v>
      </c>
      <c r="G209" s="55">
        <v>-8.8653057344234565E-2</v>
      </c>
      <c r="H209" s="56">
        <f t="shared" si="7"/>
        <v>-2.7605465875082724</v>
      </c>
    </row>
    <row r="210" spans="2:8">
      <c r="B210" s="51" t="s">
        <v>410</v>
      </c>
      <c r="C210" s="61">
        <v>37.9</v>
      </c>
      <c r="D210" s="62">
        <v>34.1</v>
      </c>
      <c r="E210" s="63">
        <v>57.9</v>
      </c>
      <c r="F210" s="243">
        <f t="shared" si="6"/>
        <v>2.0384325780022028</v>
      </c>
      <c r="G210" s="55">
        <v>-1.0509755274462518</v>
      </c>
      <c r="H210" s="56">
        <f t="shared" si="7"/>
        <v>4.9306102488080539</v>
      </c>
    </row>
    <row r="211" spans="2:8">
      <c r="B211" s="51" t="s">
        <v>411</v>
      </c>
      <c r="C211" s="61">
        <v>102.8</v>
      </c>
      <c r="D211" s="62">
        <v>51.6</v>
      </c>
      <c r="E211" s="63">
        <v>25.3</v>
      </c>
      <c r="F211" s="243">
        <f t="shared" si="6"/>
        <v>-6.4581258395762564</v>
      </c>
      <c r="G211" s="55">
        <v>-6.6604594731334181</v>
      </c>
      <c r="H211" s="56">
        <f t="shared" si="7"/>
        <v>-6.2738055927432317</v>
      </c>
    </row>
    <row r="212" spans="2:8">
      <c r="B212" s="51" t="s">
        <v>412</v>
      </c>
      <c r="C212" s="61">
        <v>11.1</v>
      </c>
      <c r="D212" s="62">
        <v>65.3</v>
      </c>
      <c r="E212" s="63">
        <v>4.8</v>
      </c>
      <c r="F212" s="243">
        <f t="shared" si="6"/>
        <v>-3.9134115129747404</v>
      </c>
      <c r="G212" s="55">
        <v>19.387544582123752</v>
      </c>
      <c r="H212" s="56">
        <f t="shared" si="7"/>
        <v>-21.125083191388239</v>
      </c>
    </row>
    <row r="213" spans="2:8">
      <c r="B213" s="50" t="s">
        <v>413</v>
      </c>
      <c r="C213" s="61">
        <v>51.6</v>
      </c>
      <c r="D213" s="62">
        <v>52.3</v>
      </c>
      <c r="E213" s="63">
        <v>68.599999999999994</v>
      </c>
      <c r="F213" s="243">
        <f t="shared" si="6"/>
        <v>1.3652878078435959</v>
      </c>
      <c r="G213" s="55">
        <v>0.13483781037442188</v>
      </c>
      <c r="H213" s="56">
        <f t="shared" si="7"/>
        <v>2.4969942331272366</v>
      </c>
    </row>
    <row r="214" spans="2:8">
      <c r="B214" s="51" t="s">
        <v>414</v>
      </c>
      <c r="C214" s="61">
        <v>51.6</v>
      </c>
      <c r="D214" s="62">
        <v>52.3</v>
      </c>
      <c r="E214" s="63">
        <v>68.599999999999994</v>
      </c>
      <c r="F214" s="243">
        <f t="shared" si="6"/>
        <v>1.3652878078435959</v>
      </c>
      <c r="G214" s="55">
        <v>0.13483781037442188</v>
      </c>
      <c r="H214" s="56">
        <f t="shared" si="7"/>
        <v>2.4969942331272366</v>
      </c>
    </row>
    <row r="215" spans="2:8">
      <c r="B215" s="51" t="s">
        <v>415</v>
      </c>
      <c r="C215" s="61">
        <v>0</v>
      </c>
      <c r="D215" s="62">
        <v>0</v>
      </c>
      <c r="E215" s="63">
        <v>0</v>
      </c>
      <c r="F215" s="243" t="str">
        <f t="shared" si="6"/>
        <v>N/A</v>
      </c>
      <c r="G215" s="55" t="s">
        <v>133</v>
      </c>
      <c r="H215" s="56" t="str">
        <f t="shared" si="7"/>
        <v>N/A</v>
      </c>
    </row>
    <row r="216" spans="2:8">
      <c r="B216" s="50" t="s">
        <v>416</v>
      </c>
      <c r="C216" s="61">
        <v>82</v>
      </c>
      <c r="D216" s="62">
        <v>81.2</v>
      </c>
      <c r="E216" s="63">
        <v>264</v>
      </c>
      <c r="F216" s="243">
        <f t="shared" si="6"/>
        <v>5.7256782084276425</v>
      </c>
      <c r="G216" s="55">
        <v>-9.799195745916478E-2</v>
      </c>
      <c r="H216" s="56">
        <f t="shared" si="7"/>
        <v>11.314005059393795</v>
      </c>
    </row>
    <row r="217" spans="2:8">
      <c r="B217" s="50" t="s">
        <v>417</v>
      </c>
      <c r="C217" s="61">
        <v>34.9</v>
      </c>
      <c r="D217" s="62">
        <v>50.9</v>
      </c>
      <c r="E217" s="63">
        <v>236.6</v>
      </c>
      <c r="F217" s="243">
        <f t="shared" si="6"/>
        <v>9.5419438912344177</v>
      </c>
      <c r="G217" s="55">
        <v>3.8458715357798434</v>
      </c>
      <c r="H217" s="56">
        <f t="shared" si="7"/>
        <v>14.990870009169054</v>
      </c>
    </row>
    <row r="218" spans="2:8">
      <c r="B218" s="50" t="s">
        <v>418</v>
      </c>
      <c r="C218" s="61">
        <v>4.5999999999999996</v>
      </c>
      <c r="D218" s="62">
        <v>27</v>
      </c>
      <c r="E218" s="63">
        <v>82.5</v>
      </c>
      <c r="F218" s="243">
        <f t="shared" si="6"/>
        <v>14.73602904269522</v>
      </c>
      <c r="G218" s="55">
        <v>19.360490067332805</v>
      </c>
      <c r="H218" s="56">
        <f t="shared" si="7"/>
        <v>10.687634860039008</v>
      </c>
    </row>
    <row r="219" spans="2:8">
      <c r="B219" s="49" t="s">
        <v>419</v>
      </c>
      <c r="C219" s="61">
        <v>45.7</v>
      </c>
      <c r="D219" s="62">
        <v>47.2</v>
      </c>
      <c r="E219" s="63">
        <v>72.599999999999994</v>
      </c>
      <c r="F219" s="243">
        <f t="shared" si="6"/>
        <v>2.2285971099312851</v>
      </c>
      <c r="G219" s="55">
        <v>0.32347801149332778</v>
      </c>
      <c r="H219" s="56">
        <f t="shared" si="7"/>
        <v>3.9918995148984227</v>
      </c>
    </row>
    <row r="220" spans="2:8">
      <c r="B220" s="49" t="s">
        <v>420</v>
      </c>
      <c r="C220" s="61">
        <v>50.9</v>
      </c>
      <c r="D220" s="62">
        <v>51.7</v>
      </c>
      <c r="E220" s="63">
        <v>79.2</v>
      </c>
      <c r="F220" s="243">
        <f t="shared" si="6"/>
        <v>2.1276196090506128</v>
      </c>
      <c r="G220" s="55">
        <v>0.15607024261212743</v>
      </c>
      <c r="H220" s="56">
        <f t="shared" si="7"/>
        <v>3.9535948972603263</v>
      </c>
    </row>
    <row r="221" spans="2:8">
      <c r="B221" s="50" t="s">
        <v>421</v>
      </c>
      <c r="C221" s="61">
        <v>41.2</v>
      </c>
      <c r="D221" s="62">
        <v>57.7</v>
      </c>
      <c r="E221" s="63">
        <v>101.5</v>
      </c>
      <c r="F221" s="243">
        <f t="shared" si="6"/>
        <v>4.3869322419577639</v>
      </c>
      <c r="G221" s="55">
        <v>3.4255549134819319</v>
      </c>
      <c r="H221" s="56">
        <f t="shared" si="7"/>
        <v>5.2686641316136429</v>
      </c>
    </row>
    <row r="222" spans="2:8">
      <c r="B222" s="51" t="s">
        <v>422</v>
      </c>
      <c r="C222" s="61">
        <v>0</v>
      </c>
      <c r="D222" s="62">
        <v>0</v>
      </c>
      <c r="E222" s="63">
        <v>0</v>
      </c>
      <c r="F222" s="243" t="str">
        <f t="shared" si="6"/>
        <v>N/A</v>
      </c>
      <c r="G222" s="55" t="s">
        <v>133</v>
      </c>
      <c r="H222" s="56" t="str">
        <f t="shared" si="7"/>
        <v>N/A</v>
      </c>
    </row>
    <row r="223" spans="2:8">
      <c r="B223" s="51" t="s">
        <v>423</v>
      </c>
      <c r="C223" s="61">
        <v>28.8</v>
      </c>
      <c r="D223" s="62">
        <v>24.6</v>
      </c>
      <c r="E223" s="63">
        <v>47.7</v>
      </c>
      <c r="F223" s="243">
        <f t="shared" si="6"/>
        <v>2.4317438079661802</v>
      </c>
      <c r="G223" s="55">
        <v>-1.5639310200511014</v>
      </c>
      <c r="H223" s="56">
        <f t="shared" si="7"/>
        <v>6.2047482496265127</v>
      </c>
    </row>
    <row r="224" spans="2:8">
      <c r="B224" s="51" t="s">
        <v>424</v>
      </c>
      <c r="C224" s="61">
        <v>41.9</v>
      </c>
      <c r="D224" s="62">
        <v>61.2</v>
      </c>
      <c r="E224" s="63">
        <v>107</v>
      </c>
      <c r="F224" s="243">
        <f t="shared" si="6"/>
        <v>4.5656486712276623</v>
      </c>
      <c r="G224" s="55">
        <v>3.8612965787742759</v>
      </c>
      <c r="H224" s="56">
        <f t="shared" si="7"/>
        <v>5.2101129553383974</v>
      </c>
    </row>
    <row r="225" spans="2:8">
      <c r="B225" s="50" t="s">
        <v>425</v>
      </c>
      <c r="C225" s="61">
        <v>47.8</v>
      </c>
      <c r="D225" s="62">
        <v>40.4</v>
      </c>
      <c r="E225" s="63">
        <v>71.599999999999994</v>
      </c>
      <c r="F225" s="243">
        <f t="shared" si="6"/>
        <v>1.942771043892777</v>
      </c>
      <c r="G225" s="55">
        <v>-1.667892594128606</v>
      </c>
      <c r="H225" s="56">
        <f t="shared" si="7"/>
        <v>5.3401147273965943</v>
      </c>
    </row>
    <row r="226" spans="2:8">
      <c r="B226" s="50" t="s">
        <v>426</v>
      </c>
      <c r="C226" s="61">
        <v>31.9</v>
      </c>
      <c r="D226" s="62">
        <v>26.3</v>
      </c>
      <c r="E226" s="63">
        <v>33.6</v>
      </c>
      <c r="F226" s="243">
        <f t="shared" si="6"/>
        <v>0.24754425360518084</v>
      </c>
      <c r="G226" s="55">
        <v>-1.9118583610908235</v>
      </c>
      <c r="H226" s="56">
        <f t="shared" si="7"/>
        <v>2.2518631003029421</v>
      </c>
    </row>
    <row r="227" spans="2:8">
      <c r="B227" s="50" t="s">
        <v>427</v>
      </c>
      <c r="C227" s="61">
        <v>74.900000000000006</v>
      </c>
      <c r="D227" s="62">
        <v>67.8</v>
      </c>
      <c r="E227" s="63">
        <v>81.8</v>
      </c>
      <c r="F227" s="243">
        <f t="shared" si="6"/>
        <v>0.42051671529752532</v>
      </c>
      <c r="G227" s="55">
        <v>-0.9909741252923876</v>
      </c>
      <c r="H227" s="56">
        <f t="shared" si="7"/>
        <v>1.7211443419948846</v>
      </c>
    </row>
    <row r="228" spans="2:8">
      <c r="B228" s="51" t="s">
        <v>428</v>
      </c>
      <c r="C228" s="61">
        <v>113.5</v>
      </c>
      <c r="D228" s="62">
        <v>99.9</v>
      </c>
      <c r="E228" s="63">
        <v>152.9</v>
      </c>
      <c r="F228" s="243">
        <f t="shared" si="6"/>
        <v>1.429073458654373</v>
      </c>
      <c r="G228" s="55">
        <v>-1.2682209445999293</v>
      </c>
      <c r="H228" s="56">
        <f t="shared" si="7"/>
        <v>3.9450513021586975</v>
      </c>
    </row>
    <row r="229" spans="2:8">
      <c r="B229" s="51" t="s">
        <v>429</v>
      </c>
      <c r="C229" s="61">
        <v>32.799999999999997</v>
      </c>
      <c r="D229" s="62">
        <v>43.8</v>
      </c>
      <c r="E229" s="63">
        <v>49.7</v>
      </c>
      <c r="F229" s="243">
        <f t="shared" si="6"/>
        <v>1.9986460536650874</v>
      </c>
      <c r="G229" s="55">
        <v>2.9342789558253646</v>
      </c>
      <c r="H229" s="56">
        <f t="shared" si="7"/>
        <v>1.1554527005917858</v>
      </c>
    </row>
    <row r="230" spans="2:8">
      <c r="B230" s="50" t="s">
        <v>430</v>
      </c>
      <c r="C230" s="61">
        <v>60.4</v>
      </c>
      <c r="D230" s="62">
        <v>33.5</v>
      </c>
      <c r="E230" s="63">
        <v>44.6</v>
      </c>
      <c r="F230" s="243">
        <f t="shared" si="6"/>
        <v>-1.4336958803996325</v>
      </c>
      <c r="G230" s="55">
        <v>-5.7240783411574458</v>
      </c>
      <c r="H230" s="56">
        <f t="shared" si="7"/>
        <v>2.6358528929614655</v>
      </c>
    </row>
    <row r="231" spans="2:8">
      <c r="B231" s="49" t="s">
        <v>431</v>
      </c>
      <c r="C231" s="61">
        <v>109.1</v>
      </c>
      <c r="D231" s="62">
        <v>122.5</v>
      </c>
      <c r="E231" s="63">
        <v>142.9</v>
      </c>
      <c r="F231" s="243">
        <f t="shared" si="6"/>
        <v>1.2934372340179801</v>
      </c>
      <c r="G231" s="55">
        <v>1.1651975219730604</v>
      </c>
      <c r="H231" s="56">
        <f t="shared" si="7"/>
        <v>1.4101598495476653</v>
      </c>
    </row>
    <row r="232" spans="2:8">
      <c r="B232" s="50" t="s">
        <v>432</v>
      </c>
      <c r="C232" s="61">
        <v>197.9</v>
      </c>
      <c r="D232" s="62">
        <v>153.80000000000001</v>
      </c>
      <c r="E232" s="63">
        <v>181.4</v>
      </c>
      <c r="F232" s="243">
        <f t="shared" si="6"/>
        <v>-0.41370053436811105</v>
      </c>
      <c r="G232" s="55">
        <v>-2.4895739206050371</v>
      </c>
      <c r="H232" s="56">
        <f t="shared" si="7"/>
        <v>1.5117815412224234</v>
      </c>
    </row>
    <row r="233" spans="2:8">
      <c r="B233" s="51" t="s">
        <v>433</v>
      </c>
      <c r="C233" s="61">
        <v>348.4</v>
      </c>
      <c r="D233" s="62">
        <v>238</v>
      </c>
      <c r="E233" s="63">
        <v>266</v>
      </c>
      <c r="F233" s="243">
        <f t="shared" si="6"/>
        <v>-1.276802331000515</v>
      </c>
      <c r="G233" s="55">
        <v>-3.7391081486587652</v>
      </c>
      <c r="H233" s="56">
        <f t="shared" si="7"/>
        <v>1.0162714531225969</v>
      </c>
    </row>
    <row r="234" spans="2:8">
      <c r="B234" s="51" t="s">
        <v>434</v>
      </c>
      <c r="C234" s="61">
        <v>66.599999999999994</v>
      </c>
      <c r="D234" s="62">
        <v>89.4</v>
      </c>
      <c r="E234" s="63">
        <v>72.900000000000006</v>
      </c>
      <c r="F234" s="243">
        <f t="shared" si="6"/>
        <v>0.43132784501771493</v>
      </c>
      <c r="G234" s="55">
        <v>2.9879299541109905</v>
      </c>
      <c r="H234" s="56">
        <f t="shared" si="7"/>
        <v>-1.8377405246623679</v>
      </c>
    </row>
    <row r="235" spans="2:8">
      <c r="B235" s="50" t="s">
        <v>435</v>
      </c>
      <c r="C235" s="61">
        <v>22.6</v>
      </c>
      <c r="D235" s="62">
        <v>51.6</v>
      </c>
      <c r="E235" s="63">
        <v>91</v>
      </c>
      <c r="F235" s="243">
        <f t="shared" si="6"/>
        <v>6.8578252118193905</v>
      </c>
      <c r="G235" s="55">
        <v>8.6060768948724498</v>
      </c>
      <c r="H235" s="56">
        <f t="shared" si="7"/>
        <v>5.2929381425834254</v>
      </c>
    </row>
    <row r="236" spans="2:8">
      <c r="B236" s="51" t="s">
        <v>436</v>
      </c>
      <c r="C236" s="61">
        <v>68.900000000000006</v>
      </c>
      <c r="D236" s="62">
        <v>87.9</v>
      </c>
      <c r="E236" s="63">
        <v>69.8</v>
      </c>
      <c r="F236" s="243">
        <f t="shared" si="6"/>
        <v>6.1818298442539721E-2</v>
      </c>
      <c r="G236" s="55">
        <v>2.4653352458757105</v>
      </c>
      <c r="H236" s="56">
        <f t="shared" si="7"/>
        <v>-2.074238177255372</v>
      </c>
    </row>
    <row r="237" spans="2:8">
      <c r="B237" s="51" t="s">
        <v>437</v>
      </c>
      <c r="C237" s="61">
        <v>12.8</v>
      </c>
      <c r="D237" s="62">
        <v>38.299999999999997</v>
      </c>
      <c r="E237" s="63">
        <v>102</v>
      </c>
      <c r="F237" s="243">
        <f t="shared" si="6"/>
        <v>10.388375688667617</v>
      </c>
      <c r="G237" s="55">
        <v>11.583217578073256</v>
      </c>
      <c r="H237" s="56">
        <f t="shared" si="7"/>
        <v>9.3132620340026016</v>
      </c>
    </row>
    <row r="238" spans="2:8">
      <c r="B238" s="50" t="s">
        <v>438</v>
      </c>
      <c r="C238" s="61">
        <v>1210</v>
      </c>
      <c r="D238" s="62">
        <v>183.4</v>
      </c>
      <c r="E238" s="63">
        <v>307.60000000000002</v>
      </c>
      <c r="F238" s="243">
        <f t="shared" si="6"/>
        <v>-6.3136679114836003</v>
      </c>
      <c r="G238" s="55">
        <v>-17.1940782038299</v>
      </c>
      <c r="H238" s="56">
        <f t="shared" si="7"/>
        <v>4.8134460634329468</v>
      </c>
    </row>
    <row r="239" spans="2:8">
      <c r="B239" s="49" t="s">
        <v>439</v>
      </c>
      <c r="C239" s="61">
        <v>59.7</v>
      </c>
      <c r="D239" s="62">
        <v>53.5</v>
      </c>
      <c r="E239" s="63">
        <v>53.9</v>
      </c>
      <c r="F239" s="243">
        <f t="shared" si="6"/>
        <v>-0.48549167268117088</v>
      </c>
      <c r="G239" s="55">
        <v>-1.0905139759058269</v>
      </c>
      <c r="H239" s="56">
        <f t="shared" si="7"/>
        <v>6.7739514789777466E-2</v>
      </c>
    </row>
    <row r="240" spans="2:8">
      <c r="B240" s="50" t="s">
        <v>440</v>
      </c>
      <c r="C240" s="61">
        <v>55.4</v>
      </c>
      <c r="D240" s="62">
        <v>46.9</v>
      </c>
      <c r="E240" s="63">
        <v>62.8</v>
      </c>
      <c r="F240" s="243">
        <f t="shared" si="6"/>
        <v>0.59881184672778698</v>
      </c>
      <c r="G240" s="55">
        <v>-1.6518244421681705</v>
      </c>
      <c r="H240" s="56">
        <f t="shared" si="7"/>
        <v>2.6895079347721174</v>
      </c>
    </row>
    <row r="241" spans="2:8">
      <c r="B241" s="51" t="s">
        <v>441</v>
      </c>
      <c r="C241" s="61">
        <v>79.3</v>
      </c>
      <c r="D241" s="62">
        <v>55.7</v>
      </c>
      <c r="E241" s="63">
        <v>72.400000000000006</v>
      </c>
      <c r="F241" s="243">
        <f t="shared" si="6"/>
        <v>-0.43254671151498059</v>
      </c>
      <c r="G241" s="55">
        <v>-3.4709124979460659</v>
      </c>
      <c r="H241" s="56">
        <f t="shared" si="7"/>
        <v>2.4125155311377267</v>
      </c>
    </row>
    <row r="242" spans="2:8">
      <c r="B242" s="51" t="s">
        <v>442</v>
      </c>
      <c r="C242" s="61">
        <v>35.6</v>
      </c>
      <c r="D242" s="62">
        <v>36.799999999999997</v>
      </c>
      <c r="E242" s="63">
        <v>57</v>
      </c>
      <c r="F242" s="243">
        <f t="shared" si="6"/>
        <v>2.2667647375332223</v>
      </c>
      <c r="G242" s="55">
        <v>0.33207221537361331</v>
      </c>
      <c r="H242" s="56">
        <f t="shared" si="7"/>
        <v>4.0579306838403939</v>
      </c>
    </row>
    <row r="243" spans="2:8">
      <c r="B243" s="50" t="s">
        <v>443</v>
      </c>
      <c r="C243" s="61">
        <v>77.7</v>
      </c>
      <c r="D243" s="62">
        <v>79.599999999999994</v>
      </c>
      <c r="E243" s="63">
        <v>45.8</v>
      </c>
      <c r="F243" s="243">
        <f t="shared" si="6"/>
        <v>-2.4855930719767216</v>
      </c>
      <c r="G243" s="55">
        <v>0.24188041457995357</v>
      </c>
      <c r="H243" s="56">
        <f t="shared" si="7"/>
        <v>-4.9006624204257605</v>
      </c>
    </row>
    <row r="244" spans="2:8">
      <c r="B244" s="50" t="s">
        <v>444</v>
      </c>
      <c r="C244" s="61">
        <v>42.8</v>
      </c>
      <c r="D244" s="62">
        <v>52.6</v>
      </c>
      <c r="E244" s="63">
        <v>52.4</v>
      </c>
      <c r="F244" s="243">
        <f t="shared" si="6"/>
        <v>0.96831761893279023</v>
      </c>
      <c r="G244" s="55">
        <v>2.08318168996664</v>
      </c>
      <c r="H244" s="56">
        <f t="shared" si="7"/>
        <v>-3.4626080303767903E-2</v>
      </c>
    </row>
    <row r="245" spans="2:8">
      <c r="B245" s="51" t="s">
        <v>445</v>
      </c>
      <c r="C245" s="61">
        <v>11.7</v>
      </c>
      <c r="D245" s="62">
        <v>16.8</v>
      </c>
      <c r="E245" s="63">
        <v>10.5</v>
      </c>
      <c r="F245" s="243">
        <f t="shared" si="6"/>
        <v>-0.5139773768024658</v>
      </c>
      <c r="G245" s="55">
        <v>3.6841429121064806</v>
      </c>
      <c r="H245" s="56">
        <f t="shared" si="7"/>
        <v>-4.1827641875228245</v>
      </c>
    </row>
    <row r="246" spans="2:8">
      <c r="B246" s="51" t="s">
        <v>446</v>
      </c>
      <c r="C246" s="61">
        <v>43.1</v>
      </c>
      <c r="D246" s="62">
        <v>45</v>
      </c>
      <c r="E246" s="63">
        <v>48</v>
      </c>
      <c r="F246" s="243">
        <f t="shared" si="6"/>
        <v>0.51406927173804906</v>
      </c>
      <c r="G246" s="55">
        <v>0.43232677401865427</v>
      </c>
      <c r="H246" s="56">
        <f t="shared" si="7"/>
        <v>0.58843836515491965</v>
      </c>
    </row>
    <row r="247" spans="2:8">
      <c r="B247" s="51" t="s">
        <v>447</v>
      </c>
      <c r="C247" s="61">
        <v>60.3</v>
      </c>
      <c r="D247" s="62">
        <v>148</v>
      </c>
      <c r="E247" s="63">
        <v>130.4</v>
      </c>
      <c r="F247" s="243">
        <f t="shared" si="6"/>
        <v>3.7410142073153407</v>
      </c>
      <c r="G247" s="55">
        <v>9.3942361944020512</v>
      </c>
      <c r="H247" s="56">
        <f t="shared" si="7"/>
        <v>-1.1443620120162867</v>
      </c>
    </row>
    <row r="248" spans="2:8">
      <c r="B248" s="51" t="s">
        <v>448</v>
      </c>
      <c r="C248" s="61">
        <v>47.2</v>
      </c>
      <c r="D248" s="62">
        <v>44.8</v>
      </c>
      <c r="E248" s="63">
        <v>49.6</v>
      </c>
      <c r="F248" s="243">
        <f t="shared" si="6"/>
        <v>0.23645502518112593</v>
      </c>
      <c r="G248" s="55">
        <v>-0.52049822087197883</v>
      </c>
      <c r="H248" s="56">
        <f t="shared" si="7"/>
        <v>0.92959132994017146</v>
      </c>
    </row>
    <row r="249" spans="2:8">
      <c r="B249" s="50" t="s">
        <v>449</v>
      </c>
      <c r="C249" s="61">
        <v>78.099999999999994</v>
      </c>
      <c r="D249" s="62">
        <v>35.5</v>
      </c>
      <c r="E249" s="63">
        <v>72.099999999999994</v>
      </c>
      <c r="F249" s="243">
        <f t="shared" si="6"/>
        <v>-0.37992413389854596</v>
      </c>
      <c r="G249" s="55">
        <v>-7.5817518498243031</v>
      </c>
      <c r="H249" s="56">
        <f t="shared" si="7"/>
        <v>6.65306865151154</v>
      </c>
    </row>
    <row r="250" spans="2:8">
      <c r="B250" s="50" t="s">
        <v>450</v>
      </c>
      <c r="C250" s="61">
        <v>37.200000000000003</v>
      </c>
      <c r="D250" s="62">
        <v>36.9</v>
      </c>
      <c r="E250" s="63">
        <v>53</v>
      </c>
      <c r="F250" s="243">
        <f t="shared" si="6"/>
        <v>1.6999210318119351</v>
      </c>
      <c r="G250" s="55">
        <v>-8.0939328765827767E-2</v>
      </c>
      <c r="H250" s="56">
        <f t="shared" si="7"/>
        <v>3.3464134505202692</v>
      </c>
    </row>
    <row r="251" spans="2:8">
      <c r="B251" s="49" t="s">
        <v>451</v>
      </c>
      <c r="C251" s="61">
        <v>25.6</v>
      </c>
      <c r="D251" s="62">
        <v>28.9</v>
      </c>
      <c r="E251" s="63">
        <v>42</v>
      </c>
      <c r="F251" s="243">
        <f t="shared" si="6"/>
        <v>2.3855197516378324</v>
      </c>
      <c r="G251" s="55">
        <v>1.2198729249942586</v>
      </c>
      <c r="H251" s="56">
        <f t="shared" si="7"/>
        <v>3.4568431892175067</v>
      </c>
    </row>
    <row r="252" spans="2:8">
      <c r="B252" s="49" t="s">
        <v>452</v>
      </c>
      <c r="C252" s="61">
        <v>25.4</v>
      </c>
      <c r="D252" s="62">
        <v>28.3</v>
      </c>
      <c r="E252" s="63">
        <v>31.1</v>
      </c>
      <c r="F252" s="243">
        <f t="shared" si="6"/>
        <v>0.96875109330121223</v>
      </c>
      <c r="G252" s="55">
        <v>1.0869915946992048</v>
      </c>
      <c r="H252" s="56">
        <f t="shared" si="7"/>
        <v>0.86137974921145499</v>
      </c>
    </row>
    <row r="253" spans="2:8">
      <c r="B253" s="50" t="s">
        <v>453</v>
      </c>
      <c r="C253" s="61">
        <v>27.5</v>
      </c>
      <c r="D253" s="62">
        <v>28.7</v>
      </c>
      <c r="E253" s="63">
        <v>30.8</v>
      </c>
      <c r="F253" s="243">
        <f t="shared" si="6"/>
        <v>0.54111919598374136</v>
      </c>
      <c r="G253" s="55">
        <v>0.42802460071122983</v>
      </c>
      <c r="H253" s="56">
        <f t="shared" si="7"/>
        <v>0.6440429785648849</v>
      </c>
    </row>
    <row r="254" spans="2:8">
      <c r="B254" s="51" t="s">
        <v>454</v>
      </c>
      <c r="C254" s="61">
        <v>37.5</v>
      </c>
      <c r="D254" s="62">
        <v>40.299999999999997</v>
      </c>
      <c r="E254" s="63">
        <v>66.8</v>
      </c>
      <c r="F254" s="243">
        <f t="shared" si="6"/>
        <v>2.7874867701672024</v>
      </c>
      <c r="G254" s="55">
        <v>0.72270435315999748</v>
      </c>
      <c r="H254" s="56">
        <f t="shared" si="7"/>
        <v>4.7012693602036748</v>
      </c>
    </row>
    <row r="255" spans="2:8">
      <c r="B255" s="51" t="s">
        <v>455</v>
      </c>
      <c r="C255" s="61">
        <v>46.5</v>
      </c>
      <c r="D255" s="62">
        <v>49.7</v>
      </c>
      <c r="E255" s="63">
        <v>55.1</v>
      </c>
      <c r="F255" s="243">
        <f t="shared" si="6"/>
        <v>0.81135667618206231</v>
      </c>
      <c r="G255" s="55">
        <v>0.6677457518975638</v>
      </c>
      <c r="H255" s="56">
        <f t="shared" si="7"/>
        <v>0.94208983652066536</v>
      </c>
    </row>
    <row r="256" spans="2:8">
      <c r="B256" s="51" t="s">
        <v>456</v>
      </c>
      <c r="C256" s="61">
        <v>22.5</v>
      </c>
      <c r="D256" s="62">
        <v>24.6</v>
      </c>
      <c r="E256" s="63">
        <v>45</v>
      </c>
      <c r="F256" s="243">
        <f t="shared" si="6"/>
        <v>3.3557783007027719</v>
      </c>
      <c r="G256" s="55">
        <v>0.89630430261684602</v>
      </c>
      <c r="H256" s="56">
        <f t="shared" si="7"/>
        <v>5.6436507028079674</v>
      </c>
    </row>
    <row r="257" spans="2:8">
      <c r="B257" s="51" t="s">
        <v>457</v>
      </c>
      <c r="C257" s="61">
        <v>21.1</v>
      </c>
      <c r="D257" s="62">
        <v>22.3</v>
      </c>
      <c r="E257" s="63">
        <v>22.9</v>
      </c>
      <c r="F257" s="243">
        <f t="shared" si="6"/>
        <v>0.39058877022208893</v>
      </c>
      <c r="G257" s="55">
        <v>0.5546690036442703</v>
      </c>
      <c r="H257" s="56">
        <f t="shared" si="7"/>
        <v>0.24165726792491071</v>
      </c>
    </row>
    <row r="258" spans="2:8">
      <c r="B258" s="51" t="s">
        <v>458</v>
      </c>
      <c r="C258" s="61">
        <v>20.9</v>
      </c>
      <c r="D258" s="62">
        <v>19.8</v>
      </c>
      <c r="E258" s="63">
        <v>19.899999999999999</v>
      </c>
      <c r="F258" s="243">
        <f t="shared" si="6"/>
        <v>-0.23320112574574114</v>
      </c>
      <c r="G258" s="55">
        <v>-0.53921321115111276</v>
      </c>
      <c r="H258" s="56">
        <f t="shared" si="7"/>
        <v>4.5808616488685061E-2</v>
      </c>
    </row>
    <row r="259" spans="2:8">
      <c r="B259" s="51" t="s">
        <v>459</v>
      </c>
      <c r="C259" s="61">
        <v>23.9</v>
      </c>
      <c r="D259" s="62">
        <v>21.7</v>
      </c>
      <c r="E259" s="63">
        <v>20.7</v>
      </c>
      <c r="F259" s="243">
        <f t="shared" si="6"/>
        <v>-0.68216149350939226</v>
      </c>
      <c r="G259" s="55">
        <v>-0.96101444045880724</v>
      </c>
      <c r="H259" s="56">
        <f t="shared" si="7"/>
        <v>-0.42797755712369323</v>
      </c>
    </row>
    <row r="260" spans="2:8">
      <c r="B260" s="51" t="s">
        <v>460</v>
      </c>
      <c r="C260" s="61">
        <v>40.5</v>
      </c>
      <c r="D260" s="62">
        <v>55.3</v>
      </c>
      <c r="E260" s="63">
        <v>52.1</v>
      </c>
      <c r="F260" s="243">
        <f t="shared" si="6"/>
        <v>1.2065685098916923</v>
      </c>
      <c r="G260" s="55">
        <v>3.1637239798633976</v>
      </c>
      <c r="H260" s="56">
        <f t="shared" si="7"/>
        <v>-0.54042496502118009</v>
      </c>
    </row>
    <row r="261" spans="2:8">
      <c r="B261" s="50" t="s">
        <v>461</v>
      </c>
      <c r="C261" s="61">
        <v>12.6</v>
      </c>
      <c r="D261" s="62">
        <v>23.6</v>
      </c>
      <c r="E261" s="63">
        <v>33.200000000000003</v>
      </c>
      <c r="F261" s="243">
        <f t="shared" si="6"/>
        <v>4.721667624825554</v>
      </c>
      <c r="G261" s="55">
        <v>6.4765928764482394</v>
      </c>
      <c r="H261" s="56">
        <f t="shared" si="7"/>
        <v>3.1513932383610888</v>
      </c>
    </row>
    <row r="262" spans="2:8">
      <c r="B262" s="49" t="s">
        <v>462</v>
      </c>
      <c r="C262" s="61">
        <v>37.700000000000003</v>
      </c>
      <c r="D262" s="62">
        <v>16.7</v>
      </c>
      <c r="E262" s="63">
        <v>17.600000000000001</v>
      </c>
      <c r="F262" s="243">
        <f t="shared" si="6"/>
        <v>-3.5624312044521211</v>
      </c>
      <c r="G262" s="55">
        <v>-7.819828435106146</v>
      </c>
      <c r="H262" s="56">
        <f t="shared" si="7"/>
        <v>0.47832381184265138</v>
      </c>
    </row>
    <row r="263" spans="2:8">
      <c r="B263" s="50" t="s">
        <v>463</v>
      </c>
      <c r="C263" s="61">
        <v>37.700000000000003</v>
      </c>
      <c r="D263" s="62">
        <v>16.7</v>
      </c>
      <c r="E263" s="63">
        <v>17.600000000000001</v>
      </c>
      <c r="F263" s="243">
        <f t="shared" si="6"/>
        <v>-3.5624312044521211</v>
      </c>
      <c r="G263" s="55">
        <v>-7.819828435106146</v>
      </c>
      <c r="H263" s="56">
        <f t="shared" si="7"/>
        <v>0.47832381184265138</v>
      </c>
    </row>
    <row r="264" spans="2:8">
      <c r="B264" s="49" t="s">
        <v>464</v>
      </c>
      <c r="C264" s="61">
        <v>42.5</v>
      </c>
      <c r="D264" s="62">
        <v>41.1</v>
      </c>
      <c r="E264" s="63">
        <v>38.5</v>
      </c>
      <c r="F264" s="243">
        <f t="shared" ref="F264:F292" si="8">IFERROR(((E264/C264)^(1/(2018-1997))-1)*100, "N/A")</f>
        <v>-0.46958842034282577</v>
      </c>
      <c r="G264" s="55">
        <v>-0.33439918063873364</v>
      </c>
      <c r="H264" s="56">
        <f t="shared" ref="H264:H292" si="9">IFERROR(((E264/D264)^(1/(2018-2007))-1)*100, "N/A")</f>
        <v>-0.59232859598226106</v>
      </c>
    </row>
    <row r="265" spans="2:8">
      <c r="B265" s="50" t="s">
        <v>465</v>
      </c>
      <c r="C265" s="61">
        <v>60.4</v>
      </c>
      <c r="D265" s="62">
        <v>50.3</v>
      </c>
      <c r="E265" s="63">
        <v>46.9</v>
      </c>
      <c r="F265" s="243">
        <f t="shared" si="8"/>
        <v>-1.1973992842762571</v>
      </c>
      <c r="G265" s="55">
        <v>-1.8132003504074734</v>
      </c>
      <c r="H265" s="56">
        <f t="shared" si="9"/>
        <v>-0.63422932719480185</v>
      </c>
    </row>
    <row r="266" spans="2:8">
      <c r="B266" s="51" t="s">
        <v>466</v>
      </c>
      <c r="C266" s="61">
        <v>66.900000000000006</v>
      </c>
      <c r="D266" s="62">
        <v>54.3</v>
      </c>
      <c r="E266" s="63">
        <v>46.5</v>
      </c>
      <c r="F266" s="243">
        <f t="shared" si="8"/>
        <v>-1.7172118481279197</v>
      </c>
      <c r="G266" s="55">
        <v>-2.0651254877609881</v>
      </c>
      <c r="H266" s="56">
        <f t="shared" si="9"/>
        <v>-1.3998543064892011</v>
      </c>
    </row>
    <row r="267" spans="2:8">
      <c r="B267" s="53" t="s">
        <v>467</v>
      </c>
      <c r="C267" s="61">
        <v>116.6</v>
      </c>
      <c r="D267" s="62">
        <v>94.1</v>
      </c>
      <c r="E267" s="63">
        <v>92.6</v>
      </c>
      <c r="F267" s="243">
        <f t="shared" si="8"/>
        <v>-1.0914294148592574</v>
      </c>
      <c r="G267" s="55">
        <v>-2.1210938341005181</v>
      </c>
      <c r="H267" s="56">
        <f t="shared" si="9"/>
        <v>-0.14597430770342257</v>
      </c>
    </row>
    <row r="268" spans="2:8">
      <c r="B268" s="53" t="s">
        <v>468</v>
      </c>
      <c r="C268" s="61">
        <v>73.900000000000006</v>
      </c>
      <c r="D268" s="62">
        <v>48.7</v>
      </c>
      <c r="E268" s="63">
        <v>48.7</v>
      </c>
      <c r="F268" s="243">
        <f t="shared" si="8"/>
        <v>-1.9662866086429198</v>
      </c>
      <c r="G268" s="55">
        <v>-4.08457570819869</v>
      </c>
      <c r="H268" s="56">
        <f t="shared" si="9"/>
        <v>0</v>
      </c>
    </row>
    <row r="269" spans="2:8">
      <c r="B269" s="53" t="s">
        <v>469</v>
      </c>
      <c r="C269" s="61">
        <v>24.8</v>
      </c>
      <c r="D269" s="62">
        <v>26.5</v>
      </c>
      <c r="E269" s="63">
        <v>25</v>
      </c>
      <c r="F269" s="243">
        <f t="shared" si="8"/>
        <v>3.8255752300853096E-2</v>
      </c>
      <c r="G269" s="55">
        <v>0.66521358034199451</v>
      </c>
      <c r="H269" s="56">
        <f t="shared" si="9"/>
        <v>-0.52831681828361399</v>
      </c>
    </row>
    <row r="270" spans="2:8">
      <c r="B270" s="51" t="s">
        <v>470</v>
      </c>
      <c r="C270" s="61">
        <v>26.5</v>
      </c>
      <c r="D270" s="62">
        <v>29.2</v>
      </c>
      <c r="E270" s="63">
        <v>50.4</v>
      </c>
      <c r="F270" s="243">
        <f t="shared" si="8"/>
        <v>3.1085092253241076</v>
      </c>
      <c r="G270" s="55">
        <v>0.97496184830192512</v>
      </c>
      <c r="H270" s="56">
        <f t="shared" si="9"/>
        <v>5.0871924819101633</v>
      </c>
    </row>
    <row r="271" spans="2:8">
      <c r="B271" s="50" t="s">
        <v>471</v>
      </c>
      <c r="C271" s="61">
        <v>10.3</v>
      </c>
      <c r="D271" s="62">
        <v>15.7</v>
      </c>
      <c r="E271" s="63">
        <v>14.4</v>
      </c>
      <c r="F271" s="243">
        <f t="shared" si="8"/>
        <v>1.6084378871703553</v>
      </c>
      <c r="G271" s="55">
        <v>4.3052678768318531</v>
      </c>
      <c r="H271" s="56">
        <f t="shared" si="9"/>
        <v>-0.7826711063020686</v>
      </c>
    </row>
    <row r="272" spans="2:8">
      <c r="B272" s="49" t="s">
        <v>472</v>
      </c>
      <c r="C272" s="61">
        <v>26.4</v>
      </c>
      <c r="D272" s="62">
        <v>15.8</v>
      </c>
      <c r="E272" s="63">
        <v>20.399999999999999</v>
      </c>
      <c r="F272" s="243">
        <f t="shared" si="8"/>
        <v>-1.2202514696374456</v>
      </c>
      <c r="G272" s="55">
        <v>-5.0040006150777305</v>
      </c>
      <c r="H272" s="56">
        <f t="shared" si="9"/>
        <v>2.3501449044967648</v>
      </c>
    </row>
    <row r="273" spans="2:8">
      <c r="B273" s="50" t="s">
        <v>473</v>
      </c>
      <c r="C273" s="61">
        <v>25.6</v>
      </c>
      <c r="D273" s="62">
        <v>16.399999999999999</v>
      </c>
      <c r="E273" s="63">
        <v>15.5</v>
      </c>
      <c r="F273" s="243">
        <f t="shared" si="8"/>
        <v>-2.3609790817270548</v>
      </c>
      <c r="G273" s="55">
        <v>-4.3554147427985912</v>
      </c>
      <c r="H273" s="56">
        <f t="shared" si="9"/>
        <v>-0.51178870241946894</v>
      </c>
    </row>
    <row r="274" spans="2:8">
      <c r="B274" s="50" t="s">
        <v>474</v>
      </c>
      <c r="C274" s="61">
        <v>28.4</v>
      </c>
      <c r="D274" s="62">
        <v>15.5</v>
      </c>
      <c r="E274" s="63">
        <v>23.4</v>
      </c>
      <c r="F274" s="243">
        <f t="shared" si="8"/>
        <v>-0.91791889285000039</v>
      </c>
      <c r="G274" s="55">
        <v>-5.8757918002808491</v>
      </c>
      <c r="H274" s="56">
        <f t="shared" si="9"/>
        <v>3.8154991222599577</v>
      </c>
    </row>
    <row r="275" spans="2:8">
      <c r="B275" s="51" t="s">
        <v>475</v>
      </c>
      <c r="C275" s="61">
        <v>27.5</v>
      </c>
      <c r="D275" s="62">
        <v>24.6</v>
      </c>
      <c r="E275" s="63">
        <v>27.2</v>
      </c>
      <c r="F275" s="243">
        <f t="shared" si="8"/>
        <v>-5.2219843408296551E-2</v>
      </c>
      <c r="G275" s="55">
        <v>-1.1082092309802172</v>
      </c>
      <c r="H275" s="56">
        <f t="shared" si="9"/>
        <v>0.91755239610613604</v>
      </c>
    </row>
    <row r="276" spans="2:8">
      <c r="B276" s="51" t="s">
        <v>476</v>
      </c>
      <c r="C276" s="61">
        <v>26.4</v>
      </c>
      <c r="D276" s="62">
        <v>14.3</v>
      </c>
      <c r="E276" s="63">
        <v>22.8</v>
      </c>
      <c r="F276" s="243">
        <f t="shared" si="8"/>
        <v>-0.69568064221331438</v>
      </c>
      <c r="G276" s="55">
        <v>-5.9468790915455427</v>
      </c>
      <c r="H276" s="56">
        <f t="shared" si="9"/>
        <v>4.3321299403625613</v>
      </c>
    </row>
    <row r="277" spans="2:8">
      <c r="B277" s="49" t="s">
        <v>477</v>
      </c>
      <c r="C277" s="61">
        <v>15.7</v>
      </c>
      <c r="D277" s="62">
        <v>18.100000000000001</v>
      </c>
      <c r="E277" s="63">
        <v>23.3</v>
      </c>
      <c r="F277" s="243">
        <f t="shared" si="8"/>
        <v>1.8977475941282629</v>
      </c>
      <c r="G277" s="55">
        <v>1.4326781111135389</v>
      </c>
      <c r="H277" s="56">
        <f t="shared" si="9"/>
        <v>2.3223881598557483</v>
      </c>
    </row>
    <row r="278" spans="2:8">
      <c r="B278" s="50" t="s">
        <v>478</v>
      </c>
      <c r="C278" s="61">
        <v>25</v>
      </c>
      <c r="D278" s="62">
        <v>26.1</v>
      </c>
      <c r="E278" s="63">
        <v>46.6</v>
      </c>
      <c r="F278" s="243">
        <f t="shared" si="8"/>
        <v>3.0097602970177828</v>
      </c>
      <c r="G278" s="55">
        <v>0.4315232864784857</v>
      </c>
      <c r="H278" s="56">
        <f t="shared" si="9"/>
        <v>5.4110031412794246</v>
      </c>
    </row>
    <row r="279" spans="2:8">
      <c r="B279" s="51" t="s">
        <v>479</v>
      </c>
      <c r="C279" s="61">
        <v>23.7</v>
      </c>
      <c r="D279" s="62">
        <v>26.6</v>
      </c>
      <c r="E279" s="63">
        <v>49.7</v>
      </c>
      <c r="F279" s="243">
        <f t="shared" si="8"/>
        <v>3.5892452225352312</v>
      </c>
      <c r="G279" s="55">
        <v>1.1610501424522468</v>
      </c>
      <c r="H279" s="56">
        <f t="shared" si="9"/>
        <v>5.8472362906011988</v>
      </c>
    </row>
    <row r="280" spans="2:8">
      <c r="B280" s="51" t="s">
        <v>480</v>
      </c>
      <c r="C280" s="61">
        <v>35.299999999999997</v>
      </c>
      <c r="D280" s="62">
        <v>23.7</v>
      </c>
      <c r="E280" s="63">
        <v>30.5</v>
      </c>
      <c r="F280" s="243">
        <f t="shared" si="8"/>
        <v>-0.69356593957891066</v>
      </c>
      <c r="G280" s="55">
        <v>-3.9057582901575016</v>
      </c>
      <c r="H280" s="56">
        <f t="shared" si="9"/>
        <v>2.3196925880662578</v>
      </c>
    </row>
    <row r="281" spans="2:8">
      <c r="B281" s="50" t="s">
        <v>481</v>
      </c>
      <c r="C281" s="61">
        <v>13</v>
      </c>
      <c r="D281" s="62">
        <v>15.7</v>
      </c>
      <c r="E281" s="63">
        <v>19.100000000000001</v>
      </c>
      <c r="F281" s="243">
        <f t="shared" si="8"/>
        <v>1.8489761081240896</v>
      </c>
      <c r="G281" s="55">
        <v>1.9050320734850024</v>
      </c>
      <c r="H281" s="56">
        <f t="shared" si="9"/>
        <v>1.7980428979568641</v>
      </c>
    </row>
    <row r="282" spans="2:8">
      <c r="B282" s="49" t="s">
        <v>482</v>
      </c>
      <c r="C282" s="61">
        <v>16</v>
      </c>
      <c r="D282" s="62">
        <v>19</v>
      </c>
      <c r="E282" s="63">
        <v>30.7</v>
      </c>
      <c r="F282" s="243">
        <f t="shared" si="8"/>
        <v>3.1518606867838361</v>
      </c>
      <c r="G282" s="55">
        <v>1.7333537754854023</v>
      </c>
      <c r="H282" s="56">
        <f t="shared" si="9"/>
        <v>4.4585686058800977</v>
      </c>
    </row>
    <row r="283" spans="2:8">
      <c r="B283" s="50" t="s">
        <v>483</v>
      </c>
      <c r="C283" s="61">
        <v>26.5</v>
      </c>
      <c r="D283" s="62">
        <v>27</v>
      </c>
      <c r="E283" s="63">
        <v>42</v>
      </c>
      <c r="F283" s="243">
        <f t="shared" si="8"/>
        <v>2.217198095221784</v>
      </c>
      <c r="G283" s="55">
        <v>0.18709613693990157</v>
      </c>
      <c r="H283" s="56">
        <f t="shared" si="9"/>
        <v>4.0984202123229618</v>
      </c>
    </row>
    <row r="284" spans="2:8">
      <c r="B284" s="51" t="s">
        <v>484</v>
      </c>
      <c r="C284" s="61">
        <v>21.9</v>
      </c>
      <c r="D284" s="62">
        <v>18.2</v>
      </c>
      <c r="E284" s="63">
        <v>32.6</v>
      </c>
      <c r="F284" s="243">
        <f t="shared" si="8"/>
        <v>1.9124656192440526</v>
      </c>
      <c r="G284" s="55">
        <v>-1.8336310438557324</v>
      </c>
      <c r="H284" s="56">
        <f t="shared" si="9"/>
        <v>5.4419167427677717</v>
      </c>
    </row>
    <row r="285" spans="2:8">
      <c r="B285" s="51" t="s">
        <v>485</v>
      </c>
      <c r="C285" s="61">
        <v>39.9</v>
      </c>
      <c r="D285" s="62">
        <v>49.4</v>
      </c>
      <c r="E285" s="63">
        <v>53.2</v>
      </c>
      <c r="F285" s="243">
        <f t="shared" si="8"/>
        <v>1.3793409562202541</v>
      </c>
      <c r="G285" s="55">
        <v>2.1587111875652099</v>
      </c>
      <c r="H285" s="56">
        <f t="shared" si="9"/>
        <v>0.67598336077003829</v>
      </c>
    </row>
    <row r="286" spans="2:8">
      <c r="B286" s="50" t="s">
        <v>486</v>
      </c>
      <c r="C286" s="61">
        <v>12.4</v>
      </c>
      <c r="D286" s="62">
        <v>14.2</v>
      </c>
      <c r="E286" s="63">
        <v>22.5</v>
      </c>
      <c r="F286" s="243">
        <f t="shared" si="8"/>
        <v>2.877865370286381</v>
      </c>
      <c r="G286" s="55">
        <v>1.3646828565319957</v>
      </c>
      <c r="H286" s="56">
        <f t="shared" si="9"/>
        <v>4.2730789836290528</v>
      </c>
    </row>
    <row r="287" spans="2:8">
      <c r="B287" s="51" t="s">
        <v>487</v>
      </c>
      <c r="C287" s="61">
        <v>16.2</v>
      </c>
      <c r="D287" s="62">
        <v>17</v>
      </c>
      <c r="E287" s="63">
        <v>23.7</v>
      </c>
      <c r="F287" s="243">
        <f t="shared" si="8"/>
        <v>1.8282438442839721</v>
      </c>
      <c r="G287" s="55">
        <v>0.48318460832039722</v>
      </c>
      <c r="H287" s="56">
        <f t="shared" si="9"/>
        <v>3.066642693898225</v>
      </c>
    </row>
    <row r="288" spans="2:8">
      <c r="B288" s="53" t="s">
        <v>488</v>
      </c>
      <c r="C288" s="61">
        <v>24.5</v>
      </c>
      <c r="D288" s="62">
        <v>27.7</v>
      </c>
      <c r="E288" s="63">
        <v>50.3</v>
      </c>
      <c r="F288" s="243">
        <f t="shared" si="8"/>
        <v>3.4847324044724015</v>
      </c>
      <c r="G288" s="55">
        <v>1.2351588063426178</v>
      </c>
      <c r="H288" s="56">
        <f t="shared" si="9"/>
        <v>5.5731486219492865</v>
      </c>
    </row>
    <row r="289" spans="1:8">
      <c r="B289" s="53" t="s">
        <v>489</v>
      </c>
      <c r="C289" s="61">
        <v>11.8</v>
      </c>
      <c r="D289" s="62">
        <v>17.8</v>
      </c>
      <c r="E289" s="63">
        <v>21.8</v>
      </c>
      <c r="F289" s="243">
        <f t="shared" si="8"/>
        <v>2.9660430224432988</v>
      </c>
      <c r="G289" s="55">
        <v>4.1966603655220203</v>
      </c>
      <c r="H289" s="56">
        <f t="shared" si="9"/>
        <v>1.8599168669483079</v>
      </c>
    </row>
    <row r="290" spans="1:8">
      <c r="B290" s="53" t="s">
        <v>490</v>
      </c>
      <c r="C290" s="61">
        <v>14.9</v>
      </c>
      <c r="D290" s="62">
        <v>14.7</v>
      </c>
      <c r="E290" s="63">
        <v>19.2</v>
      </c>
      <c r="F290" s="243">
        <f t="shared" si="8"/>
        <v>1.2146947184180856</v>
      </c>
      <c r="G290" s="55">
        <v>-0.13504592248186897</v>
      </c>
      <c r="H290" s="56">
        <f t="shared" si="9"/>
        <v>2.4575555896756418</v>
      </c>
    </row>
    <row r="291" spans="1:8">
      <c r="B291" s="51" t="s">
        <v>491</v>
      </c>
      <c r="C291" s="61">
        <v>8.6999999999999993</v>
      </c>
      <c r="D291" s="62">
        <v>11</v>
      </c>
      <c r="E291" s="63">
        <v>20.399999999999999</v>
      </c>
      <c r="F291" s="243">
        <f t="shared" si="8"/>
        <v>4.1416200268865389</v>
      </c>
      <c r="G291" s="55">
        <v>2.3734509273395377</v>
      </c>
      <c r="H291" s="56">
        <f t="shared" si="9"/>
        <v>5.7755337925127437</v>
      </c>
    </row>
    <row r="292" spans="1:8">
      <c r="B292" s="50" t="s">
        <v>492</v>
      </c>
      <c r="C292" s="61">
        <v>21.9</v>
      </c>
      <c r="D292" s="62">
        <v>20.7</v>
      </c>
      <c r="E292" s="63">
        <v>22.2</v>
      </c>
      <c r="F292" s="243">
        <f t="shared" si="8"/>
        <v>6.4809811802124528E-2</v>
      </c>
      <c r="G292" s="55">
        <v>-0.56194451720839034</v>
      </c>
      <c r="H292" s="56">
        <f t="shared" si="9"/>
        <v>0.63801386177397834</v>
      </c>
    </row>
    <row r="294" spans="1:8">
      <c r="A294" s="25" t="s">
        <v>594</v>
      </c>
      <c r="B294" s="97" t="s">
        <v>951</v>
      </c>
    </row>
    <row r="295" spans="1:8">
      <c r="A295" s="25" t="s">
        <v>595</v>
      </c>
      <c r="B295" s="3" t="s">
        <v>596</v>
      </c>
    </row>
    <row r="296" spans="1:8">
      <c r="A296" s="1" t="s">
        <v>1</v>
      </c>
      <c r="B296" s="3" t="s">
        <v>598</v>
      </c>
    </row>
  </sheetData>
  <mergeCells count="2">
    <mergeCell ref="C6:E6"/>
    <mergeCell ref="F6:H6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85"/>
  <dimension ref="A1:L38"/>
  <sheetViews>
    <sheetView workbookViewId="0">
      <selection activeCell="D28" sqref="D28"/>
    </sheetView>
  </sheetViews>
  <sheetFormatPr defaultRowHeight="15"/>
  <sheetData>
    <row r="1" spans="1:12" ht="15.75">
      <c r="A1" s="227" t="s">
        <v>177</v>
      </c>
      <c r="B1" s="227" t="s">
        <v>973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</row>
    <row r="2" spans="1:12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</row>
    <row r="3" spans="1:12">
      <c r="A3" s="1" t="s">
        <v>2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 ht="15" customHeight="1">
      <c r="A6" s="67"/>
      <c r="B6" s="246" t="s">
        <v>846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44">
        <v>1997</v>
      </c>
      <c r="B7" s="76">
        <v>42.9</v>
      </c>
      <c r="C7" s="78">
        <v>52.4</v>
      </c>
      <c r="D7" s="78">
        <v>29.5</v>
      </c>
      <c r="E7" s="78">
        <v>31.3</v>
      </c>
      <c r="F7" s="78">
        <v>33.700000000000003</v>
      </c>
      <c r="G7" s="78">
        <v>38.6</v>
      </c>
      <c r="H7" s="78">
        <v>41.1</v>
      </c>
      <c r="I7" s="78">
        <v>34.799999999999997</v>
      </c>
      <c r="J7" s="78">
        <v>61.3</v>
      </c>
      <c r="K7" s="78">
        <v>65.099999999999994</v>
      </c>
      <c r="L7" s="78">
        <v>37.5</v>
      </c>
    </row>
    <row r="8" spans="1:12">
      <c r="A8" s="44">
        <v>1998</v>
      </c>
      <c r="B8" s="76">
        <v>43.8</v>
      </c>
      <c r="C8" s="108">
        <v>54.2</v>
      </c>
      <c r="D8" s="108">
        <v>30.2</v>
      </c>
      <c r="E8" s="108">
        <v>31.7</v>
      </c>
      <c r="F8" s="108">
        <v>34.6</v>
      </c>
      <c r="G8" s="78">
        <v>39.200000000000003</v>
      </c>
      <c r="H8" s="78">
        <v>41.7</v>
      </c>
      <c r="I8" s="78">
        <v>36.5</v>
      </c>
      <c r="J8" s="78">
        <v>64.7</v>
      </c>
      <c r="K8" s="78">
        <v>66.8</v>
      </c>
      <c r="L8" s="78">
        <v>38.4</v>
      </c>
    </row>
    <row r="9" spans="1:12">
      <c r="A9" s="44">
        <v>1999</v>
      </c>
      <c r="B9" s="76">
        <v>45.2</v>
      </c>
      <c r="C9" s="108">
        <v>54.7</v>
      </c>
      <c r="D9" s="108">
        <v>31.5</v>
      </c>
      <c r="E9" s="108">
        <v>33.9</v>
      </c>
      <c r="F9" s="108">
        <v>36.4</v>
      </c>
      <c r="G9" s="78">
        <v>40.6</v>
      </c>
      <c r="H9" s="78">
        <v>43.6</v>
      </c>
      <c r="I9" s="78">
        <v>37.200000000000003</v>
      </c>
      <c r="J9" s="78">
        <v>65.900000000000006</v>
      </c>
      <c r="K9" s="78">
        <v>66.5</v>
      </c>
      <c r="L9" s="78">
        <v>39.1</v>
      </c>
    </row>
    <row r="10" spans="1:12">
      <c r="A10" s="44">
        <v>2000</v>
      </c>
      <c r="B10" s="76">
        <v>47.1</v>
      </c>
      <c r="C10" s="108">
        <v>61.4</v>
      </c>
      <c r="D10" s="108">
        <v>31</v>
      </c>
      <c r="E10" s="108">
        <v>35</v>
      </c>
      <c r="F10" s="108">
        <v>36.700000000000003</v>
      </c>
      <c r="G10" s="78">
        <v>42.2</v>
      </c>
      <c r="H10" s="78">
        <v>45.7</v>
      </c>
      <c r="I10" s="78">
        <v>39</v>
      </c>
      <c r="J10" s="78">
        <v>67.599999999999994</v>
      </c>
      <c r="K10" s="78">
        <v>68.8</v>
      </c>
      <c r="L10" s="78">
        <v>40.6</v>
      </c>
    </row>
    <row r="11" spans="1:12">
      <c r="A11" s="44">
        <v>2001</v>
      </c>
      <c r="B11" s="76">
        <v>48</v>
      </c>
      <c r="C11" s="108">
        <v>62</v>
      </c>
      <c r="D11" s="108">
        <v>30.3</v>
      </c>
      <c r="E11" s="108">
        <v>35.799999999999997</v>
      </c>
      <c r="F11" s="108">
        <v>38.4</v>
      </c>
      <c r="G11" s="78">
        <v>43.4</v>
      </c>
      <c r="H11" s="78">
        <v>46.1</v>
      </c>
      <c r="I11" s="78">
        <v>40.799999999999997</v>
      </c>
      <c r="J11" s="78">
        <v>70.099999999999994</v>
      </c>
      <c r="K11" s="78">
        <v>68.900000000000006</v>
      </c>
      <c r="L11" s="78">
        <v>41.8</v>
      </c>
    </row>
    <row r="12" spans="1:12">
      <c r="A12" s="44">
        <v>2002</v>
      </c>
      <c r="B12" s="76">
        <v>48.9</v>
      </c>
      <c r="C12" s="108">
        <v>77</v>
      </c>
      <c r="D12" s="108">
        <v>31.7</v>
      </c>
      <c r="E12" s="108">
        <v>36.799999999999997</v>
      </c>
      <c r="F12" s="108">
        <v>38.9</v>
      </c>
      <c r="G12" s="78">
        <v>43.3</v>
      </c>
      <c r="H12" s="78">
        <v>47.4</v>
      </c>
      <c r="I12" s="78">
        <v>41</v>
      </c>
      <c r="J12" s="78">
        <v>69.8</v>
      </c>
      <c r="K12" s="78">
        <v>69.400000000000006</v>
      </c>
      <c r="L12" s="78">
        <v>43.3</v>
      </c>
    </row>
    <row r="13" spans="1:12">
      <c r="A13" s="44">
        <v>2003</v>
      </c>
      <c r="B13" s="76">
        <v>49</v>
      </c>
      <c r="C13" s="108">
        <v>82.4</v>
      </c>
      <c r="D13" s="108">
        <v>31.9</v>
      </c>
      <c r="E13" s="108">
        <v>37</v>
      </c>
      <c r="F13" s="108">
        <v>39.9</v>
      </c>
      <c r="G13" s="78">
        <v>43.8</v>
      </c>
      <c r="H13" s="78">
        <v>46.9</v>
      </c>
      <c r="I13" s="78">
        <v>40.799999999999997</v>
      </c>
      <c r="J13" s="78">
        <v>71.900000000000006</v>
      </c>
      <c r="K13" s="78">
        <v>69.599999999999994</v>
      </c>
      <c r="L13" s="78">
        <v>43.1</v>
      </c>
    </row>
    <row r="14" spans="1:12">
      <c r="A14" s="44">
        <v>2004</v>
      </c>
      <c r="B14" s="76">
        <v>49.4</v>
      </c>
      <c r="C14" s="108">
        <v>79.099999999999994</v>
      </c>
      <c r="D14" s="108">
        <v>33.700000000000003</v>
      </c>
      <c r="E14" s="108">
        <v>36.5</v>
      </c>
      <c r="F14" s="108">
        <v>40.299999999999997</v>
      </c>
      <c r="G14" s="78">
        <v>44</v>
      </c>
      <c r="H14" s="78">
        <v>47</v>
      </c>
      <c r="I14" s="78">
        <v>41.7</v>
      </c>
      <c r="J14" s="78">
        <v>75.2</v>
      </c>
      <c r="K14" s="78">
        <v>71.3</v>
      </c>
      <c r="L14" s="78">
        <v>43.4</v>
      </c>
    </row>
    <row r="15" spans="1:12">
      <c r="A15" s="44">
        <v>2005</v>
      </c>
      <c r="B15" s="76">
        <v>50.7</v>
      </c>
      <c r="C15" s="108">
        <v>80.8</v>
      </c>
      <c r="D15" s="108">
        <v>33.5</v>
      </c>
      <c r="E15" s="108">
        <v>36.299999999999997</v>
      </c>
      <c r="F15" s="108">
        <v>41.7</v>
      </c>
      <c r="G15" s="78">
        <v>44.6</v>
      </c>
      <c r="H15" s="78">
        <v>48.4</v>
      </c>
      <c r="I15" s="78">
        <v>43.3</v>
      </c>
      <c r="J15" s="78">
        <v>76.8</v>
      </c>
      <c r="K15" s="78">
        <v>72.7</v>
      </c>
      <c r="L15" s="78">
        <v>44.7</v>
      </c>
    </row>
    <row r="16" spans="1:12">
      <c r="A16" s="44">
        <v>2006</v>
      </c>
      <c r="B16" s="76">
        <v>51.3</v>
      </c>
      <c r="C16" s="108">
        <v>82.4</v>
      </c>
      <c r="D16" s="108">
        <v>33.1</v>
      </c>
      <c r="E16" s="108">
        <v>36.6</v>
      </c>
      <c r="F16" s="108">
        <v>41.3</v>
      </c>
      <c r="G16" s="78">
        <v>45</v>
      </c>
      <c r="H16" s="78">
        <v>48.8</v>
      </c>
      <c r="I16" s="78">
        <v>44.4</v>
      </c>
      <c r="J16" s="78">
        <v>73.599999999999994</v>
      </c>
      <c r="K16" s="78">
        <v>73.3</v>
      </c>
      <c r="L16" s="78">
        <v>45.9</v>
      </c>
    </row>
    <row r="17" spans="1:12">
      <c r="A17" s="44">
        <v>2007</v>
      </c>
      <c r="B17" s="76">
        <v>51.2</v>
      </c>
      <c r="C17" s="108">
        <v>93.5</v>
      </c>
      <c r="D17" s="108">
        <v>34.6</v>
      </c>
      <c r="E17" s="108">
        <v>36</v>
      </c>
      <c r="F17" s="108">
        <v>40.6</v>
      </c>
      <c r="G17" s="78">
        <v>45.8</v>
      </c>
      <c r="H17" s="78">
        <v>48.5</v>
      </c>
      <c r="I17" s="78">
        <v>44.5</v>
      </c>
      <c r="J17" s="78">
        <v>74.900000000000006</v>
      </c>
      <c r="K17" s="78">
        <v>71.099999999999994</v>
      </c>
      <c r="L17" s="78">
        <v>45.6</v>
      </c>
    </row>
    <row r="18" spans="1:12">
      <c r="A18" s="44">
        <v>2008</v>
      </c>
      <c r="B18" s="76">
        <v>50.7</v>
      </c>
      <c r="C18" s="108">
        <v>89.9</v>
      </c>
      <c r="D18" s="108">
        <v>34.799999999999997</v>
      </c>
      <c r="E18" s="108">
        <v>36.299999999999997</v>
      </c>
      <c r="F18" s="108">
        <v>40.299999999999997</v>
      </c>
      <c r="G18" s="78">
        <v>45.3</v>
      </c>
      <c r="H18" s="78">
        <v>47.9</v>
      </c>
      <c r="I18" s="78">
        <v>45.5</v>
      </c>
      <c r="J18" s="78">
        <v>76.5</v>
      </c>
      <c r="K18" s="78">
        <v>69.7</v>
      </c>
      <c r="L18" s="78">
        <v>44.9</v>
      </c>
    </row>
    <row r="19" spans="1:12">
      <c r="A19" s="44">
        <v>2009</v>
      </c>
      <c r="B19" s="76">
        <v>50.4</v>
      </c>
      <c r="C19" s="108">
        <v>84.6</v>
      </c>
      <c r="D19" s="108">
        <v>35.299999999999997</v>
      </c>
      <c r="E19" s="108">
        <v>36.299999999999997</v>
      </c>
      <c r="F19" s="108">
        <v>39.700000000000003</v>
      </c>
      <c r="G19" s="78">
        <v>45.7</v>
      </c>
      <c r="H19" s="78">
        <v>47.9</v>
      </c>
      <c r="I19" s="78">
        <v>45.9</v>
      </c>
      <c r="J19" s="78">
        <v>72.2</v>
      </c>
      <c r="K19" s="78">
        <v>68.7</v>
      </c>
      <c r="L19" s="78">
        <v>45.5</v>
      </c>
    </row>
    <row r="20" spans="1:12">
      <c r="A20" s="44">
        <v>2010</v>
      </c>
      <c r="B20" s="76">
        <v>51.1</v>
      </c>
      <c r="C20" s="108">
        <v>84.9</v>
      </c>
      <c r="D20" s="108">
        <v>36.200000000000003</v>
      </c>
      <c r="E20" s="108">
        <v>36.9</v>
      </c>
      <c r="F20" s="108">
        <v>40.700000000000003</v>
      </c>
      <c r="G20" s="78">
        <v>45.2</v>
      </c>
      <c r="H20" s="78">
        <v>48.3</v>
      </c>
      <c r="I20" s="78">
        <v>46.7</v>
      </c>
      <c r="J20" s="78">
        <v>74.7</v>
      </c>
      <c r="K20" s="78">
        <v>71.2</v>
      </c>
      <c r="L20" s="78">
        <v>45.6</v>
      </c>
    </row>
    <row r="21" spans="1:12">
      <c r="A21" s="44">
        <v>2011</v>
      </c>
      <c r="B21" s="76">
        <v>52.1</v>
      </c>
      <c r="C21" s="108">
        <v>82.3</v>
      </c>
      <c r="D21" s="108">
        <v>35.4</v>
      </c>
      <c r="E21" s="108">
        <v>37.1</v>
      </c>
      <c r="F21" s="108">
        <v>41.7</v>
      </c>
      <c r="G21" s="78">
        <v>45.8</v>
      </c>
      <c r="H21" s="78">
        <v>48.6</v>
      </c>
      <c r="I21" s="78">
        <v>48</v>
      </c>
      <c r="J21" s="78">
        <v>78.099999999999994</v>
      </c>
      <c r="K21" s="78">
        <v>72.8</v>
      </c>
      <c r="L21" s="78">
        <v>47.4</v>
      </c>
    </row>
    <row r="22" spans="1:12">
      <c r="A22" s="44">
        <v>2012</v>
      </c>
      <c r="B22" s="76">
        <v>52.2</v>
      </c>
      <c r="C22" s="108">
        <v>72.400000000000006</v>
      </c>
      <c r="D22" s="108">
        <v>34.299999999999997</v>
      </c>
      <c r="E22" s="108">
        <v>36.1</v>
      </c>
      <c r="F22" s="108">
        <v>40.200000000000003</v>
      </c>
      <c r="G22" s="78">
        <v>46.2</v>
      </c>
      <c r="H22" s="78">
        <v>49</v>
      </c>
      <c r="I22" s="78">
        <v>48.6</v>
      </c>
      <c r="J22" s="78">
        <v>75.7</v>
      </c>
      <c r="K22" s="78">
        <v>72.5</v>
      </c>
      <c r="L22" s="78">
        <v>47.4</v>
      </c>
    </row>
    <row r="23" spans="1:12">
      <c r="A23" s="44">
        <v>2013</v>
      </c>
      <c r="B23" s="76">
        <v>53.1</v>
      </c>
      <c r="C23" s="108">
        <v>76.3</v>
      </c>
      <c r="D23" s="108">
        <v>34</v>
      </c>
      <c r="E23" s="108">
        <v>36.799999999999997</v>
      </c>
      <c r="F23" s="108">
        <v>40.5</v>
      </c>
      <c r="G23" s="78">
        <v>46.5</v>
      </c>
      <c r="H23" s="78">
        <v>48.9</v>
      </c>
      <c r="I23" s="78">
        <v>50.3</v>
      </c>
      <c r="J23" s="78">
        <v>77.7</v>
      </c>
      <c r="K23" s="78">
        <v>75</v>
      </c>
      <c r="L23" s="78">
        <v>48.9</v>
      </c>
    </row>
    <row r="24" spans="1:12">
      <c r="A24" s="44">
        <v>2014</v>
      </c>
      <c r="B24" s="76">
        <v>54.8</v>
      </c>
      <c r="C24" s="108">
        <v>75.8</v>
      </c>
      <c r="D24" s="108">
        <v>33.799999999999997</v>
      </c>
      <c r="E24" s="108">
        <v>37.5</v>
      </c>
      <c r="F24" s="108">
        <v>40.9</v>
      </c>
      <c r="G24" s="78">
        <v>47.6</v>
      </c>
      <c r="H24" s="78">
        <v>50.2</v>
      </c>
      <c r="I24" s="78">
        <v>51.5</v>
      </c>
      <c r="J24" s="78">
        <v>79.7</v>
      </c>
      <c r="K24" s="78">
        <v>78.400000000000006</v>
      </c>
      <c r="L24" s="78">
        <v>50.9</v>
      </c>
    </row>
    <row r="25" spans="1:12">
      <c r="A25" s="44">
        <v>2015</v>
      </c>
      <c r="B25" s="76">
        <v>54.6</v>
      </c>
      <c r="C25" s="77">
        <v>75.900000000000006</v>
      </c>
      <c r="D25" s="78">
        <v>35.299999999999997</v>
      </c>
      <c r="E25" s="78">
        <v>38.1</v>
      </c>
      <c r="F25" s="78">
        <v>41.6</v>
      </c>
      <c r="G25" s="78">
        <v>47</v>
      </c>
      <c r="H25" s="78">
        <v>50.9</v>
      </c>
      <c r="I25" s="78">
        <v>51.2</v>
      </c>
      <c r="J25" s="78">
        <v>79.3</v>
      </c>
      <c r="K25" s="78">
        <v>75.900000000000006</v>
      </c>
      <c r="L25" s="78">
        <v>51.2</v>
      </c>
    </row>
    <row r="26" spans="1:12" s="107" customFormat="1">
      <c r="A26" s="44">
        <v>2016</v>
      </c>
      <c r="B26" s="76">
        <v>54.8</v>
      </c>
      <c r="C26" s="78">
        <v>79.7</v>
      </c>
      <c r="D26" s="78">
        <v>37</v>
      </c>
      <c r="E26" s="78">
        <v>38.799999999999997</v>
      </c>
      <c r="F26" s="78">
        <v>41.9</v>
      </c>
      <c r="G26" s="78">
        <v>47.1</v>
      </c>
      <c r="H26" s="78">
        <v>51.7</v>
      </c>
      <c r="I26" s="78">
        <v>52.1</v>
      </c>
      <c r="J26" s="78">
        <v>80</v>
      </c>
      <c r="K26" s="78">
        <v>75.3</v>
      </c>
      <c r="L26" s="78">
        <v>51.4</v>
      </c>
    </row>
    <row r="27" spans="1:12" s="107" customFormat="1">
      <c r="A27" s="44">
        <v>2017</v>
      </c>
      <c r="B27" s="76">
        <v>56</v>
      </c>
      <c r="C27" s="78">
        <v>85.6</v>
      </c>
      <c r="D27" s="78">
        <v>36.700000000000003</v>
      </c>
      <c r="E27" s="78">
        <v>39.4</v>
      </c>
      <c r="F27" s="78">
        <v>42.4</v>
      </c>
      <c r="G27" s="78">
        <v>48.1</v>
      </c>
      <c r="H27" s="78">
        <v>52.6</v>
      </c>
      <c r="I27" s="78">
        <v>52.9</v>
      </c>
      <c r="J27" s="78">
        <v>83</v>
      </c>
      <c r="K27" s="78">
        <v>77.8</v>
      </c>
      <c r="L27" s="78">
        <v>52</v>
      </c>
    </row>
    <row r="28" spans="1:12" s="239" customFormat="1">
      <c r="A28" s="241">
        <v>2018</v>
      </c>
      <c r="B28" s="76">
        <v>56</v>
      </c>
      <c r="C28" s="78">
        <v>82.1</v>
      </c>
      <c r="D28" s="78">
        <v>36.6</v>
      </c>
      <c r="E28" s="78">
        <v>38.200000000000003</v>
      </c>
      <c r="F28" s="78">
        <v>42.4</v>
      </c>
      <c r="G28" s="78">
        <v>48.3</v>
      </c>
      <c r="H28" s="78">
        <v>52.5</v>
      </c>
      <c r="I28" s="78">
        <v>53.5</v>
      </c>
      <c r="J28" s="78">
        <v>83.9</v>
      </c>
      <c r="K28" s="78">
        <v>77.8</v>
      </c>
      <c r="L28" s="78">
        <v>52.6</v>
      </c>
    </row>
    <row r="29" spans="1:12">
      <c r="A29" s="107"/>
      <c r="B29" s="107"/>
      <c r="C29" s="107"/>
      <c r="D29" s="107"/>
      <c r="E29" s="107"/>
      <c r="F29" s="107"/>
      <c r="G29" s="107"/>
      <c r="H29" s="107"/>
      <c r="I29" s="107"/>
      <c r="J29" s="107"/>
      <c r="K29" s="107"/>
      <c r="L29" s="107"/>
    </row>
    <row r="30" spans="1:12">
      <c r="A30" s="1" t="s">
        <v>22</v>
      </c>
      <c r="B30" s="107"/>
      <c r="C30" s="107"/>
      <c r="D30" s="107"/>
      <c r="E30" s="107"/>
      <c r="F30" s="107"/>
      <c r="G30" s="107"/>
      <c r="H30" s="107"/>
      <c r="I30" s="107"/>
      <c r="J30" s="107"/>
      <c r="K30" s="107"/>
      <c r="L30" s="107"/>
    </row>
    <row r="31" spans="1:12">
      <c r="A31" s="1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</row>
    <row r="32" spans="1:12">
      <c r="A32" s="21" t="s">
        <v>942</v>
      </c>
      <c r="B32" s="9">
        <f>IFERROR(((B28/B7)^(1/(2018-1997))-1)*100,"N/A")</f>
        <v>1.2770370932647213</v>
      </c>
      <c r="C32" s="16">
        <f t="shared" ref="C32:L32" si="0">IFERROR(((C28/C7)^(1/(2018-1997))-1)*100,"N/A")</f>
        <v>2.1612691496940561</v>
      </c>
      <c r="D32" s="17">
        <f t="shared" si="0"/>
        <v>1.0322339018124183</v>
      </c>
      <c r="E32" s="17">
        <f t="shared" si="0"/>
        <v>0.95316836008785266</v>
      </c>
      <c r="F32" s="17">
        <f t="shared" si="0"/>
        <v>1.0995753042224665</v>
      </c>
      <c r="G32" s="17">
        <f t="shared" si="0"/>
        <v>1.0732387299207335</v>
      </c>
      <c r="H32" s="17">
        <f t="shared" si="0"/>
        <v>1.1725595335148276</v>
      </c>
      <c r="I32" s="17">
        <f t="shared" si="0"/>
        <v>2.0690389530071185</v>
      </c>
      <c r="J32" s="17">
        <f t="shared" si="0"/>
        <v>1.5057272176927539</v>
      </c>
      <c r="K32" s="17">
        <f t="shared" si="0"/>
        <v>0.85226307689272307</v>
      </c>
      <c r="L32" s="17">
        <f t="shared" si="0"/>
        <v>1.6243620258511449</v>
      </c>
    </row>
    <row r="33" spans="1:12">
      <c r="A33" s="21" t="s">
        <v>25</v>
      </c>
      <c r="B33" s="9">
        <f>IFERROR(((B17/B7)^(1/(2007-1997))-1)*100,"N/A")</f>
        <v>1.7844107765067951</v>
      </c>
      <c r="C33" s="16">
        <f t="shared" ref="C33:L33" si="1">IFERROR(((C17/C7)^(1/(2007-1997))-1)*100,"N/A")</f>
        <v>5.9614840947345149</v>
      </c>
      <c r="D33" s="17">
        <f t="shared" si="1"/>
        <v>1.6074163305605849</v>
      </c>
      <c r="E33" s="17">
        <f t="shared" si="1"/>
        <v>1.4088403280312356</v>
      </c>
      <c r="F33" s="17">
        <f t="shared" si="1"/>
        <v>1.8801588108483314</v>
      </c>
      <c r="G33" s="17">
        <f t="shared" si="1"/>
        <v>1.7250278284312026</v>
      </c>
      <c r="H33" s="17">
        <f t="shared" si="1"/>
        <v>1.6693370471825064</v>
      </c>
      <c r="I33" s="17">
        <f t="shared" si="1"/>
        <v>2.4891937536765107</v>
      </c>
      <c r="J33" s="17">
        <f t="shared" si="1"/>
        <v>2.0239501124792447</v>
      </c>
      <c r="K33" s="17">
        <f t="shared" si="1"/>
        <v>0.88552566073680783</v>
      </c>
      <c r="L33" s="17">
        <f t="shared" si="1"/>
        <v>1.9749162927202857</v>
      </c>
    </row>
    <row r="34" spans="1:12">
      <c r="A34" s="21" t="s">
        <v>943</v>
      </c>
      <c r="B34" s="9">
        <f>IFERROR(((B28/B17)^(1/(2018-2007))-1)*100,"N/A")</f>
        <v>0.81798333933409406</v>
      </c>
      <c r="C34" s="16">
        <f t="shared" ref="C34:L34" si="2">IFERROR(((C28/C17)^(1/(2018-2007))-1)*100,"N/A")</f>
        <v>-1.175072546305278</v>
      </c>
      <c r="D34" s="17">
        <f t="shared" si="2"/>
        <v>0.51216673395826362</v>
      </c>
      <c r="E34" s="17">
        <f t="shared" si="2"/>
        <v>0.54069813497052976</v>
      </c>
      <c r="F34" s="17">
        <f t="shared" si="2"/>
        <v>0.39514497113597447</v>
      </c>
      <c r="G34" s="17">
        <f t="shared" si="2"/>
        <v>0.48432790828536465</v>
      </c>
      <c r="H34" s="17">
        <f t="shared" si="2"/>
        <v>0.72305030950847726</v>
      </c>
      <c r="I34" s="17">
        <f t="shared" si="2"/>
        <v>1.688574896422268</v>
      </c>
      <c r="J34" s="17">
        <f t="shared" si="2"/>
        <v>1.0369000517555849</v>
      </c>
      <c r="K34" s="17">
        <f t="shared" si="2"/>
        <v>0.82203388111659059</v>
      </c>
      <c r="L34" s="17">
        <f t="shared" si="2"/>
        <v>1.3067221713931376</v>
      </c>
    </row>
    <row r="35" spans="1:12">
      <c r="A35" s="107"/>
      <c r="B35" s="107"/>
      <c r="C35" s="107"/>
      <c r="D35" s="107"/>
      <c r="E35" s="107"/>
      <c r="F35" s="107"/>
      <c r="G35" s="107"/>
      <c r="H35" s="107"/>
      <c r="I35" s="107"/>
      <c r="J35" s="107"/>
      <c r="K35" s="107"/>
      <c r="L35" s="107"/>
    </row>
    <row r="36" spans="1:12">
      <c r="A36" s="25" t="s">
        <v>594</v>
      </c>
      <c r="B36" s="97" t="s">
        <v>951</v>
      </c>
      <c r="C36" s="107"/>
      <c r="D36" s="107"/>
      <c r="E36" s="107"/>
      <c r="F36" s="107"/>
      <c r="G36" s="107"/>
      <c r="H36" s="107"/>
      <c r="I36" s="107"/>
      <c r="J36" s="107"/>
      <c r="K36" s="107"/>
      <c r="L36" s="107"/>
    </row>
    <row r="37" spans="1:12">
      <c r="A37" s="25" t="s">
        <v>595</v>
      </c>
      <c r="B37" s="3" t="s">
        <v>596</v>
      </c>
      <c r="C37" s="107"/>
      <c r="D37" s="107"/>
      <c r="E37" s="107"/>
      <c r="F37" s="107"/>
      <c r="G37" s="107"/>
      <c r="H37" s="107"/>
      <c r="I37" s="107"/>
      <c r="J37" s="107"/>
      <c r="K37" s="107"/>
      <c r="L37" s="107"/>
    </row>
    <row r="38" spans="1:12">
      <c r="A38" s="1" t="s">
        <v>1</v>
      </c>
      <c r="B38" s="3" t="s">
        <v>654</v>
      </c>
      <c r="C38" s="107"/>
      <c r="D38" s="107"/>
      <c r="E38" s="107"/>
      <c r="F38" s="107"/>
      <c r="G38" s="107"/>
      <c r="H38" s="107"/>
      <c r="I38" s="107"/>
      <c r="J38" s="107"/>
      <c r="K38" s="107"/>
      <c r="L38" s="107"/>
    </row>
  </sheetData>
  <mergeCells count="1">
    <mergeCell ref="B6:L6"/>
  </mergeCell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109"/>
  <dimension ref="A1:Q44"/>
  <sheetViews>
    <sheetView workbookViewId="0">
      <selection activeCell="B1" sqref="B1"/>
    </sheetView>
  </sheetViews>
  <sheetFormatPr defaultRowHeight="15"/>
  <cols>
    <col min="1" max="1" width="11.5703125" customWidth="1"/>
    <col min="2" max="2" width="9.140625" customWidth="1"/>
  </cols>
  <sheetData>
    <row r="1" spans="1:17" ht="15.75">
      <c r="A1" s="227" t="s">
        <v>178</v>
      </c>
      <c r="B1" s="227" t="s">
        <v>996</v>
      </c>
      <c r="C1" s="169"/>
      <c r="D1" s="169"/>
      <c r="E1" s="169"/>
      <c r="F1" s="169"/>
      <c r="G1" s="169"/>
      <c r="H1" s="169"/>
    </row>
    <row r="2" spans="1:17">
      <c r="A2" s="169"/>
      <c r="B2" s="169"/>
      <c r="C2" s="169"/>
      <c r="D2" s="169"/>
      <c r="E2" s="169"/>
      <c r="F2" s="169"/>
      <c r="G2" s="169"/>
      <c r="H2" s="169"/>
    </row>
    <row r="3" spans="1:17">
      <c r="A3" s="1" t="s">
        <v>2</v>
      </c>
      <c r="B3" s="169"/>
      <c r="C3" s="169"/>
      <c r="D3" s="169"/>
      <c r="E3" s="169"/>
      <c r="F3" s="169"/>
      <c r="G3" s="169"/>
      <c r="H3" s="169"/>
    </row>
    <row r="4" spans="1:17">
      <c r="A4" s="1"/>
      <c r="B4" s="169"/>
      <c r="C4" s="169"/>
      <c r="D4" s="169"/>
      <c r="E4" s="169"/>
      <c r="F4" s="169"/>
      <c r="G4" s="169"/>
      <c r="H4" s="169"/>
    </row>
    <row r="5" spans="1:17" ht="33.75">
      <c r="A5" s="4" t="s">
        <v>3</v>
      </c>
      <c r="B5" s="267" t="s">
        <v>847</v>
      </c>
      <c r="C5" s="264"/>
      <c r="D5" s="265"/>
      <c r="E5" s="263" t="s">
        <v>849</v>
      </c>
      <c r="F5" s="264"/>
      <c r="G5" s="265"/>
      <c r="H5" s="170" t="s">
        <v>850</v>
      </c>
      <c r="I5" s="263" t="s">
        <v>857</v>
      </c>
      <c r="J5" s="264"/>
      <c r="K5" s="265"/>
      <c r="L5" s="263" t="s">
        <v>858</v>
      </c>
      <c r="M5" s="264"/>
      <c r="N5" s="265"/>
      <c r="O5" s="170" t="s">
        <v>859</v>
      </c>
    </row>
    <row r="6" spans="1:17" s="169" customFormat="1" ht="33.75">
      <c r="A6" s="181"/>
      <c r="B6" s="173" t="s">
        <v>848</v>
      </c>
      <c r="C6" s="170" t="s">
        <v>6</v>
      </c>
      <c r="D6" s="171" t="s">
        <v>825</v>
      </c>
      <c r="E6" s="174" t="s">
        <v>848</v>
      </c>
      <c r="F6" s="172" t="s">
        <v>6</v>
      </c>
      <c r="G6" s="172" t="s">
        <v>825</v>
      </c>
      <c r="H6" s="195" t="s">
        <v>67</v>
      </c>
      <c r="I6" s="191" t="s">
        <v>848</v>
      </c>
      <c r="J6" s="170" t="s">
        <v>6</v>
      </c>
      <c r="K6" s="171" t="s">
        <v>825</v>
      </c>
      <c r="L6" s="174" t="s">
        <v>848</v>
      </c>
      <c r="M6" s="172" t="s">
        <v>6</v>
      </c>
      <c r="N6" s="172" t="s">
        <v>825</v>
      </c>
      <c r="O6" s="191" t="s">
        <v>67</v>
      </c>
    </row>
    <row r="7" spans="1:17" ht="15" customHeight="1">
      <c r="A7" s="67"/>
      <c r="B7" s="246" t="s">
        <v>856</v>
      </c>
      <c r="C7" s="247"/>
      <c r="D7" s="247"/>
      <c r="E7" s="247"/>
      <c r="F7" s="247"/>
      <c r="G7" s="247"/>
      <c r="H7" s="247"/>
      <c r="I7" s="266" t="s">
        <v>861</v>
      </c>
      <c r="J7" s="247"/>
      <c r="K7" s="247"/>
      <c r="L7" s="247" t="s">
        <v>655</v>
      </c>
      <c r="M7" s="247"/>
      <c r="N7" s="247"/>
      <c r="O7" s="247"/>
    </row>
    <row r="8" spans="1:17">
      <c r="A8" s="142">
        <v>1997</v>
      </c>
      <c r="B8" s="186"/>
      <c r="C8" s="78"/>
      <c r="D8" s="79"/>
      <c r="E8" s="78"/>
      <c r="F8" s="78"/>
      <c r="G8" s="79"/>
      <c r="H8" s="78"/>
      <c r="I8" s="77">
        <v>52.433355811253755</v>
      </c>
      <c r="J8" s="78">
        <v>239.40609410812996</v>
      </c>
      <c r="K8" s="79">
        <v>270.8</v>
      </c>
      <c r="L8" s="78">
        <v>12285.344999999999</v>
      </c>
      <c r="M8" s="78">
        <v>1775.675</v>
      </c>
      <c r="N8" s="79">
        <v>44.960999999999999</v>
      </c>
      <c r="O8" s="78">
        <v>10512</v>
      </c>
    </row>
    <row r="9" spans="1:17">
      <c r="A9" s="142">
        <v>1998</v>
      </c>
      <c r="B9" s="186">
        <f>(I9-I8)/I8*100</f>
        <v>3.3928370367593192</v>
      </c>
      <c r="C9" s="78">
        <f t="shared" ref="C9:H9" si="0">(J9-J8)/J8*100</f>
        <v>47.479777723661662</v>
      </c>
      <c r="D9" s="79">
        <f t="shared" si="0"/>
        <v>5369.3870014771055</v>
      </c>
      <c r="E9" s="78">
        <f t="shared" si="0"/>
        <v>7.1445694036268463</v>
      </c>
      <c r="F9" s="78">
        <f t="shared" si="0"/>
        <v>55.493037858842406</v>
      </c>
      <c r="G9" s="78">
        <f t="shared" si="0"/>
        <v>3293.0295144680949</v>
      </c>
      <c r="H9" s="87">
        <f t="shared" si="0"/>
        <v>18.169710806697108</v>
      </c>
      <c r="I9" s="77">
        <v>54.212334126833767</v>
      </c>
      <c r="J9" s="78">
        <v>353.07557544757032</v>
      </c>
      <c r="K9" s="79">
        <v>14811.1</v>
      </c>
      <c r="L9" s="78">
        <v>13163.08</v>
      </c>
      <c r="M9" s="78">
        <v>2761.0509999999999</v>
      </c>
      <c r="N9" s="79">
        <v>1525.54</v>
      </c>
      <c r="O9" s="78">
        <v>12422</v>
      </c>
      <c r="Q9" s="202"/>
    </row>
    <row r="10" spans="1:17">
      <c r="A10" s="142">
        <v>1999</v>
      </c>
      <c r="B10" s="186">
        <f>(I10-I9)/I9*100</f>
        <v>0.94172150794228604</v>
      </c>
      <c r="C10" s="78">
        <f t="shared" ref="C10:C28" si="1">(J10-J9)/J9*100</f>
        <v>22.939880481612079</v>
      </c>
      <c r="D10" s="79">
        <f t="shared" ref="D10:D28" si="2">(K10-K9)/K9*100</f>
        <v>-48.311063999297829</v>
      </c>
      <c r="E10" s="78">
        <f t="shared" ref="E10:E29" si="3">(L10-L9)/L9*100</f>
        <v>9.2995560309593195</v>
      </c>
      <c r="F10" s="78">
        <f t="shared" ref="F10:F29" si="4">(M10-M9)/M9*100</f>
        <v>33.881844268722304</v>
      </c>
      <c r="G10" s="78">
        <f t="shared" ref="G10:G29" si="5">(N10-N9)/N9*100</f>
        <v>80.158632353133967</v>
      </c>
      <c r="H10" s="87">
        <f t="shared" ref="H10:H28" si="6">(O10-O9)/O9*100</f>
        <v>7.0681049750442764</v>
      </c>
      <c r="I10" s="77">
        <v>54.722863337263696</v>
      </c>
      <c r="J10" s="78">
        <v>434.07069046500703</v>
      </c>
      <c r="K10" s="79">
        <v>7655.7</v>
      </c>
      <c r="L10" s="78">
        <v>14387.188</v>
      </c>
      <c r="M10" s="78">
        <v>3696.5459999999998</v>
      </c>
      <c r="N10" s="79">
        <v>2748.3919999999998</v>
      </c>
      <c r="O10" s="78">
        <v>13300</v>
      </c>
      <c r="Q10" s="159"/>
    </row>
    <row r="11" spans="1:17">
      <c r="A11" s="142">
        <v>2000</v>
      </c>
      <c r="B11" s="186">
        <f t="shared" ref="B11:B28" si="7">(I11-I10)/I10*100</f>
        <v>12.187325244186335</v>
      </c>
      <c r="C11" s="78">
        <f t="shared" si="1"/>
        <v>27.380166193450616</v>
      </c>
      <c r="D11" s="79">
        <f t="shared" si="2"/>
        <v>52.784200007837313</v>
      </c>
      <c r="E11" s="78">
        <f t="shared" si="3"/>
        <v>7.8459390396511077</v>
      </c>
      <c r="F11" s="78">
        <f t="shared" si="4"/>
        <v>44.656362993994932</v>
      </c>
      <c r="G11" s="78">
        <f t="shared" si="5"/>
        <v>44.272796602522497</v>
      </c>
      <c r="H11" s="87">
        <f t="shared" si="6"/>
        <v>12.037593984962406</v>
      </c>
      <c r="I11" s="77">
        <v>61.392116675107623</v>
      </c>
      <c r="J11" s="78">
        <v>552.91996691138456</v>
      </c>
      <c r="K11" s="79">
        <v>11696.7</v>
      </c>
      <c r="L11" s="78">
        <v>15515.998</v>
      </c>
      <c r="M11" s="78">
        <v>5347.2889999999998</v>
      </c>
      <c r="N11" s="79">
        <v>3965.1819999999998</v>
      </c>
      <c r="O11" s="78">
        <v>14901</v>
      </c>
    </row>
    <row r="12" spans="1:17">
      <c r="A12" s="142">
        <v>2001</v>
      </c>
      <c r="B12" s="186">
        <f t="shared" si="7"/>
        <v>1.0399267573313025</v>
      </c>
      <c r="C12" s="78">
        <f t="shared" si="1"/>
        <v>32.432480924061132</v>
      </c>
      <c r="D12" s="79">
        <f t="shared" si="2"/>
        <v>0.29922969726504051</v>
      </c>
      <c r="E12" s="78">
        <f t="shared" si="3"/>
        <v>2.4399719566862612</v>
      </c>
      <c r="F12" s="78">
        <f t="shared" si="4"/>
        <v>7.3181008170682498</v>
      </c>
      <c r="G12" s="78">
        <f t="shared" si="5"/>
        <v>21.306134245540314</v>
      </c>
      <c r="H12" s="87">
        <f t="shared" si="6"/>
        <v>-1.3354808402120661</v>
      </c>
      <c r="I12" s="77">
        <v>62.030549723304119</v>
      </c>
      <c r="J12" s="78">
        <v>732.24562970524448</v>
      </c>
      <c r="K12" s="79">
        <v>11731.7</v>
      </c>
      <c r="L12" s="78">
        <v>15894.584000000001</v>
      </c>
      <c r="M12" s="78">
        <v>5738.6090000000004</v>
      </c>
      <c r="N12" s="79">
        <v>4810.009</v>
      </c>
      <c r="O12" s="78">
        <v>14702</v>
      </c>
    </row>
    <row r="13" spans="1:17">
      <c r="A13" s="142">
        <v>2002</v>
      </c>
      <c r="B13" s="186">
        <f t="shared" si="7"/>
        <v>24.089517907864145</v>
      </c>
      <c r="C13" s="78">
        <f t="shared" si="1"/>
        <v>82.753108526424299</v>
      </c>
      <c r="D13" s="79">
        <f t="shared" si="2"/>
        <v>42.234288295813897</v>
      </c>
      <c r="E13" s="78">
        <f t="shared" si="3"/>
        <v>22.371312140034615</v>
      </c>
      <c r="F13" s="78">
        <f t="shared" si="4"/>
        <v>80.864247764571516</v>
      </c>
      <c r="G13" s="78">
        <f t="shared" si="5"/>
        <v>100.86155763949716</v>
      </c>
      <c r="H13" s="87">
        <f t="shared" si="6"/>
        <v>33.90695143517889</v>
      </c>
      <c r="I13" s="77">
        <v>76.973410107246039</v>
      </c>
      <c r="J13" s="78">
        <v>1338.2016503352245</v>
      </c>
      <c r="K13" s="79">
        <v>16686.5</v>
      </c>
      <c r="L13" s="78">
        <v>19450.411</v>
      </c>
      <c r="M13" s="78">
        <v>10379.092000000001</v>
      </c>
      <c r="N13" s="79">
        <v>9661.4590000000007</v>
      </c>
      <c r="O13" s="78">
        <v>19687</v>
      </c>
    </row>
    <row r="14" spans="1:17">
      <c r="A14" s="142">
        <v>2003</v>
      </c>
      <c r="B14" s="186">
        <f t="shared" si="7"/>
        <v>7.0016434819909916</v>
      </c>
      <c r="C14" s="78">
        <f t="shared" si="1"/>
        <v>26.309122894963906</v>
      </c>
      <c r="D14" s="79">
        <f t="shared" si="2"/>
        <v>10.654121595301588</v>
      </c>
      <c r="E14" s="78">
        <f t="shared" si="3"/>
        <v>8.6759657675099948</v>
      </c>
      <c r="F14" s="78">
        <f t="shared" si="4"/>
        <v>17.824459018187717</v>
      </c>
      <c r="G14" s="78">
        <f t="shared" si="5"/>
        <v>16.578748613434055</v>
      </c>
      <c r="H14" s="87">
        <f t="shared" si="6"/>
        <v>10.951389241631533</v>
      </c>
      <c r="I14" s="77">
        <v>82.362813858886227</v>
      </c>
      <c r="J14" s="78">
        <v>1690.2707671043538</v>
      </c>
      <c r="K14" s="79">
        <v>18464.3</v>
      </c>
      <c r="L14" s="78">
        <v>21137.921999999999</v>
      </c>
      <c r="M14" s="78">
        <v>12229.109</v>
      </c>
      <c r="N14" s="79">
        <v>11263.208000000001</v>
      </c>
      <c r="O14" s="78">
        <v>21843</v>
      </c>
    </row>
    <row r="15" spans="1:17">
      <c r="A15" s="142">
        <v>2004</v>
      </c>
      <c r="B15" s="186">
        <f t="shared" si="7"/>
        <v>-3.9910832228758402</v>
      </c>
      <c r="C15" s="78">
        <f t="shared" si="1"/>
        <v>-13.146647968266453</v>
      </c>
      <c r="D15" s="79">
        <f t="shared" si="2"/>
        <v>-13.133452121120218</v>
      </c>
      <c r="E15" s="78">
        <f t="shared" si="3"/>
        <v>-1.5082229937266165</v>
      </c>
      <c r="F15" s="78">
        <f t="shared" si="4"/>
        <v>-6.6161402273869756</v>
      </c>
      <c r="G15" s="78">
        <f t="shared" si="5"/>
        <v>-6.0132068945188673</v>
      </c>
      <c r="H15" s="87">
        <f t="shared" si="6"/>
        <v>-0.4944375772558714</v>
      </c>
      <c r="I15" s="77">
        <v>79.075645413075762</v>
      </c>
      <c r="J15" s="78">
        <v>1468.0568196426275</v>
      </c>
      <c r="K15" s="79">
        <v>16039.3</v>
      </c>
      <c r="L15" s="78">
        <v>20819.115000000002</v>
      </c>
      <c r="M15" s="78">
        <v>11420.013999999999</v>
      </c>
      <c r="N15" s="79">
        <v>10585.928</v>
      </c>
      <c r="O15" s="78">
        <v>21735</v>
      </c>
    </row>
    <row r="16" spans="1:17">
      <c r="A16" s="142">
        <v>2005</v>
      </c>
      <c r="B16" s="186">
        <f t="shared" si="7"/>
        <v>2.2084918612030897</v>
      </c>
      <c r="C16" s="78">
        <f t="shared" si="1"/>
        <v>-11.298107555946949</v>
      </c>
      <c r="D16" s="79">
        <f t="shared" si="2"/>
        <v>6.0607383115223374</v>
      </c>
      <c r="E16" s="78">
        <f t="shared" si="3"/>
        <v>2.6762857114723659</v>
      </c>
      <c r="F16" s="78">
        <f t="shared" si="4"/>
        <v>3.468437078973821</v>
      </c>
      <c r="G16" s="78">
        <f t="shared" si="5"/>
        <v>-1.3311728551337159</v>
      </c>
      <c r="H16" s="87">
        <f t="shared" si="6"/>
        <v>0.25764895330112725</v>
      </c>
      <c r="I16" s="77">
        <v>80.822024606217354</v>
      </c>
      <c r="J16" s="78">
        <v>1302.1941811769893</v>
      </c>
      <c r="K16" s="79">
        <v>17011.400000000001</v>
      </c>
      <c r="L16" s="78">
        <v>21376.294000000002</v>
      </c>
      <c r="M16" s="78">
        <v>11816.11</v>
      </c>
      <c r="N16" s="79">
        <v>10445.011</v>
      </c>
      <c r="O16" s="78">
        <v>21791</v>
      </c>
    </row>
    <row r="17" spans="1:15">
      <c r="A17" s="142">
        <v>2006</v>
      </c>
      <c r="B17" s="186">
        <f t="shared" si="7"/>
        <v>1.9191557982877014</v>
      </c>
      <c r="C17" s="78">
        <f t="shared" si="1"/>
        <v>-4.6117542951794368</v>
      </c>
      <c r="D17" s="79">
        <f t="shared" si="2"/>
        <v>-4.6509987420200609</v>
      </c>
      <c r="E17" s="78">
        <f t="shared" si="3"/>
        <v>4.3364439130561996</v>
      </c>
      <c r="F17" s="78">
        <f t="shared" si="4"/>
        <v>7.9083471633219302</v>
      </c>
      <c r="G17" s="78">
        <f t="shared" si="5"/>
        <v>0.16302519930328696</v>
      </c>
      <c r="H17" s="87">
        <f t="shared" si="6"/>
        <v>5.8143270157404432</v>
      </c>
      <c r="I17" s="77">
        <v>82.373125177741088</v>
      </c>
      <c r="J17" s="78">
        <v>1242.1401850949828</v>
      </c>
      <c r="K17" s="79">
        <v>16220.2</v>
      </c>
      <c r="L17" s="78">
        <v>22303.264999999999</v>
      </c>
      <c r="M17" s="78">
        <v>12750.569</v>
      </c>
      <c r="N17" s="79">
        <v>10462.039000000001</v>
      </c>
      <c r="O17" s="78">
        <v>23058</v>
      </c>
    </row>
    <row r="18" spans="1:15">
      <c r="A18" s="142">
        <v>2007</v>
      </c>
      <c r="B18" s="186">
        <f t="shared" si="7"/>
        <v>13.548682942976583</v>
      </c>
      <c r="C18" s="78">
        <f t="shared" si="1"/>
        <v>19.596701218007084</v>
      </c>
      <c r="D18" s="79">
        <f t="shared" si="2"/>
        <v>-1.6960333411425281</v>
      </c>
      <c r="E18" s="78">
        <f t="shared" si="3"/>
        <v>15.138101977445908</v>
      </c>
      <c r="F18" s="78">
        <f t="shared" si="4"/>
        <v>26.960083114722178</v>
      </c>
      <c r="G18" s="78">
        <f t="shared" si="5"/>
        <v>25.585261152247661</v>
      </c>
      <c r="H18" s="87">
        <f t="shared" si="6"/>
        <v>13.418336369156043</v>
      </c>
      <c r="I18" s="77">
        <v>93.533598738294444</v>
      </c>
      <c r="J18" s="78">
        <v>1485.5586858768468</v>
      </c>
      <c r="K18" s="79">
        <v>15945.1</v>
      </c>
      <c r="L18" s="78">
        <v>25679.556</v>
      </c>
      <c r="M18" s="78">
        <v>16188.133</v>
      </c>
      <c r="N18" s="79">
        <v>13138.779</v>
      </c>
      <c r="O18" s="78">
        <v>26152</v>
      </c>
    </row>
    <row r="19" spans="1:15">
      <c r="A19" s="142">
        <v>2008</v>
      </c>
      <c r="B19" s="186">
        <f t="shared" si="7"/>
        <v>-3.9186605975341839</v>
      </c>
      <c r="C19" s="78">
        <f t="shared" si="1"/>
        <v>-20.839083366234348</v>
      </c>
      <c r="D19" s="79">
        <f t="shared" si="2"/>
        <v>-9.6430878451687381</v>
      </c>
      <c r="E19" s="78">
        <f t="shared" si="3"/>
        <v>-3.112351319469858</v>
      </c>
      <c r="F19" s="78">
        <f t="shared" si="4"/>
        <v>-8.2279655102907778</v>
      </c>
      <c r="G19" s="78">
        <f t="shared" si="5"/>
        <v>-7.6695559001334876</v>
      </c>
      <c r="H19" s="87">
        <f t="shared" si="6"/>
        <v>-1.3727439583970633</v>
      </c>
      <c r="I19" s="77">
        <v>89.868334459081169</v>
      </c>
      <c r="J19" s="78">
        <v>1175.9818728726352</v>
      </c>
      <c r="K19" s="79">
        <v>14407.5</v>
      </c>
      <c r="L19" s="78">
        <v>24880.317999999999</v>
      </c>
      <c r="M19" s="78">
        <v>14856.179</v>
      </c>
      <c r="N19" s="79">
        <v>12131.093000000001</v>
      </c>
      <c r="O19" s="78">
        <v>25793</v>
      </c>
    </row>
    <row r="20" spans="1:15">
      <c r="A20" s="142">
        <v>2009</v>
      </c>
      <c r="B20" s="186">
        <f t="shared" si="7"/>
        <v>-5.8763555088306347</v>
      </c>
      <c r="C20" s="78">
        <f t="shared" si="1"/>
        <v>6.0355570192128525</v>
      </c>
      <c r="D20" s="79">
        <f t="shared" si="2"/>
        <v>-15.636994620857189</v>
      </c>
      <c r="E20" s="78">
        <f t="shared" si="3"/>
        <v>-13.09440659078393</v>
      </c>
      <c r="F20" s="78">
        <f t="shared" si="4"/>
        <v>-22.54443757038738</v>
      </c>
      <c r="G20" s="78">
        <f t="shared" si="5"/>
        <v>-22.149661205301129</v>
      </c>
      <c r="H20" s="87">
        <f t="shared" si="6"/>
        <v>-19.257162796107473</v>
      </c>
      <c r="I20" s="77">
        <v>84.587351636400612</v>
      </c>
      <c r="J20" s="78">
        <v>1246.9589293454703</v>
      </c>
      <c r="K20" s="79">
        <v>12154.6</v>
      </c>
      <c r="L20" s="78">
        <v>21622.387999999999</v>
      </c>
      <c r="M20" s="78">
        <v>11506.937</v>
      </c>
      <c r="N20" s="79">
        <v>9444.0969999999998</v>
      </c>
      <c r="O20" s="78">
        <v>20826</v>
      </c>
    </row>
    <row r="21" spans="1:15">
      <c r="A21" s="142">
        <v>2010</v>
      </c>
      <c r="B21" s="186">
        <f t="shared" si="7"/>
        <v>0.34997507894866769</v>
      </c>
      <c r="C21" s="78">
        <f t="shared" si="1"/>
        <v>-10.54780766037338</v>
      </c>
      <c r="D21" s="79">
        <f t="shared" si="2"/>
        <v>-17.936419133496788</v>
      </c>
      <c r="E21" s="78">
        <f t="shared" si="3"/>
        <v>6.5070703568912025</v>
      </c>
      <c r="F21" s="78">
        <f t="shared" si="4"/>
        <v>7.9281219667753433</v>
      </c>
      <c r="G21" s="78">
        <f t="shared" si="5"/>
        <v>6.8838450092158121</v>
      </c>
      <c r="H21" s="87">
        <f t="shared" si="6"/>
        <v>4.787285124363776</v>
      </c>
      <c r="I21" s="77">
        <v>84.883386287070692</v>
      </c>
      <c r="J21" s="78">
        <v>1115.4320998742589</v>
      </c>
      <c r="K21" s="79">
        <v>9974.5</v>
      </c>
      <c r="L21" s="78">
        <v>23029.371999999999</v>
      </c>
      <c r="M21" s="78">
        <v>12419.221</v>
      </c>
      <c r="N21" s="79">
        <v>10094.214</v>
      </c>
      <c r="O21" s="78">
        <v>21823</v>
      </c>
    </row>
    <row r="22" spans="1:15">
      <c r="A22" s="142">
        <v>2011</v>
      </c>
      <c r="B22" s="186">
        <f t="shared" si="7"/>
        <v>-3.0991809410992532</v>
      </c>
      <c r="C22" s="78">
        <f t="shared" si="1"/>
        <v>-19.936536906349591</v>
      </c>
      <c r="D22" s="79">
        <f t="shared" si="2"/>
        <v>-52.401624141560987</v>
      </c>
      <c r="E22" s="78">
        <f t="shared" si="3"/>
        <v>3.5112160244751824</v>
      </c>
      <c r="F22" s="78">
        <f t="shared" si="4"/>
        <v>1.0824591977226341</v>
      </c>
      <c r="G22" s="78">
        <f t="shared" si="5"/>
        <v>-2.216576743865339</v>
      </c>
      <c r="H22" s="87">
        <f t="shared" si="6"/>
        <v>1.7825230261650553</v>
      </c>
      <c r="I22" s="77">
        <v>82.252696557102141</v>
      </c>
      <c r="J22" s="78">
        <v>893.05356761755706</v>
      </c>
      <c r="K22" s="79">
        <v>4747.7</v>
      </c>
      <c r="L22" s="78">
        <v>23837.983</v>
      </c>
      <c r="M22" s="78">
        <v>12553.654</v>
      </c>
      <c r="N22" s="79">
        <v>9870.4680000000008</v>
      </c>
      <c r="O22" s="78">
        <v>22212</v>
      </c>
    </row>
    <row r="23" spans="1:15">
      <c r="A23" s="142">
        <v>2012</v>
      </c>
      <c r="B23" s="186">
        <f t="shared" si="7"/>
        <v>-12.016149141227325</v>
      </c>
      <c r="C23" s="78">
        <f t="shared" si="1"/>
        <v>-28.832701697454983</v>
      </c>
      <c r="D23" s="79">
        <f t="shared" si="2"/>
        <v>-29.039324304400022</v>
      </c>
      <c r="E23" s="78">
        <f t="shared" si="3"/>
        <v>-6.325405131801638</v>
      </c>
      <c r="F23" s="78">
        <f t="shared" si="4"/>
        <v>-20.018426507533182</v>
      </c>
      <c r="G23" s="78">
        <f t="shared" si="5"/>
        <v>-27.058585266676321</v>
      </c>
      <c r="H23" s="87">
        <f t="shared" si="6"/>
        <v>-8.6349720871600937</v>
      </c>
      <c r="I23" s="77">
        <v>72.369089866119594</v>
      </c>
      <c r="J23" s="78">
        <v>635.56209646790739</v>
      </c>
      <c r="K23" s="79">
        <v>3369</v>
      </c>
      <c r="L23" s="78">
        <v>22330.133999999998</v>
      </c>
      <c r="M23" s="78">
        <v>10040.61</v>
      </c>
      <c r="N23" s="79">
        <v>7199.6589999999997</v>
      </c>
      <c r="O23" s="78">
        <v>20294</v>
      </c>
    </row>
    <row r="24" spans="1:15">
      <c r="A24" s="142">
        <v>2013</v>
      </c>
      <c r="B24" s="186">
        <f t="shared" si="7"/>
        <v>5.4246407359104163</v>
      </c>
      <c r="C24" s="78">
        <f t="shared" si="1"/>
        <v>6.3238207720438409</v>
      </c>
      <c r="D24" s="79">
        <f t="shared" si="2"/>
        <v>3.2235084594835235</v>
      </c>
      <c r="E24" s="78">
        <f t="shared" si="3"/>
        <v>6.9477952976009965</v>
      </c>
      <c r="F24" s="78">
        <f t="shared" si="4"/>
        <v>10.321564128075883</v>
      </c>
      <c r="G24" s="78">
        <f t="shared" si="5"/>
        <v>14.282523658412153</v>
      </c>
      <c r="H24" s="87">
        <f t="shared" si="6"/>
        <v>3.3014684143096482</v>
      </c>
      <c r="I24" s="77">
        <v>76.294852995204735</v>
      </c>
      <c r="J24" s="78">
        <v>675.75390434358224</v>
      </c>
      <c r="K24" s="79">
        <v>3477.6</v>
      </c>
      <c r="L24" s="78">
        <v>23881.585999999999</v>
      </c>
      <c r="M24" s="78">
        <v>11076.958000000001</v>
      </c>
      <c r="N24" s="79">
        <v>8227.9519999999993</v>
      </c>
      <c r="O24" s="78">
        <v>20964</v>
      </c>
    </row>
    <row r="25" spans="1:15">
      <c r="A25" s="142">
        <v>2014</v>
      </c>
      <c r="B25" s="186">
        <f t="shared" si="7"/>
        <v>-0.71187153406079939</v>
      </c>
      <c r="C25" s="78">
        <f t="shared" si="1"/>
        <v>-3.2604540456039159</v>
      </c>
      <c r="D25" s="79">
        <f t="shared" si="2"/>
        <v>-23.156774787209564</v>
      </c>
      <c r="E25" s="78">
        <f t="shared" si="3"/>
        <v>-1.6345983051544339</v>
      </c>
      <c r="F25" s="78">
        <f t="shared" si="4"/>
        <v>-8.1115952592760561</v>
      </c>
      <c r="G25" s="78">
        <f t="shared" si="5"/>
        <v>-6.5614383749443297</v>
      </c>
      <c r="H25" s="87">
        <f t="shared" si="6"/>
        <v>-7.7513833237931689</v>
      </c>
      <c r="I25" s="77">
        <v>75.751731654778339</v>
      </c>
      <c r="J25" s="78">
        <v>653.72125883108549</v>
      </c>
      <c r="K25" s="79">
        <v>2672.3</v>
      </c>
      <c r="L25" s="78">
        <v>23491.218000000001</v>
      </c>
      <c r="M25" s="78">
        <v>10178.44</v>
      </c>
      <c r="N25" s="79">
        <v>7688.08</v>
      </c>
      <c r="O25" s="78">
        <v>19339</v>
      </c>
    </row>
    <row r="26" spans="1:15">
      <c r="A26" s="142">
        <v>2015</v>
      </c>
      <c r="B26" s="186">
        <f t="shared" si="7"/>
        <v>0.17239912663779028</v>
      </c>
      <c r="C26" s="78">
        <f t="shared" si="1"/>
        <v>-9.6212004372559932</v>
      </c>
      <c r="D26" s="79">
        <f t="shared" si="2"/>
        <v>-26.385510608838832</v>
      </c>
      <c r="E26" s="78">
        <f t="shared" si="3"/>
        <v>-1.9285504906557032</v>
      </c>
      <c r="F26" s="78">
        <f t="shared" si="4"/>
        <v>-9.0929749549046903</v>
      </c>
      <c r="G26" s="78">
        <f t="shared" si="5"/>
        <v>-17.429254118063291</v>
      </c>
      <c r="H26" s="87">
        <f t="shared" si="6"/>
        <v>-8.1751900305082987</v>
      </c>
      <c r="I26" s="77">
        <v>75.88232697856418</v>
      </c>
      <c r="J26" s="78">
        <v>590.82542621799371</v>
      </c>
      <c r="K26" s="79">
        <v>1967.2</v>
      </c>
      <c r="L26" s="78">
        <v>23038.178</v>
      </c>
      <c r="M26" s="78">
        <v>9252.9169999999995</v>
      </c>
      <c r="N26" s="79">
        <v>6348.1049999999996</v>
      </c>
      <c r="O26" s="78">
        <v>17758</v>
      </c>
    </row>
    <row r="27" spans="1:15">
      <c r="A27" s="142">
        <v>2016</v>
      </c>
      <c r="B27" s="186">
        <f t="shared" si="7"/>
        <v>4.9692189679258805</v>
      </c>
      <c r="C27" s="78">
        <f t="shared" si="1"/>
        <v>28.245435988086271</v>
      </c>
      <c r="D27" s="79">
        <f t="shared" si="2"/>
        <v>40.062017080113868</v>
      </c>
      <c r="E27" s="78">
        <f t="shared" si="3"/>
        <v>2.105422572913533</v>
      </c>
      <c r="F27" s="78">
        <f t="shared" si="4"/>
        <v>14.504561102190813</v>
      </c>
      <c r="G27" s="78">
        <f t="shared" si="5"/>
        <v>24.916679859580146</v>
      </c>
      <c r="H27" s="87">
        <f t="shared" si="6"/>
        <v>11.234373240229756</v>
      </c>
      <c r="I27" s="77">
        <v>79.653085964086529</v>
      </c>
      <c r="J27" s="78">
        <v>757.70664378173501</v>
      </c>
      <c r="K27" s="79">
        <v>2755.3</v>
      </c>
      <c r="L27" s="78">
        <v>23523.228999999999</v>
      </c>
      <c r="M27" s="78">
        <v>10595.012000000001</v>
      </c>
      <c r="N27" s="79">
        <v>7929.8419999999996</v>
      </c>
      <c r="O27" s="78">
        <v>19753</v>
      </c>
    </row>
    <row r="28" spans="1:15">
      <c r="A28" s="142">
        <v>2017</v>
      </c>
      <c r="B28" s="186">
        <f t="shared" si="7"/>
        <v>7.4108288762531807</v>
      </c>
      <c r="C28" s="78">
        <f t="shared" si="1"/>
        <v>3.4427291918738763</v>
      </c>
      <c r="D28" s="79">
        <f t="shared" si="2"/>
        <v>6.4566471890538102</v>
      </c>
      <c r="E28" s="78">
        <f t="shared" si="3"/>
        <v>0.88334811517585998</v>
      </c>
      <c r="F28" s="78">
        <f t="shared" si="4"/>
        <v>5.1738025402897039</v>
      </c>
      <c r="G28" s="78">
        <f t="shared" si="5"/>
        <v>6.1950288542949572</v>
      </c>
      <c r="H28" s="87">
        <f t="shared" si="6"/>
        <v>-0.36450159469447679</v>
      </c>
      <c r="I28" s="77">
        <v>85.556039859539823</v>
      </c>
      <c r="J28" s="78">
        <v>783.79243159597661</v>
      </c>
      <c r="K28" s="79">
        <v>2933.2</v>
      </c>
      <c r="L28" s="78">
        <v>23731.021000000001</v>
      </c>
      <c r="M28" s="78">
        <v>11143.177</v>
      </c>
      <c r="N28" s="79">
        <v>8421.098</v>
      </c>
      <c r="O28" s="78">
        <v>19681</v>
      </c>
    </row>
    <row r="29" spans="1:15" s="239" customFormat="1">
      <c r="A29" s="241">
        <v>2018</v>
      </c>
      <c r="B29" s="186">
        <f t="shared" ref="B29" si="8">(I29-I28)/I28*100</f>
        <v>-4.0777623485836338</v>
      </c>
      <c r="C29" s="78">
        <f t="shared" ref="C29" si="9">(J29-J28)/J28*100</f>
        <v>5.2155179551595037</v>
      </c>
      <c r="D29" s="79">
        <f t="shared" ref="D29" si="10">(K29-K28)/K28*100</f>
        <v>7.7355788899495472</v>
      </c>
      <c r="E29" s="78">
        <f t="shared" si="3"/>
        <v>-4.2852559946746549</v>
      </c>
      <c r="F29" s="78">
        <f t="shared" si="4"/>
        <v>-0.78643639960129885</v>
      </c>
      <c r="G29" s="78">
        <f t="shared" si="5"/>
        <v>5.0366472400629902</v>
      </c>
      <c r="H29" s="87" t="str">
        <f>IFERROR((O29-O28)/O28*100, "N/A")</f>
        <v>N/A</v>
      </c>
      <c r="I29" s="78">
        <v>82.067267879208302</v>
      </c>
      <c r="J29" s="78">
        <v>824.67126659704604</v>
      </c>
      <c r="K29" s="79">
        <v>3160.1</v>
      </c>
      <c r="L29" s="78">
        <v>22714.085999999999</v>
      </c>
      <c r="M29" s="78">
        <v>11055.543</v>
      </c>
      <c r="N29" s="79">
        <f>8845239*1000/1000000</f>
        <v>8845.2389999999996</v>
      </c>
      <c r="O29" s="78" t="str">
        <f>"N/A"</f>
        <v>N/A</v>
      </c>
    </row>
    <row r="30" spans="1:15">
      <c r="A30" s="169"/>
      <c r="B30" s="169"/>
      <c r="C30" s="169"/>
      <c r="D30" s="169"/>
      <c r="E30" s="169"/>
      <c r="F30" s="169"/>
      <c r="G30" s="169"/>
      <c r="H30" s="169"/>
    </row>
    <row r="31" spans="1:15">
      <c r="A31" s="1" t="s">
        <v>855</v>
      </c>
      <c r="B31" s="169"/>
      <c r="C31" s="169"/>
      <c r="D31" s="169"/>
      <c r="E31" s="169"/>
      <c r="F31" s="169"/>
      <c r="G31" s="169"/>
      <c r="H31" s="169"/>
    </row>
    <row r="32" spans="1:15" s="169" customFormat="1">
      <c r="A32" s="1"/>
    </row>
    <row r="33" spans="1:8">
      <c r="A33" s="194"/>
      <c r="B33" s="188"/>
      <c r="C33" s="260" t="s">
        <v>854</v>
      </c>
      <c r="D33" s="261"/>
      <c r="E33" s="262"/>
      <c r="F33" s="169"/>
      <c r="G33" s="169"/>
      <c r="H33" s="169"/>
    </row>
    <row r="34" spans="1:8" s="169" customFormat="1" ht="33.75">
      <c r="A34" s="189"/>
      <c r="B34" s="193" t="s">
        <v>205</v>
      </c>
      <c r="C34" s="190" t="s">
        <v>848</v>
      </c>
      <c r="D34" s="190" t="s">
        <v>6</v>
      </c>
      <c r="E34" s="190" t="s">
        <v>825</v>
      </c>
    </row>
    <row r="35" spans="1:8" s="169" customFormat="1" ht="39.75" customHeight="1">
      <c r="A35" s="258" t="s">
        <v>851</v>
      </c>
      <c r="B35" s="190" t="s">
        <v>6</v>
      </c>
      <c r="C35" s="192">
        <f>CORREL(B10:B29,C10:C29)</f>
        <v>0.81518979607986952</v>
      </c>
      <c r="D35" s="192" t="s">
        <v>860</v>
      </c>
      <c r="E35" s="192" t="s">
        <v>860</v>
      </c>
    </row>
    <row r="36" spans="1:8" s="169" customFormat="1" ht="33" customHeight="1">
      <c r="A36" s="258"/>
      <c r="B36" s="190" t="s">
        <v>825</v>
      </c>
      <c r="C36" s="192">
        <f>CORREL(D10:D29,B10:B29)</f>
        <v>0.67142554696708856</v>
      </c>
      <c r="D36" s="192">
        <f>CORREL(C10:C29,D10:D29)</f>
        <v>0.63611023927711352</v>
      </c>
      <c r="E36" s="192" t="s">
        <v>860</v>
      </c>
    </row>
    <row r="37" spans="1:8" s="169" customFormat="1" ht="45">
      <c r="A37" s="190" t="s">
        <v>852</v>
      </c>
      <c r="B37" s="190" t="s">
        <v>67</v>
      </c>
      <c r="C37" s="192">
        <f>CORREL(H10:H28,B10:B28)</f>
        <v>0.85404291241876396</v>
      </c>
      <c r="D37" s="192">
        <f>CORREL(H10:H28,C10:C28)</f>
        <v>0.73842241870699421</v>
      </c>
      <c r="E37" s="192">
        <f>CORREL(D10:D28,H10:H28)</f>
        <v>0.58411942108292803</v>
      </c>
    </row>
    <row r="38" spans="1:8" s="169" customFormat="1" ht="22.5" customHeight="1">
      <c r="A38" s="258" t="s">
        <v>862</v>
      </c>
      <c r="B38" s="190" t="s">
        <v>853</v>
      </c>
      <c r="C38" s="192">
        <f>CORREL(E10:E29,B10:B29)</f>
        <v>0.86145798447365829</v>
      </c>
      <c r="D38" s="192">
        <f>CORREL(E10:E29,C10:C29)</f>
        <v>0.6783973349114637</v>
      </c>
      <c r="E38" s="192">
        <f>CORREL(D10:D29,E10:E29)</f>
        <v>0.37023555720046092</v>
      </c>
    </row>
    <row r="39" spans="1:8" s="169" customFormat="1" ht="35.25" customHeight="1">
      <c r="A39" s="259"/>
      <c r="B39" s="190" t="s">
        <v>6</v>
      </c>
      <c r="C39" s="192">
        <f>CORREL(B10:B29,F10:F29)</f>
        <v>0.8931921592783022</v>
      </c>
      <c r="D39" s="192">
        <f>CORREL(F10:F29,C10:C29)</f>
        <v>0.8470824747505592</v>
      </c>
      <c r="E39" s="192">
        <f>CORREL(F10:F29,D10:D29)</f>
        <v>0.56127367366946745</v>
      </c>
    </row>
    <row r="40" spans="1:8" s="169" customFormat="1" ht="26.25" customHeight="1">
      <c r="A40" s="259"/>
      <c r="B40" s="190" t="s">
        <v>825</v>
      </c>
      <c r="C40" s="192">
        <f>CORREL(G10:G29,B10:B29)</f>
        <v>0.7605524767544416</v>
      </c>
      <c r="D40" s="192">
        <f>CORREL(C10:C29,G10:G29)</f>
        <v>0.85075441299618548</v>
      </c>
      <c r="E40" s="192">
        <f>CORREL(G10:G29,D10:D29)</f>
        <v>0.41088468319608845</v>
      </c>
    </row>
    <row r="41" spans="1:8" s="169" customFormat="1">
      <c r="A41" s="1"/>
    </row>
    <row r="42" spans="1:8">
      <c r="A42" s="25" t="s">
        <v>594</v>
      </c>
      <c r="B42" s="97" t="s">
        <v>835</v>
      </c>
      <c r="C42" s="169"/>
      <c r="D42" s="169"/>
      <c r="E42" s="169"/>
      <c r="F42" s="169"/>
      <c r="G42" s="169"/>
      <c r="H42" s="169"/>
    </row>
    <row r="43" spans="1:8">
      <c r="A43" s="25" t="s">
        <v>595</v>
      </c>
      <c r="B43" s="3" t="s">
        <v>596</v>
      </c>
      <c r="C43" s="169"/>
      <c r="D43" s="169"/>
      <c r="E43" s="169"/>
      <c r="F43" s="169"/>
      <c r="G43" s="169"/>
      <c r="H43" s="169"/>
    </row>
    <row r="44" spans="1:8">
      <c r="A44" s="1" t="s">
        <v>1</v>
      </c>
      <c r="B44" s="3" t="s">
        <v>654</v>
      </c>
      <c r="C44" s="169"/>
      <c r="D44" s="169"/>
      <c r="E44" s="169"/>
      <c r="F44" s="169"/>
      <c r="G44" s="169"/>
      <c r="H44" s="169"/>
    </row>
  </sheetData>
  <mergeCells count="10">
    <mergeCell ref="L5:N5"/>
    <mergeCell ref="L7:O7"/>
    <mergeCell ref="I7:K7"/>
    <mergeCell ref="B5:D5"/>
    <mergeCell ref="E5:G5"/>
    <mergeCell ref="A35:A36"/>
    <mergeCell ref="A38:A40"/>
    <mergeCell ref="C33:E33"/>
    <mergeCell ref="B7:H7"/>
    <mergeCell ref="I5:K5"/>
  </mergeCell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121"/>
  <dimension ref="A1:Q40"/>
  <sheetViews>
    <sheetView workbookViewId="0">
      <selection activeCell="B36" sqref="B36"/>
    </sheetView>
  </sheetViews>
  <sheetFormatPr defaultRowHeight="15"/>
  <sheetData>
    <row r="1" spans="1:17" ht="15.75">
      <c r="A1" s="227" t="s">
        <v>179</v>
      </c>
      <c r="B1" s="2" t="s">
        <v>869</v>
      </c>
      <c r="C1" s="169"/>
      <c r="D1" s="169"/>
      <c r="E1" s="169"/>
      <c r="F1" s="169"/>
      <c r="G1" s="169"/>
      <c r="H1" s="169"/>
      <c r="I1" s="169"/>
    </row>
    <row r="2" spans="1:17">
      <c r="A2" s="169"/>
      <c r="B2" s="169"/>
      <c r="C2" s="169"/>
      <c r="D2" s="169"/>
      <c r="E2" s="169"/>
      <c r="F2" s="169"/>
      <c r="G2" s="169"/>
      <c r="H2" s="169"/>
      <c r="I2" s="169"/>
    </row>
    <row r="3" spans="1:17">
      <c r="A3" s="1" t="s">
        <v>2</v>
      </c>
      <c r="B3" s="169"/>
      <c r="C3" s="169"/>
      <c r="D3" s="169"/>
      <c r="E3" s="169"/>
      <c r="F3" s="169"/>
      <c r="G3" s="169"/>
      <c r="H3" s="169"/>
      <c r="I3" s="169"/>
    </row>
    <row r="4" spans="1:17" ht="15" customHeight="1">
      <c r="A4" s="1"/>
      <c r="B4" s="267" t="s">
        <v>0</v>
      </c>
      <c r="C4" s="264"/>
      <c r="D4" s="264"/>
      <c r="E4" s="264"/>
      <c r="F4" s="264"/>
      <c r="G4" s="264"/>
      <c r="H4" s="264"/>
      <c r="I4" s="268"/>
      <c r="J4" s="267" t="s">
        <v>29</v>
      </c>
      <c r="K4" s="264"/>
      <c r="L4" s="264"/>
      <c r="M4" s="264"/>
      <c r="N4" s="264"/>
      <c r="O4" s="264"/>
      <c r="P4" s="264"/>
      <c r="Q4" s="268"/>
    </row>
    <row r="5" spans="1:17" s="169" customFormat="1" ht="15.75" customHeight="1">
      <c r="A5" s="1"/>
      <c r="B5" s="267" t="s">
        <v>848</v>
      </c>
      <c r="C5" s="264"/>
      <c r="D5" s="264"/>
      <c r="E5" s="265"/>
      <c r="F5" s="263" t="s">
        <v>6</v>
      </c>
      <c r="G5" s="264"/>
      <c r="H5" s="264"/>
      <c r="I5" s="268"/>
      <c r="J5" s="267" t="s">
        <v>848</v>
      </c>
      <c r="K5" s="264"/>
      <c r="L5" s="264"/>
      <c r="M5" s="265"/>
      <c r="N5" s="263" t="s">
        <v>6</v>
      </c>
      <c r="O5" s="264"/>
      <c r="P5" s="264"/>
      <c r="Q5" s="268"/>
    </row>
    <row r="6" spans="1:17" ht="22.5">
      <c r="A6" s="80" t="s">
        <v>3</v>
      </c>
      <c r="B6" s="196" t="s">
        <v>865</v>
      </c>
      <c r="C6" s="170" t="s">
        <v>866</v>
      </c>
      <c r="D6" s="170" t="s">
        <v>867</v>
      </c>
      <c r="E6" s="171" t="s">
        <v>868</v>
      </c>
      <c r="F6" s="195" t="s">
        <v>865</v>
      </c>
      <c r="G6" s="170" t="s">
        <v>866</v>
      </c>
      <c r="H6" s="170" t="s">
        <v>867</v>
      </c>
      <c r="I6" s="185" t="s">
        <v>868</v>
      </c>
      <c r="J6" s="196" t="s">
        <v>865</v>
      </c>
      <c r="K6" s="170" t="s">
        <v>866</v>
      </c>
      <c r="L6" s="170" t="s">
        <v>867</v>
      </c>
      <c r="M6" s="171" t="s">
        <v>868</v>
      </c>
      <c r="N6" s="195" t="s">
        <v>865</v>
      </c>
      <c r="O6" s="170" t="s">
        <v>866</v>
      </c>
      <c r="P6" s="170" t="s">
        <v>867</v>
      </c>
      <c r="Q6" s="185" t="s">
        <v>868</v>
      </c>
    </row>
    <row r="7" spans="1:17" ht="15" customHeight="1">
      <c r="A7" s="75"/>
      <c r="B7" s="246" t="s">
        <v>694</v>
      </c>
      <c r="C7" s="247"/>
      <c r="D7" s="247"/>
      <c r="E7" s="251"/>
      <c r="F7" s="266" t="s">
        <v>694</v>
      </c>
      <c r="G7" s="247"/>
      <c r="H7" s="247"/>
      <c r="I7" s="269"/>
      <c r="J7" s="246" t="s">
        <v>694</v>
      </c>
      <c r="K7" s="247"/>
      <c r="L7" s="247"/>
      <c r="M7" s="251"/>
      <c r="N7" s="266" t="s">
        <v>694</v>
      </c>
      <c r="O7" s="247"/>
      <c r="P7" s="247"/>
      <c r="Q7" s="269"/>
    </row>
    <row r="8" spans="1:17">
      <c r="A8" s="60">
        <v>1997</v>
      </c>
      <c r="B8" s="76">
        <v>72.64</v>
      </c>
      <c r="C8" s="78">
        <v>80.769000000000005</v>
      </c>
      <c r="D8" s="78">
        <v>92.042000000000002</v>
      </c>
      <c r="E8" s="79">
        <v>97.710999999999999</v>
      </c>
      <c r="F8" s="87">
        <v>37.738999999999997</v>
      </c>
      <c r="G8" s="78">
        <v>29.427</v>
      </c>
      <c r="H8" s="78">
        <v>130.67500000000001</v>
      </c>
      <c r="I8" s="197">
        <v>98.141000000000005</v>
      </c>
      <c r="J8" s="76">
        <v>81.798000000000002</v>
      </c>
      <c r="K8" s="78">
        <v>99.266999999999996</v>
      </c>
      <c r="L8" s="78">
        <v>86.072000000000003</v>
      </c>
      <c r="M8" s="79">
        <v>95.736000000000004</v>
      </c>
      <c r="N8" s="87">
        <v>165.00399999999999</v>
      </c>
      <c r="O8" s="78">
        <v>208.98500000000001</v>
      </c>
      <c r="P8" s="78">
        <v>79.774000000000001</v>
      </c>
      <c r="Q8" s="197">
        <v>98.972999999999999</v>
      </c>
    </row>
    <row r="9" spans="1:17">
      <c r="A9" s="60">
        <v>1998</v>
      </c>
      <c r="B9" s="76">
        <v>74.933000000000007</v>
      </c>
      <c r="C9" s="78">
        <v>83.418999999999997</v>
      </c>
      <c r="D9" s="78">
        <v>91.730999999999995</v>
      </c>
      <c r="E9" s="79">
        <v>97.924999999999997</v>
      </c>
      <c r="F9" s="87">
        <v>55.747999999999998</v>
      </c>
      <c r="G9" s="78">
        <v>43.944000000000003</v>
      </c>
      <c r="H9" s="78">
        <v>127.902</v>
      </c>
      <c r="I9" s="197">
        <v>99.186000000000007</v>
      </c>
      <c r="J9" s="76">
        <v>83.828999999999994</v>
      </c>
      <c r="K9" s="78">
        <v>99.945999999999998</v>
      </c>
      <c r="L9" s="78">
        <v>87.323999999999998</v>
      </c>
      <c r="M9" s="79">
        <v>96.05</v>
      </c>
      <c r="N9" s="87">
        <v>178.452</v>
      </c>
      <c r="O9" s="78">
        <v>209.071</v>
      </c>
      <c r="P9" s="78">
        <v>86.376999999999995</v>
      </c>
      <c r="Q9" s="197">
        <v>98.816999999999993</v>
      </c>
    </row>
    <row r="10" spans="1:17">
      <c r="A10" s="60">
        <v>1999</v>
      </c>
      <c r="B10" s="76">
        <v>75.778000000000006</v>
      </c>
      <c r="C10" s="78">
        <v>86.325000000000003</v>
      </c>
      <c r="D10" s="78">
        <v>89.774000000000001</v>
      </c>
      <c r="E10" s="79">
        <v>97.781000000000006</v>
      </c>
      <c r="F10" s="87">
        <v>68.611000000000004</v>
      </c>
      <c r="G10" s="78">
        <v>54.384999999999998</v>
      </c>
      <c r="H10" s="78">
        <v>126.163</v>
      </c>
      <c r="I10" s="197">
        <v>99.995000000000005</v>
      </c>
      <c r="J10" s="76">
        <v>87.057000000000002</v>
      </c>
      <c r="K10" s="78">
        <v>102.434</v>
      </c>
      <c r="L10" s="78">
        <v>88.347999999999999</v>
      </c>
      <c r="M10" s="79">
        <v>96.197000000000003</v>
      </c>
      <c r="N10" s="87">
        <v>194.42699999999999</v>
      </c>
      <c r="O10" s="78">
        <v>207.74199999999999</v>
      </c>
      <c r="P10" s="78">
        <v>94.152000000000001</v>
      </c>
      <c r="Q10" s="197">
        <v>99.403000000000006</v>
      </c>
    </row>
    <row r="11" spans="1:17">
      <c r="A11" s="60">
        <v>2000</v>
      </c>
      <c r="B11" s="76">
        <v>84.92</v>
      </c>
      <c r="C11" s="78">
        <v>92.52</v>
      </c>
      <c r="D11" s="78">
        <v>93.513999999999996</v>
      </c>
      <c r="E11" s="79">
        <v>98.152000000000001</v>
      </c>
      <c r="F11" s="87">
        <v>86.905000000000001</v>
      </c>
      <c r="G11" s="78">
        <v>70.491</v>
      </c>
      <c r="H11" s="78">
        <v>123.21899999999999</v>
      </c>
      <c r="I11" s="197">
        <v>100.054</v>
      </c>
      <c r="J11" s="76">
        <v>90.847999999999999</v>
      </c>
      <c r="K11" s="78">
        <v>104.813</v>
      </c>
      <c r="L11" s="78">
        <v>89.52</v>
      </c>
      <c r="M11" s="79">
        <v>96.822999999999993</v>
      </c>
      <c r="N11" s="87">
        <v>179.929</v>
      </c>
      <c r="O11" s="78">
        <v>200.63200000000001</v>
      </c>
      <c r="P11" s="78">
        <v>90.436999999999998</v>
      </c>
      <c r="Q11" s="197">
        <v>99.164000000000001</v>
      </c>
    </row>
    <row r="12" spans="1:17">
      <c r="A12" s="60">
        <v>2001</v>
      </c>
      <c r="B12" s="76">
        <v>85.787000000000006</v>
      </c>
      <c r="C12" s="78">
        <v>92.927000000000007</v>
      </c>
      <c r="D12" s="78">
        <v>93.61</v>
      </c>
      <c r="E12" s="79">
        <v>98.617999999999995</v>
      </c>
      <c r="F12" s="87">
        <v>115.05800000000001</v>
      </c>
      <c r="G12" s="78">
        <v>77.37</v>
      </c>
      <c r="H12" s="78">
        <v>148.76599999999999</v>
      </c>
      <c r="I12" s="197">
        <v>99.962999999999994</v>
      </c>
      <c r="J12" s="76">
        <v>92.385999999999996</v>
      </c>
      <c r="K12" s="78">
        <v>104.726</v>
      </c>
      <c r="L12" s="78">
        <v>90.647000000000006</v>
      </c>
      <c r="M12" s="79">
        <v>97.319000000000003</v>
      </c>
      <c r="N12" s="87">
        <v>165.286</v>
      </c>
      <c r="O12" s="78">
        <v>185.09700000000001</v>
      </c>
      <c r="P12" s="78">
        <v>89.858999999999995</v>
      </c>
      <c r="Q12" s="197">
        <v>99.375</v>
      </c>
    </row>
    <row r="13" spans="1:17">
      <c r="A13" s="60">
        <v>2002</v>
      </c>
      <c r="B13" s="76">
        <v>106.343</v>
      </c>
      <c r="C13" s="78">
        <v>113.211</v>
      </c>
      <c r="D13" s="78">
        <v>94.914000000000001</v>
      </c>
      <c r="E13" s="79">
        <v>98.968000000000004</v>
      </c>
      <c r="F13" s="87">
        <v>210.29599999999999</v>
      </c>
      <c r="G13" s="78">
        <v>140.60499999999999</v>
      </c>
      <c r="H13" s="78">
        <v>149.37100000000001</v>
      </c>
      <c r="I13" s="197">
        <v>100.13</v>
      </c>
      <c r="J13" s="76">
        <v>93.721999999999994</v>
      </c>
      <c r="K13" s="78">
        <v>105.831</v>
      </c>
      <c r="L13" s="78">
        <v>90.82</v>
      </c>
      <c r="M13" s="79">
        <v>97.51</v>
      </c>
      <c r="N13" s="87">
        <v>174.11699999999999</v>
      </c>
      <c r="O13" s="78">
        <v>184.07</v>
      </c>
      <c r="P13" s="78">
        <v>94.67</v>
      </c>
      <c r="Q13" s="197">
        <v>99.918000000000006</v>
      </c>
    </row>
    <row r="14" spans="1:17">
      <c r="A14" s="60">
        <v>2003</v>
      </c>
      <c r="B14" s="76">
        <v>113.958</v>
      </c>
      <c r="C14" s="78">
        <v>120.884</v>
      </c>
      <c r="D14" s="78">
        <v>95.227999999999994</v>
      </c>
      <c r="E14" s="79">
        <v>98.994</v>
      </c>
      <c r="F14" s="87">
        <v>265.76600000000002</v>
      </c>
      <c r="G14" s="78">
        <v>162.34200000000001</v>
      </c>
      <c r="H14" s="78">
        <v>163.63499999999999</v>
      </c>
      <c r="I14" s="197">
        <v>100.045</v>
      </c>
      <c r="J14" s="76">
        <v>94</v>
      </c>
      <c r="K14" s="78">
        <v>105.16800000000001</v>
      </c>
      <c r="L14" s="78">
        <v>91.36</v>
      </c>
      <c r="M14" s="79">
        <v>97.832999999999998</v>
      </c>
      <c r="N14" s="87">
        <v>169.25399999999999</v>
      </c>
      <c r="O14" s="78">
        <v>178.77600000000001</v>
      </c>
      <c r="P14" s="78">
        <v>95.081000000000003</v>
      </c>
      <c r="Q14" s="197">
        <v>99.572000000000003</v>
      </c>
    </row>
    <row r="15" spans="1:17">
      <c r="A15" s="60">
        <v>2004</v>
      </c>
      <c r="B15" s="76">
        <v>109.30800000000001</v>
      </c>
      <c r="C15" s="78">
        <v>114.364</v>
      </c>
      <c r="D15" s="78">
        <v>96.599000000000004</v>
      </c>
      <c r="E15" s="79">
        <v>98.944000000000003</v>
      </c>
      <c r="F15" s="87">
        <v>231.636</v>
      </c>
      <c r="G15" s="78">
        <v>143.249</v>
      </c>
      <c r="H15" s="78">
        <v>161.732</v>
      </c>
      <c r="I15" s="197">
        <v>99.980999999999995</v>
      </c>
      <c r="J15" s="76">
        <v>94.620999999999995</v>
      </c>
      <c r="K15" s="78">
        <v>104.883</v>
      </c>
      <c r="L15" s="78">
        <v>91.980999999999995</v>
      </c>
      <c r="M15" s="79">
        <v>98.081000000000003</v>
      </c>
      <c r="N15" s="87">
        <v>154.65600000000001</v>
      </c>
      <c r="O15" s="78">
        <v>167.6</v>
      </c>
      <c r="P15" s="78">
        <v>92.8</v>
      </c>
      <c r="Q15" s="197">
        <v>99.436000000000007</v>
      </c>
    </row>
    <row r="16" spans="1:17">
      <c r="A16" s="60">
        <v>2005</v>
      </c>
      <c r="B16" s="76">
        <v>111.67</v>
      </c>
      <c r="C16" s="78">
        <v>112.589</v>
      </c>
      <c r="D16" s="78">
        <v>99.716999999999999</v>
      </c>
      <c r="E16" s="79">
        <v>99.465000000000003</v>
      </c>
      <c r="F16" s="87">
        <v>205.172</v>
      </c>
      <c r="G16" s="78">
        <v>140.709</v>
      </c>
      <c r="H16" s="78">
        <v>145.75399999999999</v>
      </c>
      <c r="I16" s="197">
        <v>100.041</v>
      </c>
      <c r="J16" s="76">
        <v>96.748000000000005</v>
      </c>
      <c r="K16" s="78">
        <v>104.824</v>
      </c>
      <c r="L16" s="78">
        <v>93.805000000000007</v>
      </c>
      <c r="M16" s="79">
        <v>98.391999999999996</v>
      </c>
      <c r="N16" s="87">
        <v>140.393</v>
      </c>
      <c r="O16" s="78">
        <v>151.91499999999999</v>
      </c>
      <c r="P16" s="78">
        <v>92.558999999999997</v>
      </c>
      <c r="Q16" s="197">
        <v>99.844999999999999</v>
      </c>
    </row>
    <row r="17" spans="1:17">
      <c r="A17" s="60">
        <v>2006</v>
      </c>
      <c r="B17" s="76">
        <v>113.877</v>
      </c>
      <c r="C17" s="78">
        <v>114.629</v>
      </c>
      <c r="D17" s="78">
        <v>99.734999999999999</v>
      </c>
      <c r="E17" s="79">
        <v>99.608000000000004</v>
      </c>
      <c r="F17" s="87">
        <v>195.452</v>
      </c>
      <c r="G17" s="78">
        <v>147.61199999999999</v>
      </c>
      <c r="H17" s="78">
        <v>132.476</v>
      </c>
      <c r="I17" s="197">
        <v>99.948999999999998</v>
      </c>
      <c r="J17" s="76">
        <v>97.965999999999994</v>
      </c>
      <c r="K17" s="78">
        <v>103.871</v>
      </c>
      <c r="L17" s="78">
        <v>95.611999999999995</v>
      </c>
      <c r="M17" s="79">
        <v>98.644000000000005</v>
      </c>
      <c r="N17" s="87">
        <v>125.221</v>
      </c>
      <c r="O17" s="78">
        <v>140.339</v>
      </c>
      <c r="P17" s="78">
        <v>89.647000000000006</v>
      </c>
      <c r="Q17" s="197">
        <v>99.531999999999996</v>
      </c>
    </row>
    <row r="18" spans="1:17">
      <c r="A18" s="60">
        <v>2007</v>
      </c>
      <c r="B18" s="76">
        <v>129.24700000000001</v>
      </c>
      <c r="C18" s="78">
        <v>132.14500000000001</v>
      </c>
      <c r="D18" s="78">
        <v>98.105000000000004</v>
      </c>
      <c r="E18" s="79">
        <v>99.697000000000003</v>
      </c>
      <c r="F18" s="87">
        <v>233.50200000000001</v>
      </c>
      <c r="G18" s="78">
        <v>191.43</v>
      </c>
      <c r="H18" s="78">
        <v>122.08199999999999</v>
      </c>
      <c r="I18" s="197">
        <v>99.914000000000001</v>
      </c>
      <c r="J18" s="76">
        <v>98.129000000000005</v>
      </c>
      <c r="K18" s="78">
        <v>102.67</v>
      </c>
      <c r="L18" s="78">
        <v>96.683999999999997</v>
      </c>
      <c r="M18" s="79">
        <v>98.855000000000004</v>
      </c>
      <c r="N18" s="87">
        <v>126.217</v>
      </c>
      <c r="O18" s="78">
        <v>132.55199999999999</v>
      </c>
      <c r="P18" s="78">
        <v>95.494</v>
      </c>
      <c r="Q18" s="197">
        <v>99.712999999999994</v>
      </c>
    </row>
    <row r="19" spans="1:17">
      <c r="A19" s="60">
        <v>2008</v>
      </c>
      <c r="B19" s="76">
        <v>124.223</v>
      </c>
      <c r="C19" s="78">
        <v>125.63</v>
      </c>
      <c r="D19" s="78">
        <v>99.040999999999997</v>
      </c>
      <c r="E19" s="79">
        <v>99.837999999999994</v>
      </c>
      <c r="F19" s="87">
        <v>184.815</v>
      </c>
      <c r="G19" s="78">
        <v>171.738</v>
      </c>
      <c r="H19" s="78">
        <v>107.79300000000001</v>
      </c>
      <c r="I19" s="197">
        <v>99.834999999999994</v>
      </c>
      <c r="J19" s="76">
        <v>97.055999999999997</v>
      </c>
      <c r="K19" s="78">
        <v>100.22499999999999</v>
      </c>
      <c r="L19" s="78">
        <v>97.843999999999994</v>
      </c>
      <c r="M19" s="79">
        <v>98.971999999999994</v>
      </c>
      <c r="N19" s="87">
        <v>115.075</v>
      </c>
      <c r="O19" s="78">
        <v>120.63</v>
      </c>
      <c r="P19" s="78">
        <v>95.515000000000001</v>
      </c>
      <c r="Q19" s="197">
        <v>99.873999999999995</v>
      </c>
    </row>
    <row r="20" spans="1:17">
      <c r="A20" s="60">
        <v>2009</v>
      </c>
      <c r="B20" s="76">
        <v>116.935</v>
      </c>
      <c r="C20" s="78">
        <v>112.27</v>
      </c>
      <c r="D20" s="78">
        <v>104.271</v>
      </c>
      <c r="E20" s="79">
        <v>99.888999999999996</v>
      </c>
      <c r="F20" s="87">
        <v>196.233</v>
      </c>
      <c r="G20" s="78">
        <v>135</v>
      </c>
      <c r="H20" s="78">
        <v>145.37</v>
      </c>
      <c r="I20" s="197">
        <v>99.991</v>
      </c>
      <c r="J20" s="76">
        <v>96.566000000000003</v>
      </c>
      <c r="K20" s="78">
        <v>97.537999999999997</v>
      </c>
      <c r="L20" s="78">
        <v>99.751000000000005</v>
      </c>
      <c r="M20" s="79">
        <v>99.251000000000005</v>
      </c>
      <c r="N20" s="87">
        <v>113.33799999999999</v>
      </c>
      <c r="O20" s="78">
        <v>109.111</v>
      </c>
      <c r="P20" s="78">
        <v>103.794</v>
      </c>
      <c r="Q20" s="197">
        <v>100.077</v>
      </c>
    </row>
    <row r="21" spans="1:17">
      <c r="A21" s="60">
        <v>2010</v>
      </c>
      <c r="B21" s="76">
        <v>117.3</v>
      </c>
      <c r="C21" s="78">
        <v>117.55800000000001</v>
      </c>
      <c r="D21" s="78">
        <v>100.026</v>
      </c>
      <c r="E21" s="79">
        <v>99.754999999999995</v>
      </c>
      <c r="F21" s="87">
        <v>175.48400000000001</v>
      </c>
      <c r="G21" s="78">
        <v>145.078</v>
      </c>
      <c r="H21" s="78">
        <v>120.94499999999999</v>
      </c>
      <c r="I21" s="197">
        <v>100.011</v>
      </c>
      <c r="J21" s="76">
        <v>97.814999999999998</v>
      </c>
      <c r="K21" s="78">
        <v>99.024000000000001</v>
      </c>
      <c r="L21" s="78">
        <v>99.231999999999999</v>
      </c>
      <c r="M21" s="79">
        <v>99.543999999999997</v>
      </c>
      <c r="N21" s="87">
        <v>113.042</v>
      </c>
      <c r="O21" s="78">
        <v>112.589</v>
      </c>
      <c r="P21" s="78">
        <v>100.408</v>
      </c>
      <c r="Q21" s="197">
        <v>99.994</v>
      </c>
    </row>
    <row r="22" spans="1:17">
      <c r="A22" s="60">
        <v>2011</v>
      </c>
      <c r="B22" s="76">
        <v>113.607</v>
      </c>
      <c r="C22" s="78">
        <v>115.291</v>
      </c>
      <c r="D22" s="78">
        <v>98.774000000000001</v>
      </c>
      <c r="E22" s="79">
        <v>99.762</v>
      </c>
      <c r="F22" s="87">
        <v>140.553</v>
      </c>
      <c r="G22" s="78">
        <v>138.852</v>
      </c>
      <c r="H22" s="78">
        <v>101.294</v>
      </c>
      <c r="I22" s="197">
        <v>99.932000000000002</v>
      </c>
      <c r="J22" s="76">
        <v>99.804000000000002</v>
      </c>
      <c r="K22" s="78">
        <v>100.43300000000001</v>
      </c>
      <c r="L22" s="78">
        <v>99.608999999999995</v>
      </c>
      <c r="M22" s="79">
        <v>99.763999999999996</v>
      </c>
      <c r="N22" s="87">
        <v>110.822</v>
      </c>
      <c r="O22" s="78">
        <v>111.19199999999999</v>
      </c>
      <c r="P22" s="78">
        <v>99.801000000000002</v>
      </c>
      <c r="Q22" s="197">
        <v>99.866</v>
      </c>
    </row>
    <row r="23" spans="1:17">
      <c r="A23" s="60">
        <v>2012</v>
      </c>
      <c r="B23" s="76">
        <v>100</v>
      </c>
      <c r="C23" s="78">
        <v>100</v>
      </c>
      <c r="D23" s="78">
        <v>100</v>
      </c>
      <c r="E23" s="79">
        <v>100</v>
      </c>
      <c r="F23" s="87">
        <v>100</v>
      </c>
      <c r="G23" s="78">
        <v>100</v>
      </c>
      <c r="H23" s="78">
        <v>100</v>
      </c>
      <c r="I23" s="197">
        <v>100</v>
      </c>
      <c r="J23" s="76">
        <v>100</v>
      </c>
      <c r="K23" s="78">
        <v>100</v>
      </c>
      <c r="L23" s="78">
        <v>100</v>
      </c>
      <c r="M23" s="79">
        <v>100</v>
      </c>
      <c r="N23" s="87">
        <v>100</v>
      </c>
      <c r="O23" s="78">
        <v>100</v>
      </c>
      <c r="P23" s="78">
        <v>100</v>
      </c>
      <c r="Q23" s="197">
        <v>100</v>
      </c>
    </row>
    <row r="24" spans="1:17">
      <c r="A24" s="60">
        <v>2013</v>
      </c>
      <c r="B24" s="76">
        <v>105.482</v>
      </c>
      <c r="C24" s="78">
        <v>99.426000000000002</v>
      </c>
      <c r="D24" s="78">
        <v>105.92700000000001</v>
      </c>
      <c r="E24" s="79">
        <v>100.155</v>
      </c>
      <c r="F24" s="87">
        <v>106.297</v>
      </c>
      <c r="G24" s="78">
        <v>98.747</v>
      </c>
      <c r="H24" s="78">
        <v>107.599</v>
      </c>
      <c r="I24" s="197">
        <v>100.044</v>
      </c>
      <c r="J24" s="76">
        <v>101.75</v>
      </c>
      <c r="K24" s="78">
        <v>100.898</v>
      </c>
      <c r="L24" s="78">
        <v>100.848</v>
      </c>
      <c r="M24" s="79">
        <v>99.995999999999995</v>
      </c>
      <c r="N24" s="87">
        <v>100.64400000000001</v>
      </c>
      <c r="O24" s="78">
        <v>99.17</v>
      </c>
      <c r="P24" s="78">
        <v>101.339</v>
      </c>
      <c r="Q24" s="197">
        <v>100.145</v>
      </c>
    </row>
    <row r="25" spans="1:17">
      <c r="A25" s="60">
        <v>2014</v>
      </c>
      <c r="B25" s="76">
        <v>104.703</v>
      </c>
      <c r="C25" s="78">
        <v>93.573999999999998</v>
      </c>
      <c r="D25" s="78">
        <v>111.506</v>
      </c>
      <c r="E25" s="79">
        <v>100.348</v>
      </c>
      <c r="F25" s="87">
        <v>103.07899999999999</v>
      </c>
      <c r="G25" s="78">
        <v>83.721000000000004</v>
      </c>
      <c r="H25" s="78">
        <v>122.928</v>
      </c>
      <c r="I25" s="197">
        <v>100.158</v>
      </c>
      <c r="J25" s="76">
        <v>104.992</v>
      </c>
      <c r="K25" s="78">
        <v>102.489</v>
      </c>
      <c r="L25" s="78">
        <v>102.20099999999999</v>
      </c>
      <c r="M25" s="79">
        <v>100.236</v>
      </c>
      <c r="N25" s="87">
        <v>110.22199999999999</v>
      </c>
      <c r="O25" s="78">
        <v>103.886</v>
      </c>
      <c r="P25" s="78">
        <v>105.974</v>
      </c>
      <c r="Q25" s="197">
        <v>100.11799999999999</v>
      </c>
    </row>
    <row r="26" spans="1:17">
      <c r="A26" s="60">
        <v>2015</v>
      </c>
      <c r="B26" s="76">
        <v>104.94499999999999</v>
      </c>
      <c r="C26" s="78">
        <v>90.248999999999995</v>
      </c>
      <c r="D26" s="78">
        <v>115.953</v>
      </c>
      <c r="E26" s="79">
        <v>100.285</v>
      </c>
      <c r="F26" s="87">
        <v>92.843000000000004</v>
      </c>
      <c r="G26" s="78">
        <v>72.706000000000003</v>
      </c>
      <c r="H26" s="78">
        <v>128.001</v>
      </c>
      <c r="I26" s="197">
        <v>99.762</v>
      </c>
      <c r="J26" s="76">
        <v>104.491</v>
      </c>
      <c r="K26" s="78">
        <v>101.464</v>
      </c>
      <c r="L26" s="78">
        <v>102.479</v>
      </c>
      <c r="M26" s="79">
        <v>100.492</v>
      </c>
      <c r="N26" s="87">
        <v>127.39400000000001</v>
      </c>
      <c r="O26" s="78">
        <v>105.18600000000001</v>
      </c>
      <c r="P26" s="78">
        <v>120.624</v>
      </c>
      <c r="Q26" s="197">
        <v>100.405</v>
      </c>
    </row>
    <row r="27" spans="1:17">
      <c r="A27" s="60">
        <v>2016</v>
      </c>
      <c r="B27" s="76">
        <v>110.102</v>
      </c>
      <c r="C27" s="78">
        <v>88.527000000000001</v>
      </c>
      <c r="D27" s="78">
        <v>123.65</v>
      </c>
      <c r="E27" s="79">
        <v>100.583</v>
      </c>
      <c r="F27" s="87">
        <v>119.664</v>
      </c>
      <c r="G27" s="78">
        <v>75.454999999999998</v>
      </c>
      <c r="H27" s="78">
        <v>158.44800000000001</v>
      </c>
      <c r="I27" s="197">
        <v>100.09</v>
      </c>
      <c r="J27" s="76">
        <v>105.01</v>
      </c>
      <c r="K27" s="78">
        <v>101.419</v>
      </c>
      <c r="L27" s="78">
        <v>102.752</v>
      </c>
      <c r="M27" s="79">
        <v>100.76900000000001</v>
      </c>
      <c r="N27" s="87">
        <v>137.67599999999999</v>
      </c>
      <c r="O27" s="78">
        <v>104.973</v>
      </c>
      <c r="P27" s="78">
        <v>130.084</v>
      </c>
      <c r="Q27" s="197">
        <v>100.822</v>
      </c>
    </row>
    <row r="28" spans="1:17">
      <c r="A28" s="60">
        <v>2017</v>
      </c>
      <c r="B28" s="76">
        <v>118.227</v>
      </c>
      <c r="C28" s="78">
        <v>90.369</v>
      </c>
      <c r="D28" s="78">
        <v>129.97900000000001</v>
      </c>
      <c r="E28" s="79">
        <v>100.65300000000001</v>
      </c>
      <c r="F28" s="87">
        <v>123.539</v>
      </c>
      <c r="G28" s="78">
        <v>78.081000000000003</v>
      </c>
      <c r="H28" s="78">
        <v>158.19900000000001</v>
      </c>
      <c r="I28" s="197">
        <v>100.01300000000001</v>
      </c>
      <c r="J28" s="76">
        <v>107.32</v>
      </c>
      <c r="K28" s="78">
        <v>103.313</v>
      </c>
      <c r="L28" s="78">
        <v>102.836</v>
      </c>
      <c r="M28" s="79">
        <v>101.014</v>
      </c>
      <c r="N28" s="87">
        <v>137.59899999999999</v>
      </c>
      <c r="O28" s="78">
        <v>113.777</v>
      </c>
      <c r="P28" s="78">
        <v>120.184</v>
      </c>
      <c r="Q28" s="197">
        <v>100.627</v>
      </c>
    </row>
    <row r="29" spans="1:17">
      <c r="A29" s="169"/>
      <c r="B29" s="169"/>
      <c r="C29" s="169"/>
      <c r="D29" s="169"/>
      <c r="E29" s="169"/>
      <c r="F29" s="169"/>
      <c r="G29" s="169"/>
      <c r="H29" s="169"/>
      <c r="I29" s="169"/>
    </row>
    <row r="30" spans="1:17">
      <c r="A30" s="1" t="s">
        <v>22</v>
      </c>
      <c r="B30" s="169"/>
      <c r="C30" s="169"/>
      <c r="D30" s="169"/>
      <c r="E30" s="169"/>
      <c r="F30" s="169"/>
      <c r="G30" s="169"/>
      <c r="H30" s="169"/>
      <c r="I30" s="169"/>
    </row>
    <row r="31" spans="1:17" s="169" customFormat="1">
      <c r="A31" s="1"/>
      <c r="B31" s="267" t="s">
        <v>0</v>
      </c>
      <c r="C31" s="264"/>
      <c r="D31" s="264"/>
      <c r="E31" s="264"/>
      <c r="F31" s="264"/>
      <c r="G31" s="264"/>
      <c r="H31" s="264"/>
      <c r="I31" s="268"/>
      <c r="J31" s="267" t="s">
        <v>29</v>
      </c>
      <c r="K31" s="264"/>
      <c r="L31" s="264"/>
      <c r="M31" s="264"/>
      <c r="N31" s="264"/>
      <c r="O31" s="264"/>
      <c r="P31" s="264"/>
      <c r="Q31" s="268"/>
    </row>
    <row r="32" spans="1:17">
      <c r="A32" s="1"/>
      <c r="B32" s="267" t="s">
        <v>848</v>
      </c>
      <c r="C32" s="264"/>
      <c r="D32" s="264"/>
      <c r="E32" s="265"/>
      <c r="F32" s="263" t="s">
        <v>6</v>
      </c>
      <c r="G32" s="264"/>
      <c r="H32" s="264"/>
      <c r="I32" s="264"/>
      <c r="J32" s="267" t="s">
        <v>848</v>
      </c>
      <c r="K32" s="264"/>
      <c r="L32" s="264"/>
      <c r="M32" s="265"/>
      <c r="N32" s="263" t="s">
        <v>6</v>
      </c>
      <c r="O32" s="264"/>
      <c r="P32" s="264"/>
      <c r="Q32" s="268"/>
    </row>
    <row r="33" spans="1:17" ht="22.5">
      <c r="A33" s="12" t="s">
        <v>23</v>
      </c>
      <c r="B33" s="196" t="s">
        <v>865</v>
      </c>
      <c r="C33" s="170" t="s">
        <v>866</v>
      </c>
      <c r="D33" s="170" t="s">
        <v>867</v>
      </c>
      <c r="E33" s="171" t="s">
        <v>868</v>
      </c>
      <c r="F33" s="195" t="s">
        <v>865</v>
      </c>
      <c r="G33" s="170" t="s">
        <v>866</v>
      </c>
      <c r="H33" s="170" t="s">
        <v>867</v>
      </c>
      <c r="I33" s="170" t="s">
        <v>868</v>
      </c>
      <c r="J33" s="196" t="s">
        <v>865</v>
      </c>
      <c r="K33" s="170" t="s">
        <v>866</v>
      </c>
      <c r="L33" s="170" t="s">
        <v>867</v>
      </c>
      <c r="M33" s="171" t="s">
        <v>868</v>
      </c>
      <c r="N33" s="195" t="s">
        <v>865</v>
      </c>
      <c r="O33" s="170" t="s">
        <v>866</v>
      </c>
      <c r="P33" s="170" t="s">
        <v>867</v>
      </c>
      <c r="Q33" s="185" t="s">
        <v>868</v>
      </c>
    </row>
    <row r="34" spans="1:17">
      <c r="A34" s="20" t="s">
        <v>656</v>
      </c>
      <c r="B34" s="19">
        <f t="shared" ref="B34:I34" si="0">IFERROR(((B28/B8)^(1/(2017-1997))-1)*100,"N/A")</f>
        <v>2.4653532677188172</v>
      </c>
      <c r="C34" s="13">
        <f t="shared" si="0"/>
        <v>0.56311989128539075</v>
      </c>
      <c r="D34" s="14">
        <f t="shared" si="0"/>
        <v>1.7406146956110424</v>
      </c>
      <c r="E34" s="74">
        <f t="shared" si="0"/>
        <v>0.14843413271670158</v>
      </c>
      <c r="F34" s="15">
        <f t="shared" si="0"/>
        <v>6.1086244797236677</v>
      </c>
      <c r="G34" s="14">
        <f t="shared" si="0"/>
        <v>5.0001619403698294</v>
      </c>
      <c r="H34" s="14">
        <f t="shared" si="0"/>
        <v>0.96028346329541936</v>
      </c>
      <c r="I34" s="14">
        <f t="shared" si="0"/>
        <v>9.4519428503181402E-2</v>
      </c>
      <c r="J34" s="19">
        <f t="shared" ref="J34:Q34" si="1">IFERROR(((J28/J8)^(1/(2017-1997))-1)*100,"N/A")</f>
        <v>1.3670712805474494</v>
      </c>
      <c r="K34" s="14">
        <f t="shared" si="1"/>
        <v>0.19994976207211579</v>
      </c>
      <c r="L34" s="14">
        <f t="shared" si="1"/>
        <v>0.8937267554243844</v>
      </c>
      <c r="M34" s="74">
        <f t="shared" si="1"/>
        <v>0.2686838990629381</v>
      </c>
      <c r="N34" s="74">
        <f t="shared" si="1"/>
        <v>-0.90401924085482532</v>
      </c>
      <c r="O34" s="14">
        <f t="shared" si="1"/>
        <v>-2.9943638309919973</v>
      </c>
      <c r="P34" s="14">
        <f t="shared" si="1"/>
        <v>2.0702701611905905</v>
      </c>
      <c r="Q34" s="183">
        <f t="shared" si="1"/>
        <v>8.2901972968230098E-2</v>
      </c>
    </row>
    <row r="35" spans="1:17">
      <c r="A35" s="21" t="s">
        <v>25</v>
      </c>
      <c r="B35" s="9">
        <f>IFERROR(((B18/B8)^(1/(2007-1997))-1)*100,"N/A")</f>
        <v>5.9313394063627456</v>
      </c>
      <c r="C35" s="16">
        <f t="shared" ref="B35:I35" si="2">IFERROR(((C18/C8)^(1/(2007-1997))-1)*100,"N/A")</f>
        <v>5.0462619985017332</v>
      </c>
      <c r="D35" s="17">
        <f t="shared" si="2"/>
        <v>0.63997251942498057</v>
      </c>
      <c r="E35" s="73">
        <f t="shared" si="2"/>
        <v>0.20141701183284955</v>
      </c>
      <c r="F35" s="11">
        <f t="shared" si="2"/>
        <v>19.991372693411847</v>
      </c>
      <c r="G35" s="17">
        <f t="shared" si="2"/>
        <v>20.594194494911267</v>
      </c>
      <c r="H35" s="17">
        <f t="shared" si="2"/>
        <v>-0.67789559563614654</v>
      </c>
      <c r="I35" s="17">
        <f t="shared" si="2"/>
        <v>0.17920634139081404</v>
      </c>
      <c r="J35" s="9">
        <f t="shared" ref="J35:Q35" si="3">IFERROR(((J18/J8)^(1/(2007-1997))-1)*100,"N/A")</f>
        <v>1.8369699339760182</v>
      </c>
      <c r="K35" s="17">
        <f t="shared" si="3"/>
        <v>0.33763642979733888</v>
      </c>
      <c r="L35" s="17">
        <f t="shared" si="3"/>
        <v>1.1694226345175807</v>
      </c>
      <c r="M35" s="73">
        <f t="shared" si="3"/>
        <v>0.32111173023361417</v>
      </c>
      <c r="N35" s="73">
        <f t="shared" si="3"/>
        <v>-2.6440860656820941</v>
      </c>
      <c r="O35" s="17">
        <f t="shared" si="3"/>
        <v>-4.450786418833208</v>
      </c>
      <c r="P35" s="17">
        <f t="shared" si="3"/>
        <v>1.8149310846431232</v>
      </c>
      <c r="Q35" s="184">
        <f t="shared" si="3"/>
        <v>7.4517490257708374E-2</v>
      </c>
    </row>
    <row r="36" spans="1:17">
      <c r="A36" s="21" t="s">
        <v>657</v>
      </c>
      <c r="B36" s="9">
        <f t="shared" ref="B36:I36" si="4">IFERROR(((B28/B18)^(1/(2017-2007))-1)*100,"N/A")</f>
        <v>-0.88722866041864856</v>
      </c>
      <c r="C36" s="16">
        <f t="shared" si="4"/>
        <v>-3.7286916271872639</v>
      </c>
      <c r="D36" s="17">
        <f t="shared" si="4"/>
        <v>2.8532939696785053</v>
      </c>
      <c r="E36" s="73">
        <f t="shared" si="4"/>
        <v>9.5479269027509694E-2</v>
      </c>
      <c r="F36" s="11">
        <f t="shared" si="4"/>
        <v>-6.1679191074277</v>
      </c>
      <c r="G36" s="17">
        <f t="shared" si="4"/>
        <v>-8.5774066182836339</v>
      </c>
      <c r="H36" s="17">
        <f t="shared" si="4"/>
        <v>2.6254819923158923</v>
      </c>
      <c r="I36" s="17">
        <f t="shared" si="4"/>
        <v>9.904106053082451E-3</v>
      </c>
      <c r="J36" s="9">
        <f t="shared" ref="J36:Q36" si="5">IFERROR(((J28/J18)^(1/(2017-2007))-1)*100,"N/A")</f>
        <v>0.89934084505227663</v>
      </c>
      <c r="K36" s="17">
        <f t="shared" si="5"/>
        <v>6.2452032607174246E-2</v>
      </c>
      <c r="L36" s="17">
        <f t="shared" si="5"/>
        <v>0.61878217267914426</v>
      </c>
      <c r="M36" s="73">
        <f t="shared" si="5"/>
        <v>0.21628346668631782</v>
      </c>
      <c r="N36" s="73">
        <f t="shared" si="5"/>
        <v>0.86714823756919301</v>
      </c>
      <c r="O36" s="17">
        <f t="shared" si="5"/>
        <v>-1.5157415130339857</v>
      </c>
      <c r="P36" s="17">
        <f t="shared" si="5"/>
        <v>2.3262495961149599</v>
      </c>
      <c r="Q36" s="184">
        <f t="shared" si="5"/>
        <v>9.1287158150787917E-2</v>
      </c>
    </row>
    <row r="37" spans="1:17">
      <c r="A37" s="169"/>
      <c r="B37" s="169"/>
      <c r="C37" s="169"/>
      <c r="D37" s="169"/>
      <c r="E37" s="169"/>
      <c r="F37" s="169"/>
      <c r="G37" s="169"/>
      <c r="H37" s="169"/>
      <c r="I37" s="169"/>
    </row>
    <row r="38" spans="1:17">
      <c r="A38" s="25" t="s">
        <v>594</v>
      </c>
      <c r="B38" s="97" t="s">
        <v>835</v>
      </c>
      <c r="C38" s="169"/>
      <c r="D38" s="169"/>
      <c r="E38" s="169"/>
      <c r="F38" s="169"/>
      <c r="G38" s="169"/>
      <c r="H38" s="169"/>
      <c r="I38" s="169"/>
    </row>
    <row r="39" spans="1:17">
      <c r="A39" s="25" t="s">
        <v>595</v>
      </c>
      <c r="B39" s="3" t="s">
        <v>596</v>
      </c>
      <c r="C39" s="169"/>
      <c r="D39" s="169"/>
      <c r="E39" s="169"/>
      <c r="F39" s="169"/>
      <c r="G39" s="169"/>
      <c r="H39" s="169"/>
      <c r="I39" s="169"/>
    </row>
    <row r="40" spans="1:17">
      <c r="A40" s="1" t="s">
        <v>1</v>
      </c>
      <c r="B40" s="3" t="s">
        <v>932</v>
      </c>
      <c r="C40" s="169"/>
      <c r="D40" s="169"/>
      <c r="E40" s="169"/>
      <c r="F40" s="169"/>
      <c r="G40" s="169"/>
      <c r="H40" s="169"/>
      <c r="I40" s="169"/>
    </row>
  </sheetData>
  <mergeCells count="16">
    <mergeCell ref="B4:I4"/>
    <mergeCell ref="J4:Q4"/>
    <mergeCell ref="B5:E5"/>
    <mergeCell ref="F5:I5"/>
    <mergeCell ref="B7:E7"/>
    <mergeCell ref="F7:I7"/>
    <mergeCell ref="N5:Q5"/>
    <mergeCell ref="J7:M7"/>
    <mergeCell ref="N7:Q7"/>
    <mergeCell ref="B32:E32"/>
    <mergeCell ref="F32:I32"/>
    <mergeCell ref="J5:M5"/>
    <mergeCell ref="B31:I31"/>
    <mergeCell ref="J31:Q31"/>
    <mergeCell ref="J32:M32"/>
    <mergeCell ref="N32:Q3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122"/>
  <dimension ref="A1:Q51"/>
  <sheetViews>
    <sheetView zoomScale="85" zoomScaleNormal="85" workbookViewId="0">
      <selection activeCell="B49" sqref="B49"/>
    </sheetView>
  </sheetViews>
  <sheetFormatPr defaultRowHeight="15"/>
  <cols>
    <col min="1" max="1" width="25.42578125" customWidth="1"/>
  </cols>
  <sheetData>
    <row r="1" spans="1:13" ht="15.75">
      <c r="A1" s="227" t="s">
        <v>180</v>
      </c>
      <c r="B1" s="2" t="s">
        <v>874</v>
      </c>
      <c r="C1" s="169"/>
      <c r="D1" s="169"/>
      <c r="E1" s="169"/>
    </row>
    <row r="2" spans="1:13">
      <c r="A2" s="169"/>
      <c r="B2" s="169"/>
      <c r="C2" s="169"/>
      <c r="D2" s="169"/>
      <c r="E2" s="169"/>
    </row>
    <row r="3" spans="1:13">
      <c r="A3" s="1" t="s">
        <v>2</v>
      </c>
      <c r="B3" s="169"/>
      <c r="C3" s="169"/>
      <c r="D3" s="169"/>
      <c r="E3" s="169"/>
    </row>
    <row r="4" spans="1:13">
      <c r="A4" s="1"/>
      <c r="B4" s="252">
        <v>1997</v>
      </c>
      <c r="C4" s="253"/>
      <c r="D4" s="253"/>
      <c r="E4" s="254"/>
      <c r="F4" s="252">
        <v>2007</v>
      </c>
      <c r="G4" s="253"/>
      <c r="H4" s="253"/>
      <c r="I4" s="254"/>
      <c r="J4" s="252">
        <v>2017</v>
      </c>
      <c r="K4" s="253"/>
      <c r="L4" s="253"/>
      <c r="M4" s="254"/>
    </row>
    <row r="5" spans="1:13" ht="22.5">
      <c r="A5" s="80" t="s">
        <v>3</v>
      </c>
      <c r="B5" s="165" t="s">
        <v>865</v>
      </c>
      <c r="C5" s="170" t="s">
        <v>866</v>
      </c>
      <c r="D5" s="170" t="s">
        <v>867</v>
      </c>
      <c r="E5" s="171" t="s">
        <v>868</v>
      </c>
      <c r="F5" s="165" t="s">
        <v>865</v>
      </c>
      <c r="G5" s="170" t="s">
        <v>866</v>
      </c>
      <c r="H5" s="170" t="s">
        <v>867</v>
      </c>
      <c r="I5" s="171" t="s">
        <v>868</v>
      </c>
      <c r="J5" s="165" t="s">
        <v>865</v>
      </c>
      <c r="K5" s="170" t="s">
        <v>866</v>
      </c>
      <c r="L5" s="170" t="s">
        <v>867</v>
      </c>
      <c r="M5" s="171" t="s">
        <v>868</v>
      </c>
    </row>
    <row r="6" spans="1:13">
      <c r="A6" s="75"/>
      <c r="B6" s="246" t="s">
        <v>694</v>
      </c>
      <c r="C6" s="247"/>
      <c r="D6" s="247"/>
      <c r="E6" s="251"/>
      <c r="F6" s="246" t="s">
        <v>694</v>
      </c>
      <c r="G6" s="247"/>
      <c r="H6" s="247"/>
      <c r="I6" s="251"/>
      <c r="J6" s="246" t="s">
        <v>694</v>
      </c>
      <c r="K6" s="247"/>
      <c r="L6" s="247"/>
      <c r="M6" s="251"/>
    </row>
    <row r="7" spans="1:13">
      <c r="A7" s="198" t="s">
        <v>4</v>
      </c>
      <c r="B7" s="76">
        <v>72.64</v>
      </c>
      <c r="C7" s="78">
        <v>80.769000000000005</v>
      </c>
      <c r="D7" s="78">
        <v>92.042000000000002</v>
      </c>
      <c r="E7" s="79">
        <v>97.710999999999999</v>
      </c>
      <c r="F7" s="76">
        <v>129.24700000000001</v>
      </c>
      <c r="G7" s="78">
        <v>132.14500000000001</v>
      </c>
      <c r="H7" s="78">
        <v>98.105000000000004</v>
      </c>
      <c r="I7" s="79">
        <v>99.697000000000003</v>
      </c>
      <c r="J7" s="76">
        <v>118.227</v>
      </c>
      <c r="K7" s="78">
        <v>90.369</v>
      </c>
      <c r="L7" s="78">
        <v>129.97900000000001</v>
      </c>
      <c r="M7" s="79">
        <v>100.65300000000001</v>
      </c>
    </row>
    <row r="8" spans="1:13" ht="22.5">
      <c r="A8" s="199" t="s">
        <v>5</v>
      </c>
      <c r="B8" s="76">
        <v>47.375999999999998</v>
      </c>
      <c r="C8" s="78">
        <v>58.776000000000003</v>
      </c>
      <c r="D8" s="78">
        <v>81.819999999999993</v>
      </c>
      <c r="E8" s="79">
        <v>98.515000000000001</v>
      </c>
      <c r="F8" s="76">
        <v>78.061999999999998</v>
      </c>
      <c r="G8" s="78">
        <v>81.99</v>
      </c>
      <c r="H8" s="78">
        <v>95.86</v>
      </c>
      <c r="I8" s="79">
        <v>99.322000000000003</v>
      </c>
      <c r="J8" s="76">
        <v>106.611</v>
      </c>
      <c r="K8" s="78">
        <v>88.86</v>
      </c>
      <c r="L8" s="78">
        <v>117.124</v>
      </c>
      <c r="M8" s="79">
        <v>102.43600000000001</v>
      </c>
    </row>
    <row r="9" spans="1:13">
      <c r="A9" s="199" t="s">
        <v>6</v>
      </c>
      <c r="B9" s="76">
        <v>37.738999999999997</v>
      </c>
      <c r="C9" s="78">
        <v>29.427</v>
      </c>
      <c r="D9" s="78">
        <v>130.67500000000001</v>
      </c>
      <c r="E9" s="79">
        <v>98.141000000000005</v>
      </c>
      <c r="F9" s="76">
        <v>233.50200000000001</v>
      </c>
      <c r="G9" s="78">
        <v>191.43</v>
      </c>
      <c r="H9" s="78">
        <v>122.08199999999999</v>
      </c>
      <c r="I9" s="79">
        <v>99.914000000000001</v>
      </c>
      <c r="J9" s="76">
        <v>123.539</v>
      </c>
      <c r="K9" s="78">
        <v>78.081000000000003</v>
      </c>
      <c r="L9" s="78">
        <v>158.19900000000001</v>
      </c>
      <c r="M9" s="79">
        <v>100.01300000000001</v>
      </c>
    </row>
    <row r="10" spans="1:13">
      <c r="A10" s="199" t="s">
        <v>7</v>
      </c>
      <c r="B10" s="76">
        <v>79.832999999999998</v>
      </c>
      <c r="C10" s="78">
        <v>76.116</v>
      </c>
      <c r="D10" s="78">
        <v>102.012</v>
      </c>
      <c r="E10" s="79">
        <v>102.815</v>
      </c>
      <c r="F10" s="76">
        <v>88.063000000000002</v>
      </c>
      <c r="G10" s="78">
        <v>93.927000000000007</v>
      </c>
      <c r="H10" s="78">
        <v>91.936999999999998</v>
      </c>
      <c r="I10" s="79">
        <v>101.98</v>
      </c>
      <c r="J10" s="76">
        <v>130.14500000000001</v>
      </c>
      <c r="K10" s="78">
        <v>61.472999999999999</v>
      </c>
      <c r="L10" s="78">
        <v>213.08099999999999</v>
      </c>
      <c r="M10" s="79">
        <v>99.356999999999999</v>
      </c>
    </row>
    <row r="11" spans="1:13">
      <c r="A11" s="199" t="s">
        <v>8</v>
      </c>
      <c r="B11" s="76">
        <v>107.756</v>
      </c>
      <c r="C11" s="78">
        <v>107.116</v>
      </c>
      <c r="D11" s="78">
        <v>99.072999999999993</v>
      </c>
      <c r="E11" s="79">
        <v>101.539</v>
      </c>
      <c r="F11" s="76">
        <v>100.848</v>
      </c>
      <c r="G11" s="78">
        <v>97.100999999999999</v>
      </c>
      <c r="H11" s="78">
        <v>104.227</v>
      </c>
      <c r="I11" s="79">
        <v>99.647000000000006</v>
      </c>
      <c r="J11" s="76">
        <v>116.30800000000001</v>
      </c>
      <c r="K11" s="78">
        <v>116.122</v>
      </c>
      <c r="L11" s="78">
        <v>99.894000000000005</v>
      </c>
      <c r="M11" s="79">
        <v>100.267</v>
      </c>
    </row>
    <row r="12" spans="1:13">
      <c r="A12" s="199" t="s">
        <v>9</v>
      </c>
      <c r="B12" s="76">
        <v>63.551000000000002</v>
      </c>
      <c r="C12" s="78">
        <v>77.403000000000006</v>
      </c>
      <c r="D12" s="78">
        <v>85.986999999999995</v>
      </c>
      <c r="E12" s="79">
        <v>95.484999999999999</v>
      </c>
      <c r="F12" s="76">
        <v>66.305000000000007</v>
      </c>
      <c r="G12" s="78">
        <v>75.277000000000001</v>
      </c>
      <c r="H12" s="78">
        <v>86.091999999999999</v>
      </c>
      <c r="I12" s="79">
        <v>102.31</v>
      </c>
      <c r="J12" s="76">
        <v>116.202</v>
      </c>
      <c r="K12" s="78">
        <v>111.202</v>
      </c>
      <c r="L12" s="78">
        <v>99.382999999999996</v>
      </c>
      <c r="M12" s="79">
        <v>105.145</v>
      </c>
    </row>
    <row r="13" spans="1:13" ht="22.5">
      <c r="A13" s="198" t="s">
        <v>877</v>
      </c>
      <c r="B13" s="76">
        <v>60.292999999999999</v>
      </c>
      <c r="C13" s="78">
        <v>62.905000000000001</v>
      </c>
      <c r="D13" s="78">
        <v>98.600999999999999</v>
      </c>
      <c r="E13" s="79">
        <v>97.209000000000003</v>
      </c>
      <c r="F13" s="76">
        <v>176.80199999999999</v>
      </c>
      <c r="G13" s="78">
        <v>157.28100000000001</v>
      </c>
      <c r="H13" s="78">
        <v>112.919</v>
      </c>
      <c r="I13" s="79">
        <v>99.551000000000002</v>
      </c>
      <c r="J13" s="76">
        <v>112.003</v>
      </c>
      <c r="K13" s="78">
        <v>82.808000000000007</v>
      </c>
      <c r="L13" s="78">
        <v>134.703</v>
      </c>
      <c r="M13" s="79">
        <v>100.41</v>
      </c>
    </row>
    <row r="14" spans="1:13">
      <c r="A14" s="199" t="s">
        <v>11</v>
      </c>
      <c r="B14" s="76">
        <v>47.978000000000002</v>
      </c>
      <c r="C14" s="78">
        <v>50.981000000000002</v>
      </c>
      <c r="D14" s="78">
        <v>89.691000000000003</v>
      </c>
      <c r="E14" s="79">
        <v>104.92700000000001</v>
      </c>
      <c r="F14" s="76">
        <v>70.14</v>
      </c>
      <c r="G14" s="78">
        <v>74.619</v>
      </c>
      <c r="H14" s="78">
        <v>93.248999999999995</v>
      </c>
      <c r="I14" s="79">
        <v>100.80200000000001</v>
      </c>
      <c r="J14" s="76">
        <v>115.706</v>
      </c>
      <c r="K14" s="78">
        <v>100.965</v>
      </c>
      <c r="L14" s="78">
        <v>117.866</v>
      </c>
      <c r="M14" s="79">
        <v>97.227999999999994</v>
      </c>
    </row>
    <row r="15" spans="1:13">
      <c r="A15" s="199" t="s">
        <v>12</v>
      </c>
      <c r="B15" s="76">
        <v>70.403000000000006</v>
      </c>
      <c r="C15" s="78">
        <v>83.927000000000007</v>
      </c>
      <c r="D15" s="78">
        <v>90.363</v>
      </c>
      <c r="E15" s="79">
        <v>92.831999999999994</v>
      </c>
      <c r="F15" s="76">
        <v>84.486000000000004</v>
      </c>
      <c r="G15" s="78">
        <v>89.418999999999997</v>
      </c>
      <c r="H15" s="78">
        <v>93.203999999999994</v>
      </c>
      <c r="I15" s="79">
        <v>101.372</v>
      </c>
      <c r="J15" s="76">
        <v>129.20400000000001</v>
      </c>
      <c r="K15" s="78">
        <v>117.282</v>
      </c>
      <c r="L15" s="78">
        <v>108.68600000000001</v>
      </c>
      <c r="M15" s="79">
        <v>101.361</v>
      </c>
    </row>
    <row r="16" spans="1:13">
      <c r="A16" s="199" t="s">
        <v>13</v>
      </c>
      <c r="B16" s="76">
        <v>98.522000000000006</v>
      </c>
      <c r="C16" s="78">
        <v>126.648</v>
      </c>
      <c r="D16" s="78">
        <v>79.89</v>
      </c>
      <c r="E16" s="79">
        <v>97.373000000000005</v>
      </c>
      <c r="F16" s="76">
        <v>96.664000000000001</v>
      </c>
      <c r="G16" s="78">
        <v>108.485</v>
      </c>
      <c r="H16" s="78">
        <v>89.697000000000003</v>
      </c>
      <c r="I16" s="79">
        <v>99.337999999999994</v>
      </c>
      <c r="J16" s="76">
        <v>115.429</v>
      </c>
      <c r="K16" s="78">
        <v>96.867999999999995</v>
      </c>
      <c r="L16" s="78">
        <v>117.377</v>
      </c>
      <c r="M16" s="79">
        <v>101.52</v>
      </c>
    </row>
    <row r="17" spans="1:17" ht="22.5">
      <c r="A17" s="199" t="s">
        <v>14</v>
      </c>
      <c r="B17" s="76">
        <v>44.843000000000004</v>
      </c>
      <c r="C17" s="78">
        <v>54.948999999999998</v>
      </c>
      <c r="D17" s="78">
        <v>83.551000000000002</v>
      </c>
      <c r="E17" s="79">
        <v>97.673000000000002</v>
      </c>
      <c r="F17" s="76">
        <v>51.881999999999998</v>
      </c>
      <c r="G17" s="78">
        <v>56.395000000000003</v>
      </c>
      <c r="H17" s="78">
        <v>94.266000000000005</v>
      </c>
      <c r="I17" s="79">
        <v>97.593999999999994</v>
      </c>
      <c r="J17" s="76">
        <v>144.23699999999999</v>
      </c>
      <c r="K17" s="78">
        <v>110.72799999999999</v>
      </c>
      <c r="L17" s="78">
        <v>132.53200000000001</v>
      </c>
      <c r="M17" s="79">
        <v>98.287000000000006</v>
      </c>
    </row>
    <row r="18" spans="1:17">
      <c r="A18" s="199" t="s">
        <v>15</v>
      </c>
      <c r="B18" s="76">
        <v>95.251000000000005</v>
      </c>
      <c r="C18" s="78">
        <v>115.05</v>
      </c>
      <c r="D18" s="78">
        <v>82.751000000000005</v>
      </c>
      <c r="E18" s="79">
        <v>100.04900000000001</v>
      </c>
      <c r="F18" s="76">
        <v>101.182</v>
      </c>
      <c r="G18" s="78">
        <v>100.333</v>
      </c>
      <c r="H18" s="78">
        <v>101.048</v>
      </c>
      <c r="I18" s="79">
        <v>99.8</v>
      </c>
      <c r="J18" s="76">
        <v>152.898</v>
      </c>
      <c r="K18" s="78">
        <v>122.43</v>
      </c>
      <c r="L18" s="78">
        <v>124.09399999999999</v>
      </c>
      <c r="M18" s="79">
        <v>100.63800000000001</v>
      </c>
    </row>
    <row r="19" spans="1:17" ht="22.5">
      <c r="A19" s="199" t="s">
        <v>16</v>
      </c>
      <c r="B19" s="76">
        <v>114.761</v>
      </c>
      <c r="C19" s="78">
        <v>137.23599999999999</v>
      </c>
      <c r="D19" s="78">
        <v>80.912000000000006</v>
      </c>
      <c r="E19" s="79">
        <v>103.35</v>
      </c>
      <c r="F19" s="76">
        <v>102.77800000000001</v>
      </c>
      <c r="G19" s="78">
        <v>107.40900000000001</v>
      </c>
      <c r="H19" s="78">
        <v>98.328000000000003</v>
      </c>
      <c r="I19" s="79">
        <v>97.314999999999998</v>
      </c>
      <c r="J19" s="76">
        <v>106.242</v>
      </c>
      <c r="K19" s="78">
        <v>99.222999999999999</v>
      </c>
      <c r="L19" s="78">
        <v>103.18899999999999</v>
      </c>
      <c r="M19" s="79">
        <v>103.765</v>
      </c>
    </row>
    <row r="20" spans="1:17">
      <c r="A20" s="199" t="s">
        <v>17</v>
      </c>
      <c r="B20" s="76">
        <v>82.141000000000005</v>
      </c>
      <c r="C20" s="78">
        <v>64.106999999999999</v>
      </c>
      <c r="D20" s="78">
        <v>139.75899999999999</v>
      </c>
      <c r="E20" s="79">
        <v>91.680999999999997</v>
      </c>
      <c r="F20" s="76">
        <v>88.078000000000003</v>
      </c>
      <c r="G20" s="78">
        <v>96.42</v>
      </c>
      <c r="H20" s="78">
        <v>97.891999999999996</v>
      </c>
      <c r="I20" s="79">
        <v>93.314999999999998</v>
      </c>
      <c r="J20" s="76">
        <v>106.30500000000001</v>
      </c>
      <c r="K20" s="78">
        <v>102.956</v>
      </c>
      <c r="L20" s="78">
        <v>103.634</v>
      </c>
      <c r="M20" s="79">
        <v>99.632000000000005</v>
      </c>
    </row>
    <row r="21" spans="1:17" ht="22.5">
      <c r="A21" s="199" t="s">
        <v>875</v>
      </c>
      <c r="B21" s="76">
        <v>108.89400000000001</v>
      </c>
      <c r="C21" s="78">
        <v>123.14700000000001</v>
      </c>
      <c r="D21" s="78">
        <v>84.352000000000004</v>
      </c>
      <c r="E21" s="79">
        <v>104.83</v>
      </c>
      <c r="F21" s="76">
        <v>65.123999999999995</v>
      </c>
      <c r="G21" s="78">
        <v>78.147999999999996</v>
      </c>
      <c r="H21" s="78">
        <v>84.093000000000004</v>
      </c>
      <c r="I21" s="79">
        <v>99.097999999999999</v>
      </c>
      <c r="J21" s="76">
        <v>89.89</v>
      </c>
      <c r="K21" s="78">
        <v>62.197000000000003</v>
      </c>
      <c r="L21" s="78">
        <v>137.143</v>
      </c>
      <c r="M21" s="79">
        <v>105.38200000000001</v>
      </c>
    </row>
    <row r="22" spans="1:17" ht="22.5">
      <c r="A22" s="199" t="s">
        <v>876</v>
      </c>
      <c r="B22" s="76">
        <v>79.632999999999996</v>
      </c>
      <c r="C22" s="78">
        <v>90.927999999999997</v>
      </c>
      <c r="D22" s="78">
        <v>89.847999999999999</v>
      </c>
      <c r="E22" s="79">
        <v>97.474000000000004</v>
      </c>
      <c r="F22" s="76">
        <v>92.039000000000001</v>
      </c>
      <c r="G22" s="78">
        <v>96.751999999999995</v>
      </c>
      <c r="H22" s="78">
        <v>95.480999999999995</v>
      </c>
      <c r="I22" s="79">
        <v>99.631</v>
      </c>
      <c r="J22" s="76">
        <v>124.697</v>
      </c>
      <c r="K22" s="78">
        <v>107.825</v>
      </c>
      <c r="L22" s="78">
        <v>116.431</v>
      </c>
      <c r="M22" s="79">
        <v>99.326999999999998</v>
      </c>
    </row>
    <row r="23" spans="1:17">
      <c r="A23" s="199" t="s">
        <v>20</v>
      </c>
      <c r="B23" s="76">
        <v>92.956999999999994</v>
      </c>
      <c r="C23" s="78">
        <v>113.631</v>
      </c>
      <c r="D23" s="78">
        <v>91.078000000000003</v>
      </c>
      <c r="E23" s="79">
        <v>89.819000000000003</v>
      </c>
      <c r="F23" s="76">
        <v>98.787999999999997</v>
      </c>
      <c r="G23" s="78">
        <v>107.42</v>
      </c>
      <c r="H23" s="78">
        <v>94.456999999999994</v>
      </c>
      <c r="I23" s="79">
        <v>97.361000000000004</v>
      </c>
      <c r="J23" s="76">
        <v>113.883</v>
      </c>
      <c r="K23" s="78">
        <v>107.574</v>
      </c>
      <c r="L23" s="78">
        <v>102.425</v>
      </c>
      <c r="M23" s="79">
        <v>103.358</v>
      </c>
    </row>
    <row r="24" spans="1:17" ht="22.5">
      <c r="A24" s="198" t="s">
        <v>878</v>
      </c>
      <c r="B24" s="76">
        <v>83.051000000000002</v>
      </c>
      <c r="C24" s="78">
        <v>94.718000000000004</v>
      </c>
      <c r="D24" s="78">
        <v>90.974000000000004</v>
      </c>
      <c r="E24" s="79">
        <v>96.381</v>
      </c>
      <c r="F24" s="76">
        <v>89.677999999999997</v>
      </c>
      <c r="G24" s="78">
        <v>92.655000000000001</v>
      </c>
      <c r="H24" s="78">
        <v>97.117000000000004</v>
      </c>
      <c r="I24" s="79">
        <v>99.661000000000001</v>
      </c>
      <c r="J24" s="76">
        <v>121.38</v>
      </c>
      <c r="K24" s="78">
        <v>105.786</v>
      </c>
      <c r="L24" s="78">
        <v>113.521</v>
      </c>
      <c r="M24" s="79">
        <v>101.07599999999999</v>
      </c>
    </row>
    <row r="25" spans="1:17">
      <c r="A25" s="169"/>
      <c r="B25" s="169"/>
      <c r="C25" s="169"/>
      <c r="D25" s="169"/>
      <c r="E25" s="169"/>
    </row>
    <row r="26" spans="1:17">
      <c r="A26" s="1" t="s">
        <v>22</v>
      </c>
      <c r="B26" s="169"/>
      <c r="C26" s="169"/>
      <c r="D26" s="169"/>
      <c r="E26" s="169"/>
    </row>
    <row r="27" spans="1:17">
      <c r="A27" s="1"/>
      <c r="B27" s="169"/>
      <c r="C27" s="169"/>
      <c r="D27" s="169"/>
      <c r="E27" s="169"/>
    </row>
    <row r="28" spans="1:17" ht="25.5" customHeight="1">
      <c r="A28" s="1"/>
      <c r="B28" s="267" t="s">
        <v>656</v>
      </c>
      <c r="C28" s="264"/>
      <c r="D28" s="264"/>
      <c r="E28" s="265"/>
      <c r="F28" s="267" t="s">
        <v>25</v>
      </c>
      <c r="G28" s="264"/>
      <c r="H28" s="264"/>
      <c r="I28" s="265"/>
      <c r="J28" s="267" t="s">
        <v>657</v>
      </c>
      <c r="K28" s="264"/>
      <c r="L28" s="264"/>
      <c r="M28" s="265"/>
      <c r="N28" s="263" t="s">
        <v>879</v>
      </c>
      <c r="O28" s="264"/>
      <c r="P28" s="264"/>
      <c r="Q28" s="265"/>
    </row>
    <row r="29" spans="1:17" ht="22.5">
      <c r="A29" s="12" t="s">
        <v>23</v>
      </c>
      <c r="B29" s="196" t="s">
        <v>865</v>
      </c>
      <c r="C29" s="170" t="s">
        <v>866</v>
      </c>
      <c r="D29" s="170" t="s">
        <v>867</v>
      </c>
      <c r="E29" s="171" t="s">
        <v>868</v>
      </c>
      <c r="F29" s="196" t="s">
        <v>865</v>
      </c>
      <c r="G29" s="170" t="s">
        <v>866</v>
      </c>
      <c r="H29" s="170" t="s">
        <v>867</v>
      </c>
      <c r="I29" s="171" t="s">
        <v>868</v>
      </c>
      <c r="J29" s="196" t="s">
        <v>865</v>
      </c>
      <c r="K29" s="170" t="s">
        <v>866</v>
      </c>
      <c r="L29" s="170" t="s">
        <v>867</v>
      </c>
      <c r="M29" s="171" t="s">
        <v>868</v>
      </c>
      <c r="N29" s="196" t="s">
        <v>865</v>
      </c>
      <c r="O29" s="170" t="s">
        <v>866</v>
      </c>
      <c r="P29" s="170" t="s">
        <v>867</v>
      </c>
      <c r="Q29" s="171" t="s">
        <v>868</v>
      </c>
    </row>
    <row r="30" spans="1:17">
      <c r="A30" s="198" t="s">
        <v>4</v>
      </c>
      <c r="B30" s="19">
        <f>((J7/B7)^(1/(2017-1997))-1)*100</f>
        <v>2.4653532677188172</v>
      </c>
      <c r="C30" s="14">
        <f t="shared" ref="C30:E30" si="0">((K7/C7)^(1/(2017-1997))-1)*100</f>
        <v>0.56311989128539075</v>
      </c>
      <c r="D30" s="14">
        <f t="shared" si="0"/>
        <v>1.7406146956110424</v>
      </c>
      <c r="E30" s="14">
        <f t="shared" si="0"/>
        <v>0.14843413271670158</v>
      </c>
      <c r="F30" s="15">
        <f>((F7/B7)^(1/(2007-1997))-1)*100</f>
        <v>5.9313394063627456</v>
      </c>
      <c r="G30" s="14">
        <f t="shared" ref="G30:I30" si="1">((G7/C7)^(1/(2007-1997))-1)*100</f>
        <v>5.0462619985017332</v>
      </c>
      <c r="H30" s="14">
        <f t="shared" si="1"/>
        <v>0.63997251942498057</v>
      </c>
      <c r="I30" s="14">
        <f t="shared" si="1"/>
        <v>0.20141701183284955</v>
      </c>
      <c r="J30" s="15">
        <f>((J7/F7)^(1/(2017-2007))-1)*100</f>
        <v>-0.88722866041864856</v>
      </c>
      <c r="K30" s="14">
        <f t="shared" ref="K30:M30" si="2">((K7/G7)^(1/(2017-2007))-1)*100</f>
        <v>-3.7286916271872639</v>
      </c>
      <c r="L30" s="14">
        <f t="shared" si="2"/>
        <v>2.8532939696785053</v>
      </c>
      <c r="M30" s="74">
        <f t="shared" si="2"/>
        <v>9.5479269027509694E-2</v>
      </c>
      <c r="N30" s="11">
        <f>J30-F30</f>
        <v>-6.8185680667813937</v>
      </c>
      <c r="O30" s="13">
        <f t="shared" ref="O30:Q31" si="3">K30-G30</f>
        <v>-8.7749536256889975</v>
      </c>
      <c r="P30" s="14">
        <f t="shared" si="3"/>
        <v>2.2133214502535248</v>
      </c>
      <c r="Q30" s="73">
        <f t="shared" si="3"/>
        <v>-0.10593774280533985</v>
      </c>
    </row>
    <row r="31" spans="1:17" ht="22.5">
      <c r="A31" s="199" t="s">
        <v>5</v>
      </c>
      <c r="B31" s="9">
        <f t="shared" ref="B31:B47" si="4">((J8/B8)^(1/(2017-1997))-1)*100</f>
        <v>4.1387070558205785</v>
      </c>
      <c r="C31" s="17">
        <f t="shared" ref="C31:C47" si="5">((K8/C8)^(1/(2017-1997))-1)*100</f>
        <v>2.0881453750392742</v>
      </c>
      <c r="D31" s="17">
        <f t="shared" ref="D31:D47" si="6">((L8/D8)^(1/(2017-1997))-1)*100</f>
        <v>1.8097382850751353</v>
      </c>
      <c r="E31" s="17">
        <f t="shared" ref="E31:E47" si="7">((M8/E8)^(1/(2017-1997))-1)*100</f>
        <v>0.19533749797524536</v>
      </c>
      <c r="F31" s="11">
        <f t="shared" ref="F31:F47" si="8">((F8/B8)^(1/(2007-1997))-1)*100</f>
        <v>5.1206719701830661</v>
      </c>
      <c r="G31" s="17">
        <f t="shared" ref="G31:G47" si="9">((G8/C8)^(1/(2007-1997))-1)*100</f>
        <v>3.3846557455164517</v>
      </c>
      <c r="H31" s="17">
        <f t="shared" ref="H31:H47" si="10">((H8/D8)^(1/(2007-1997))-1)*100</f>
        <v>1.5962773392215635</v>
      </c>
      <c r="I31" s="17">
        <f t="shared" ref="I31:I47" si="11">((I8/E8)^(1/(2007-1997))-1)*100</f>
        <v>8.1616052993860322E-2</v>
      </c>
      <c r="J31" s="11">
        <f t="shared" ref="J31:J47" si="12">((J8/F8)^(1/(2017-2007))-1)*100</f>
        <v>3.1659149813473952</v>
      </c>
      <c r="K31" s="17">
        <f t="shared" ref="K31:K47" si="13">((K8/G8)^(1/(2017-2007))-1)*100</f>
        <v>0.80789408216535019</v>
      </c>
      <c r="L31" s="17">
        <f t="shared" ref="L31:L47" si="14">((L8/H8)^(1/(2017-2007))-1)*100</f>
        <v>2.0236477274346631</v>
      </c>
      <c r="M31" s="73">
        <f t="shared" ref="M31:M47" si="15">((M8/I8)^(1/(2017-2007))-1)*100</f>
        <v>0.30918816316267694</v>
      </c>
      <c r="N31" s="11">
        <f>J31-F31</f>
        <v>-1.9547569888356708</v>
      </c>
      <c r="O31" s="16">
        <f t="shared" si="3"/>
        <v>-2.5767616633511015</v>
      </c>
      <c r="P31" s="17">
        <f t="shared" si="3"/>
        <v>0.42737038821309969</v>
      </c>
      <c r="Q31" s="73">
        <f t="shared" si="3"/>
        <v>0.22757211016881662</v>
      </c>
    </row>
    <row r="32" spans="1:17">
      <c r="A32" s="199" t="s">
        <v>6</v>
      </c>
      <c r="B32" s="9">
        <f t="shared" si="4"/>
        <v>6.1086244797236677</v>
      </c>
      <c r="C32" s="17">
        <f t="shared" si="5"/>
        <v>5.0001619403698294</v>
      </c>
      <c r="D32" s="17">
        <f t="shared" si="6"/>
        <v>0.96028346329541936</v>
      </c>
      <c r="E32" s="17">
        <f t="shared" si="7"/>
        <v>9.4519428503181402E-2</v>
      </c>
      <c r="F32" s="11">
        <f t="shared" si="8"/>
        <v>19.991372693411847</v>
      </c>
      <c r="G32" s="17">
        <f t="shared" si="9"/>
        <v>20.594194494911267</v>
      </c>
      <c r="H32" s="17">
        <f t="shared" si="10"/>
        <v>-0.67789559563614654</v>
      </c>
      <c r="I32" s="17">
        <f t="shared" si="11"/>
        <v>0.17920634139081404</v>
      </c>
      <c r="J32" s="11">
        <f t="shared" si="12"/>
        <v>-6.1679191074277</v>
      </c>
      <c r="K32" s="17">
        <f t="shared" si="13"/>
        <v>-8.5774066182836339</v>
      </c>
      <c r="L32" s="17">
        <f t="shared" si="14"/>
        <v>2.6254819923158923</v>
      </c>
      <c r="M32" s="73">
        <f t="shared" si="15"/>
        <v>9.904106053082451E-3</v>
      </c>
      <c r="N32" s="11">
        <f t="shared" ref="N32:N47" si="16">J32-F32</f>
        <v>-26.159291800839547</v>
      </c>
      <c r="O32" s="17">
        <f t="shared" ref="O32:O47" si="17">K32-G32</f>
        <v>-29.171601113194903</v>
      </c>
      <c r="P32" s="17">
        <f t="shared" ref="P32:P47" si="18">L32-H32</f>
        <v>3.3033775879520388</v>
      </c>
      <c r="Q32" s="73">
        <f t="shared" ref="Q32:Q47" si="19">M32-I32</f>
        <v>-0.16930223533773159</v>
      </c>
    </row>
    <row r="33" spans="1:17">
      <c r="A33" s="200" t="s">
        <v>7</v>
      </c>
      <c r="B33" s="9">
        <f t="shared" si="4"/>
        <v>2.4736609301964085</v>
      </c>
      <c r="C33" s="17">
        <f t="shared" si="5"/>
        <v>-1.0626161104082321</v>
      </c>
      <c r="D33" s="17">
        <f t="shared" si="6"/>
        <v>3.7515690191366247</v>
      </c>
      <c r="E33" s="17">
        <f t="shared" si="7"/>
        <v>-0.17091293860848067</v>
      </c>
      <c r="F33" s="11">
        <f t="shared" si="8"/>
        <v>0.98598425405926893</v>
      </c>
      <c r="G33" s="17">
        <f t="shared" si="9"/>
        <v>2.1248541702826529</v>
      </c>
      <c r="H33" s="17">
        <f t="shared" si="10"/>
        <v>-1.0344809905482144</v>
      </c>
      <c r="I33" s="17">
        <f t="shared" si="11"/>
        <v>-8.1512172229702973E-2</v>
      </c>
      <c r="J33" s="11">
        <f t="shared" si="12"/>
        <v>3.9832533395817604</v>
      </c>
      <c r="K33" s="17">
        <f t="shared" si="13"/>
        <v>-4.1506006501124464</v>
      </c>
      <c r="L33" s="17">
        <f t="shared" si="14"/>
        <v>8.7690761557528862</v>
      </c>
      <c r="M33" s="73">
        <f t="shared" si="15"/>
        <v>-0.26023371481522783</v>
      </c>
      <c r="N33" s="11">
        <f t="shared" si="16"/>
        <v>2.9972690855224915</v>
      </c>
      <c r="O33" s="17">
        <f t="shared" si="17"/>
        <v>-6.2754548203950993</v>
      </c>
      <c r="P33" s="17">
        <f t="shared" si="18"/>
        <v>9.8035571463011006</v>
      </c>
      <c r="Q33" s="73">
        <f t="shared" si="19"/>
        <v>-0.17872154258552486</v>
      </c>
    </row>
    <row r="34" spans="1:17">
      <c r="A34" s="200" t="s">
        <v>8</v>
      </c>
      <c r="B34" s="9">
        <f t="shared" si="4"/>
        <v>0.38259218693794672</v>
      </c>
      <c r="C34" s="17">
        <f t="shared" si="5"/>
        <v>0.40446075961317884</v>
      </c>
      <c r="D34" s="17">
        <f t="shared" si="6"/>
        <v>4.1271872721004854E-2</v>
      </c>
      <c r="E34" s="17">
        <f t="shared" si="7"/>
        <v>-6.3011805543222721E-2</v>
      </c>
      <c r="F34" s="11">
        <f t="shared" si="8"/>
        <v>-0.66035976937731666</v>
      </c>
      <c r="G34" s="17">
        <f t="shared" si="9"/>
        <v>-0.97680481993333013</v>
      </c>
      <c r="H34" s="17">
        <f t="shared" si="10"/>
        <v>0.50843075168762741</v>
      </c>
      <c r="I34" s="17">
        <f t="shared" si="11"/>
        <v>-0.18791342421243806</v>
      </c>
      <c r="J34" s="11">
        <f t="shared" si="12"/>
        <v>1.4364939391318332</v>
      </c>
      <c r="K34" s="17">
        <f t="shared" si="13"/>
        <v>1.8049934876067875</v>
      </c>
      <c r="L34" s="17">
        <f t="shared" si="14"/>
        <v>-0.42371567179571024</v>
      </c>
      <c r="M34" s="73">
        <f t="shared" si="15"/>
        <v>6.2046110974112167E-2</v>
      </c>
      <c r="N34" s="11">
        <f t="shared" si="16"/>
        <v>2.0968537085091499</v>
      </c>
      <c r="O34" s="17">
        <f t="shared" si="17"/>
        <v>2.7817983075401176</v>
      </c>
      <c r="P34" s="17">
        <f t="shared" si="18"/>
        <v>-0.93214642348333765</v>
      </c>
      <c r="Q34" s="73">
        <f t="shared" si="19"/>
        <v>0.24995953518655023</v>
      </c>
    </row>
    <row r="35" spans="1:17">
      <c r="A35" s="200" t="s">
        <v>9</v>
      </c>
      <c r="B35" s="9">
        <f t="shared" si="4"/>
        <v>3.0634225999766729</v>
      </c>
      <c r="C35" s="17">
        <f t="shared" si="5"/>
        <v>1.828123411682081</v>
      </c>
      <c r="D35" s="17">
        <f t="shared" si="6"/>
        <v>0.7265514240060611</v>
      </c>
      <c r="E35" s="17">
        <f t="shared" si="7"/>
        <v>0.48301870658737922</v>
      </c>
      <c r="F35" s="11">
        <f t="shared" si="8"/>
        <v>0.42512687104112601</v>
      </c>
      <c r="G35" s="17">
        <f t="shared" si="9"/>
        <v>-0.27812148632597733</v>
      </c>
      <c r="H35" s="17">
        <f t="shared" si="10"/>
        <v>1.2204443335295245E-2</v>
      </c>
      <c r="I35" s="17">
        <f t="shared" si="11"/>
        <v>0.69277116194959021</v>
      </c>
      <c r="J35" s="11">
        <f t="shared" si="12"/>
        <v>5.7710297111349007</v>
      </c>
      <c r="K35" s="17">
        <f t="shared" si="13"/>
        <v>3.9788547116363038</v>
      </c>
      <c r="L35" s="17">
        <f t="shared" si="14"/>
        <v>1.4460006980582696</v>
      </c>
      <c r="M35" s="73">
        <f t="shared" si="15"/>
        <v>0.27370318519788217</v>
      </c>
      <c r="N35" s="11">
        <f t="shared" si="16"/>
        <v>5.3459028400937747</v>
      </c>
      <c r="O35" s="17">
        <f t="shared" si="17"/>
        <v>4.2569761979622811</v>
      </c>
      <c r="P35" s="17">
        <f t="shared" si="18"/>
        <v>1.4337962547229743</v>
      </c>
      <c r="Q35" s="73">
        <f t="shared" si="19"/>
        <v>-0.41906797675170804</v>
      </c>
    </row>
    <row r="36" spans="1:17" ht="22.5">
      <c r="A36" s="201" t="s">
        <v>877</v>
      </c>
      <c r="B36" s="9">
        <f t="shared" si="4"/>
        <v>3.1449899988236885</v>
      </c>
      <c r="C36" s="17">
        <f t="shared" si="5"/>
        <v>1.3839847287569373</v>
      </c>
      <c r="D36" s="17">
        <f t="shared" si="6"/>
        <v>1.5721855665109974</v>
      </c>
      <c r="E36" s="17">
        <f t="shared" si="7"/>
        <v>0.16212379935527377</v>
      </c>
      <c r="F36" s="11">
        <f t="shared" si="8"/>
        <v>11.358155288075222</v>
      </c>
      <c r="G36" s="17">
        <f t="shared" si="9"/>
        <v>9.5971118304116523</v>
      </c>
      <c r="H36" s="17">
        <f t="shared" si="10"/>
        <v>1.3651273616881232</v>
      </c>
      <c r="I36" s="17">
        <f t="shared" si="11"/>
        <v>0.23835136520899969</v>
      </c>
      <c r="J36" s="11">
        <f t="shared" si="12"/>
        <v>-4.4624173745027695</v>
      </c>
      <c r="K36" s="17">
        <f t="shared" si="13"/>
        <v>-6.213656657431887</v>
      </c>
      <c r="L36" s="17">
        <f t="shared" si="14"/>
        <v>1.7796667284326162</v>
      </c>
      <c r="M36" s="73">
        <f t="shared" si="15"/>
        <v>8.5954201751392567E-2</v>
      </c>
      <c r="N36" s="11">
        <f t="shared" si="16"/>
        <v>-15.820572662577991</v>
      </c>
      <c r="O36" s="17">
        <f t="shared" si="17"/>
        <v>-15.810768487843539</v>
      </c>
      <c r="P36" s="17">
        <f t="shared" si="18"/>
        <v>0.41453936674449299</v>
      </c>
      <c r="Q36" s="73">
        <f t="shared" si="19"/>
        <v>-0.15239716345760712</v>
      </c>
    </row>
    <row r="37" spans="1:17">
      <c r="A37" s="200" t="s">
        <v>11</v>
      </c>
      <c r="B37" s="9">
        <f t="shared" si="4"/>
        <v>4.4998547987403548</v>
      </c>
      <c r="C37" s="17">
        <f t="shared" si="5"/>
        <v>3.4756408997776322</v>
      </c>
      <c r="D37" s="17">
        <f t="shared" si="6"/>
        <v>1.3752606731631367</v>
      </c>
      <c r="E37" s="17">
        <f t="shared" si="7"/>
        <v>-0.38030567147745442</v>
      </c>
      <c r="F37" s="11">
        <f t="shared" si="8"/>
        <v>3.8705334744493669</v>
      </c>
      <c r="G37" s="17">
        <f t="shared" si="9"/>
        <v>3.8829101778262265</v>
      </c>
      <c r="H37" s="17">
        <f t="shared" si="10"/>
        <v>0.38978675047984801</v>
      </c>
      <c r="I37" s="17">
        <f t="shared" si="11"/>
        <v>-0.40026353713332741</v>
      </c>
      <c r="J37" s="11">
        <f t="shared" si="12"/>
        <v>5.13298899773178</v>
      </c>
      <c r="K37" s="17">
        <f t="shared" si="13"/>
        <v>3.0699683065404271</v>
      </c>
      <c r="L37" s="17">
        <f t="shared" si="14"/>
        <v>2.3704084768628508</v>
      </c>
      <c r="M37" s="73">
        <f t="shared" si="15"/>
        <v>-0.36034380665034282</v>
      </c>
      <c r="N37" s="11">
        <f t="shared" si="16"/>
        <v>1.2624555232824131</v>
      </c>
      <c r="O37" s="17">
        <f t="shared" si="17"/>
        <v>-0.81294187128579942</v>
      </c>
      <c r="P37" s="17">
        <f t="shared" si="18"/>
        <v>1.9806217263830028</v>
      </c>
      <c r="Q37" s="73">
        <f t="shared" si="19"/>
        <v>3.9919730482984583E-2</v>
      </c>
    </row>
    <row r="38" spans="1:17">
      <c r="A38" s="200" t="s">
        <v>12</v>
      </c>
      <c r="B38" s="9">
        <f t="shared" si="4"/>
        <v>3.0823331329787651</v>
      </c>
      <c r="C38" s="17">
        <f t="shared" si="5"/>
        <v>1.6872454662975267</v>
      </c>
      <c r="D38" s="17">
        <f t="shared" si="6"/>
        <v>0.92741458071641247</v>
      </c>
      <c r="E38" s="17">
        <f t="shared" si="7"/>
        <v>0.44045212075045637</v>
      </c>
      <c r="F38" s="11">
        <f t="shared" si="8"/>
        <v>1.8402269166803542</v>
      </c>
      <c r="G38" s="17">
        <f t="shared" si="9"/>
        <v>0.63587127373225805</v>
      </c>
      <c r="H38" s="17">
        <f t="shared" si="10"/>
        <v>0.31003710038861598</v>
      </c>
      <c r="I38" s="17">
        <f t="shared" si="11"/>
        <v>0.88393897965581836</v>
      </c>
      <c r="J38" s="11">
        <f t="shared" si="12"/>
        <v>4.3395888427462781</v>
      </c>
      <c r="K38" s="17">
        <f t="shared" si="13"/>
        <v>2.749603691482605</v>
      </c>
      <c r="L38" s="17">
        <f t="shared" si="14"/>
        <v>1.5485918298832502</v>
      </c>
      <c r="M38" s="73">
        <f t="shared" si="15"/>
        <v>-1.0851652495258435E-3</v>
      </c>
      <c r="N38" s="11">
        <f t="shared" si="16"/>
        <v>2.4993619260659239</v>
      </c>
      <c r="O38" s="17">
        <f t="shared" si="17"/>
        <v>2.1137324177503469</v>
      </c>
      <c r="P38" s="17">
        <f t="shared" si="18"/>
        <v>1.2385547294946342</v>
      </c>
      <c r="Q38" s="73">
        <f t="shared" si="19"/>
        <v>-0.8850241449053442</v>
      </c>
    </row>
    <row r="39" spans="1:17">
      <c r="A39" s="200" t="s">
        <v>13</v>
      </c>
      <c r="B39" s="9">
        <f t="shared" si="4"/>
        <v>0.79502239640640848</v>
      </c>
      <c r="C39" s="17">
        <f t="shared" si="5"/>
        <v>-1.3313696060352598</v>
      </c>
      <c r="D39" s="17">
        <f t="shared" si="6"/>
        <v>1.9423237988224207</v>
      </c>
      <c r="E39" s="17">
        <f t="shared" si="7"/>
        <v>0.20875187687057206</v>
      </c>
      <c r="F39" s="11">
        <f t="shared" si="8"/>
        <v>-0.19020713419976021</v>
      </c>
      <c r="G39" s="17">
        <f t="shared" si="9"/>
        <v>-1.5360768187425489</v>
      </c>
      <c r="H39" s="17">
        <f t="shared" si="10"/>
        <v>1.1645955711083955</v>
      </c>
      <c r="I39" s="17">
        <f t="shared" si="11"/>
        <v>0.19999183515919672</v>
      </c>
      <c r="J39" s="11">
        <f t="shared" si="12"/>
        <v>1.7899771974505541</v>
      </c>
      <c r="K39" s="17">
        <f t="shared" si="13"/>
        <v>-1.1262368055433125</v>
      </c>
      <c r="L39" s="17">
        <f t="shared" si="14"/>
        <v>2.7260310075501781</v>
      </c>
      <c r="M39" s="73">
        <f t="shared" si="15"/>
        <v>0.21751268443359617</v>
      </c>
      <c r="N39" s="11">
        <f t="shared" si="16"/>
        <v>1.9801843316503143</v>
      </c>
      <c r="O39" s="17">
        <f t="shared" si="17"/>
        <v>0.40984001319923635</v>
      </c>
      <c r="P39" s="17">
        <f t="shared" si="18"/>
        <v>1.5614354364417826</v>
      </c>
      <c r="Q39" s="73">
        <f t="shared" si="19"/>
        <v>1.7520849274399453E-2</v>
      </c>
    </row>
    <row r="40" spans="1:17" ht="22.5">
      <c r="A40" s="200" t="s">
        <v>14</v>
      </c>
      <c r="B40" s="9">
        <f t="shared" si="4"/>
        <v>6.01543534388993</v>
      </c>
      <c r="C40" s="17">
        <f t="shared" si="5"/>
        <v>3.5654467953110114</v>
      </c>
      <c r="D40" s="17">
        <f t="shared" si="6"/>
        <v>2.3336477183478088</v>
      </c>
      <c r="E40" s="17">
        <f t="shared" si="7"/>
        <v>3.1337936930420085E-2</v>
      </c>
      <c r="F40" s="11">
        <f t="shared" si="8"/>
        <v>1.468725399316595</v>
      </c>
      <c r="G40" s="17">
        <f t="shared" si="9"/>
        <v>0.26008784080551184</v>
      </c>
      <c r="H40" s="17">
        <f t="shared" si="10"/>
        <v>1.2139426841621281</v>
      </c>
      <c r="I40" s="17">
        <f t="shared" si="11"/>
        <v>-8.0911580819686968E-3</v>
      </c>
      <c r="J40" s="11">
        <f t="shared" si="12"/>
        <v>10.765878717051503</v>
      </c>
      <c r="K40" s="17">
        <f t="shared" si="13"/>
        <v>6.9797763088237819</v>
      </c>
      <c r="L40" s="17">
        <f t="shared" si="14"/>
        <v>3.4657397748184771</v>
      </c>
      <c r="M40" s="73">
        <f t="shared" si="15"/>
        <v>7.0782579736117235E-2</v>
      </c>
      <c r="N40" s="11">
        <f t="shared" si="16"/>
        <v>9.2971533177349084</v>
      </c>
      <c r="O40" s="17">
        <f t="shared" si="17"/>
        <v>6.71968846801827</v>
      </c>
      <c r="P40" s="17">
        <f t="shared" si="18"/>
        <v>2.2517970906563489</v>
      </c>
      <c r="Q40" s="73">
        <f t="shared" si="19"/>
        <v>7.8873737818085932E-2</v>
      </c>
    </row>
    <row r="41" spans="1:17">
      <c r="A41" s="200" t="s">
        <v>15</v>
      </c>
      <c r="B41" s="9">
        <f t="shared" si="4"/>
        <v>2.3944960835063256</v>
      </c>
      <c r="C41" s="17">
        <f t="shared" si="5"/>
        <v>0.31134678844668695</v>
      </c>
      <c r="D41" s="17">
        <f t="shared" si="6"/>
        <v>2.0466792388774246</v>
      </c>
      <c r="E41" s="17">
        <f t="shared" si="7"/>
        <v>2.9353577136470577E-2</v>
      </c>
      <c r="F41" s="11">
        <f t="shared" si="8"/>
        <v>0.60588171075375286</v>
      </c>
      <c r="G41" s="17">
        <f t="shared" si="9"/>
        <v>-1.3593972223876927</v>
      </c>
      <c r="H41" s="17">
        <f t="shared" si="10"/>
        <v>2.0176809855429134</v>
      </c>
      <c r="I41" s="17">
        <f t="shared" si="11"/>
        <v>-2.4915722117024863E-2</v>
      </c>
      <c r="J41" s="11">
        <f t="shared" si="12"/>
        <v>4.2149092071869454</v>
      </c>
      <c r="K41" s="17">
        <f t="shared" si="13"/>
        <v>2.0103893444149978</v>
      </c>
      <c r="L41" s="17">
        <f t="shared" si="14"/>
        <v>2.0756857348879887</v>
      </c>
      <c r="M41" s="73">
        <f t="shared" si="15"/>
        <v>8.3652335298278757E-2</v>
      </c>
      <c r="N41" s="11">
        <f t="shared" si="16"/>
        <v>3.6090274964331925</v>
      </c>
      <c r="O41" s="17">
        <f t="shared" si="17"/>
        <v>3.3697865668026905</v>
      </c>
      <c r="P41" s="17">
        <f t="shared" si="18"/>
        <v>5.8004749345075268E-2</v>
      </c>
      <c r="Q41" s="73">
        <f t="shared" si="19"/>
        <v>0.10856805741530362</v>
      </c>
    </row>
    <row r="42" spans="1:17" ht="22.5">
      <c r="A42" s="200" t="s">
        <v>16</v>
      </c>
      <c r="B42" s="9">
        <f t="shared" si="4"/>
        <v>-0.38491825347952702</v>
      </c>
      <c r="C42" s="17">
        <f t="shared" si="5"/>
        <v>-1.6085830118477085</v>
      </c>
      <c r="D42" s="17">
        <f t="shared" si="6"/>
        <v>1.2234239151251325</v>
      </c>
      <c r="E42" s="17">
        <f t="shared" si="7"/>
        <v>2.0039211811084812E-2</v>
      </c>
      <c r="F42" s="11">
        <f t="shared" si="8"/>
        <v>-1.0967452362814711</v>
      </c>
      <c r="G42" s="17">
        <f t="shared" si="9"/>
        <v>-2.4207979873725916</v>
      </c>
      <c r="H42" s="17">
        <f t="shared" si="10"/>
        <v>1.9685930347296932</v>
      </c>
      <c r="I42" s="17">
        <f t="shared" si="11"/>
        <v>-0.59987498630681424</v>
      </c>
      <c r="J42" s="11">
        <f t="shared" si="12"/>
        <v>0.33203189392054799</v>
      </c>
      <c r="K42" s="17">
        <f t="shared" si="13"/>
        <v>-0.78960744438457686</v>
      </c>
      <c r="L42" s="17">
        <f t="shared" si="14"/>
        <v>0.48370036459517429</v>
      </c>
      <c r="M42" s="73">
        <f t="shared" si="15"/>
        <v>0.64381953799446112</v>
      </c>
      <c r="N42" s="11">
        <f t="shared" si="16"/>
        <v>1.4287771302020191</v>
      </c>
      <c r="O42" s="17">
        <f t="shared" si="17"/>
        <v>1.6311905429880147</v>
      </c>
      <c r="P42" s="17">
        <f t="shared" si="18"/>
        <v>-1.4848926701345189</v>
      </c>
      <c r="Q42" s="73">
        <f t="shared" si="19"/>
        <v>1.2436945243012754</v>
      </c>
    </row>
    <row r="43" spans="1:17">
      <c r="A43" s="200" t="s">
        <v>17</v>
      </c>
      <c r="B43" s="9">
        <f t="shared" si="4"/>
        <v>1.2977234742562294</v>
      </c>
      <c r="C43" s="17">
        <f t="shared" si="5"/>
        <v>2.3970182466289902</v>
      </c>
      <c r="D43" s="17">
        <f t="shared" si="6"/>
        <v>-1.4841465931783704</v>
      </c>
      <c r="E43" s="17">
        <f t="shared" si="7"/>
        <v>0.4167070077928825</v>
      </c>
      <c r="F43" s="11">
        <f t="shared" si="8"/>
        <v>0.70029570972249822</v>
      </c>
      <c r="G43" s="17">
        <f t="shared" si="9"/>
        <v>4.166043141892084</v>
      </c>
      <c r="H43" s="17">
        <f t="shared" si="10"/>
        <v>-3.4979050016782809</v>
      </c>
      <c r="I43" s="17">
        <f t="shared" si="11"/>
        <v>0.17681319275104634</v>
      </c>
      <c r="J43" s="11">
        <f t="shared" si="12"/>
        <v>1.8986956169998015</v>
      </c>
      <c r="K43" s="17">
        <f t="shared" si="13"/>
        <v>0.65803624236635549</v>
      </c>
      <c r="L43" s="17">
        <f t="shared" si="14"/>
        <v>0.57163393854979816</v>
      </c>
      <c r="M43" s="73">
        <f t="shared" si="15"/>
        <v>0.65717529751265769</v>
      </c>
      <c r="N43" s="11">
        <f t="shared" si="16"/>
        <v>1.1983999072773033</v>
      </c>
      <c r="O43" s="17">
        <f t="shared" si="17"/>
        <v>-3.5080068995257285</v>
      </c>
      <c r="P43" s="17">
        <f t="shared" si="18"/>
        <v>4.069538940228079</v>
      </c>
      <c r="Q43" s="73">
        <f t="shared" si="19"/>
        <v>0.48036210476161134</v>
      </c>
    </row>
    <row r="44" spans="1:17" ht="22.5">
      <c r="A44" s="200" t="s">
        <v>875</v>
      </c>
      <c r="B44" s="9">
        <f t="shared" si="4"/>
        <v>-0.95435797806751044</v>
      </c>
      <c r="C44" s="17">
        <f t="shared" si="5"/>
        <v>-3.3576949182809512</v>
      </c>
      <c r="D44" s="17">
        <f t="shared" si="6"/>
        <v>2.4598965522016014</v>
      </c>
      <c r="E44" s="17">
        <f t="shared" si="7"/>
        <v>2.6262713396607573E-2</v>
      </c>
      <c r="F44" s="11">
        <f t="shared" si="8"/>
        <v>-5.0109133840462894</v>
      </c>
      <c r="G44" s="17">
        <f t="shared" si="9"/>
        <v>-4.4458831012116669</v>
      </c>
      <c r="H44" s="17">
        <f t="shared" si="10"/>
        <v>-3.0747173789291704E-2</v>
      </c>
      <c r="I44" s="17">
        <f t="shared" si="11"/>
        <v>-0.56072932121673524</v>
      </c>
      <c r="J44" s="11">
        <f t="shared" si="12"/>
        <v>3.2754346107079391</v>
      </c>
      <c r="K44" s="17">
        <f t="shared" si="13"/>
        <v>-2.2571142444780201</v>
      </c>
      <c r="L44" s="17">
        <f t="shared" si="14"/>
        <v>5.012592419170292</v>
      </c>
      <c r="M44" s="73">
        <f t="shared" si="15"/>
        <v>0.61671977391317689</v>
      </c>
      <c r="N44" s="11">
        <f t="shared" si="16"/>
        <v>8.2863479947542285</v>
      </c>
      <c r="O44" s="17">
        <f t="shared" si="17"/>
        <v>2.1887688567336467</v>
      </c>
      <c r="P44" s="17">
        <f t="shared" si="18"/>
        <v>5.0433395929595832</v>
      </c>
      <c r="Q44" s="73">
        <f t="shared" si="19"/>
        <v>1.1774490951299121</v>
      </c>
    </row>
    <row r="45" spans="1:17" ht="22.5">
      <c r="A45" s="200" t="s">
        <v>876</v>
      </c>
      <c r="B45" s="9">
        <f t="shared" si="4"/>
        <v>2.2676193777423581</v>
      </c>
      <c r="C45" s="17">
        <f t="shared" si="5"/>
        <v>0.855849417876553</v>
      </c>
      <c r="D45" s="17">
        <f t="shared" si="6"/>
        <v>1.3043304845714587</v>
      </c>
      <c r="E45" s="17">
        <f t="shared" si="7"/>
        <v>9.4203151523042372E-2</v>
      </c>
      <c r="F45" s="11">
        <f t="shared" si="8"/>
        <v>1.4583701490908263</v>
      </c>
      <c r="G45" s="17">
        <f t="shared" si="9"/>
        <v>0.62276133469201245</v>
      </c>
      <c r="H45" s="17">
        <f t="shared" si="10"/>
        <v>0.60993176626016332</v>
      </c>
      <c r="I45" s="17">
        <f t="shared" si="11"/>
        <v>0.21911656392901158</v>
      </c>
      <c r="J45" s="11">
        <f t="shared" si="12"/>
        <v>3.0833233159768492</v>
      </c>
      <c r="K45" s="17">
        <f t="shared" si="13"/>
        <v>1.0894774390810991</v>
      </c>
      <c r="L45" s="17">
        <f t="shared" si="14"/>
        <v>2.0035218667036059</v>
      </c>
      <c r="M45" s="73">
        <f t="shared" si="15"/>
        <v>-3.0554568424900896E-2</v>
      </c>
      <c r="N45" s="11">
        <f t="shared" si="16"/>
        <v>1.6249531668860229</v>
      </c>
      <c r="O45" s="17">
        <f t="shared" si="17"/>
        <v>0.46671610438908662</v>
      </c>
      <c r="P45" s="17">
        <f t="shared" si="18"/>
        <v>1.3935901004434426</v>
      </c>
      <c r="Q45" s="73">
        <f t="shared" si="19"/>
        <v>-0.24967113235391247</v>
      </c>
    </row>
    <row r="46" spans="1:17">
      <c r="A46" s="200" t="s">
        <v>20</v>
      </c>
      <c r="B46" s="9">
        <f t="shared" si="4"/>
        <v>1.0203432862831763</v>
      </c>
      <c r="C46" s="17">
        <f t="shared" si="5"/>
        <v>-0.27351213982008682</v>
      </c>
      <c r="D46" s="17">
        <f t="shared" si="6"/>
        <v>0.5887993550324655</v>
      </c>
      <c r="E46" s="17">
        <f t="shared" si="7"/>
        <v>0.70448065078543287</v>
      </c>
      <c r="F46" s="11">
        <f t="shared" si="8"/>
        <v>0.61024565058920288</v>
      </c>
      <c r="G46" s="17">
        <f t="shared" si="9"/>
        <v>-0.56052289442188874</v>
      </c>
      <c r="H46" s="17">
        <f t="shared" si="10"/>
        <v>0.3649485439204847</v>
      </c>
      <c r="I46" s="17">
        <f t="shared" si="11"/>
        <v>0.80955114233483005</v>
      </c>
      <c r="J46" s="11">
        <f t="shared" si="12"/>
        <v>1.4321125218198061</v>
      </c>
      <c r="K46" s="17">
        <f t="shared" si="13"/>
        <v>1.4327009858350337E-2</v>
      </c>
      <c r="L46" s="17">
        <f t="shared" si="14"/>
        <v>0.8131494359230107</v>
      </c>
      <c r="M46" s="73">
        <f t="shared" si="15"/>
        <v>0.59951967076612434</v>
      </c>
      <c r="N46" s="11">
        <f t="shared" si="16"/>
        <v>0.8218668712306032</v>
      </c>
      <c r="O46" s="17">
        <f t="shared" si="17"/>
        <v>0.57484990428023908</v>
      </c>
      <c r="P46" s="17">
        <f t="shared" si="18"/>
        <v>0.448200892002526</v>
      </c>
      <c r="Q46" s="73">
        <f t="shared" si="19"/>
        <v>-0.21003147156870572</v>
      </c>
    </row>
    <row r="47" spans="1:17" ht="22.5">
      <c r="A47" s="201" t="s">
        <v>878</v>
      </c>
      <c r="B47" s="9">
        <f t="shared" si="4"/>
        <v>1.9154704026586034</v>
      </c>
      <c r="C47" s="17">
        <f t="shared" si="5"/>
        <v>0.5541001348642105</v>
      </c>
      <c r="D47" s="17">
        <f t="shared" si="6"/>
        <v>1.1132211536396319</v>
      </c>
      <c r="E47" s="17">
        <f t="shared" si="7"/>
        <v>0.23810112340938439</v>
      </c>
      <c r="F47" s="11">
        <f t="shared" si="8"/>
        <v>0.77066041882061231</v>
      </c>
      <c r="G47" s="17">
        <f t="shared" si="9"/>
        <v>-0.21996909493561256</v>
      </c>
      <c r="H47" s="17">
        <f t="shared" si="10"/>
        <v>0.65556634881773768</v>
      </c>
      <c r="I47" s="17">
        <f t="shared" si="11"/>
        <v>0.3352139913053831</v>
      </c>
      <c r="J47" s="11">
        <f t="shared" si="12"/>
        <v>3.0732860559409492</v>
      </c>
      <c r="K47" s="17">
        <f t="shared" si="13"/>
        <v>1.3341744056235116</v>
      </c>
      <c r="L47" s="17">
        <f t="shared" si="14"/>
        <v>1.5729567963920443</v>
      </c>
      <c r="M47" s="73">
        <f t="shared" si="15"/>
        <v>0.14108224952342763</v>
      </c>
      <c r="N47" s="11">
        <f t="shared" si="16"/>
        <v>2.3026256371203369</v>
      </c>
      <c r="O47" s="17">
        <f t="shared" si="17"/>
        <v>1.5541435005591242</v>
      </c>
      <c r="P47" s="17">
        <f t="shared" si="18"/>
        <v>0.91739044757430666</v>
      </c>
      <c r="Q47" s="73">
        <f t="shared" si="19"/>
        <v>-0.19413174178195547</v>
      </c>
    </row>
    <row r="48" spans="1:17">
      <c r="A48" s="169"/>
    </row>
    <row r="49" spans="1:2">
      <c r="A49" s="25" t="s">
        <v>594</v>
      </c>
      <c r="B49" s="97" t="s">
        <v>835</v>
      </c>
    </row>
    <row r="50" spans="1:2">
      <c r="A50" s="25" t="s">
        <v>595</v>
      </c>
      <c r="B50" s="3" t="s">
        <v>596</v>
      </c>
    </row>
    <row r="51" spans="1:2">
      <c r="A51" s="1" t="s">
        <v>1</v>
      </c>
      <c r="B51" s="3" t="s">
        <v>932</v>
      </c>
    </row>
  </sheetData>
  <mergeCells count="10">
    <mergeCell ref="B4:E4"/>
    <mergeCell ref="F4:I4"/>
    <mergeCell ref="J4:M4"/>
    <mergeCell ref="F28:I28"/>
    <mergeCell ref="J28:M28"/>
    <mergeCell ref="N28:Q28"/>
    <mergeCell ref="J6:M6"/>
    <mergeCell ref="B6:E6"/>
    <mergeCell ref="F6:I6"/>
    <mergeCell ref="B28:E28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126"/>
  <dimension ref="A1:Q51"/>
  <sheetViews>
    <sheetView workbookViewId="0">
      <selection activeCell="D48" sqref="D48"/>
    </sheetView>
  </sheetViews>
  <sheetFormatPr defaultRowHeight="15"/>
  <cols>
    <col min="1" max="1" width="24" customWidth="1"/>
  </cols>
  <sheetData>
    <row r="1" spans="1:17" ht="15.75">
      <c r="A1" s="227" t="s">
        <v>181</v>
      </c>
      <c r="B1" s="2" t="s">
        <v>880</v>
      </c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</row>
    <row r="2" spans="1:17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</row>
    <row r="3" spans="1:17">
      <c r="A3" s="1" t="s">
        <v>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</row>
    <row r="4" spans="1:17">
      <c r="A4" s="1"/>
      <c r="B4" s="252">
        <v>1997</v>
      </c>
      <c r="C4" s="253"/>
      <c r="D4" s="253"/>
      <c r="E4" s="254"/>
      <c r="F4" s="252">
        <v>2007</v>
      </c>
      <c r="G4" s="253"/>
      <c r="H4" s="253"/>
      <c r="I4" s="254"/>
      <c r="J4" s="252">
        <v>2017</v>
      </c>
      <c r="K4" s="253"/>
      <c r="L4" s="253"/>
      <c r="M4" s="254"/>
      <c r="N4" s="169"/>
      <c r="O4" s="169"/>
      <c r="P4" s="169"/>
      <c r="Q4" s="169"/>
    </row>
    <row r="5" spans="1:17" ht="22.5">
      <c r="A5" s="80" t="s">
        <v>3</v>
      </c>
      <c r="B5" s="165" t="s">
        <v>865</v>
      </c>
      <c r="C5" s="170" t="s">
        <v>866</v>
      </c>
      <c r="D5" s="170" t="s">
        <v>867</v>
      </c>
      <c r="E5" s="171" t="s">
        <v>868</v>
      </c>
      <c r="F5" s="165" t="s">
        <v>865</v>
      </c>
      <c r="G5" s="170" t="s">
        <v>866</v>
      </c>
      <c r="H5" s="170" t="s">
        <v>867</v>
      </c>
      <c r="I5" s="171" t="s">
        <v>868</v>
      </c>
      <c r="J5" s="165" t="s">
        <v>865</v>
      </c>
      <c r="K5" s="170" t="s">
        <v>866</v>
      </c>
      <c r="L5" s="170" t="s">
        <v>867</v>
      </c>
      <c r="M5" s="171" t="s">
        <v>868</v>
      </c>
      <c r="N5" s="169"/>
      <c r="O5" s="169"/>
      <c r="P5" s="169"/>
      <c r="Q5" s="169"/>
    </row>
    <row r="6" spans="1:17">
      <c r="A6" s="75"/>
      <c r="B6" s="246" t="s">
        <v>694</v>
      </c>
      <c r="C6" s="247"/>
      <c r="D6" s="247"/>
      <c r="E6" s="251"/>
      <c r="F6" s="246" t="s">
        <v>694</v>
      </c>
      <c r="G6" s="247"/>
      <c r="H6" s="247"/>
      <c r="I6" s="251"/>
      <c r="J6" s="246" t="s">
        <v>694</v>
      </c>
      <c r="K6" s="247"/>
      <c r="L6" s="247"/>
      <c r="M6" s="251"/>
      <c r="N6" s="169"/>
      <c r="O6" s="169"/>
      <c r="P6" s="169"/>
      <c r="Q6" s="169"/>
    </row>
    <row r="7" spans="1:17">
      <c r="A7" s="198" t="s">
        <v>4</v>
      </c>
      <c r="B7" s="76">
        <v>81.798000000000002</v>
      </c>
      <c r="C7" s="78">
        <v>99.266999999999996</v>
      </c>
      <c r="D7" s="78">
        <v>86.072000000000003</v>
      </c>
      <c r="E7" s="79">
        <v>95.736000000000004</v>
      </c>
      <c r="F7" s="76">
        <v>98.129000000000005</v>
      </c>
      <c r="G7" s="78">
        <v>102.67</v>
      </c>
      <c r="H7" s="78">
        <v>96.683999999999997</v>
      </c>
      <c r="I7" s="79">
        <v>98.855000000000004</v>
      </c>
      <c r="J7" s="76">
        <v>107.32</v>
      </c>
      <c r="K7" s="78">
        <v>103.313</v>
      </c>
      <c r="L7" s="78">
        <v>102.836</v>
      </c>
      <c r="M7" s="79">
        <v>101.014</v>
      </c>
      <c r="N7" s="169"/>
      <c r="O7" s="169"/>
      <c r="P7" s="169"/>
      <c r="Q7" s="169"/>
    </row>
    <row r="8" spans="1:17" ht="22.5">
      <c r="A8" s="199" t="s">
        <v>5</v>
      </c>
      <c r="B8" s="76">
        <v>50.375999999999998</v>
      </c>
      <c r="C8" s="78">
        <v>69.311000000000007</v>
      </c>
      <c r="D8" s="78">
        <v>77.608000000000004</v>
      </c>
      <c r="E8" s="79">
        <v>93.650999999999996</v>
      </c>
      <c r="F8" s="76">
        <v>82.897000000000006</v>
      </c>
      <c r="G8" s="78">
        <v>92.453999999999994</v>
      </c>
      <c r="H8" s="78">
        <v>91.55</v>
      </c>
      <c r="I8" s="79">
        <v>97.938999999999993</v>
      </c>
      <c r="J8" s="76">
        <v>118.97199999999999</v>
      </c>
      <c r="K8" s="78">
        <v>109.38200000000001</v>
      </c>
      <c r="L8" s="78">
        <v>106.90600000000001</v>
      </c>
      <c r="M8" s="79">
        <v>101.74</v>
      </c>
      <c r="N8" s="169"/>
      <c r="O8" s="169"/>
      <c r="P8" s="169"/>
      <c r="Q8" s="169"/>
    </row>
    <row r="9" spans="1:17" ht="22.5">
      <c r="A9" s="199" t="s">
        <v>6</v>
      </c>
      <c r="B9" s="76">
        <v>165.00399999999999</v>
      </c>
      <c r="C9" s="78">
        <v>208.98500000000001</v>
      </c>
      <c r="D9" s="78">
        <v>79.774000000000001</v>
      </c>
      <c r="E9" s="79">
        <v>98.972999999999999</v>
      </c>
      <c r="F9" s="76">
        <v>126.217</v>
      </c>
      <c r="G9" s="78">
        <v>132.55199999999999</v>
      </c>
      <c r="H9" s="78">
        <v>95.494</v>
      </c>
      <c r="I9" s="79">
        <v>99.712999999999994</v>
      </c>
      <c r="J9" s="76">
        <v>137.59899999999999</v>
      </c>
      <c r="K9" s="78">
        <v>113.777</v>
      </c>
      <c r="L9" s="78">
        <v>120.184</v>
      </c>
      <c r="M9" s="79">
        <v>100.627</v>
      </c>
      <c r="N9" s="169"/>
      <c r="O9" s="169"/>
      <c r="P9" s="169"/>
      <c r="Q9" s="169"/>
    </row>
    <row r="10" spans="1:17">
      <c r="A10" s="199" t="s">
        <v>7</v>
      </c>
      <c r="B10" s="76">
        <v>101.54900000000001</v>
      </c>
      <c r="C10" s="78">
        <v>114.626</v>
      </c>
      <c r="D10" s="78">
        <v>89.031000000000006</v>
      </c>
      <c r="E10" s="79">
        <v>99.506</v>
      </c>
      <c r="F10" s="76">
        <v>97.036000000000001</v>
      </c>
      <c r="G10" s="78">
        <v>110.205</v>
      </c>
      <c r="H10" s="78">
        <v>88.281999999999996</v>
      </c>
      <c r="I10" s="79">
        <v>99.738</v>
      </c>
      <c r="J10" s="76">
        <v>106.10599999999999</v>
      </c>
      <c r="K10" s="78">
        <v>95.027000000000001</v>
      </c>
      <c r="L10" s="78">
        <v>111.28400000000001</v>
      </c>
      <c r="M10" s="79">
        <v>100.336</v>
      </c>
      <c r="N10" s="169"/>
      <c r="O10" s="169"/>
      <c r="P10" s="169"/>
      <c r="Q10" s="169"/>
    </row>
    <row r="11" spans="1:17">
      <c r="A11" s="199" t="s">
        <v>8</v>
      </c>
      <c r="B11" s="76">
        <v>89.08</v>
      </c>
      <c r="C11" s="78">
        <v>93.176000000000002</v>
      </c>
      <c r="D11" s="78">
        <v>97.233999999999995</v>
      </c>
      <c r="E11" s="79">
        <v>98.323999999999998</v>
      </c>
      <c r="F11" s="76">
        <v>101.011</v>
      </c>
      <c r="G11" s="78">
        <v>102.892</v>
      </c>
      <c r="H11" s="78">
        <v>99.105000000000004</v>
      </c>
      <c r="I11" s="79">
        <v>99.058000000000007</v>
      </c>
      <c r="J11" s="76">
        <v>102.44199999999999</v>
      </c>
      <c r="K11" s="78">
        <v>100.607</v>
      </c>
      <c r="L11" s="78">
        <v>100.783</v>
      </c>
      <c r="M11" s="79">
        <v>101.033</v>
      </c>
      <c r="N11" s="169"/>
      <c r="O11" s="169"/>
      <c r="P11" s="169"/>
      <c r="Q11" s="169"/>
    </row>
    <row r="12" spans="1:17">
      <c r="A12" s="199" t="s">
        <v>9</v>
      </c>
      <c r="B12" s="76">
        <v>75.837000000000003</v>
      </c>
      <c r="C12" s="78">
        <v>88.234999999999999</v>
      </c>
      <c r="D12" s="78">
        <v>89.543999999999997</v>
      </c>
      <c r="E12" s="79">
        <v>95.983999999999995</v>
      </c>
      <c r="F12" s="76">
        <v>94.703000000000003</v>
      </c>
      <c r="G12" s="78">
        <v>99.016999999999996</v>
      </c>
      <c r="H12" s="78">
        <v>96.417000000000002</v>
      </c>
      <c r="I12" s="79">
        <v>99.197999999999993</v>
      </c>
      <c r="J12" s="76">
        <v>109.72499999999999</v>
      </c>
      <c r="K12" s="78">
        <v>108.901</v>
      </c>
      <c r="L12" s="78">
        <v>100.084</v>
      </c>
      <c r="M12" s="79">
        <v>100.673</v>
      </c>
      <c r="N12" s="169"/>
      <c r="O12" s="169"/>
      <c r="P12" s="169"/>
      <c r="Q12" s="169"/>
    </row>
    <row r="13" spans="1:17" ht="22.5">
      <c r="A13" s="198" t="s">
        <v>877</v>
      </c>
      <c r="B13" s="76">
        <v>82.772000000000006</v>
      </c>
      <c r="C13" s="78">
        <v>106.55200000000001</v>
      </c>
      <c r="D13" s="78">
        <v>80.634</v>
      </c>
      <c r="E13" s="79">
        <v>96.337999999999994</v>
      </c>
      <c r="F13" s="76">
        <v>98.581999999999994</v>
      </c>
      <c r="G13" s="78">
        <v>107.551</v>
      </c>
      <c r="H13" s="78">
        <v>92.319000000000003</v>
      </c>
      <c r="I13" s="79">
        <v>99.287000000000006</v>
      </c>
      <c r="J13" s="76">
        <v>111.074</v>
      </c>
      <c r="K13" s="78">
        <v>106.199</v>
      </c>
      <c r="L13" s="78">
        <v>103.666</v>
      </c>
      <c r="M13" s="79">
        <v>100.892</v>
      </c>
      <c r="N13" s="169"/>
      <c r="O13" s="169"/>
      <c r="P13" s="169"/>
      <c r="Q13" s="169"/>
    </row>
    <row r="14" spans="1:17">
      <c r="A14" s="199" t="s">
        <v>11</v>
      </c>
      <c r="B14" s="76">
        <v>60.13</v>
      </c>
      <c r="C14" s="78">
        <v>75.230999999999995</v>
      </c>
      <c r="D14" s="78">
        <v>83.138999999999996</v>
      </c>
      <c r="E14" s="79">
        <v>96.137</v>
      </c>
      <c r="F14" s="76">
        <v>86.379000000000005</v>
      </c>
      <c r="G14" s="78">
        <v>91.798000000000002</v>
      </c>
      <c r="H14" s="78">
        <v>94.751999999999995</v>
      </c>
      <c r="I14" s="79">
        <v>99.308000000000007</v>
      </c>
      <c r="J14" s="76">
        <v>111.636</v>
      </c>
      <c r="K14" s="78">
        <v>103.40300000000001</v>
      </c>
      <c r="L14" s="78">
        <v>107.235</v>
      </c>
      <c r="M14" s="79">
        <v>100.678</v>
      </c>
      <c r="N14" s="169"/>
      <c r="O14" s="169"/>
      <c r="P14" s="169"/>
      <c r="Q14" s="169"/>
    </row>
    <row r="15" spans="1:17">
      <c r="A15" s="199" t="s">
        <v>12</v>
      </c>
      <c r="B15" s="76">
        <v>70.596000000000004</v>
      </c>
      <c r="C15" s="78">
        <v>81.775999999999996</v>
      </c>
      <c r="D15" s="78">
        <v>89.921999999999997</v>
      </c>
      <c r="E15" s="79">
        <v>96.004000000000005</v>
      </c>
      <c r="F15" s="76">
        <v>98.171999999999997</v>
      </c>
      <c r="G15" s="78">
        <v>100.43600000000001</v>
      </c>
      <c r="H15" s="78">
        <v>98.97</v>
      </c>
      <c r="I15" s="79">
        <v>98.763999999999996</v>
      </c>
      <c r="J15" s="76">
        <v>110.217</v>
      </c>
      <c r="K15" s="78">
        <v>108.82599999999999</v>
      </c>
      <c r="L15" s="78">
        <v>99.786000000000001</v>
      </c>
      <c r="M15" s="79">
        <v>101.496</v>
      </c>
      <c r="N15" s="169"/>
      <c r="O15" s="169"/>
      <c r="P15" s="169"/>
      <c r="Q15" s="169"/>
    </row>
    <row r="16" spans="1:17" ht="22.5">
      <c r="A16" s="199" t="s">
        <v>13</v>
      </c>
      <c r="B16" s="76">
        <v>83.793999999999997</v>
      </c>
      <c r="C16" s="78">
        <v>106.017</v>
      </c>
      <c r="D16" s="78">
        <v>82.447000000000003</v>
      </c>
      <c r="E16" s="79">
        <v>95.864999999999995</v>
      </c>
      <c r="F16" s="76">
        <v>95.98</v>
      </c>
      <c r="G16" s="78">
        <v>104.265</v>
      </c>
      <c r="H16" s="78">
        <v>93.120999999999995</v>
      </c>
      <c r="I16" s="79">
        <v>98.855000000000004</v>
      </c>
      <c r="J16" s="76">
        <v>112.01</v>
      </c>
      <c r="K16" s="78">
        <v>97.763000000000005</v>
      </c>
      <c r="L16" s="78">
        <v>114.17700000000001</v>
      </c>
      <c r="M16" s="79">
        <v>100.34699999999999</v>
      </c>
      <c r="N16" s="169"/>
      <c r="O16" s="169"/>
      <c r="P16" s="169"/>
      <c r="Q16" s="169"/>
    </row>
    <row r="17" spans="1:17" ht="22.5">
      <c r="A17" s="199" t="s">
        <v>14</v>
      </c>
      <c r="B17" s="76">
        <v>73.611999999999995</v>
      </c>
      <c r="C17" s="78">
        <v>80.236000000000004</v>
      </c>
      <c r="D17" s="78">
        <v>94.161000000000001</v>
      </c>
      <c r="E17" s="79">
        <v>97.433000000000007</v>
      </c>
      <c r="F17" s="76">
        <v>97.289000000000001</v>
      </c>
      <c r="G17" s="78">
        <v>91.215000000000003</v>
      </c>
      <c r="H17" s="78">
        <v>107.77200000000001</v>
      </c>
      <c r="I17" s="79">
        <v>98.966999999999999</v>
      </c>
      <c r="J17" s="76">
        <v>102.684</v>
      </c>
      <c r="K17" s="78">
        <v>92.483000000000004</v>
      </c>
      <c r="L17" s="78">
        <v>110.57299999999999</v>
      </c>
      <c r="M17" s="79">
        <v>100.413</v>
      </c>
      <c r="N17" s="169"/>
      <c r="O17" s="169"/>
      <c r="P17" s="169"/>
      <c r="Q17" s="169"/>
    </row>
    <row r="18" spans="1:17">
      <c r="A18" s="199" t="s">
        <v>15</v>
      </c>
      <c r="B18" s="76">
        <v>82.113</v>
      </c>
      <c r="C18" s="78">
        <v>96.096999999999994</v>
      </c>
      <c r="D18" s="78">
        <v>88.402000000000001</v>
      </c>
      <c r="E18" s="79">
        <v>96.658000000000001</v>
      </c>
      <c r="F18" s="76">
        <v>96.495000000000005</v>
      </c>
      <c r="G18" s="78">
        <v>94.566999999999993</v>
      </c>
      <c r="H18" s="78">
        <v>102.867</v>
      </c>
      <c r="I18" s="79">
        <v>99.195999999999998</v>
      </c>
      <c r="J18" s="76">
        <v>112.128</v>
      </c>
      <c r="K18" s="78">
        <v>109.911</v>
      </c>
      <c r="L18" s="78">
        <v>101.07599999999999</v>
      </c>
      <c r="M18" s="79">
        <v>100.931</v>
      </c>
      <c r="N18" s="169"/>
      <c r="O18" s="169"/>
      <c r="P18" s="169"/>
      <c r="Q18" s="169"/>
    </row>
    <row r="19" spans="1:17" ht="22.5">
      <c r="A19" s="199" t="s">
        <v>16</v>
      </c>
      <c r="B19" s="76">
        <v>84.522000000000006</v>
      </c>
      <c r="C19" s="78">
        <v>102.886</v>
      </c>
      <c r="D19" s="78">
        <v>86.022999999999996</v>
      </c>
      <c r="E19" s="79">
        <v>95.498999999999995</v>
      </c>
      <c r="F19" s="76">
        <v>96.361000000000004</v>
      </c>
      <c r="G19" s="78">
        <v>104.075</v>
      </c>
      <c r="H19" s="78">
        <v>94.454999999999998</v>
      </c>
      <c r="I19" s="79">
        <v>98.024000000000001</v>
      </c>
      <c r="J19" s="76">
        <v>100.116</v>
      </c>
      <c r="K19" s="78">
        <v>98.951999999999998</v>
      </c>
      <c r="L19" s="78">
        <v>99.706000000000003</v>
      </c>
      <c r="M19" s="79">
        <v>101.47499999999999</v>
      </c>
      <c r="N19" s="169"/>
      <c r="O19" s="169"/>
      <c r="P19" s="169"/>
      <c r="Q19" s="169"/>
    </row>
    <row r="20" spans="1:17">
      <c r="A20" s="199" t="s">
        <v>17</v>
      </c>
      <c r="B20" s="76">
        <v>92.471999999999994</v>
      </c>
      <c r="C20" s="78">
        <v>110.37</v>
      </c>
      <c r="D20" s="78">
        <v>87.772000000000006</v>
      </c>
      <c r="E20" s="79">
        <v>95.456000000000003</v>
      </c>
      <c r="F20" s="76">
        <v>99.79</v>
      </c>
      <c r="G20" s="78">
        <v>105.625</v>
      </c>
      <c r="H20" s="78">
        <v>95.703999999999994</v>
      </c>
      <c r="I20" s="79">
        <v>98.716999999999999</v>
      </c>
      <c r="J20" s="76">
        <v>99.343000000000004</v>
      </c>
      <c r="K20" s="78">
        <v>96.882000000000005</v>
      </c>
      <c r="L20" s="78">
        <v>101.148</v>
      </c>
      <c r="M20" s="79">
        <v>101.376</v>
      </c>
      <c r="N20" s="169"/>
      <c r="O20" s="169"/>
      <c r="P20" s="169"/>
      <c r="Q20" s="169"/>
    </row>
    <row r="21" spans="1:17" ht="22.5">
      <c r="A21" s="199" t="s">
        <v>875</v>
      </c>
      <c r="B21" s="76">
        <v>102.75</v>
      </c>
      <c r="C21" s="78">
        <v>124.867</v>
      </c>
      <c r="D21" s="78">
        <v>84.346000000000004</v>
      </c>
      <c r="E21" s="79">
        <v>97.558999999999997</v>
      </c>
      <c r="F21" s="76">
        <v>100.099</v>
      </c>
      <c r="G21" s="78">
        <v>106.74</v>
      </c>
      <c r="H21" s="78">
        <v>95.616</v>
      </c>
      <c r="I21" s="79">
        <v>98.078000000000003</v>
      </c>
      <c r="J21" s="76">
        <v>95.38</v>
      </c>
      <c r="K21" s="78">
        <v>94.376999999999995</v>
      </c>
      <c r="L21" s="78">
        <v>100.818</v>
      </c>
      <c r="M21" s="79">
        <v>100.24299999999999</v>
      </c>
      <c r="N21" s="169"/>
      <c r="O21" s="169"/>
      <c r="P21" s="169"/>
      <c r="Q21" s="169"/>
    </row>
    <row r="22" spans="1:17" ht="22.5">
      <c r="A22" s="199" t="s">
        <v>876</v>
      </c>
      <c r="B22" s="76">
        <v>86.936000000000007</v>
      </c>
      <c r="C22" s="78">
        <v>92.498999999999995</v>
      </c>
      <c r="D22" s="78">
        <v>99.63</v>
      </c>
      <c r="E22" s="79">
        <v>94.334999999999994</v>
      </c>
      <c r="F22" s="76">
        <v>104.057</v>
      </c>
      <c r="G22" s="78">
        <v>105.446</v>
      </c>
      <c r="H22" s="78">
        <v>101.633</v>
      </c>
      <c r="I22" s="79">
        <v>97.097999999999999</v>
      </c>
      <c r="J22" s="76">
        <v>107.482</v>
      </c>
      <c r="K22" s="78">
        <v>106.404</v>
      </c>
      <c r="L22" s="78">
        <v>100.631</v>
      </c>
      <c r="M22" s="79">
        <v>100.379</v>
      </c>
      <c r="N22" s="169"/>
      <c r="O22" s="169"/>
      <c r="P22" s="169"/>
      <c r="Q22" s="169"/>
    </row>
    <row r="23" spans="1:17">
      <c r="A23" s="199" t="s">
        <v>20</v>
      </c>
      <c r="B23" s="76">
        <v>89.856999999999999</v>
      </c>
      <c r="C23" s="78">
        <v>100.97199999999999</v>
      </c>
      <c r="D23" s="78">
        <v>92.787999999999997</v>
      </c>
      <c r="E23" s="79">
        <v>95.909000000000006</v>
      </c>
      <c r="F23" s="76">
        <v>100.858</v>
      </c>
      <c r="G23" s="78">
        <v>103.578</v>
      </c>
      <c r="H23" s="78">
        <v>98.626000000000005</v>
      </c>
      <c r="I23" s="79">
        <v>98.730999999999995</v>
      </c>
      <c r="J23" s="76">
        <v>99.013999999999996</v>
      </c>
      <c r="K23" s="78">
        <v>98.763000000000005</v>
      </c>
      <c r="L23" s="78">
        <v>98.548000000000002</v>
      </c>
      <c r="M23" s="79">
        <v>101.73099999999999</v>
      </c>
      <c r="N23" s="169"/>
      <c r="O23" s="169"/>
      <c r="P23" s="169"/>
      <c r="Q23" s="169"/>
    </row>
    <row r="24" spans="1:17" ht="22.5">
      <c r="A24" s="198" t="s">
        <v>878</v>
      </c>
      <c r="B24" s="76">
        <v>78.596000000000004</v>
      </c>
      <c r="C24" s="78">
        <v>93.712999999999994</v>
      </c>
      <c r="D24" s="78">
        <v>88.241</v>
      </c>
      <c r="E24" s="79">
        <v>95.045000000000002</v>
      </c>
      <c r="F24" s="76">
        <v>97.054000000000002</v>
      </c>
      <c r="G24" s="78">
        <v>99.328000000000003</v>
      </c>
      <c r="H24" s="78">
        <v>99.194999999999993</v>
      </c>
      <c r="I24" s="79">
        <v>98.504000000000005</v>
      </c>
      <c r="J24" s="76">
        <v>106.01</v>
      </c>
      <c r="K24" s="78">
        <v>101.78100000000001</v>
      </c>
      <c r="L24" s="78">
        <v>102.851</v>
      </c>
      <c r="M24" s="79">
        <v>101.268</v>
      </c>
      <c r="N24" s="169"/>
      <c r="O24" s="169"/>
      <c r="P24" s="169"/>
      <c r="Q24" s="169"/>
    </row>
    <row r="25" spans="1:17">
      <c r="A25" s="169"/>
      <c r="B25" s="169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</row>
    <row r="26" spans="1:17">
      <c r="A26" s="1" t="s">
        <v>22</v>
      </c>
      <c r="B26" s="169"/>
      <c r="C26" s="169"/>
      <c r="D26" s="169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</row>
    <row r="27" spans="1:17">
      <c r="A27" s="1"/>
      <c r="B27" s="169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</row>
    <row r="28" spans="1:17">
      <c r="A28" s="1"/>
      <c r="B28" s="267" t="s">
        <v>656</v>
      </c>
      <c r="C28" s="264"/>
      <c r="D28" s="264"/>
      <c r="E28" s="265"/>
      <c r="F28" s="267" t="s">
        <v>25</v>
      </c>
      <c r="G28" s="264"/>
      <c r="H28" s="264"/>
      <c r="I28" s="265"/>
      <c r="J28" s="267" t="s">
        <v>657</v>
      </c>
      <c r="K28" s="264"/>
      <c r="L28" s="264"/>
      <c r="M28" s="265"/>
      <c r="N28" s="263" t="s">
        <v>879</v>
      </c>
      <c r="O28" s="264"/>
      <c r="P28" s="264"/>
      <c r="Q28" s="265"/>
    </row>
    <row r="29" spans="1:17" ht="22.5">
      <c r="A29" s="209" t="s">
        <v>23</v>
      </c>
      <c r="B29" s="196" t="s">
        <v>865</v>
      </c>
      <c r="C29" s="170" t="s">
        <v>866</v>
      </c>
      <c r="D29" s="170" t="s">
        <v>867</v>
      </c>
      <c r="E29" s="171" t="s">
        <v>868</v>
      </c>
      <c r="F29" s="196" t="s">
        <v>865</v>
      </c>
      <c r="G29" s="170" t="s">
        <v>866</v>
      </c>
      <c r="H29" s="170" t="s">
        <v>867</v>
      </c>
      <c r="I29" s="171" t="s">
        <v>868</v>
      </c>
      <c r="J29" s="196" t="s">
        <v>865</v>
      </c>
      <c r="K29" s="170" t="s">
        <v>866</v>
      </c>
      <c r="L29" s="170" t="s">
        <v>867</v>
      </c>
      <c r="M29" s="171" t="s">
        <v>868</v>
      </c>
      <c r="N29" s="196" t="s">
        <v>865</v>
      </c>
      <c r="O29" s="170" t="s">
        <v>866</v>
      </c>
      <c r="P29" s="170" t="s">
        <v>867</v>
      </c>
      <c r="Q29" s="171" t="s">
        <v>868</v>
      </c>
    </row>
    <row r="30" spans="1:17">
      <c r="A30" s="198" t="s">
        <v>4</v>
      </c>
      <c r="B30" s="19">
        <f>((J7/B7)^(1/(2017-1997))-1)*100</f>
        <v>1.3670712805474494</v>
      </c>
      <c r="C30" s="14">
        <f t="shared" ref="C30:E45" si="0">((K7/C7)^(1/(2017-1997))-1)*100</f>
        <v>0.19994976207211579</v>
      </c>
      <c r="D30" s="14">
        <f t="shared" si="0"/>
        <v>0.8937267554243844</v>
      </c>
      <c r="E30" s="14">
        <f t="shared" si="0"/>
        <v>0.2686838990629381</v>
      </c>
      <c r="F30" s="15">
        <f>((F7/B7)^(1/(2007-1997))-1)*100</f>
        <v>1.8369699339760182</v>
      </c>
      <c r="G30" s="14">
        <f t="shared" ref="G30:I45" si="1">((G7/C7)^(1/(2007-1997))-1)*100</f>
        <v>0.33763642979733888</v>
      </c>
      <c r="H30" s="14">
        <f t="shared" si="1"/>
        <v>1.1694226345175807</v>
      </c>
      <c r="I30" s="14">
        <f t="shared" si="1"/>
        <v>0.32111173023361417</v>
      </c>
      <c r="J30" s="15">
        <f>((J7/F7)^(1/(2017-2007))-1)*100</f>
        <v>0.89934084505227663</v>
      </c>
      <c r="K30" s="14">
        <f t="shared" ref="K30:M45" si="2">((K7/G7)^(1/(2017-2007))-1)*100</f>
        <v>6.2452032607174246E-2</v>
      </c>
      <c r="L30" s="14">
        <f t="shared" si="2"/>
        <v>0.61878217267914426</v>
      </c>
      <c r="M30" s="74">
        <f t="shared" si="2"/>
        <v>0.21628346668631782</v>
      </c>
      <c r="N30" s="11">
        <f>J30-F30</f>
        <v>-0.93762908892374153</v>
      </c>
      <c r="O30" s="13">
        <f t="shared" ref="O30:Q45" si="3">K30-G30</f>
        <v>-0.27518439719016463</v>
      </c>
      <c r="P30" s="14">
        <f t="shared" si="3"/>
        <v>-0.5506404618384364</v>
      </c>
      <c r="Q30" s="73">
        <f t="shared" si="3"/>
        <v>-0.10482826354729635</v>
      </c>
    </row>
    <row r="31" spans="1:17" ht="22.5">
      <c r="A31" s="217" t="s">
        <v>5</v>
      </c>
      <c r="B31" s="9">
        <f t="shared" ref="B31:E46" si="4">((J8/B8)^(1/(2017-1997))-1)*100</f>
        <v>4.3905183575522644</v>
      </c>
      <c r="C31" s="17">
        <f t="shared" si="0"/>
        <v>2.3074322600191044</v>
      </c>
      <c r="D31" s="17">
        <f t="shared" si="0"/>
        <v>1.6142882297339289</v>
      </c>
      <c r="E31" s="17">
        <f t="shared" si="0"/>
        <v>0.41508626904349644</v>
      </c>
      <c r="F31" s="11">
        <f t="shared" ref="F31:I46" si="5">((F8/B8)^(1/(2007-1997))-1)*100</f>
        <v>5.1069692352082807</v>
      </c>
      <c r="G31" s="17">
        <f t="shared" si="1"/>
        <v>2.9229804572746376</v>
      </c>
      <c r="H31" s="17">
        <f t="shared" si="1"/>
        <v>1.6658709954328055</v>
      </c>
      <c r="I31" s="17">
        <f t="shared" si="1"/>
        <v>0.44870095154196932</v>
      </c>
      <c r="J31" s="11">
        <f t="shared" ref="J31:M46" si="6">((J8/F8)^(1/(2017-2007))-1)*100</f>
        <v>3.6789510938357139</v>
      </c>
      <c r="K31" s="17">
        <f t="shared" si="2"/>
        <v>1.6955654522983643</v>
      </c>
      <c r="L31" s="17">
        <f t="shared" si="2"/>
        <v>1.5627316358633125</v>
      </c>
      <c r="M31" s="73">
        <f t="shared" si="2"/>
        <v>0.3814828355394706</v>
      </c>
      <c r="N31" s="11">
        <f>J31-F31</f>
        <v>-1.4280181413725668</v>
      </c>
      <c r="O31" s="16">
        <f t="shared" si="3"/>
        <v>-1.2274150049762733</v>
      </c>
      <c r="P31" s="17">
        <f t="shared" si="3"/>
        <v>-0.10313935956949294</v>
      </c>
      <c r="Q31" s="73">
        <f t="shared" si="3"/>
        <v>-6.7218116002498718E-2</v>
      </c>
    </row>
    <row r="32" spans="1:17">
      <c r="A32" s="217" t="s">
        <v>6</v>
      </c>
      <c r="B32" s="9">
        <f t="shared" si="4"/>
        <v>-0.90401924085482532</v>
      </c>
      <c r="C32" s="17">
        <f t="shared" si="0"/>
        <v>-2.9943638309919973</v>
      </c>
      <c r="D32" s="17">
        <f t="shared" si="0"/>
        <v>2.0702701611905905</v>
      </c>
      <c r="E32" s="17">
        <f t="shared" si="0"/>
        <v>8.2901972968230098E-2</v>
      </c>
      <c r="F32" s="11">
        <f t="shared" si="5"/>
        <v>-2.6440860656820941</v>
      </c>
      <c r="G32" s="17">
        <f t="shared" si="1"/>
        <v>-4.450786418833208</v>
      </c>
      <c r="H32" s="17">
        <f t="shared" si="1"/>
        <v>1.8149310846431232</v>
      </c>
      <c r="I32" s="17">
        <f t="shared" si="1"/>
        <v>7.4517490257708374E-2</v>
      </c>
      <c r="J32" s="11">
        <f t="shared" si="6"/>
        <v>0.86714823756919301</v>
      </c>
      <c r="K32" s="17">
        <f t="shared" si="2"/>
        <v>-1.5157415130339857</v>
      </c>
      <c r="L32" s="17">
        <f t="shared" si="2"/>
        <v>2.3262495961149599</v>
      </c>
      <c r="M32" s="73">
        <f t="shared" si="2"/>
        <v>9.1287158150787917E-2</v>
      </c>
      <c r="N32" s="11">
        <f t="shared" ref="N32:Q47" si="7">J32-F32</f>
        <v>3.5112343032512872</v>
      </c>
      <c r="O32" s="17">
        <f t="shared" si="3"/>
        <v>2.9350449057992223</v>
      </c>
      <c r="P32" s="17">
        <f t="shared" si="3"/>
        <v>0.5113185114718366</v>
      </c>
      <c r="Q32" s="73">
        <f t="shared" si="3"/>
        <v>1.6769667893079543E-2</v>
      </c>
    </row>
    <row r="33" spans="1:17">
      <c r="A33" s="218" t="s">
        <v>7</v>
      </c>
      <c r="B33" s="9">
        <f t="shared" si="4"/>
        <v>0.21972681550157525</v>
      </c>
      <c r="C33" s="17">
        <f t="shared" si="0"/>
        <v>-0.93318649978263446</v>
      </c>
      <c r="D33" s="17">
        <f t="shared" si="0"/>
        <v>1.121749292192975</v>
      </c>
      <c r="E33" s="17">
        <f t="shared" si="0"/>
        <v>4.1541675898515429E-2</v>
      </c>
      <c r="F33" s="11">
        <f t="shared" si="5"/>
        <v>-0.45356225499018077</v>
      </c>
      <c r="G33" s="17">
        <f t="shared" si="1"/>
        <v>-0.3925513638035838</v>
      </c>
      <c r="H33" s="17">
        <f t="shared" si="1"/>
        <v>-8.4448196138209308E-2</v>
      </c>
      <c r="I33" s="17">
        <f t="shared" si="1"/>
        <v>2.3290751147930777E-2</v>
      </c>
      <c r="J33" s="11">
        <f t="shared" si="6"/>
        <v>0.89756972219994235</v>
      </c>
      <c r="K33" s="17">
        <f t="shared" si="2"/>
        <v>-1.4708872533007677</v>
      </c>
      <c r="L33" s="17">
        <f t="shared" si="2"/>
        <v>2.3425082011898413</v>
      </c>
      <c r="M33" s="73">
        <f t="shared" si="2"/>
        <v>5.9795930836004096E-2</v>
      </c>
      <c r="N33" s="11">
        <f t="shared" si="7"/>
        <v>1.3511319771901231</v>
      </c>
      <c r="O33" s="17">
        <f t="shared" si="3"/>
        <v>-1.078335889497184</v>
      </c>
      <c r="P33" s="17">
        <f t="shared" si="3"/>
        <v>2.4269563973280506</v>
      </c>
      <c r="Q33" s="73">
        <f t="shared" si="3"/>
        <v>3.6505179688073319E-2</v>
      </c>
    </row>
    <row r="34" spans="1:17">
      <c r="A34" s="218" t="s">
        <v>8</v>
      </c>
      <c r="B34" s="9">
        <f t="shared" si="4"/>
        <v>0.70125708444721546</v>
      </c>
      <c r="C34" s="17">
        <f t="shared" si="0"/>
        <v>0.38439521030715351</v>
      </c>
      <c r="D34" s="17">
        <f t="shared" si="0"/>
        <v>0.17940697247826876</v>
      </c>
      <c r="E34" s="17">
        <f t="shared" si="0"/>
        <v>0.1359876206060262</v>
      </c>
      <c r="F34" s="11">
        <f t="shared" si="5"/>
        <v>1.2648785597866086</v>
      </c>
      <c r="G34" s="17">
        <f t="shared" si="1"/>
        <v>0.99683277148905347</v>
      </c>
      <c r="H34" s="17">
        <f t="shared" si="1"/>
        <v>0.19077624284402628</v>
      </c>
      <c r="I34" s="17">
        <f t="shared" si="1"/>
        <v>7.4401556833114668E-2</v>
      </c>
      <c r="J34" s="11">
        <f t="shared" si="6"/>
        <v>0.14077262138671998</v>
      </c>
      <c r="K34" s="17">
        <f t="shared" si="2"/>
        <v>-0.2243285733625644</v>
      </c>
      <c r="L34" s="17">
        <f t="shared" si="2"/>
        <v>0.16803899225432684</v>
      </c>
      <c r="M34" s="73">
        <f t="shared" si="2"/>
        <v>0.19761158461311101</v>
      </c>
      <c r="N34" s="11">
        <f t="shared" si="7"/>
        <v>-1.1241059383998886</v>
      </c>
      <c r="O34" s="17">
        <f t="shared" si="3"/>
        <v>-1.2211613448516179</v>
      </c>
      <c r="P34" s="17">
        <f t="shared" si="3"/>
        <v>-2.2737250589699443E-2</v>
      </c>
      <c r="Q34" s="73">
        <f t="shared" si="3"/>
        <v>0.12321002777999635</v>
      </c>
    </row>
    <row r="35" spans="1:17">
      <c r="A35" s="218" t="s">
        <v>9</v>
      </c>
      <c r="B35" s="9">
        <f t="shared" si="4"/>
        <v>1.8641163782150194</v>
      </c>
      <c r="C35" s="17">
        <f t="shared" si="0"/>
        <v>1.0577323675119432</v>
      </c>
      <c r="D35" s="17">
        <f t="shared" si="0"/>
        <v>0.55794931551427229</v>
      </c>
      <c r="E35" s="17">
        <f t="shared" si="0"/>
        <v>0.23876523990713494</v>
      </c>
      <c r="F35" s="11">
        <f t="shared" si="5"/>
        <v>2.2464549427691383</v>
      </c>
      <c r="G35" s="17">
        <f t="shared" si="1"/>
        <v>1.1595496845580255</v>
      </c>
      <c r="H35" s="17">
        <f t="shared" si="1"/>
        <v>0.74226533296366526</v>
      </c>
      <c r="I35" s="17">
        <f t="shared" si="1"/>
        <v>0.32990641615484595</v>
      </c>
      <c r="J35" s="11">
        <f t="shared" si="6"/>
        <v>1.4832075236496323</v>
      </c>
      <c r="K35" s="17">
        <f t="shared" si="2"/>
        <v>0.95601752982725774</v>
      </c>
      <c r="L35" s="17">
        <f t="shared" si="2"/>
        <v>0.37397051893417466</v>
      </c>
      <c r="M35" s="73">
        <f t="shared" si="2"/>
        <v>0.14770685765679303</v>
      </c>
      <c r="N35" s="11">
        <f t="shared" si="7"/>
        <v>-0.763247419119506</v>
      </c>
      <c r="O35" s="17">
        <f t="shared" si="3"/>
        <v>-0.2035321547307678</v>
      </c>
      <c r="P35" s="17">
        <f t="shared" si="3"/>
        <v>-0.3682948140294906</v>
      </c>
      <c r="Q35" s="73">
        <f t="shared" si="3"/>
        <v>-0.18219955849805292</v>
      </c>
    </row>
    <row r="36" spans="1:17" ht="22.5">
      <c r="A36" s="201" t="s">
        <v>877</v>
      </c>
      <c r="B36" s="9">
        <f t="shared" si="4"/>
        <v>1.4813995763791388</v>
      </c>
      <c r="C36" s="17">
        <f t="shared" si="0"/>
        <v>-1.6590805229066419E-2</v>
      </c>
      <c r="D36" s="17">
        <f t="shared" si="0"/>
        <v>1.2641931862366507</v>
      </c>
      <c r="E36" s="17">
        <f t="shared" si="0"/>
        <v>0.23120585254745585</v>
      </c>
      <c r="F36" s="11">
        <f t="shared" si="5"/>
        <v>1.7633552165868815</v>
      </c>
      <c r="G36" s="17">
        <f t="shared" si="1"/>
        <v>9.3363804618395996E-2</v>
      </c>
      <c r="H36" s="17">
        <f t="shared" si="1"/>
        <v>1.3624942344324209</v>
      </c>
      <c r="I36" s="17">
        <f t="shared" si="1"/>
        <v>0.30197307176289545</v>
      </c>
      <c r="J36" s="11">
        <f t="shared" si="6"/>
        <v>1.2002251504196648</v>
      </c>
      <c r="K36" s="17">
        <f t="shared" si="2"/>
        <v>-0.12642462768597262</v>
      </c>
      <c r="L36" s="17">
        <f t="shared" si="2"/>
        <v>1.1659874701077433</v>
      </c>
      <c r="M36" s="73">
        <f t="shared" si="2"/>
        <v>0.16048856255239663</v>
      </c>
      <c r="N36" s="11">
        <f t="shared" si="7"/>
        <v>-0.56313006616721673</v>
      </c>
      <c r="O36" s="17">
        <f t="shared" si="3"/>
        <v>-0.21978843230436862</v>
      </c>
      <c r="P36" s="17">
        <f t="shared" si="3"/>
        <v>-0.19650676432467762</v>
      </c>
      <c r="Q36" s="73">
        <f t="shared" si="3"/>
        <v>-0.14148450921049882</v>
      </c>
    </row>
    <row r="37" spans="1:17">
      <c r="A37" s="218" t="s">
        <v>11</v>
      </c>
      <c r="B37" s="9">
        <f t="shared" si="4"/>
        <v>3.1420248686287344</v>
      </c>
      <c r="C37" s="17">
        <f t="shared" si="0"/>
        <v>1.603066395303987</v>
      </c>
      <c r="D37" s="17">
        <f t="shared" si="0"/>
        <v>1.2806752050393388</v>
      </c>
      <c r="E37" s="17">
        <f t="shared" si="0"/>
        <v>0.23103170623721692</v>
      </c>
      <c r="F37" s="11">
        <f t="shared" si="5"/>
        <v>3.6887638135219447</v>
      </c>
      <c r="G37" s="17">
        <f t="shared" si="1"/>
        <v>2.0102092612858558</v>
      </c>
      <c r="H37" s="17">
        <f t="shared" si="1"/>
        <v>1.3160754925963802</v>
      </c>
      <c r="I37" s="17">
        <f t="shared" si="1"/>
        <v>0.32504587481334557</v>
      </c>
      <c r="J37" s="11">
        <f t="shared" si="6"/>
        <v>2.5981688154093074</v>
      </c>
      <c r="K37" s="17">
        <f t="shared" si="2"/>
        <v>1.1975485168064237</v>
      </c>
      <c r="L37" s="17">
        <f t="shared" si="2"/>
        <v>1.2452872865002851</v>
      </c>
      <c r="M37" s="73">
        <f t="shared" si="2"/>
        <v>0.13710563793372099</v>
      </c>
      <c r="N37" s="11">
        <f t="shared" si="7"/>
        <v>-1.0905949981126373</v>
      </c>
      <c r="O37" s="17">
        <f t="shared" si="3"/>
        <v>-0.81266074447943204</v>
      </c>
      <c r="P37" s="17">
        <f t="shared" si="3"/>
        <v>-7.0788206096095152E-2</v>
      </c>
      <c r="Q37" s="73">
        <f t="shared" si="3"/>
        <v>-0.18794023687962458</v>
      </c>
    </row>
    <row r="38" spans="1:17">
      <c r="A38" s="218" t="s">
        <v>12</v>
      </c>
      <c r="B38" s="9">
        <f t="shared" si="4"/>
        <v>2.252379821941064</v>
      </c>
      <c r="C38" s="17">
        <f t="shared" si="0"/>
        <v>1.4390889735748313</v>
      </c>
      <c r="D38" s="17">
        <f t="shared" si="0"/>
        <v>0.52178289522013532</v>
      </c>
      <c r="E38" s="17">
        <f t="shared" si="0"/>
        <v>0.27853484735993472</v>
      </c>
      <c r="F38" s="11">
        <f t="shared" si="5"/>
        <v>3.3524448274500962</v>
      </c>
      <c r="G38" s="17">
        <f t="shared" si="1"/>
        <v>2.0766372402333477</v>
      </c>
      <c r="H38" s="17">
        <f t="shared" si="1"/>
        <v>0.96335210906848268</v>
      </c>
      <c r="I38" s="17">
        <f t="shared" si="1"/>
        <v>0.28383513751015776</v>
      </c>
      <c r="J38" s="11">
        <f t="shared" si="6"/>
        <v>1.1640237123208941</v>
      </c>
      <c r="K38" s="17">
        <f t="shared" si="2"/>
        <v>0.80552269342475391</v>
      </c>
      <c r="L38" s="17">
        <f t="shared" si="2"/>
        <v>8.2144910541059879E-2</v>
      </c>
      <c r="M38" s="73">
        <f t="shared" si="2"/>
        <v>0.27323483734533749</v>
      </c>
      <c r="N38" s="11">
        <f t="shared" si="7"/>
        <v>-2.1884211151292021</v>
      </c>
      <c r="O38" s="17">
        <f t="shared" si="3"/>
        <v>-1.2711145468085938</v>
      </c>
      <c r="P38" s="17">
        <f t="shared" si="3"/>
        <v>-0.8812071985274228</v>
      </c>
      <c r="Q38" s="73">
        <f t="shared" si="3"/>
        <v>-1.0600300164820275E-2</v>
      </c>
    </row>
    <row r="39" spans="1:17">
      <c r="A39" s="218" t="s">
        <v>13</v>
      </c>
      <c r="B39" s="9">
        <f t="shared" si="4"/>
        <v>1.4617137963120808</v>
      </c>
      <c r="C39" s="17">
        <f t="shared" si="0"/>
        <v>-0.4044462853393993</v>
      </c>
      <c r="D39" s="17">
        <f t="shared" si="0"/>
        <v>1.6412947186625892</v>
      </c>
      <c r="E39" s="17">
        <f t="shared" si="0"/>
        <v>0.22872732104306515</v>
      </c>
      <c r="F39" s="11">
        <f t="shared" si="5"/>
        <v>1.3670440583030352</v>
      </c>
      <c r="G39" s="17">
        <f t="shared" si="1"/>
        <v>-0.16649847115812744</v>
      </c>
      <c r="H39" s="17">
        <f t="shared" si="1"/>
        <v>1.2248815749214215</v>
      </c>
      <c r="I39" s="17">
        <f t="shared" si="1"/>
        <v>0.30760391545718857</v>
      </c>
      <c r="J39" s="11">
        <f t="shared" si="6"/>
        <v>1.5564719492431323</v>
      </c>
      <c r="K39" s="17">
        <f t="shared" si="2"/>
        <v>-0.64182696362534708</v>
      </c>
      <c r="L39" s="17">
        <f t="shared" si="2"/>
        <v>2.0594208790413848</v>
      </c>
      <c r="M39" s="73">
        <f t="shared" si="2"/>
        <v>0.14991275101099433</v>
      </c>
      <c r="N39" s="11">
        <f t="shared" si="7"/>
        <v>0.18942789094009704</v>
      </c>
      <c r="O39" s="17">
        <f t="shared" si="3"/>
        <v>-0.47532849246721964</v>
      </c>
      <c r="P39" s="17">
        <f t="shared" si="3"/>
        <v>0.83453930411996335</v>
      </c>
      <c r="Q39" s="73">
        <f t="shared" si="3"/>
        <v>-0.15769116444619424</v>
      </c>
    </row>
    <row r="40" spans="1:17" ht="22.5">
      <c r="A40" s="218" t="s">
        <v>14</v>
      </c>
      <c r="B40" s="9">
        <f t="shared" si="4"/>
        <v>1.6781669164625646</v>
      </c>
      <c r="C40" s="17">
        <f t="shared" si="0"/>
        <v>0.7127911077738025</v>
      </c>
      <c r="D40" s="17">
        <f t="shared" si="0"/>
        <v>0.8065847745734267</v>
      </c>
      <c r="E40" s="17">
        <f t="shared" si="0"/>
        <v>0.15074710261775426</v>
      </c>
      <c r="F40" s="11">
        <f t="shared" si="5"/>
        <v>2.8280291989811968</v>
      </c>
      <c r="G40" s="17">
        <f t="shared" si="1"/>
        <v>1.2907295759775117</v>
      </c>
      <c r="H40" s="17">
        <f t="shared" si="1"/>
        <v>1.3592732626802162</v>
      </c>
      <c r="I40" s="17">
        <f t="shared" si="1"/>
        <v>0.15633706850257667</v>
      </c>
      <c r="J40" s="11">
        <f t="shared" si="6"/>
        <v>0.54116283300753576</v>
      </c>
      <c r="K40" s="17">
        <f t="shared" si="2"/>
        <v>0.13815020563983094</v>
      </c>
      <c r="L40" s="17">
        <f t="shared" si="2"/>
        <v>0.25690996794887067</v>
      </c>
      <c r="M40" s="73">
        <f t="shared" si="2"/>
        <v>0.14515744872232172</v>
      </c>
      <c r="N40" s="11">
        <f t="shared" si="7"/>
        <v>-2.286866365973661</v>
      </c>
      <c r="O40" s="17">
        <f t="shared" si="3"/>
        <v>-1.1525793703376808</v>
      </c>
      <c r="P40" s="17">
        <f t="shared" si="3"/>
        <v>-1.1023632947313455</v>
      </c>
      <c r="Q40" s="73">
        <f t="shared" si="3"/>
        <v>-1.1179619780254946E-2</v>
      </c>
    </row>
    <row r="41" spans="1:17">
      <c r="A41" s="218" t="s">
        <v>15</v>
      </c>
      <c r="B41" s="9">
        <f t="shared" si="4"/>
        <v>1.5699194001770778</v>
      </c>
      <c r="C41" s="17">
        <f t="shared" si="0"/>
        <v>0.67382429601055005</v>
      </c>
      <c r="D41" s="17">
        <f t="shared" si="0"/>
        <v>0.67213936208136982</v>
      </c>
      <c r="E41" s="17">
        <f t="shared" si="0"/>
        <v>0.21652477675517812</v>
      </c>
      <c r="F41" s="11">
        <f t="shared" si="5"/>
        <v>1.6270429607279091</v>
      </c>
      <c r="G41" s="17">
        <f t="shared" si="1"/>
        <v>-0.16036647549351191</v>
      </c>
      <c r="H41" s="17">
        <f t="shared" si="1"/>
        <v>1.5269637361676747</v>
      </c>
      <c r="I41" s="17">
        <f t="shared" si="1"/>
        <v>0.25952333806114058</v>
      </c>
      <c r="J41" s="11">
        <f t="shared" si="6"/>
        <v>1.5128279482173657</v>
      </c>
      <c r="K41" s="17">
        <f t="shared" si="2"/>
        <v>1.5149849873620225</v>
      </c>
      <c r="L41" s="17">
        <f t="shared" si="2"/>
        <v>-0.17548766576664931</v>
      </c>
      <c r="M41" s="73">
        <f t="shared" si="2"/>
        <v>0.17354465635350813</v>
      </c>
      <c r="N41" s="11">
        <f t="shared" si="7"/>
        <v>-0.11421501251054345</v>
      </c>
      <c r="O41" s="17">
        <f t="shared" si="3"/>
        <v>1.6753514628555344</v>
      </c>
      <c r="P41" s="17">
        <f t="shared" si="3"/>
        <v>-1.702451401934324</v>
      </c>
      <c r="Q41" s="73">
        <f t="shared" si="3"/>
        <v>-8.5978681707632454E-2</v>
      </c>
    </row>
    <row r="42" spans="1:17" ht="22.5">
      <c r="A42" s="218" t="s">
        <v>16</v>
      </c>
      <c r="B42" s="9">
        <f t="shared" si="4"/>
        <v>0.85018198378308263</v>
      </c>
      <c r="C42" s="17">
        <f t="shared" si="0"/>
        <v>-0.19474360354184705</v>
      </c>
      <c r="D42" s="17">
        <f t="shared" si="0"/>
        <v>0.74078611130001804</v>
      </c>
      <c r="E42" s="17">
        <f t="shared" si="0"/>
        <v>0.30394440966723391</v>
      </c>
      <c r="F42" s="11">
        <f t="shared" si="5"/>
        <v>1.3195269226528694</v>
      </c>
      <c r="G42" s="17">
        <f t="shared" si="1"/>
        <v>0.1149681769889499</v>
      </c>
      <c r="H42" s="17">
        <f t="shared" si="1"/>
        <v>0.93947389210600196</v>
      </c>
      <c r="I42" s="17">
        <f t="shared" si="1"/>
        <v>0.26130651609146405</v>
      </c>
      <c r="J42" s="11">
        <f t="shared" si="6"/>
        <v>0.38301120302803859</v>
      </c>
      <c r="K42" s="17">
        <f t="shared" si="2"/>
        <v>-0.50349727172693814</v>
      </c>
      <c r="L42" s="17">
        <f t="shared" si="2"/>
        <v>0.54248942460934924</v>
      </c>
      <c r="M42" s="73">
        <f t="shared" si="2"/>
        <v>0.34660043576126842</v>
      </c>
      <c r="N42" s="11">
        <f t="shared" si="7"/>
        <v>-0.93651571962483082</v>
      </c>
      <c r="O42" s="17">
        <f t="shared" si="3"/>
        <v>-0.61846544871588804</v>
      </c>
      <c r="P42" s="17">
        <f t="shared" si="3"/>
        <v>-0.39698446749665273</v>
      </c>
      <c r="Q42" s="73">
        <f t="shared" si="3"/>
        <v>8.5293919669804374E-2</v>
      </c>
    </row>
    <row r="43" spans="1:17">
      <c r="A43" s="218" t="s">
        <v>17</v>
      </c>
      <c r="B43" s="9">
        <f t="shared" si="4"/>
        <v>0.35900595088580456</v>
      </c>
      <c r="C43" s="17">
        <f t="shared" si="0"/>
        <v>-0.64960396453768166</v>
      </c>
      <c r="D43" s="17">
        <f t="shared" si="0"/>
        <v>0.71173209693105033</v>
      </c>
      <c r="E43" s="17">
        <f t="shared" si="0"/>
        <v>0.30130786447724045</v>
      </c>
      <c r="F43" s="11">
        <f t="shared" si="5"/>
        <v>0.76452852761961232</v>
      </c>
      <c r="G43" s="17">
        <f t="shared" si="1"/>
        <v>-0.43846862818963661</v>
      </c>
      <c r="H43" s="17">
        <f t="shared" si="1"/>
        <v>0.86892897718959805</v>
      </c>
      <c r="I43" s="17">
        <f t="shared" si="1"/>
        <v>0.33648245937418775</v>
      </c>
      <c r="J43" s="11">
        <f t="shared" si="6"/>
        <v>-4.4884617415630323E-2</v>
      </c>
      <c r="K43" s="17">
        <f t="shared" si="2"/>
        <v>-0.86029155636391241</v>
      </c>
      <c r="L43" s="17">
        <f t="shared" si="2"/>
        <v>0.55478019656289845</v>
      </c>
      <c r="M43" s="73">
        <f t="shared" si="2"/>
        <v>0.26614560060977954</v>
      </c>
      <c r="N43" s="11">
        <f t="shared" si="7"/>
        <v>-0.80941314503524264</v>
      </c>
      <c r="O43" s="17">
        <f t="shared" si="3"/>
        <v>-0.4218229281742758</v>
      </c>
      <c r="P43" s="17">
        <f t="shared" si="3"/>
        <v>-0.3141487806266996</v>
      </c>
      <c r="Q43" s="73">
        <f t="shared" si="3"/>
        <v>-7.0336858764408206E-2</v>
      </c>
    </row>
    <row r="44" spans="1:17" ht="22.5">
      <c r="A44" s="218" t="s">
        <v>875</v>
      </c>
      <c r="B44" s="9">
        <f t="shared" si="4"/>
        <v>-0.37145808374428047</v>
      </c>
      <c r="C44" s="17">
        <f t="shared" si="0"/>
        <v>-1.3900077831773938</v>
      </c>
      <c r="D44" s="17">
        <f t="shared" si="0"/>
        <v>0.89593732959580841</v>
      </c>
      <c r="E44" s="17">
        <f t="shared" si="0"/>
        <v>0.13579168913364636</v>
      </c>
      <c r="F44" s="11">
        <f t="shared" si="5"/>
        <v>-0.26105024085090189</v>
      </c>
      <c r="G44" s="17">
        <f t="shared" si="1"/>
        <v>-1.5562946023410906</v>
      </c>
      <c r="H44" s="17">
        <f t="shared" si="1"/>
        <v>1.2620249987338239</v>
      </c>
      <c r="I44" s="17">
        <f t="shared" si="1"/>
        <v>5.3071650721570052E-2</v>
      </c>
      <c r="J44" s="11">
        <f t="shared" si="6"/>
        <v>-0.48174370866964633</v>
      </c>
      <c r="K44" s="17">
        <f t="shared" si="2"/>
        <v>-1.2234400795618439</v>
      </c>
      <c r="L44" s="17">
        <f t="shared" si="2"/>
        <v>0.53117315938542298</v>
      </c>
      <c r="M44" s="73">
        <f t="shared" si="2"/>
        <v>0.21858011729767313</v>
      </c>
      <c r="N44" s="11">
        <f t="shared" si="7"/>
        <v>-0.22069346781874444</v>
      </c>
      <c r="O44" s="17">
        <f t="shared" si="3"/>
        <v>0.33285452277924676</v>
      </c>
      <c r="P44" s="17">
        <f t="shared" si="3"/>
        <v>-0.73085183934840092</v>
      </c>
      <c r="Q44" s="73">
        <f t="shared" si="3"/>
        <v>0.16550846657610307</v>
      </c>
    </row>
    <row r="45" spans="1:17" ht="22.5">
      <c r="A45" s="218" t="s">
        <v>876</v>
      </c>
      <c r="B45" s="9">
        <f t="shared" si="4"/>
        <v>1.0664018404424214</v>
      </c>
      <c r="C45" s="17">
        <f t="shared" si="0"/>
        <v>0.70268400197277536</v>
      </c>
      <c r="D45" s="17">
        <f t="shared" si="0"/>
        <v>4.9997680843505421E-2</v>
      </c>
      <c r="E45" s="17">
        <f t="shared" si="0"/>
        <v>0.31098628899917102</v>
      </c>
      <c r="F45" s="11">
        <f t="shared" si="5"/>
        <v>1.8139213778145313</v>
      </c>
      <c r="G45" s="17">
        <f t="shared" si="1"/>
        <v>1.318629640388802</v>
      </c>
      <c r="H45" s="17">
        <f t="shared" si="1"/>
        <v>0.19924785025415837</v>
      </c>
      <c r="I45" s="17">
        <f t="shared" si="1"/>
        <v>0.28910210743853249</v>
      </c>
      <c r="J45" s="11">
        <f t="shared" si="6"/>
        <v>0.3243706041905714</v>
      </c>
      <c r="K45" s="17">
        <f t="shared" si="2"/>
        <v>9.0482877579800558E-2</v>
      </c>
      <c r="L45" s="17">
        <f t="shared" si="2"/>
        <v>-9.9030175390690811E-2</v>
      </c>
      <c r="M45" s="73">
        <f t="shared" si="2"/>
        <v>0.33287524592815476</v>
      </c>
      <c r="N45" s="11">
        <f t="shared" si="7"/>
        <v>-1.4895507736239599</v>
      </c>
      <c r="O45" s="17">
        <f t="shared" si="3"/>
        <v>-1.2281467628090015</v>
      </c>
      <c r="P45" s="17">
        <f t="shared" si="3"/>
        <v>-0.29827802564484918</v>
      </c>
      <c r="Q45" s="73">
        <f t="shared" si="3"/>
        <v>4.3773138489622276E-2</v>
      </c>
    </row>
    <row r="46" spans="1:17">
      <c r="A46" s="218" t="s">
        <v>20</v>
      </c>
      <c r="B46" s="9">
        <f t="shared" si="4"/>
        <v>0.48638772579217004</v>
      </c>
      <c r="C46" s="17">
        <f t="shared" si="4"/>
        <v>-0.11053990956865212</v>
      </c>
      <c r="D46" s="17">
        <f t="shared" si="4"/>
        <v>0.30158594833473718</v>
      </c>
      <c r="E46" s="17">
        <f t="shared" si="4"/>
        <v>0.29509580024462689</v>
      </c>
      <c r="F46" s="11">
        <f t="shared" si="5"/>
        <v>1.1616358820055517</v>
      </c>
      <c r="G46" s="17">
        <f t="shared" si="5"/>
        <v>0.25514194827696013</v>
      </c>
      <c r="H46" s="17">
        <f t="shared" si="5"/>
        <v>0.61204134012939893</v>
      </c>
      <c r="I46" s="17">
        <f t="shared" si="5"/>
        <v>0.29041243185350396</v>
      </c>
      <c r="J46" s="11">
        <f t="shared" si="6"/>
        <v>-0.18435318744820517</v>
      </c>
      <c r="K46" s="17">
        <f t="shared" si="6"/>
        <v>-0.47488793836013565</v>
      </c>
      <c r="L46" s="17">
        <f t="shared" si="6"/>
        <v>-7.9114810827340953E-3</v>
      </c>
      <c r="M46" s="73">
        <f t="shared" si="6"/>
        <v>0.29977938734000453</v>
      </c>
      <c r="N46" s="11">
        <f t="shared" si="7"/>
        <v>-1.3459890694537568</v>
      </c>
      <c r="O46" s="17">
        <f t="shared" si="7"/>
        <v>-0.73002988663709578</v>
      </c>
      <c r="P46" s="17">
        <f t="shared" si="7"/>
        <v>-0.61995282121213302</v>
      </c>
      <c r="Q46" s="73">
        <f t="shared" si="7"/>
        <v>9.3669554865005722E-3</v>
      </c>
    </row>
    <row r="47" spans="1:17" ht="22.5">
      <c r="A47" s="201" t="s">
        <v>878</v>
      </c>
      <c r="B47" s="9">
        <f t="shared" ref="B47:E47" si="8">((J24/B24)^(1/(2017-1997))-1)*100</f>
        <v>1.5073101503945585</v>
      </c>
      <c r="C47" s="17">
        <f t="shared" si="8"/>
        <v>0.41378637121938233</v>
      </c>
      <c r="D47" s="17">
        <f t="shared" si="8"/>
        <v>0.76898981228963326</v>
      </c>
      <c r="E47" s="17">
        <f t="shared" si="8"/>
        <v>0.31760331548797982</v>
      </c>
      <c r="F47" s="11">
        <f t="shared" ref="F47:I47" si="9">((F24/B24)^(1/(2007-1997))-1)*100</f>
        <v>2.1318737049899061</v>
      </c>
      <c r="G47" s="17">
        <f t="shared" si="9"/>
        <v>0.58360220927575757</v>
      </c>
      <c r="H47" s="17">
        <f t="shared" si="9"/>
        <v>1.1770321652698756</v>
      </c>
      <c r="I47" s="17">
        <f t="shared" si="9"/>
        <v>0.35810660333051025</v>
      </c>
      <c r="J47" s="11">
        <f t="shared" ref="J47:M47" si="10">((J24/F24)^(1/(2017-2007))-1)*100</f>
        <v>0.88656596794600695</v>
      </c>
      <c r="K47" s="17">
        <f t="shared" si="10"/>
        <v>0.24425723415821832</v>
      </c>
      <c r="L47" s="17">
        <f t="shared" si="10"/>
        <v>0.36259307549579844</v>
      </c>
      <c r="M47" s="73">
        <f t="shared" si="10"/>
        <v>0.27711637427034752</v>
      </c>
      <c r="N47" s="11">
        <f t="shared" si="7"/>
        <v>-1.2453077370438992</v>
      </c>
      <c r="O47" s="17">
        <f t="shared" si="7"/>
        <v>-0.33934497511753925</v>
      </c>
      <c r="P47" s="17">
        <f t="shared" si="7"/>
        <v>-0.8144390897740772</v>
      </c>
      <c r="Q47" s="73">
        <f t="shared" si="7"/>
        <v>-8.0990229060162733E-2</v>
      </c>
    </row>
    <row r="48" spans="1:17">
      <c r="A48" s="169"/>
      <c r="B48" s="15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</row>
    <row r="49" spans="1:17">
      <c r="A49" s="25" t="s">
        <v>594</v>
      </c>
      <c r="B49" s="97" t="s">
        <v>835</v>
      </c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</row>
    <row r="50" spans="1:17">
      <c r="A50" s="25" t="s">
        <v>595</v>
      </c>
      <c r="B50" s="3" t="s">
        <v>596</v>
      </c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</row>
    <row r="51" spans="1:17">
      <c r="A51" s="1" t="s">
        <v>1</v>
      </c>
      <c r="B51" s="3" t="s">
        <v>932</v>
      </c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</row>
  </sheetData>
  <mergeCells count="10">
    <mergeCell ref="B28:E28"/>
    <mergeCell ref="F28:I28"/>
    <mergeCell ref="J28:M28"/>
    <mergeCell ref="N28:Q28"/>
    <mergeCell ref="B4:E4"/>
    <mergeCell ref="F4:I4"/>
    <mergeCell ref="J4:M4"/>
    <mergeCell ref="B6:E6"/>
    <mergeCell ref="F6:I6"/>
    <mergeCell ref="J6:M6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131"/>
  <dimension ref="A1:U38"/>
  <sheetViews>
    <sheetView zoomScale="85" zoomScaleNormal="85" workbookViewId="0">
      <selection activeCell="U35" sqref="U35"/>
    </sheetView>
  </sheetViews>
  <sheetFormatPr defaultRowHeight="15"/>
  <sheetData>
    <row r="1" spans="1:21" ht="15.75">
      <c r="A1" s="227" t="s">
        <v>182</v>
      </c>
      <c r="B1" s="227" t="s">
        <v>997</v>
      </c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21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</row>
    <row r="3" spans="1:21">
      <c r="A3" s="1" t="s">
        <v>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>
      <c r="A4" s="1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</row>
    <row r="5" spans="1:21" ht="67.5">
      <c r="A5" s="4" t="s">
        <v>3</v>
      </c>
      <c r="B5" s="165" t="s">
        <v>4</v>
      </c>
      <c r="C5" s="170" t="s">
        <v>5</v>
      </c>
      <c r="D5" s="170" t="s">
        <v>6</v>
      </c>
      <c r="E5" s="170" t="s">
        <v>7</v>
      </c>
      <c r="F5" s="170" t="s">
        <v>8</v>
      </c>
      <c r="G5" s="170" t="s">
        <v>9</v>
      </c>
      <c r="H5" s="7" t="s">
        <v>10</v>
      </c>
      <c r="I5" s="170" t="s">
        <v>11</v>
      </c>
      <c r="J5" s="170" t="s">
        <v>12</v>
      </c>
      <c r="K5" s="170" t="s">
        <v>13</v>
      </c>
      <c r="L5" s="170" t="s">
        <v>14</v>
      </c>
      <c r="M5" s="170" t="s">
        <v>653</v>
      </c>
      <c r="N5" s="170" t="s">
        <v>652</v>
      </c>
      <c r="O5" s="170" t="s">
        <v>16</v>
      </c>
      <c r="P5" s="170" t="s">
        <v>17</v>
      </c>
      <c r="Q5" s="170" t="s">
        <v>18</v>
      </c>
      <c r="R5" s="170" t="s">
        <v>19</v>
      </c>
      <c r="S5" s="170" t="s">
        <v>20</v>
      </c>
      <c r="T5" s="7" t="s">
        <v>21</v>
      </c>
      <c r="U5" s="7" t="s">
        <v>41</v>
      </c>
    </row>
    <row r="6" spans="1:21">
      <c r="A6" s="67"/>
      <c r="B6" s="246" t="s">
        <v>883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</row>
    <row r="7" spans="1:21">
      <c r="A7" s="142">
        <v>1997</v>
      </c>
      <c r="B7" s="9" t="str">
        <f t="shared" ref="B7:K7" si="0">"N/A"</f>
        <v>N/A</v>
      </c>
      <c r="C7" s="16" t="str">
        <f t="shared" si="0"/>
        <v>N/A</v>
      </c>
      <c r="D7" s="17" t="str">
        <f t="shared" si="0"/>
        <v>N/A</v>
      </c>
      <c r="E7" s="17" t="str">
        <f t="shared" si="0"/>
        <v>N/A</v>
      </c>
      <c r="F7" s="17" t="str">
        <f t="shared" si="0"/>
        <v>N/A</v>
      </c>
      <c r="G7" s="73" t="str">
        <f t="shared" si="0"/>
        <v>N/A</v>
      </c>
      <c r="H7" s="11" t="str">
        <f t="shared" si="0"/>
        <v>N/A</v>
      </c>
      <c r="I7" s="16" t="str">
        <f t="shared" si="0"/>
        <v>N/A</v>
      </c>
      <c r="J7" s="17" t="str">
        <f t="shared" si="0"/>
        <v>N/A</v>
      </c>
      <c r="K7" s="17" t="str">
        <f t="shared" si="0"/>
        <v>N/A</v>
      </c>
      <c r="L7" s="17" t="str">
        <f t="shared" ref="L7:U7" si="1">"N/A"</f>
        <v>N/A</v>
      </c>
      <c r="M7" s="17" t="str">
        <f t="shared" si="1"/>
        <v>N/A</v>
      </c>
      <c r="N7" s="17" t="str">
        <f t="shared" si="1"/>
        <v>N/A</v>
      </c>
      <c r="O7" s="17" t="str">
        <f t="shared" si="1"/>
        <v>N/A</v>
      </c>
      <c r="P7" s="17" t="str">
        <f t="shared" si="1"/>
        <v>N/A</v>
      </c>
      <c r="Q7" s="17" t="str">
        <f t="shared" si="1"/>
        <v>N/A</v>
      </c>
      <c r="R7" s="17" t="str">
        <f t="shared" si="1"/>
        <v>N/A</v>
      </c>
      <c r="S7" s="17" t="str">
        <f t="shared" si="1"/>
        <v>N/A</v>
      </c>
      <c r="T7" s="9" t="str">
        <f t="shared" si="1"/>
        <v>N/A</v>
      </c>
      <c r="U7" s="9" t="str">
        <f t="shared" si="1"/>
        <v>N/A</v>
      </c>
    </row>
    <row r="8" spans="1:21">
      <c r="A8" s="142">
        <v>1998</v>
      </c>
      <c r="B8" s="9">
        <f>'Table 79'!B8+'Table 80'!B8+'Table 81'!B8</f>
        <v>3.3927860000000005</v>
      </c>
      <c r="C8" s="16">
        <f>'Table 79'!C8+'Table 80'!C8+'Table 81'!C8</f>
        <v>0.40846399999999999</v>
      </c>
      <c r="D8" s="17">
        <f>'Table 79'!D8+'Table 80'!D8+'Table 81'!D8</f>
        <v>2.6490519999999997</v>
      </c>
      <c r="E8" s="17">
        <f>'Table 79'!E8+'Table 80'!E8+'Table 81'!E8</f>
        <v>0.25823799999999997</v>
      </c>
      <c r="F8" s="17">
        <f>'Table 79'!F8+'Table 80'!F8+'Table 81'!F8</f>
        <v>0.570052</v>
      </c>
      <c r="G8" s="73">
        <f>'Table 79'!G8+'Table 80'!G8+'Table 81'!G8</f>
        <v>0.33049500000000004</v>
      </c>
      <c r="H8" s="9">
        <f>'Table 79'!H8+'Table 80'!H8+'Table 81'!H8</f>
        <v>4.2163010000000014</v>
      </c>
      <c r="I8" s="16">
        <f>'Table 79'!I8+'Table 80'!I8+'Table 81'!I8</f>
        <v>0.62645700000000004</v>
      </c>
      <c r="J8" s="17">
        <f>'Table 79'!J8+'Table 80'!J8+'Table 81'!J8</f>
        <v>0.136044</v>
      </c>
      <c r="K8" s="17">
        <f>'Table 79'!K8+'Table 80'!K8+'Table 81'!K8</f>
        <v>-1.0565709999999999</v>
      </c>
      <c r="L8" s="17">
        <f>'Table 79'!L8+'Table 80'!L8+'Table 81'!L8</f>
        <v>0.76406399999999997</v>
      </c>
      <c r="M8" s="17">
        <f>'Table 79'!M8+'Table 80'!M8+'Table 81'!M8</f>
        <v>0.26188399999999995</v>
      </c>
      <c r="N8" s="17">
        <f>'Table 79'!N8+'Table 80'!N8+'Table 81'!N8</f>
        <v>-0.18532999999999999</v>
      </c>
      <c r="O8" s="17">
        <f>'Table 79'!O8+'Table 80'!O8+'Table 81'!O8</f>
        <v>-0.25103799999999998</v>
      </c>
      <c r="P8" s="17">
        <f>'Table 79'!P8+'Table 80'!P8+'Table 81'!P8</f>
        <v>-0.20917300000000003</v>
      </c>
      <c r="Q8" s="17">
        <f>'Table 79'!Q8+'Table 80'!Q8+'Table 81'!Q8</f>
        <v>-0.34932000000000002</v>
      </c>
      <c r="R8" s="17">
        <f>'Table 79'!R8+'Table 80'!R8+'Table 81'!R8</f>
        <v>5.1408999999999996E-2</v>
      </c>
      <c r="S8" s="73">
        <f>'Table 79'!S8+'Table 80'!S8+'Table 81'!S8</f>
        <v>-0.61194099999999996</v>
      </c>
      <c r="T8" s="9">
        <f>'Table 79'!T8+'Table 80'!T8+'Table 81'!T8</f>
        <v>-0.82351500000000022</v>
      </c>
      <c r="U8" s="9">
        <f>'Table 79'!U8+'Table 80'!U8+'Table 81'!U8</f>
        <v>0.74373400000000056</v>
      </c>
    </row>
    <row r="9" spans="1:21">
      <c r="A9" s="142">
        <v>1999</v>
      </c>
      <c r="B9" s="9">
        <f>'Table 79'!B9+'Table 80'!B9+'Table 81'!B9</f>
        <v>0.94223999999999974</v>
      </c>
      <c r="C9" s="16">
        <f>'Table 79'!C9+'Table 80'!C9+'Table 81'!C9</f>
        <v>1.420191</v>
      </c>
      <c r="D9" s="17">
        <f>'Table 79'!D9+'Table 80'!D9+'Table 81'!D9</f>
        <v>0.21001699999999998</v>
      </c>
      <c r="E9" s="17">
        <f>'Table 79'!E9+'Table 80'!E9+'Table 81'!E9</f>
        <v>-0.43148700000000001</v>
      </c>
      <c r="F9" s="17">
        <f>'Table 79'!F9+'Table 80'!F9+'Table 81'!F9</f>
        <v>0.19262100000000001</v>
      </c>
      <c r="G9" s="73">
        <f>'Table 79'!G9+'Table 80'!G9+'Table 81'!G9</f>
        <v>-0.49373200000000006</v>
      </c>
      <c r="H9" s="9">
        <f>'Table 79'!H9+'Table 80'!H9+'Table 81'!H9</f>
        <v>0.8976099999999998</v>
      </c>
      <c r="I9" s="16">
        <f>'Table 79'!I9+'Table 80'!I9+'Table 81'!I9</f>
        <v>1.635399999999999E-2</v>
      </c>
      <c r="J9" s="17">
        <f>'Table 79'!J9+'Table 80'!J9+'Table 81'!J9</f>
        <v>0.222633</v>
      </c>
      <c r="K9" s="17">
        <f>'Table 79'!K9+'Table 80'!K9+'Table 81'!K9</f>
        <v>-0.40038300000000004</v>
      </c>
      <c r="L9" s="17">
        <f>'Table 79'!L9+'Table 80'!L9+'Table 81'!L9</f>
        <v>0.30318099999999998</v>
      </c>
      <c r="M9" s="17">
        <f>'Table 79'!M9+'Table 80'!M9+'Table 81'!M9</f>
        <v>-9.5656000000000005E-2</v>
      </c>
      <c r="N9" s="17">
        <f>'Table 79'!N9+'Table 80'!N9+'Table 81'!N9</f>
        <v>-8.4340999999999999E-2</v>
      </c>
      <c r="O9" s="17">
        <f>'Table 79'!O9+'Table 80'!O9+'Table 81'!O9</f>
        <v>-0.194466</v>
      </c>
      <c r="P9" s="17">
        <f>'Table 79'!P9+'Table 80'!P9+'Table 81'!P9</f>
        <v>-0.18137700000000001</v>
      </c>
      <c r="Q9" s="17">
        <f>'Table 79'!Q9+'Table 80'!Q9+'Table 81'!Q9</f>
        <v>-6.2323000000000003E-2</v>
      </c>
      <c r="R9" s="17">
        <f>'Table 79'!R9+'Table 80'!R9+'Table 81'!R9</f>
        <v>1.0290280000000001</v>
      </c>
      <c r="S9" s="73">
        <f>'Table 79'!S9+'Table 80'!S9+'Table 81'!S9</f>
        <v>-0.50802000000000003</v>
      </c>
      <c r="T9" s="9">
        <f>'Table 79'!T9+'Table 80'!T9+'Table 81'!T9</f>
        <v>4.4630000000000031E-2</v>
      </c>
      <c r="U9" s="9">
        <f>'Table 79'!U9+'Table 80'!U9+'Table 81'!U9</f>
        <v>0.73222299999999985</v>
      </c>
    </row>
    <row r="10" spans="1:21">
      <c r="A10" s="142">
        <v>2000</v>
      </c>
      <c r="B10" s="9">
        <f>'Table 79'!B10+'Table 80'!B10+'Table 81'!B10</f>
        <v>12.186394999999999</v>
      </c>
      <c r="C10" s="16">
        <f>'Table 79'!C10+'Table 80'!C10+'Table 81'!C10</f>
        <v>0.44683100000000003</v>
      </c>
      <c r="D10" s="17">
        <f>'Table 79'!D10+'Table 80'!D10+'Table 81'!D10</f>
        <v>9.0589830000000013</v>
      </c>
      <c r="E10" s="17">
        <f>'Table 79'!E10+'Table 80'!E10+'Table 81'!E10</f>
        <v>-8.0343000000000012E-2</v>
      </c>
      <c r="F10" s="17">
        <f>'Table 79'!F10+'Table 80'!F10+'Table 81'!F10</f>
        <v>4.9410999999999997E-2</v>
      </c>
      <c r="G10" s="73">
        <f>'Table 79'!G10+'Table 80'!G10+'Table 81'!G10</f>
        <v>0.38663199999999998</v>
      </c>
      <c r="H10" s="9">
        <f>'Table 79'!H10+'Table 80'!H10+'Table 81'!H10</f>
        <v>9.8615139999999997</v>
      </c>
      <c r="I10" s="16">
        <f>'Table 79'!I10+'Table 80'!I10+'Table 81'!I10</f>
        <v>0.41883100000000001</v>
      </c>
      <c r="J10" s="17">
        <f>'Table 79'!J10+'Table 80'!J10+'Table 81'!J10</f>
        <v>0.22798799999999997</v>
      </c>
      <c r="K10" s="17">
        <f>'Table 79'!K10+'Table 80'!K10+'Table 81'!K10</f>
        <v>0.48179099999999997</v>
      </c>
      <c r="L10" s="17">
        <f>'Table 79'!L10+'Table 80'!L10+'Table 81'!L10</f>
        <v>0.80169899999999994</v>
      </c>
      <c r="M10" s="17">
        <f>'Table 79'!M10+'Table 80'!M10+'Table 81'!M10</f>
        <v>0.47994199999999998</v>
      </c>
      <c r="N10" s="17">
        <f>'Table 79'!N10+'Table 80'!N10+'Table 81'!N10</f>
        <v>0.108044</v>
      </c>
      <c r="O10" s="17">
        <f>'Table 79'!O10+'Table 80'!O10+'Table 81'!O10</f>
        <v>0.10997300000000002</v>
      </c>
      <c r="P10" s="17">
        <f>'Table 79'!P10+'Table 80'!P10+'Table 81'!P10</f>
        <v>3.0774999999999997E-2</v>
      </c>
      <c r="Q10" s="17">
        <f>'Table 79'!Q10+'Table 80'!Q10+'Table 81'!Q10</f>
        <v>-1.158000000000001E-3</v>
      </c>
      <c r="R10" s="17">
        <f>'Table 79'!R10+'Table 80'!R10+'Table 81'!R10</f>
        <v>-0.53934299999999991</v>
      </c>
      <c r="S10" s="73">
        <f>'Table 79'!S10+'Table 80'!S10+'Table 81'!S10</f>
        <v>0.20633899999999999</v>
      </c>
      <c r="T10" s="9">
        <f>'Table 79'!T10+'Table 80'!T10+'Table 81'!T10</f>
        <v>2.324881</v>
      </c>
      <c r="U10" s="9">
        <f>'Table 79'!U10+'Table 80'!U10+'Table 81'!U10</f>
        <v>3.1274119999999996</v>
      </c>
    </row>
    <row r="11" spans="1:21">
      <c r="A11" s="142">
        <v>2001</v>
      </c>
      <c r="B11" s="9">
        <f>'Table 79'!B11+'Table 80'!B11+'Table 81'!B11</f>
        <v>1.041861999999997</v>
      </c>
      <c r="C11" s="16">
        <f>'Table 79'!C11+'Table 80'!C11+'Table 81'!C11</f>
        <v>0.21202599999999999</v>
      </c>
      <c r="D11" s="17">
        <f>'Table 79'!D11+'Table 80'!D11+'Table 81'!D11</f>
        <v>1.9267469999999989</v>
      </c>
      <c r="E11" s="17">
        <f>'Table 79'!E11+'Table 80'!E11+'Table 81'!E11</f>
        <v>-0.22997999999999999</v>
      </c>
      <c r="F11" s="17">
        <f>'Table 79'!F11+'Table 80'!F11+'Table 81'!F11</f>
        <v>0.6835699999999999</v>
      </c>
      <c r="G11" s="73">
        <f>'Table 79'!G11+'Table 80'!G11+'Table 81'!G11</f>
        <v>-1.7607000000000002</v>
      </c>
      <c r="H11" s="9">
        <f>'Table 79'!H11+'Table 80'!H11+'Table 81'!H11</f>
        <v>0.83166299999999715</v>
      </c>
      <c r="I11" s="16">
        <f>'Table 79'!I11+'Table 80'!I11+'Table 81'!I11</f>
        <v>-0.210233</v>
      </c>
      <c r="J11" s="17">
        <f>'Table 79'!J11+'Table 80'!J11+'Table 81'!J11</f>
        <v>0.24440999999999996</v>
      </c>
      <c r="K11" s="17">
        <f>'Table 79'!K11+'Table 80'!K11+'Table 81'!K11</f>
        <v>2.7205E-2</v>
      </c>
      <c r="L11" s="17">
        <f>'Table 79'!L11+'Table 80'!L11+'Table 81'!L11</f>
        <v>1.7072999999999994E-2</v>
      </c>
      <c r="M11" s="17">
        <f>'Table 79'!M11+'Table 80'!M11+'Table 81'!M11</f>
        <v>-0.36736599999999997</v>
      </c>
      <c r="N11" s="17">
        <f>'Table 79'!N11+'Table 80'!N11+'Table 81'!N11</f>
        <v>0.17474500000000001</v>
      </c>
      <c r="O11" s="17">
        <f>'Table 79'!O11+'Table 80'!O11+'Table 81'!O11</f>
        <v>0.16730599999999998</v>
      </c>
      <c r="P11" s="17">
        <f>'Table 79'!P11+'Table 80'!P11+'Table 81'!P11</f>
        <v>-0.24224900000000002</v>
      </c>
      <c r="Q11" s="17">
        <f>'Table 79'!Q11+'Table 80'!Q11+'Table 81'!Q11</f>
        <v>-5.2532999999999996E-2</v>
      </c>
      <c r="R11" s="17">
        <f>'Table 79'!R11+'Table 80'!R11+'Table 81'!R11</f>
        <v>-0.29575299999999999</v>
      </c>
      <c r="S11" s="73">
        <f>'Table 79'!S11+'Table 80'!S11+'Table 81'!S11</f>
        <v>0.74759399999999998</v>
      </c>
      <c r="T11" s="9">
        <f>'Table 79'!T11+'Table 80'!T11+'Table 81'!T11</f>
        <v>0.21019899999999997</v>
      </c>
      <c r="U11" s="9">
        <f>'Table 79'!U11+'Table 80'!U11+'Table 81'!U11</f>
        <v>-0.88488500000000192</v>
      </c>
    </row>
    <row r="12" spans="1:21">
      <c r="A12" s="142">
        <v>2002</v>
      </c>
      <c r="B12" s="9">
        <f>'Table 79'!B12+'Table 80'!B12+'Table 81'!B12</f>
        <v>24.086072999999999</v>
      </c>
      <c r="C12" s="16">
        <f>'Table 79'!C12+'Table 80'!C12+'Table 81'!C12</f>
        <v>0.21556399999999998</v>
      </c>
      <c r="D12" s="17">
        <f>'Table 79'!D12+'Table 80'!D12+'Table 81'!D12</f>
        <v>20.703651000000001</v>
      </c>
      <c r="E12" s="17">
        <f>'Table 79'!E12+'Table 80'!E12+'Table 81'!E12</f>
        <v>0.69517399999999996</v>
      </c>
      <c r="F12" s="17">
        <f>'Table 79'!F12+'Table 80'!F12+'Table 81'!F12</f>
        <v>-1.391804</v>
      </c>
      <c r="G12" s="73">
        <f>'Table 79'!G12+'Table 80'!G12+'Table 81'!G12</f>
        <v>2.5016370000000001</v>
      </c>
      <c r="H12" s="9">
        <f>'Table 79'!H12+'Table 80'!H12+'Table 81'!H12</f>
        <v>22.724222000000001</v>
      </c>
      <c r="I12" s="16">
        <f>'Table 79'!I12+'Table 80'!I12+'Table 81'!I12</f>
        <v>6.2199999999999755E-4</v>
      </c>
      <c r="J12" s="17">
        <f>'Table 79'!J12+'Table 80'!J12+'Table 81'!J12</f>
        <v>-0.96728100000000006</v>
      </c>
      <c r="K12" s="17">
        <f>'Table 79'!K12+'Table 80'!K12+'Table 81'!K12</f>
        <v>0.51500500000000005</v>
      </c>
      <c r="L12" s="17">
        <f>'Table 79'!L12+'Table 80'!L12+'Table 81'!L12</f>
        <v>0.96077100000000004</v>
      </c>
      <c r="M12" s="17">
        <f>'Table 79'!M12+'Table 80'!M12+'Table 81'!M12</f>
        <v>0.76150099999999998</v>
      </c>
      <c r="N12" s="17">
        <f>'Table 79'!N12+'Table 80'!N12+'Table 81'!N12</f>
        <v>1.8200000000000001E-2</v>
      </c>
      <c r="O12" s="17">
        <f>'Table 79'!O12+'Table 80'!O12+'Table 81'!O12</f>
        <v>-0.21209700000000001</v>
      </c>
      <c r="P12" s="17">
        <f>'Table 79'!P12+'Table 80'!P12+'Table 81'!P12</f>
        <v>7.5675999999999993E-2</v>
      </c>
      <c r="Q12" s="17">
        <f>'Table 79'!Q12+'Table 80'!Q12+'Table 81'!Q12</f>
        <v>-7.4246999999999994E-2</v>
      </c>
      <c r="R12" s="17">
        <f>'Table 79'!R12+'Table 80'!R12+'Table 81'!R12</f>
        <v>0.19242899999999996</v>
      </c>
      <c r="S12" s="73">
        <f>'Table 79'!S12+'Table 80'!S12+'Table 81'!S12</f>
        <v>9.1272000000000006E-2</v>
      </c>
      <c r="T12" s="9">
        <f>'Table 79'!T12+'Table 80'!T12+'Table 81'!T12</f>
        <v>1.3618510000000001</v>
      </c>
      <c r="U12" s="9">
        <f>'Table 79'!U12+'Table 80'!U12+'Table 81'!U12</f>
        <v>3.382422</v>
      </c>
    </row>
    <row r="13" spans="1:21">
      <c r="A13" s="142">
        <v>2003</v>
      </c>
      <c r="B13" s="9">
        <f>'Table 79'!B13+'Table 80'!B13+'Table 81'!B13</f>
        <v>7.0029570000000003</v>
      </c>
      <c r="C13" s="16">
        <f>'Table 79'!C13+'Table 80'!C13+'Table 81'!C13</f>
        <v>0.23803300000000002</v>
      </c>
      <c r="D13" s="17">
        <f>'Table 79'!D13+'Table 80'!D13+'Table 81'!D13</f>
        <v>5.9096509999999993</v>
      </c>
      <c r="E13" s="17">
        <f>'Table 79'!E13+'Table 80'!E13+'Table 81'!E13</f>
        <v>5.3097999999999999E-2</v>
      </c>
      <c r="F13" s="17">
        <f>'Table 79'!F13+'Table 80'!F13+'Table 81'!F13</f>
        <v>0.88079399999999997</v>
      </c>
      <c r="G13" s="73">
        <f>'Table 79'!G13+'Table 80'!G13+'Table 81'!G13</f>
        <v>-5.9005000000000044E-2</v>
      </c>
      <c r="H13" s="9">
        <f>'Table 79'!H13+'Table 80'!H13+'Table 81'!H13</f>
        <v>7.0225709999999992</v>
      </c>
      <c r="I13" s="16">
        <f>'Table 79'!I13+'Table 80'!I13+'Table 81'!I13</f>
        <v>0.11308199999999999</v>
      </c>
      <c r="J13" s="17">
        <f>'Table 79'!J13+'Table 80'!J13+'Table 81'!J13</f>
        <v>-2.2841999999999987E-2</v>
      </c>
      <c r="K13" s="17">
        <f>'Table 79'!K13+'Table 80'!K13+'Table 81'!K13</f>
        <v>0.16637000000000002</v>
      </c>
      <c r="L13" s="17">
        <f>'Table 79'!L13+'Table 80'!L13+'Table 81'!L13</f>
        <v>-8.2174999999999998E-2</v>
      </c>
      <c r="M13" s="17">
        <f>'Table 79'!M13+'Table 80'!M13+'Table 81'!M13</f>
        <v>0.14730900000000002</v>
      </c>
      <c r="N13" s="17">
        <f>'Table 79'!N13+'Table 80'!N13+'Table 81'!N13</f>
        <v>8.2396999999999998E-2</v>
      </c>
      <c r="O13" s="17">
        <f>'Table 79'!O13+'Table 80'!O13+'Table 81'!O13</f>
        <v>-0.123538</v>
      </c>
      <c r="P13" s="17">
        <f>'Table 79'!P13+'Table 80'!P13+'Table 81'!P13</f>
        <v>-0.23363699999999998</v>
      </c>
      <c r="Q13" s="17">
        <f>'Table 79'!Q13+'Table 80'!Q13+'Table 81'!Q13</f>
        <v>-5.0816E-2</v>
      </c>
      <c r="R13" s="17">
        <f>'Table 79'!R13+'Table 80'!R13+'Table 81'!R13</f>
        <v>-0.11427400000000001</v>
      </c>
      <c r="S13" s="73">
        <f>'Table 79'!S13+'Table 80'!S13+'Table 81'!S13</f>
        <v>9.851E-2</v>
      </c>
      <c r="T13" s="9">
        <f>'Table 79'!T13+'Table 80'!T13+'Table 81'!T13</f>
        <v>-1.9613999999999916E-2</v>
      </c>
      <c r="U13" s="9">
        <f>'Table 79'!U13+'Table 80'!U13+'Table 81'!U13</f>
        <v>1.0933060000000008</v>
      </c>
    </row>
    <row r="14" spans="1:21">
      <c r="A14" s="142">
        <v>2004</v>
      </c>
      <c r="B14" s="9">
        <f>'Table 79'!B14+'Table 80'!B14+'Table 81'!B14</f>
        <v>-3.9907440000000012</v>
      </c>
      <c r="C14" s="16">
        <f>'Table 79'!C14+'Table 80'!C14+'Table 81'!C14</f>
        <v>0.29163700000000004</v>
      </c>
      <c r="D14" s="17">
        <f>'Table 79'!D14+'Table 80'!D14+'Table 81'!D14</f>
        <v>-4.3210150000000001</v>
      </c>
      <c r="E14" s="17">
        <f>'Table 79'!E14+'Table 80'!E14+'Table 81'!E14</f>
        <v>2.1901999999999998E-2</v>
      </c>
      <c r="F14" s="17">
        <f>'Table 79'!F14+'Table 80'!F14+'Table 81'!F14</f>
        <v>0.22904400000000003</v>
      </c>
      <c r="G14" s="73">
        <f>'Table 79'!G14+'Table 80'!G14+'Table 81'!G14</f>
        <v>-0.77661800000000003</v>
      </c>
      <c r="H14" s="9">
        <f>'Table 79'!H14+'Table 80'!H14+'Table 81'!H14</f>
        <v>-4.5550500000000014</v>
      </c>
      <c r="I14" s="16">
        <f>'Table 79'!I14+'Table 80'!I14+'Table 81'!I14</f>
        <v>0.206873</v>
      </c>
      <c r="J14" s="17">
        <f>'Table 79'!J14+'Table 80'!J14+'Table 81'!J14</f>
        <v>0.38816200000000001</v>
      </c>
      <c r="K14" s="17">
        <f>'Table 79'!K14+'Table 80'!K14+'Table 81'!K14</f>
        <v>3.8339999999999985E-2</v>
      </c>
      <c r="L14" s="17">
        <f>'Table 79'!L14+'Table 80'!L14+'Table 81'!L14</f>
        <v>-0.25470100000000001</v>
      </c>
      <c r="M14" s="17">
        <f>'Table 79'!M14+'Table 80'!M14+'Table 81'!M14</f>
        <v>-0.154638</v>
      </c>
      <c r="N14" s="17">
        <f>'Table 79'!N14+'Table 80'!N14+'Table 81'!N14</f>
        <v>-3.6831999999999997E-2</v>
      </c>
      <c r="O14" s="17">
        <f>'Table 79'!O14+'Table 80'!O14+'Table 81'!O14</f>
        <v>0.11595100000000001</v>
      </c>
      <c r="P14" s="17">
        <f>'Table 79'!P14+'Table 80'!P14+'Table 81'!P14</f>
        <v>7.1457999999999994E-2</v>
      </c>
      <c r="Q14" s="17">
        <f>'Table 79'!Q14+'Table 80'!Q14+'Table 81'!Q14</f>
        <v>-7.371599999999999E-2</v>
      </c>
      <c r="R14" s="17">
        <f>'Table 79'!R14+'Table 80'!R14+'Table 81'!R14</f>
        <v>6.8066000000000002E-2</v>
      </c>
      <c r="S14" s="73">
        <f>'Table 79'!S14+'Table 80'!S14+'Table 81'!S14</f>
        <v>0.19534300000000002</v>
      </c>
      <c r="T14" s="9">
        <f>'Table 79'!T14+'Table 80'!T14+'Table 81'!T14</f>
        <v>0.56430599999999997</v>
      </c>
      <c r="U14" s="9">
        <f>'Table 79'!U14+'Table 80'!U14+'Table 81'!U14</f>
        <v>0.33027099999999887</v>
      </c>
    </row>
    <row r="15" spans="1:21">
      <c r="A15" s="142">
        <v>2005</v>
      </c>
      <c r="B15" s="9">
        <f>'Table 79'!B15+'Table 80'!B15+'Table 81'!B15</f>
        <v>2.2072870000000009</v>
      </c>
      <c r="C15" s="16">
        <f>'Table 79'!C15+'Table 80'!C15+'Table 81'!C15</f>
        <v>-9.5776E-2</v>
      </c>
      <c r="D15" s="17">
        <f>'Table 79'!D15+'Table 80'!D15+'Table 81'!D15</f>
        <v>0.85256100000000057</v>
      </c>
      <c r="E15" s="17">
        <f>'Table 79'!E15+'Table 80'!E15+'Table 81'!E15</f>
        <v>0.28595400000000004</v>
      </c>
      <c r="F15" s="17">
        <f>'Table 79'!F15+'Table 80'!F15+'Table 81'!F15</f>
        <v>-0.75336500000000006</v>
      </c>
      <c r="G15" s="73">
        <f>'Table 79'!G15+'Table 80'!G15+'Table 81'!G15</f>
        <v>0.70493399999999995</v>
      </c>
      <c r="H15" s="9">
        <f>'Table 79'!H15+'Table 80'!H15+'Table 81'!H15</f>
        <v>0.99430800000000041</v>
      </c>
      <c r="I15" s="16">
        <f>'Table 79'!I15+'Table 80'!I15+'Table 81'!I15</f>
        <v>0.156999</v>
      </c>
      <c r="J15" s="17">
        <f>'Table 79'!J15+'Table 80'!J15+'Table 81'!J15</f>
        <v>0.50442799999999999</v>
      </c>
      <c r="K15" s="17">
        <f>'Table 79'!K15+'Table 80'!K15+'Table 81'!K15</f>
        <v>0.36787500000000001</v>
      </c>
      <c r="L15" s="17">
        <f>'Table 79'!L15+'Table 80'!L15+'Table 81'!L15</f>
        <v>5.3810999999999998E-2</v>
      </c>
      <c r="M15" s="17">
        <f>'Table 79'!M15+'Table 80'!M15+'Table 81'!M15</f>
        <v>0.17717700000000003</v>
      </c>
      <c r="N15" s="17">
        <f>'Table 79'!N15+'Table 80'!N15+'Table 81'!N15</f>
        <v>0.384405</v>
      </c>
      <c r="O15" s="17">
        <f>'Table 79'!O15+'Table 80'!O15+'Table 81'!O15</f>
        <v>-0.12534799999999999</v>
      </c>
      <c r="P15" s="17">
        <f>'Table 79'!P15+'Table 80'!P15+'Table 81'!P15</f>
        <v>-0.243423</v>
      </c>
      <c r="Q15" s="17">
        <f>'Table 79'!Q15+'Table 80'!Q15+'Table 81'!Q15</f>
        <v>4.8991E-2</v>
      </c>
      <c r="R15" s="17">
        <f>'Table 79'!R15+'Table 80'!R15+'Table 81'!R15</f>
        <v>0.23476999999999998</v>
      </c>
      <c r="S15" s="73">
        <f>'Table 79'!S15+'Table 80'!S15+'Table 81'!S15</f>
        <v>-0.34670600000000001</v>
      </c>
      <c r="T15" s="9">
        <f>'Table 79'!T15+'Table 80'!T15+'Table 81'!T15</f>
        <v>1.2129789999999998</v>
      </c>
      <c r="U15" s="9">
        <f>'Table 79'!U15+'Table 80'!U15+'Table 81'!U15</f>
        <v>1.3547260000000001</v>
      </c>
    </row>
    <row r="16" spans="1:21">
      <c r="A16" s="142">
        <v>2006</v>
      </c>
      <c r="B16" s="9">
        <f>'Table 79'!B16+'Table 80'!B16+'Table 81'!B16</f>
        <v>1.9208060000000002</v>
      </c>
      <c r="C16" s="16">
        <f>'Table 79'!C16+'Table 80'!C16+'Table 81'!C16</f>
        <v>-0.40131299999999998</v>
      </c>
      <c r="D16" s="17">
        <f>'Table 79'!D16+'Table 80'!D16+'Table 81'!D16</f>
        <v>2.2915319999999997</v>
      </c>
      <c r="E16" s="17">
        <f>'Table 79'!E16+'Table 80'!E16+'Table 81'!E16</f>
        <v>-8.5296000000000011E-2</v>
      </c>
      <c r="F16" s="17">
        <f>'Table 79'!F16+'Table 80'!F16+'Table 81'!F16</f>
        <v>-0.12979399999999999</v>
      </c>
      <c r="G16" s="73">
        <f>'Table 79'!G16+'Table 80'!G16+'Table 81'!G16</f>
        <v>0.814693</v>
      </c>
      <c r="H16" s="9">
        <f>'Table 79'!H16+'Table 80'!H16+'Table 81'!H16</f>
        <v>2.4898220000000002</v>
      </c>
      <c r="I16" s="16">
        <f>'Table 79'!I16+'Table 80'!I16+'Table 81'!I16</f>
        <v>0.43513199999999996</v>
      </c>
      <c r="J16" s="17">
        <f>'Table 79'!J16+'Table 80'!J16+'Table 81'!J16</f>
        <v>-0.50245300000000004</v>
      </c>
      <c r="K16" s="17">
        <f>'Table 79'!K16+'Table 80'!K16+'Table 81'!K16</f>
        <v>-0.37907399999999997</v>
      </c>
      <c r="L16" s="17">
        <f>'Table 79'!L16+'Table 80'!L16+'Table 81'!L16</f>
        <v>0.241311</v>
      </c>
      <c r="M16" s="17">
        <f>'Table 79'!M16+'Table 80'!M16+'Table 81'!M16</f>
        <v>-0.134157</v>
      </c>
      <c r="N16" s="17">
        <f>'Table 79'!N16+'Table 80'!N16+'Table 81'!N16</f>
        <v>-4.4533999999999997E-2</v>
      </c>
      <c r="O16" s="17">
        <f>'Table 79'!O16+'Table 80'!O16+'Table 81'!O16</f>
        <v>-0.11059400000000001</v>
      </c>
      <c r="P16" s="17">
        <f>'Table 79'!P16+'Table 80'!P16+'Table 81'!P16</f>
        <v>9.7497E-2</v>
      </c>
      <c r="Q16" s="17">
        <f>'Table 79'!Q16+'Table 80'!Q16+'Table 81'!Q16</f>
        <v>0.13786500000000002</v>
      </c>
      <c r="R16" s="17">
        <f>'Table 79'!R16+'Table 80'!R16+'Table 81'!R16</f>
        <v>-1.5927E-2</v>
      </c>
      <c r="S16" s="73">
        <f>'Table 79'!S16+'Table 80'!S16+'Table 81'!S16</f>
        <v>-0.29408200000000001</v>
      </c>
      <c r="T16" s="9">
        <f>'Table 79'!T16+'Table 80'!T16+'Table 81'!T16</f>
        <v>-0.56901599999999997</v>
      </c>
      <c r="U16" s="9">
        <f>'Table 79'!U16+'Table 80'!U16+'Table 81'!U16</f>
        <v>-0.37072599999999939</v>
      </c>
    </row>
    <row r="17" spans="1:21">
      <c r="A17" s="142">
        <v>2007</v>
      </c>
      <c r="B17" s="9">
        <f>'Table 79'!B17+'Table 80'!B17+'Table 81'!B17</f>
        <v>13.54654</v>
      </c>
      <c r="C17" s="16">
        <f>'Table 79'!C17+'Table 80'!C17+'Table 81'!C17</f>
        <v>0.94207300000000005</v>
      </c>
      <c r="D17" s="17">
        <f>'Table 79'!D17+'Table 80'!D17+'Table 81'!D17</f>
        <v>13.243913000000001</v>
      </c>
      <c r="E17" s="17">
        <f>'Table 79'!E17+'Table 80'!E17+'Table 81'!E17</f>
        <v>1.1569000000000001E-2</v>
      </c>
      <c r="F17" s="17">
        <f>'Table 79'!F17+'Table 80'!F17+'Table 81'!F17</f>
        <v>-0.40574199999999999</v>
      </c>
      <c r="G17" s="73">
        <f>'Table 79'!G17+'Table 80'!G17+'Table 81'!G17</f>
        <v>-9.1055999999999998E-2</v>
      </c>
      <c r="H17" s="9">
        <f>'Table 79'!H17+'Table 80'!H17+'Table 81'!H17</f>
        <v>13.700756999999999</v>
      </c>
      <c r="I17" s="16">
        <f>'Table 79'!I17+'Table 80'!I17+'Table 81'!I17</f>
        <v>0.114507</v>
      </c>
      <c r="J17" s="17">
        <f>'Table 79'!J17+'Table 80'!J17+'Table 81'!J17</f>
        <v>0.232014</v>
      </c>
      <c r="K17" s="17">
        <f>'Table 79'!K17+'Table 80'!K17+'Table 81'!K17</f>
        <v>0.24877099999999999</v>
      </c>
      <c r="L17" s="17">
        <f>'Table 79'!L17+'Table 80'!L17+'Table 81'!L17</f>
        <v>-0.8966559999999999</v>
      </c>
      <c r="M17" s="17">
        <f>'Table 79'!M17+'Table 80'!M17+'Table 81'!M17</f>
        <v>-0.56239499999999998</v>
      </c>
      <c r="N17" s="17">
        <f>'Table 79'!N17+'Table 80'!N17+'Table 81'!N17</f>
        <v>-7.0703999999999989E-2</v>
      </c>
      <c r="O17" s="17">
        <f>'Table 79'!O17+'Table 80'!O17+'Table 81'!O17</f>
        <v>0.16795299999999999</v>
      </c>
      <c r="P17" s="17">
        <f>'Table 79'!P17+'Table 80'!P17+'Table 81'!P17</f>
        <v>8.6028999999999994E-2</v>
      </c>
      <c r="Q17" s="17">
        <f>'Table 79'!Q17+'Table 80'!Q17+'Table 81'!Q17</f>
        <v>1.699E-3</v>
      </c>
      <c r="R17" s="17">
        <f>'Table 79'!R17+'Table 80'!R17+'Table 81'!R17</f>
        <v>0.206173</v>
      </c>
      <c r="S17" s="73">
        <f>'Table 79'!S17+'Table 80'!S17+'Table 81'!S17</f>
        <v>0.31839200000000001</v>
      </c>
      <c r="T17" s="9">
        <f>'Table 79'!T17+'Table 80'!T17+'Table 81'!T17</f>
        <v>-0.15421699999999999</v>
      </c>
      <c r="U17" s="9">
        <f>'Table 79'!U17+'Table 80'!U17+'Table 81'!U17</f>
        <v>0.30262699999999887</v>
      </c>
    </row>
    <row r="18" spans="1:21">
      <c r="A18" s="142">
        <v>2008</v>
      </c>
      <c r="B18" s="9">
        <f>'Table 79'!B18+'Table 80'!B18+'Table 81'!B18</f>
        <v>-3.9180440000000027</v>
      </c>
      <c r="C18" s="16">
        <f>'Table 79'!C18+'Table 80'!C18+'Table 81'!C18</f>
        <v>0.58097699999999997</v>
      </c>
      <c r="D18" s="17">
        <f>'Table 79'!D18+'Table 80'!D18+'Table 81'!D18</f>
        <v>-6.016763000000001</v>
      </c>
      <c r="E18" s="17">
        <f>'Table 79'!E18+'Table 80'!E18+'Table 81'!E18</f>
        <v>-8.580299999999999E-2</v>
      </c>
      <c r="F18" s="17">
        <f>'Table 79'!F18+'Table 80'!F18+'Table 81'!F18</f>
        <v>-6.3660000000000008E-2</v>
      </c>
      <c r="G18" s="73">
        <f>'Table 79'!G18+'Table 80'!G18+'Table 81'!G18</f>
        <v>0.659165</v>
      </c>
      <c r="H18" s="9">
        <f>'Table 79'!H18+'Table 80'!H18+'Table 81'!H18</f>
        <v>-4.9260840000000021</v>
      </c>
      <c r="I18" s="16">
        <f>'Table 79'!I18+'Table 80'!I18+'Table 81'!I18</f>
        <v>0.18643799999999999</v>
      </c>
      <c r="J18" s="17">
        <f>'Table 79'!J18+'Table 80'!J18+'Table 81'!J18</f>
        <v>0.154248</v>
      </c>
      <c r="K18" s="17">
        <f>'Table 79'!K18+'Table 80'!K18+'Table 81'!K18</f>
        <v>0.40707699999999997</v>
      </c>
      <c r="L18" s="17">
        <f>'Table 79'!L18+'Table 80'!L18+'Table 81'!L18</f>
        <v>0.26127899999999998</v>
      </c>
      <c r="M18" s="17">
        <f>'Table 79'!M18+'Table 80'!M18+'Table 81'!M18</f>
        <v>0.276472</v>
      </c>
      <c r="N18" s="17">
        <f>'Table 79'!N18+'Table 80'!N18+'Table 81'!N18</f>
        <v>-9.9044000000000007E-2</v>
      </c>
      <c r="O18" s="17">
        <f>'Table 79'!O18+'Table 80'!O18+'Table 81'!O18</f>
        <v>-0.14884600000000001</v>
      </c>
      <c r="P18" s="17">
        <f>'Table 79'!P18+'Table 80'!P18+'Table 81'!P18</f>
        <v>8.6368999999999987E-2</v>
      </c>
      <c r="Q18" s="17">
        <f>'Table 79'!Q18+'Table 80'!Q18+'Table 81'!Q18</f>
        <v>0.12905</v>
      </c>
      <c r="R18" s="17">
        <f>'Table 79'!R18+'Table 80'!R18+'Table 81'!R18</f>
        <v>-0.21563499999999999</v>
      </c>
      <c r="S18" s="73">
        <f>'Table 79'!S18+'Table 80'!S18+'Table 81'!S18</f>
        <v>-2.9367999999999991E-2</v>
      </c>
      <c r="T18" s="9">
        <f>'Table 79'!T18+'Table 80'!T18+'Table 81'!T18</f>
        <v>1.00804</v>
      </c>
      <c r="U18" s="9">
        <f>'Table 79'!U18+'Table 80'!U18+'Table 81'!U18</f>
        <v>2.0987189999999982</v>
      </c>
    </row>
    <row r="19" spans="1:21">
      <c r="A19" s="142">
        <v>2009</v>
      </c>
      <c r="B19" s="9">
        <f>'Table 79'!B19+'Table 80'!B19+'Table 81'!B19</f>
        <v>-5.8758689999999989</v>
      </c>
      <c r="C19" s="16">
        <f>'Table 79'!C19+'Table 80'!C19+'Table 81'!C19</f>
        <v>0.43606899999999998</v>
      </c>
      <c r="D19" s="17">
        <f>'Table 79'!D19+'Table 80'!D19+'Table 81'!D19</f>
        <v>-7.5700700000000003</v>
      </c>
      <c r="E19" s="17">
        <f>'Table 79'!E19+'Table 80'!E19+'Table 81'!E19</f>
        <v>9.9128000000000008E-2</v>
      </c>
      <c r="F19" s="17">
        <f>'Table 79'!F19+'Table 80'!F19+'Table 81'!F19</f>
        <v>-1.4459680000000001</v>
      </c>
      <c r="G19" s="73">
        <f>'Table 79'!G19+'Table 80'!G19+'Table 81'!G19</f>
        <v>0.42243399999999998</v>
      </c>
      <c r="H19" s="9">
        <f>'Table 79'!H19+'Table 80'!H19+'Table 81'!H19</f>
        <v>-8.058406999999999</v>
      </c>
      <c r="I19" s="16">
        <f>'Table 79'!I19+'Table 80'!I19+'Table 81'!I19</f>
        <v>-0.235181</v>
      </c>
      <c r="J19" s="17">
        <f>'Table 79'!J19+'Table 80'!J19+'Table 81'!J19</f>
        <v>0.23900199999999999</v>
      </c>
      <c r="K19" s="17">
        <f>'Table 79'!K19+'Table 80'!K19+'Table 81'!K19</f>
        <v>8.9329999999999993E-2</v>
      </c>
      <c r="L19" s="17">
        <f>'Table 79'!L19+'Table 80'!L19+'Table 81'!L19</f>
        <v>0.79761299999999991</v>
      </c>
      <c r="M19" s="17">
        <f>'Table 79'!M19+'Table 80'!M19+'Table 81'!M19</f>
        <v>0.29398999999999997</v>
      </c>
      <c r="N19" s="17">
        <f>'Table 79'!N19+'Table 80'!N19+'Table 81'!N19</f>
        <v>6.570000000000022E-4</v>
      </c>
      <c r="O19" s="17">
        <f>'Table 79'!O19+'Table 80'!O19+'Table 81'!O19</f>
        <v>0.25437100000000001</v>
      </c>
      <c r="P19" s="17">
        <f>'Table 79'!P19+'Table 80'!P19+'Table 81'!P19</f>
        <v>0.36945600000000001</v>
      </c>
      <c r="Q19" s="17">
        <f>'Table 79'!Q19+'Table 80'!Q19+'Table 81'!Q19</f>
        <v>0.12283300000000001</v>
      </c>
      <c r="R19" s="17">
        <f>'Table 79'!R19+'Table 80'!R19+'Table 81'!R19</f>
        <v>0.55820000000000003</v>
      </c>
      <c r="S19" s="73">
        <f>'Table 79'!S19+'Table 80'!S19+'Table 81'!S19</f>
        <v>-0.30773299999999998</v>
      </c>
      <c r="T19" s="9">
        <f>'Table 79'!T19+'Table 80'!T19+'Table 81'!T19</f>
        <v>2.1825379999999992</v>
      </c>
      <c r="U19" s="9">
        <f>'Table 79'!U19+'Table 80'!U19+'Table 81'!U19</f>
        <v>1.694201000000001</v>
      </c>
    </row>
    <row r="20" spans="1:21">
      <c r="A20" s="142">
        <v>2010</v>
      </c>
      <c r="B20" s="9">
        <f>'Table 79'!B20+'Table 80'!B20+'Table 81'!B20</f>
        <v>0.35058700000000131</v>
      </c>
      <c r="C20" s="16">
        <f>'Table 79'!C20+'Table 80'!C20+'Table 81'!C20</f>
        <v>-0.116865</v>
      </c>
      <c r="D20" s="17">
        <f>'Table 79'!D20+'Table 80'!D20+'Table 81'!D20</f>
        <v>-0.14996799999999955</v>
      </c>
      <c r="E20" s="17">
        <f>'Table 79'!E20+'Table 80'!E20+'Table 81'!E20</f>
        <v>0.45923199999999997</v>
      </c>
      <c r="F20" s="17">
        <f>'Table 79'!F20+'Table 80'!F20+'Table 81'!F20</f>
        <v>-5.7526999999999995E-2</v>
      </c>
      <c r="G20" s="73">
        <f>'Table 79'!G20+'Table 80'!G20+'Table 81'!G20</f>
        <v>0.321855</v>
      </c>
      <c r="H20" s="9">
        <f>'Table 79'!H20+'Table 80'!H20+'Table 81'!H20</f>
        <v>0.45672700000000088</v>
      </c>
      <c r="I20" s="16">
        <f>'Table 79'!I20+'Table 80'!I20+'Table 81'!I20</f>
        <v>0.38450699999999999</v>
      </c>
      <c r="J20" s="17">
        <f>'Table 79'!J20+'Table 80'!J20+'Table 81'!J20</f>
        <v>0.29165599999999997</v>
      </c>
      <c r="K20" s="17">
        <f>'Table 79'!K20+'Table 80'!K20+'Table 81'!K20</f>
        <v>-8.8326000000000002E-2</v>
      </c>
      <c r="L20" s="17">
        <f>'Table 79'!L20+'Table 80'!L20+'Table 81'!L20</f>
        <v>0.25878499999999999</v>
      </c>
      <c r="M20" s="17">
        <f>'Table 79'!M20+'Table 80'!M20+'Table 81'!M20</f>
        <v>-0.22423100000000001</v>
      </c>
      <c r="N20" s="17">
        <f>'Table 79'!N20+'Table 80'!N20+'Table 81'!N20</f>
        <v>-0.15870500000000001</v>
      </c>
      <c r="O20" s="17">
        <f>'Table 79'!O20+'Table 80'!O20+'Table 81'!O20</f>
        <v>-0.36062900000000003</v>
      </c>
      <c r="P20" s="17">
        <f>'Table 79'!P20+'Table 80'!P20+'Table 81'!P20</f>
        <v>4.6698999999999997E-2</v>
      </c>
      <c r="Q20" s="17">
        <f>'Table 79'!Q20+'Table 80'!Q20+'Table 81'!Q20</f>
        <v>9.6000000000000002E-4</v>
      </c>
      <c r="R20" s="17">
        <f>'Table 79'!R20+'Table 80'!R20+'Table 81'!R20</f>
        <v>-0.23064300000000001</v>
      </c>
      <c r="S20" s="73">
        <f>'Table 79'!S20+'Table 80'!S20+'Table 81'!S20</f>
        <v>-2.6212999999999997E-2</v>
      </c>
      <c r="T20" s="9">
        <f>'Table 79'!T20+'Table 80'!T20+'Table 81'!T20</f>
        <v>-0.10614000000000007</v>
      </c>
      <c r="U20" s="9">
        <f>'Table 79'!U20+'Table 80'!U20+'Table 81'!U20</f>
        <v>0.50055500000000086</v>
      </c>
    </row>
    <row r="21" spans="1:21">
      <c r="A21" s="142">
        <v>2011</v>
      </c>
      <c r="B21" s="9">
        <f>'Table 79'!B21+'Table 80'!B21+'Table 81'!B21</f>
        <v>-3.1002139999999985</v>
      </c>
      <c r="C21" s="16">
        <f>'Table 79'!C21+'Table 80'!C21+'Table 81'!C21</f>
        <v>0.14275599999999999</v>
      </c>
      <c r="D21" s="17">
        <f>'Table 79'!D21+'Table 80'!D21+'Table 81'!D21</f>
        <v>-3.5821300000000003</v>
      </c>
      <c r="E21" s="17">
        <f>'Table 79'!E21+'Table 80'!E21+'Table 81'!E21</f>
        <v>-6.9364999999999996E-2</v>
      </c>
      <c r="F21" s="17">
        <f>'Table 79'!F21+'Table 80'!F21+'Table 81'!F21</f>
        <v>-0.37888200000000005</v>
      </c>
      <c r="G21" s="73">
        <f>'Table 79'!G21+'Table 80'!G21+'Table 81'!G21</f>
        <v>-0.244314</v>
      </c>
      <c r="H21" s="9">
        <f>'Table 79'!H21+'Table 80'!H21+'Table 81'!H21</f>
        <v>-4.1319349999999986</v>
      </c>
      <c r="I21" s="16">
        <f>'Table 79'!I21+'Table 80'!I21+'Table 81'!I21</f>
        <v>0.31773299999999999</v>
      </c>
      <c r="J21" s="17">
        <f>'Table 79'!J21+'Table 80'!J21+'Table 81'!J21</f>
        <v>0.72549299999999994</v>
      </c>
      <c r="K21" s="17">
        <f>'Table 79'!K21+'Table 80'!K21+'Table 81'!K21</f>
        <v>-0.174098</v>
      </c>
      <c r="L21" s="17">
        <f>'Table 79'!L21+'Table 80'!L21+'Table 81'!L21</f>
        <v>2.6768000000000011E-2</v>
      </c>
      <c r="M21" s="17">
        <f>'Table 79'!M21+'Table 80'!M21+'Table 81'!M21</f>
        <v>-0.34226400000000001</v>
      </c>
      <c r="N21" s="17">
        <f>'Table 79'!N21+'Table 80'!N21+'Table 81'!N21</f>
        <v>-7.7770000000000009E-3</v>
      </c>
      <c r="O21" s="17">
        <f>'Table 79'!O21+'Table 80'!O21+'Table 81'!O21</f>
        <v>0.212344</v>
      </c>
      <c r="P21" s="17">
        <f>'Table 79'!P21+'Table 80'!P21+'Table 81'!P21</f>
        <v>-6.9539999999999991E-2</v>
      </c>
      <c r="Q21" s="17">
        <f>'Table 79'!Q21+'Table 80'!Q21+'Table 81'!Q21</f>
        <v>6.5300999999999998E-2</v>
      </c>
      <c r="R21" s="17">
        <f>'Table 79'!R21+'Table 80'!R21+'Table 81'!R21</f>
        <v>0.16404299999999999</v>
      </c>
      <c r="S21" s="73">
        <f>'Table 79'!S21+'Table 80'!S21+'Table 81'!S21</f>
        <v>0.11371800000000001</v>
      </c>
      <c r="T21" s="9">
        <f>'Table 79'!T21+'Table 80'!T21+'Table 81'!T21</f>
        <v>1.0317210000000001</v>
      </c>
      <c r="U21" s="9">
        <f>'Table 79'!U21+'Table 80'!U21+'Table 81'!U21</f>
        <v>0.48191600000000223</v>
      </c>
    </row>
    <row r="22" spans="1:21">
      <c r="A22" s="142">
        <v>2012</v>
      </c>
      <c r="B22" s="9">
        <f>'Table 79'!B22+'Table 80'!B22+'Table 81'!B22</f>
        <v>-12.016073</v>
      </c>
      <c r="C22" s="16">
        <f>'Table 79'!C22+'Table 80'!C22+'Table 81'!C22</f>
        <v>-8.3653000000000005E-2</v>
      </c>
      <c r="D22" s="17">
        <f>'Table 79'!D22+'Table 80'!D22+'Table 81'!D22</f>
        <v>-12.257154999999999</v>
      </c>
      <c r="E22" s="17">
        <f>'Table 79'!E22+'Table 80'!E22+'Table 81'!E22</f>
        <v>-0.18595700000000001</v>
      </c>
      <c r="F22" s="17">
        <f>'Table 79'!F22+'Table 80'!F22+'Table 81'!F22</f>
        <v>-2.6995949999999995</v>
      </c>
      <c r="G22" s="73">
        <f>'Table 79'!G22+'Table 80'!G22+'Table 81'!G22</f>
        <v>1.418167</v>
      </c>
      <c r="H22" s="9">
        <f>'Table 79'!H22+'Table 80'!H22+'Table 81'!H22</f>
        <v>-13.808192999999997</v>
      </c>
      <c r="I22" s="16">
        <f>'Table 79'!I22+'Table 80'!I22+'Table 81'!I22</f>
        <v>0.347939</v>
      </c>
      <c r="J22" s="17">
        <f>'Table 79'!J22+'Table 80'!J22+'Table 81'!J22</f>
        <v>0.87736199999999986</v>
      </c>
      <c r="K22" s="17">
        <f>'Table 79'!K22+'Table 80'!K22+'Table 81'!K22</f>
        <v>7.248700000000001E-2</v>
      </c>
      <c r="L22" s="17">
        <f>'Table 79'!L22+'Table 80'!L22+'Table 81'!L22</f>
        <v>-1.7971000000000001E-2</v>
      </c>
      <c r="M22" s="17">
        <f>'Table 79'!M22+'Table 80'!M22+'Table 81'!M22</f>
        <v>0.21569100000000002</v>
      </c>
      <c r="N22" s="17">
        <f>'Table 79'!N22+'Table 80'!N22+'Table 81'!N22</f>
        <v>-2.4611000000000001E-2</v>
      </c>
      <c r="O22" s="17">
        <f>'Table 79'!O22+'Table 80'!O22+'Table 81'!O22</f>
        <v>-0.181564</v>
      </c>
      <c r="P22" s="17">
        <f>'Table 79'!P22+'Table 80'!P22+'Table 81'!P22</f>
        <v>0.28090799999999999</v>
      </c>
      <c r="Q22" s="17">
        <f>'Table 79'!Q22+'Table 80'!Q22+'Table 81'!Q22</f>
        <v>9.8730999999999999E-2</v>
      </c>
      <c r="R22" s="17">
        <f>'Table 79'!R22+'Table 80'!R22+'Table 81'!R22</f>
        <v>7.2198999999999999E-2</v>
      </c>
      <c r="S22" s="73">
        <f>'Table 79'!S22+'Table 80'!S22+'Table 81'!S22</f>
        <v>5.0948999999999994E-2</v>
      </c>
      <c r="T22" s="9">
        <f>'Table 79'!T22+'Table 80'!T22+'Table 81'!T22</f>
        <v>1.7921199999999999</v>
      </c>
      <c r="U22" s="9">
        <f>'Table 79'!U22+'Table 80'!U22+'Table 81'!U22</f>
        <v>0.24108200000000013</v>
      </c>
    </row>
    <row r="23" spans="1:21">
      <c r="A23" s="142">
        <v>2013</v>
      </c>
      <c r="B23" s="9">
        <f>'Table 79'!B23+'Table 80'!B23+'Table 81'!B23</f>
        <v>5.4246249999999998</v>
      </c>
      <c r="C23" s="16">
        <f>'Table 79'!C23+'Table 80'!C23+'Table 81'!C23</f>
        <v>7.7423000000000006E-2</v>
      </c>
      <c r="D23" s="17">
        <f>'Table 79'!D23+'Table 80'!D23+'Table 81'!D23</f>
        <v>3.5423040000000001</v>
      </c>
      <c r="E23" s="17">
        <f>'Table 79'!E23+'Table 80'!E23+'Table 81'!E23</f>
        <v>8.6265000000000008E-2</v>
      </c>
      <c r="F23" s="17">
        <f>'Table 79'!F23+'Table 80'!F23+'Table 81'!F23</f>
        <v>-2.1786490000000001</v>
      </c>
      <c r="G23" s="73">
        <f>'Table 79'!G23+'Table 80'!G23+'Table 81'!G23</f>
        <v>4.7699999999999965E-3</v>
      </c>
      <c r="H23" s="9">
        <f>'Table 79'!H23+'Table 80'!H23+'Table 81'!H23</f>
        <v>1.5321129999999998</v>
      </c>
      <c r="I23" s="16">
        <f>'Table 79'!I23+'Table 80'!I23+'Table 81'!I23</f>
        <v>0.437803</v>
      </c>
      <c r="J23" s="17">
        <f>'Table 79'!J23+'Table 80'!J23+'Table 81'!J23</f>
        <v>1.235368</v>
      </c>
      <c r="K23" s="17">
        <f>'Table 79'!K23+'Table 80'!K23+'Table 81'!K23</f>
        <v>5.0807000000000005E-2</v>
      </c>
      <c r="L23" s="17">
        <f>'Table 79'!L23+'Table 80'!L23+'Table 81'!L23</f>
        <v>0.21553000000000003</v>
      </c>
      <c r="M23" s="17">
        <f>'Table 79'!M23+'Table 80'!M23+'Table 81'!M23</f>
        <v>0.52323500000000001</v>
      </c>
      <c r="N23" s="17">
        <f>'Table 79'!N23+'Table 80'!N23+'Table 81'!N23</f>
        <v>-4.8660999999999996E-2</v>
      </c>
      <c r="O23" s="17">
        <f>'Table 79'!O23+'Table 80'!O23+'Table 81'!O23</f>
        <v>-7.4976000000000001E-2</v>
      </c>
      <c r="P23" s="17">
        <f>'Table 79'!P23+'Table 80'!P23+'Table 81'!P23</f>
        <v>0.30008200000000002</v>
      </c>
      <c r="Q23" s="17">
        <f>'Table 79'!Q23+'Table 80'!Q23+'Table 81'!Q23</f>
        <v>2.2853000000000002E-2</v>
      </c>
      <c r="R23" s="17">
        <f>'Table 79'!R23+'Table 80'!R23+'Table 81'!R23</f>
        <v>0.34947899999999998</v>
      </c>
      <c r="S23" s="73">
        <f>'Table 79'!S23+'Table 80'!S23+'Table 81'!S23</f>
        <v>0.880992</v>
      </c>
      <c r="T23" s="9">
        <f>'Table 79'!T23+'Table 80'!T23+'Table 81'!T23</f>
        <v>3.8925119999999995</v>
      </c>
      <c r="U23" s="9">
        <f>'Table 79'!U23+'Table 80'!U23+'Table 81'!U23</f>
        <v>1.8823209999999997</v>
      </c>
    </row>
    <row r="24" spans="1:21">
      <c r="A24" s="142">
        <v>2014</v>
      </c>
      <c r="B24" s="9">
        <f>'Table 79'!B24+'Table 80'!B24+'Table 81'!B24</f>
        <v>-0.71160100000000004</v>
      </c>
      <c r="C24" s="16">
        <f>'Table 79'!C24+'Table 80'!C24+'Table 81'!C24</f>
        <v>-6.4897999999999997E-2</v>
      </c>
      <c r="D24" s="17">
        <f>'Table 79'!D24+'Table 80'!D24+'Table 81'!D24</f>
        <v>-3.3683359999999998</v>
      </c>
      <c r="E24" s="17">
        <f>'Table 79'!E24+'Table 80'!E24+'Table 81'!E24</f>
        <v>0.12343500000000002</v>
      </c>
      <c r="F24" s="17">
        <f>'Table 79'!F24+'Table 80'!F24+'Table 81'!F24</f>
        <v>1.372706</v>
      </c>
      <c r="G24" s="73">
        <f>'Table 79'!G24+'Table 80'!G24+'Table 81'!G24</f>
        <v>0.136712</v>
      </c>
      <c r="H24" s="9">
        <f>'Table 79'!H24+'Table 80'!H24+'Table 81'!H24</f>
        <v>-1.8003809999999998</v>
      </c>
      <c r="I24" s="16">
        <f>'Table 79'!I24+'Table 80'!I24+'Table 81'!I24</f>
        <v>-0.174816</v>
      </c>
      <c r="J24" s="17">
        <f>'Table 79'!J24+'Table 80'!J24+'Table 81'!J24</f>
        <v>0.71989999999999998</v>
      </c>
      <c r="K24" s="17">
        <f>'Table 79'!K24+'Table 80'!K24+'Table 81'!K24</f>
        <v>0.36047499999999999</v>
      </c>
      <c r="L24" s="17">
        <f>'Table 79'!L24+'Table 80'!L24+'Table 81'!L24</f>
        <v>5.8119999999999998E-2</v>
      </c>
      <c r="M24" s="17">
        <f>'Table 79'!M24+'Table 80'!M24+'Table 81'!M24</f>
        <v>0.22609899999999999</v>
      </c>
      <c r="N24" s="17">
        <f>'Table 79'!N24+'Table 80'!N24+'Table 81'!N24</f>
        <v>0.45711999999999992</v>
      </c>
      <c r="O24" s="17">
        <f>'Table 79'!O24+'Table 80'!O24+'Table 81'!O24</f>
        <v>0.39565399999999995</v>
      </c>
      <c r="P24" s="17">
        <f>'Table 79'!P24+'Table 80'!P24+'Table 81'!P24</f>
        <v>-6.9473000000000007E-2</v>
      </c>
      <c r="Q24" s="17">
        <f>'Table 79'!Q24+'Table 80'!Q24+'Table 81'!Q24</f>
        <v>-1.6763E-2</v>
      </c>
      <c r="R24" s="17">
        <f>'Table 79'!R24+'Table 80'!R24+'Table 81'!R24</f>
        <v>-0.600248</v>
      </c>
      <c r="S24" s="73">
        <f>'Table 79'!S24+'Table 80'!S24+'Table 81'!S24</f>
        <v>-0.26728800000000003</v>
      </c>
      <c r="T24" s="9">
        <f>'Table 79'!T24+'Table 80'!T24+'Table 81'!T24</f>
        <v>1.0887800000000001</v>
      </c>
      <c r="U24" s="9">
        <f>'Table 79'!U24+'Table 80'!U24+'Table 81'!U24</f>
        <v>2.6567349999999998</v>
      </c>
    </row>
    <row r="25" spans="1:21">
      <c r="A25" s="142">
        <v>2015</v>
      </c>
      <c r="B25" s="9">
        <f>'Table 79'!B25+'Table 80'!B25+'Table 81'!B25</f>
        <v>0.17207599999999995</v>
      </c>
      <c r="C25" s="16">
        <f>'Table 79'!C25+'Table 80'!C25+'Table 81'!C25</f>
        <v>5.1680999999999998E-2</v>
      </c>
      <c r="D25" s="17">
        <f>'Table 79'!D25+'Table 80'!D25+'Table 81'!D25</f>
        <v>-2.4157850000000001</v>
      </c>
      <c r="E25" s="17">
        <f>'Table 79'!E25+'Table 80'!E25+'Table 81'!E25</f>
        <v>3.6770000000000067E-3</v>
      </c>
      <c r="F25" s="17">
        <f>'Table 79'!F25+'Table 80'!F25+'Table 81'!F25</f>
        <v>0.41304200000000002</v>
      </c>
      <c r="G25" s="73">
        <f>'Table 79'!G25+'Table 80'!G25+'Table 81'!G25</f>
        <v>-0.13392999999999999</v>
      </c>
      <c r="H25" s="9">
        <f>'Table 79'!H25+'Table 80'!H25+'Table 81'!H25</f>
        <v>-2.081315</v>
      </c>
      <c r="I25" s="16">
        <f>'Table 79'!I25+'Table 80'!I25+'Table 81'!I25</f>
        <v>0.27857799999999999</v>
      </c>
      <c r="J25" s="17">
        <f>'Table 79'!J25+'Table 80'!J25+'Table 81'!J25</f>
        <v>0.624533</v>
      </c>
      <c r="K25" s="17">
        <f>'Table 79'!K25+'Table 80'!K25+'Table 81'!K25</f>
        <v>-0.14074400000000001</v>
      </c>
      <c r="L25" s="17">
        <f>'Table 79'!L25+'Table 80'!L25+'Table 81'!L25</f>
        <v>0.10664199999999999</v>
      </c>
      <c r="M25" s="17">
        <f>'Table 79'!M25+'Table 80'!M25+'Table 81'!M25</f>
        <v>0.66093699999999989</v>
      </c>
      <c r="N25" s="17">
        <f>'Table 79'!N25+'Table 80'!N25+'Table 81'!N25</f>
        <v>0.152562</v>
      </c>
      <c r="O25" s="17">
        <f>'Table 79'!O25+'Table 80'!O25+'Table 81'!O25</f>
        <v>-0.279364</v>
      </c>
      <c r="P25" s="17">
        <f>'Table 79'!P25+'Table 80'!P25+'Table 81'!P25</f>
        <v>8.6045999999999997E-2</v>
      </c>
      <c r="Q25" s="17">
        <f>'Table 79'!Q25+'Table 80'!Q25+'Table 81'!Q25</f>
        <v>-7.1469000000000005E-2</v>
      </c>
      <c r="R25" s="17">
        <f>'Table 79'!R25+'Table 80'!R25+'Table 81'!R25</f>
        <v>0.58433499999999994</v>
      </c>
      <c r="S25" s="73">
        <f>'Table 79'!S25+'Table 80'!S25+'Table 81'!S25</f>
        <v>0.25133499999999998</v>
      </c>
      <c r="T25" s="9">
        <f>'Table 79'!T25+'Table 80'!T25+'Table 81'!T25</f>
        <v>2.2533910000000001</v>
      </c>
      <c r="U25" s="9">
        <f>'Table 79'!U25+'Table 80'!U25+'Table 81'!U25</f>
        <v>2.5878610000000002</v>
      </c>
    </row>
    <row r="26" spans="1:21">
      <c r="A26" s="142">
        <v>2016</v>
      </c>
      <c r="B26" s="9">
        <f>'Table 79'!B26+'Table 80'!B26+'Table 81'!B26</f>
        <v>4.9684120000000007</v>
      </c>
      <c r="C26" s="16">
        <f>'Table 79'!C26+'Table 80'!C26+'Table 81'!C26</f>
        <v>-1.3173000000000002E-2</v>
      </c>
      <c r="D26" s="17">
        <f>'Table 79'!D26+'Table 80'!D26+'Table 81'!D26</f>
        <v>5.4975050000000003</v>
      </c>
      <c r="E26" s="17">
        <f>'Table 79'!E26+'Table 80'!E26+'Table 81'!E26</f>
        <v>0.24232600000000004</v>
      </c>
      <c r="F26" s="17">
        <f>'Table 79'!F26+'Table 80'!F26+'Table 81'!F26</f>
        <v>0.565496</v>
      </c>
      <c r="G26" s="73">
        <f>'Table 79'!G26+'Table 80'!G26+'Table 81'!G26</f>
        <v>-0.24512400000000001</v>
      </c>
      <c r="H26" s="9">
        <f>'Table 79'!H26+'Table 80'!H26+'Table 81'!H26</f>
        <v>6.0470300000000012</v>
      </c>
      <c r="I26" s="16">
        <f>'Table 79'!I26+'Table 80'!I26+'Table 81'!I26</f>
        <v>-0.35939900000000002</v>
      </c>
      <c r="J26" s="17">
        <f>'Table 79'!J26+'Table 80'!J26+'Table 81'!J26</f>
        <v>-0.49354200000000004</v>
      </c>
      <c r="K26" s="17">
        <f>'Table 79'!K26+'Table 80'!K26+'Table 81'!K26</f>
        <v>0.28746300000000002</v>
      </c>
      <c r="L26" s="17">
        <f>'Table 79'!L26+'Table 80'!L26+'Table 81'!L26</f>
        <v>7.3413000000000006E-2</v>
      </c>
      <c r="M26" s="17">
        <f>'Table 79'!M26+'Table 80'!M26+'Table 81'!M26</f>
        <v>0.227663</v>
      </c>
      <c r="N26" s="17">
        <f>'Table 79'!N26+'Table 80'!N26+'Table 81'!N26</f>
        <v>0.11646599999999999</v>
      </c>
      <c r="O26" s="17">
        <f>'Table 79'!O26+'Table 80'!O26+'Table 81'!O26</f>
        <v>-8.7565000000000004E-2</v>
      </c>
      <c r="P26" s="17">
        <f>'Table 79'!P26+'Table 80'!P26+'Table 81'!P26</f>
        <v>-0.14887799999999998</v>
      </c>
      <c r="Q26" s="17">
        <f>'Table 79'!Q26+'Table 80'!Q26+'Table 81'!Q26</f>
        <v>-9.7407999999999995E-2</v>
      </c>
      <c r="R26" s="17">
        <f>'Table 79'!R26+'Table 80'!R26+'Table 81'!R26</f>
        <v>-0.236375</v>
      </c>
      <c r="S26" s="73">
        <f>'Table 79'!S26+'Table 80'!S26+'Table 81'!S26</f>
        <v>-0.360456</v>
      </c>
      <c r="T26" s="9">
        <f>'Table 79'!T26+'Table 80'!T26+'Table 81'!T26</f>
        <v>-1.0786180000000003</v>
      </c>
      <c r="U26" s="9">
        <f>'Table 79'!U26+'Table 80'!U26+'Table 81'!U26</f>
        <v>-0.52909300000000015</v>
      </c>
    </row>
    <row r="27" spans="1:21">
      <c r="A27" s="142">
        <v>2017</v>
      </c>
      <c r="B27" s="9">
        <f>'Table 79'!B27+'Table 80'!B27+'Table 81'!B27</f>
        <v>7.4120719999999993</v>
      </c>
      <c r="C27" s="16">
        <f>'Table 79'!C27+'Table 80'!C27+'Table 81'!C27</f>
        <v>-0.16907499999999998</v>
      </c>
      <c r="D27" s="17">
        <f>'Table 79'!D27+'Table 80'!D27+'Table 81'!D27</f>
        <v>4.1183899999999998</v>
      </c>
      <c r="E27" s="17">
        <f>'Table 79'!E27+'Table 80'!E27+'Table 81'!E27</f>
        <v>0.16425500000000001</v>
      </c>
      <c r="F27" s="17">
        <f>'Table 79'!F27+'Table 80'!F27+'Table 81'!F27</f>
        <v>0.37703900000000001</v>
      </c>
      <c r="G27" s="73">
        <f>'Table 79'!G27+'Table 80'!G27+'Table 81'!G27</f>
        <v>1.1123450000000001</v>
      </c>
      <c r="H27" s="9">
        <f>'Table 79'!H27+'Table 80'!H27+'Table 81'!H27</f>
        <v>5.6029540000000004</v>
      </c>
      <c r="I27" s="16">
        <f>'Table 79'!I27+'Table 80'!I27+'Table 81'!I27</f>
        <v>0.28267700000000001</v>
      </c>
      <c r="J27" s="17">
        <f>'Table 79'!J27+'Table 80'!J27+'Table 81'!J27</f>
        <v>0.35641</v>
      </c>
      <c r="K27" s="17">
        <f>'Table 79'!K27+'Table 80'!K27+'Table 81'!K27</f>
        <v>-0.46995399999999998</v>
      </c>
      <c r="L27" s="17">
        <f>'Table 79'!L27+'Table 80'!L27+'Table 81'!L27</f>
        <v>0.214335</v>
      </c>
      <c r="M27" s="17">
        <f>'Table 79'!M27+'Table 80'!M27+'Table 81'!M27</f>
        <v>0.675736</v>
      </c>
      <c r="N27" s="17">
        <f>'Table 79'!N27+'Table 80'!N27+'Table 81'!N27</f>
        <v>0.16137600000000002</v>
      </c>
      <c r="O27" s="17">
        <f>'Table 79'!O27+'Table 80'!O27+'Table 81'!O27</f>
        <v>0.14546999999999999</v>
      </c>
      <c r="P27" s="17">
        <f>'Table 79'!P27+'Table 80'!P27+'Table 81'!P27</f>
        <v>-7.2930000000000009E-3</v>
      </c>
      <c r="Q27" s="17">
        <f>'Table 79'!Q27+'Table 80'!Q27+'Table 81'!Q27</f>
        <v>2.0799999999999999E-2</v>
      </c>
      <c r="R27" s="17">
        <f>'Table 79'!R27+'Table 80'!R27+'Table 81'!R27</f>
        <v>0.420404</v>
      </c>
      <c r="S27" s="73">
        <f>'Table 79'!S27+'Table 80'!S27+'Table 81'!S27</f>
        <v>9.1569999999999881E-3</v>
      </c>
      <c r="T27" s="9">
        <f>'Table 79'!T27+'Table 80'!T27+'Table 81'!T27</f>
        <v>1.809118</v>
      </c>
      <c r="U27" s="9">
        <f>'Table 79'!U27+'Table 80'!U27+'Table 81'!U27</f>
        <v>3.293682</v>
      </c>
    </row>
    <row r="28" spans="1:21" s="239" customFormat="1">
      <c r="A28" s="241">
        <v>2018</v>
      </c>
      <c r="B28" s="9">
        <f>'Table 79'!B28+'Table 80'!B28+'Table 81'!B28</f>
        <v>-4.0782110000000005</v>
      </c>
      <c r="C28" s="16">
        <f>'Table 79'!C28+'Table 80'!C28+'Table 81'!C28</f>
        <v>-0.20199399999999998</v>
      </c>
      <c r="D28" s="17">
        <f>'Table 79'!D28+'Table 80'!D28+'Table 81'!D28</f>
        <v>0.30033399999999993</v>
      </c>
      <c r="E28" s="17">
        <f>'Table 79'!E28+'Table 80'!E28+'Table 81'!E28</f>
        <v>-1.2765999999999998E-2</v>
      </c>
      <c r="F28" s="17">
        <f>'Table 79'!F28+'Table 80'!F28+'Table 81'!F28</f>
        <v>-1.9657999999999985E-2</v>
      </c>
      <c r="G28" s="73">
        <f>'Table 79'!G28+'Table 80'!G28+'Table 81'!G28</f>
        <v>-0.11454400000000001</v>
      </c>
      <c r="H28" s="9">
        <f>'Table 79'!H28+'Table 80'!H28+'Table 81'!H28</f>
        <v>-4.8628000000000032E-2</v>
      </c>
      <c r="I28" s="16">
        <f>'Table 79'!I28+'Table 80'!I28+'Table 81'!I28</f>
        <v>-0.12479599999999999</v>
      </c>
      <c r="J28" s="17">
        <f>'Table 79'!J28+'Table 80'!J28+'Table 81'!J28</f>
        <v>-1.0585389999999999</v>
      </c>
      <c r="K28" s="17">
        <f>'Table 79'!K28+'Table 80'!K28+'Table 81'!K28</f>
        <v>1.8344000000000003E-2</v>
      </c>
      <c r="L28" s="17">
        <f>'Table 79'!L28+'Table 80'!L28+'Table 81'!L28</f>
        <v>-7.4830000000000008E-2</v>
      </c>
      <c r="M28" s="17">
        <f>'Table 79'!M28+'Table 80'!M28+'Table 81'!M28</f>
        <v>-3.7018000000000002E-2</v>
      </c>
      <c r="N28" s="17">
        <f>'Table 79'!N28+'Table 80'!N28+'Table 81'!N28</f>
        <v>-2.0488000000000003E-2</v>
      </c>
      <c r="O28" s="17">
        <f>'Table 79'!O28+'Table 80'!O28+'Table 81'!O28</f>
        <v>-0.22906800000000002</v>
      </c>
      <c r="P28" s="17">
        <f>'Table 79'!P28+'Table 80'!P28+'Table 81'!P28</f>
        <v>-0.23924499999999996</v>
      </c>
      <c r="Q28" s="17">
        <f>'Table 79'!Q28+'Table 80'!Q28+'Table 81'!Q28</f>
        <v>-6.7296999999999996E-2</v>
      </c>
      <c r="R28" s="17">
        <f>'Table 79'!R28+'Table 80'!R28+'Table 81'!R28</f>
        <v>-0.339499</v>
      </c>
      <c r="S28" s="73">
        <f>'Table 79'!S28+'Table 80'!S28+'Table 81'!S28</f>
        <v>-1.8571470000000001</v>
      </c>
      <c r="T28" s="9">
        <f>'Table 79'!T28+'Table 80'!T28+'Table 81'!T28</f>
        <v>-4.0295829999999997</v>
      </c>
      <c r="U28" s="9">
        <f>'Table 79'!U28+'Table 80'!U28+'Table 81'!U28</f>
        <v>-4.3785449999999999</v>
      </c>
    </row>
    <row r="29" spans="1:21">
      <c r="A29" s="169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</row>
    <row r="30" spans="1:21">
      <c r="A30" s="1" t="s">
        <v>925</v>
      </c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</row>
    <row r="31" spans="1:21">
      <c r="A31" s="1"/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</row>
    <row r="32" spans="1:21">
      <c r="A32" s="241" t="s">
        <v>992</v>
      </c>
      <c r="B32" s="9">
        <f>AVERAGE(B8:B28)</f>
        <v>2.4268553333333331</v>
      </c>
      <c r="C32" s="16">
        <f t="shared" ref="C32:U32" si="2">AVERAGE(C8:C28)</f>
        <v>0.20557038095238095</v>
      </c>
      <c r="D32" s="17">
        <f t="shared" si="2"/>
        <v>1.4582579999999996</v>
      </c>
      <c r="E32" s="17">
        <f t="shared" si="2"/>
        <v>6.3012190476190472E-2</v>
      </c>
      <c r="F32" s="17">
        <f t="shared" si="2"/>
        <v>-0.19956519047619045</v>
      </c>
      <c r="G32" s="73">
        <f t="shared" si="2"/>
        <v>0.23308647619047612</v>
      </c>
      <c r="H32" s="9">
        <f t="shared" si="2"/>
        <v>1.7603618571428572</v>
      </c>
      <c r="I32" s="16">
        <f t="shared" si="2"/>
        <v>0.15333842857142857</v>
      </c>
      <c r="J32" s="17">
        <f t="shared" si="2"/>
        <v>0.19690447619047621</v>
      </c>
      <c r="K32" s="17">
        <f t="shared" si="2"/>
        <v>2.0104285714285713E-2</v>
      </c>
      <c r="L32" s="17">
        <f t="shared" si="2"/>
        <v>0.18228866666666668</v>
      </c>
      <c r="M32" s="17">
        <f t="shared" si="2"/>
        <v>0.14332909523809526</v>
      </c>
      <c r="N32" s="17">
        <f t="shared" si="2"/>
        <v>4.1664047619047614E-2</v>
      </c>
      <c r="O32" s="17">
        <f t="shared" si="2"/>
        <v>-3.8574809523809539E-2</v>
      </c>
      <c r="P32" s="17">
        <f t="shared" si="2"/>
        <v>-5.3949047619047605E-3</v>
      </c>
      <c r="Q32" s="17">
        <f t="shared" si="2"/>
        <v>-1.2760333333333328E-2</v>
      </c>
      <c r="R32" s="17">
        <f t="shared" si="2"/>
        <v>6.3944666666666664E-2</v>
      </c>
      <c r="S32" s="73">
        <f t="shared" si="2"/>
        <v>-7.8350142857142854E-2</v>
      </c>
      <c r="T32" s="9">
        <f t="shared" si="2"/>
        <v>0.6664934761904765</v>
      </c>
      <c r="U32" s="9">
        <f t="shared" si="2"/>
        <v>0.96859733333333342</v>
      </c>
    </row>
    <row r="33" spans="1:21">
      <c r="A33" s="241" t="s">
        <v>899</v>
      </c>
      <c r="B33" s="9">
        <f>AVERAGE(B8:B17)</f>
        <v>6.2336201999999998</v>
      </c>
      <c r="C33" s="16">
        <f t="shared" ref="C33:U33" si="3">AVERAGE(C8:C17)</f>
        <v>0.36777300000000002</v>
      </c>
      <c r="D33" s="17">
        <f t="shared" si="3"/>
        <v>5.2525091999999995</v>
      </c>
      <c r="E33" s="17">
        <f t="shared" si="3"/>
        <v>4.9882899999999994E-2</v>
      </c>
      <c r="F33" s="17">
        <f t="shared" si="3"/>
        <v>-7.5213000000000137E-3</v>
      </c>
      <c r="G33" s="73">
        <f t="shared" si="3"/>
        <v>0.15572799999999998</v>
      </c>
      <c r="H33" s="9">
        <f t="shared" si="3"/>
        <v>5.8183717999999995</v>
      </c>
      <c r="I33" s="16">
        <f t="shared" si="3"/>
        <v>0.18786239999999996</v>
      </c>
      <c r="J33" s="17">
        <f t="shared" si="3"/>
        <v>4.6310299999999985E-2</v>
      </c>
      <c r="K33" s="17">
        <f t="shared" si="3"/>
        <v>9.329000000000004E-4</v>
      </c>
      <c r="L33" s="17">
        <f t="shared" si="3"/>
        <v>0.19083780000000006</v>
      </c>
      <c r="M33" s="17">
        <f t="shared" si="3"/>
        <v>5.1360099999999999E-2</v>
      </c>
      <c r="N33" s="17">
        <f t="shared" si="3"/>
        <v>3.4605000000000004E-2</v>
      </c>
      <c r="O33" s="17">
        <f t="shared" si="3"/>
        <v>-4.55898E-2</v>
      </c>
      <c r="P33" s="17">
        <f t="shared" si="3"/>
        <v>-7.4842400000000003E-2</v>
      </c>
      <c r="Q33" s="17">
        <f t="shared" si="3"/>
        <v>-4.7555799999999995E-2</v>
      </c>
      <c r="R33" s="17">
        <f t="shared" si="3"/>
        <v>8.1657800000000003E-2</v>
      </c>
      <c r="S33" s="73">
        <f t="shared" si="3"/>
        <v>-1.0329899999999993E-2</v>
      </c>
      <c r="T33" s="9">
        <f t="shared" si="3"/>
        <v>0.41524840000000002</v>
      </c>
      <c r="U33" s="9">
        <f t="shared" si="3"/>
        <v>0.98111099999999962</v>
      </c>
    </row>
    <row r="34" spans="1:21">
      <c r="A34" s="241" t="s">
        <v>1002</v>
      </c>
      <c r="B34" s="9">
        <f>AVERAGE(B18:B28)</f>
        <v>-1.0338400000000001</v>
      </c>
      <c r="C34" s="16">
        <f t="shared" ref="C34:U34" si="4">AVERAGE(C18:C28)</f>
        <v>5.8113454545454517E-2</v>
      </c>
      <c r="D34" s="17">
        <f t="shared" si="4"/>
        <v>-1.9910612727272727</v>
      </c>
      <c r="E34" s="17">
        <f t="shared" si="4"/>
        <v>7.4947909090909107E-2</v>
      </c>
      <c r="F34" s="17">
        <f t="shared" si="4"/>
        <v>-0.3741505454545454</v>
      </c>
      <c r="G34" s="73">
        <f t="shared" si="4"/>
        <v>0.3034123636363637</v>
      </c>
      <c r="H34" s="9">
        <f t="shared" si="4"/>
        <v>-1.9287380909090912</v>
      </c>
      <c r="I34" s="16">
        <f t="shared" si="4"/>
        <v>0.12195299999999999</v>
      </c>
      <c r="J34" s="17">
        <f t="shared" si="4"/>
        <v>0.33380827272727276</v>
      </c>
      <c r="K34" s="17">
        <f t="shared" si="4"/>
        <v>3.7532818181818188E-2</v>
      </c>
      <c r="L34" s="17">
        <f t="shared" si="4"/>
        <v>0.17451672727272724</v>
      </c>
      <c r="M34" s="17">
        <f t="shared" si="4"/>
        <v>0.22693727272727271</v>
      </c>
      <c r="N34" s="17">
        <f t="shared" si="4"/>
        <v>4.8081363636363637E-2</v>
      </c>
      <c r="O34" s="17">
        <f t="shared" si="4"/>
        <v>-3.2197545454545458E-2</v>
      </c>
      <c r="P34" s="17">
        <f t="shared" si="4"/>
        <v>5.7739181818181821E-2</v>
      </c>
      <c r="Q34" s="17">
        <f t="shared" si="4"/>
        <v>1.8871909090909092E-2</v>
      </c>
      <c r="R34" s="17">
        <f t="shared" si="4"/>
        <v>4.784181818181818E-2</v>
      </c>
      <c r="S34" s="73">
        <f t="shared" si="4"/>
        <v>-0.1401867272727273</v>
      </c>
      <c r="T34" s="9">
        <f t="shared" si="4"/>
        <v>0.89489809090909067</v>
      </c>
      <c r="U34" s="9">
        <f>AVERAGE(U18:U28)</f>
        <v>0.95722127272727286</v>
      </c>
    </row>
    <row r="35" spans="1:21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</row>
    <row r="36" spans="1:21">
      <c r="A36" s="25" t="s">
        <v>594</v>
      </c>
      <c r="B36" s="97" t="s">
        <v>835</v>
      </c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</row>
    <row r="37" spans="1:21">
      <c r="A37" s="25" t="s">
        <v>595</v>
      </c>
      <c r="B37" s="3" t="s">
        <v>596</v>
      </c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</row>
    <row r="38" spans="1:21">
      <c r="A38" s="1" t="s">
        <v>1</v>
      </c>
      <c r="B38" s="3" t="s">
        <v>654</v>
      </c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</row>
  </sheetData>
  <mergeCells count="1">
    <mergeCell ref="B6:U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3"/>
  <dimension ref="A1:M37"/>
  <sheetViews>
    <sheetView workbookViewId="0">
      <selection activeCell="A28" sqref="A28:XFD28"/>
    </sheetView>
  </sheetViews>
  <sheetFormatPr defaultRowHeight="15"/>
  <cols>
    <col min="3" max="3" width="10.28515625" customWidth="1"/>
    <col min="4" max="4" width="10.140625" customWidth="1"/>
    <col min="5" max="5" width="9.85546875" customWidth="1"/>
    <col min="8" max="8" width="9.42578125" customWidth="1"/>
  </cols>
  <sheetData>
    <row r="1" spans="1:13" ht="15.75">
      <c r="A1" s="227" t="s">
        <v>46</v>
      </c>
      <c r="B1" s="2" t="s">
        <v>782</v>
      </c>
      <c r="C1" s="169"/>
      <c r="D1" s="169"/>
      <c r="E1" s="169"/>
      <c r="F1" s="169"/>
      <c r="G1" s="169"/>
      <c r="H1" s="169"/>
      <c r="I1" s="169"/>
      <c r="J1" s="169"/>
      <c r="K1" s="169"/>
      <c r="L1" s="169"/>
    </row>
    <row r="2" spans="1:13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1:13">
      <c r="A3" s="1" t="s">
        <v>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</row>
    <row r="4" spans="1:13">
      <c r="A4" s="1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</row>
    <row r="5" spans="1:13" ht="78.75">
      <c r="A5" s="4" t="s">
        <v>3</v>
      </c>
      <c r="B5" s="171" t="s">
        <v>781</v>
      </c>
      <c r="C5" s="170" t="s">
        <v>783</v>
      </c>
      <c r="D5" s="170" t="s">
        <v>784</v>
      </c>
      <c r="E5" s="170" t="s">
        <v>785</v>
      </c>
      <c r="F5" s="170" t="s">
        <v>786</v>
      </c>
      <c r="G5" s="170" t="s">
        <v>787</v>
      </c>
      <c r="H5" s="170" t="s">
        <v>788</v>
      </c>
      <c r="I5" s="170" t="s">
        <v>789</v>
      </c>
      <c r="J5" s="170" t="s">
        <v>790</v>
      </c>
      <c r="K5" s="170" t="s">
        <v>791</v>
      </c>
      <c r="L5" s="170" t="s">
        <v>792</v>
      </c>
      <c r="M5" s="170" t="s">
        <v>793</v>
      </c>
    </row>
    <row r="6" spans="1:13" ht="15" customHeight="1">
      <c r="A6" s="67"/>
      <c r="B6" s="246" t="s">
        <v>655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</row>
    <row r="7" spans="1:13">
      <c r="A7" s="142">
        <v>1997</v>
      </c>
      <c r="B7" s="101">
        <v>19886</v>
      </c>
      <c r="C7" s="102">
        <v>9270</v>
      </c>
      <c r="D7" s="102">
        <v>165</v>
      </c>
      <c r="E7" s="102">
        <v>5262</v>
      </c>
      <c r="F7" s="102">
        <v>3288</v>
      </c>
      <c r="G7" s="163">
        <v>24</v>
      </c>
      <c r="H7" s="163">
        <v>469</v>
      </c>
      <c r="I7" s="163">
        <v>235</v>
      </c>
      <c r="J7" s="163">
        <v>237</v>
      </c>
      <c r="K7" s="163">
        <v>10512</v>
      </c>
      <c r="L7" s="163">
        <v>10539</v>
      </c>
      <c r="M7" s="163">
        <v>-122</v>
      </c>
    </row>
    <row r="8" spans="1:13">
      <c r="A8" s="142">
        <v>1998</v>
      </c>
      <c r="B8" s="101">
        <v>20879</v>
      </c>
      <c r="C8" s="102">
        <v>9526</v>
      </c>
      <c r="D8" s="102">
        <v>184</v>
      </c>
      <c r="E8" s="102">
        <v>5651</v>
      </c>
      <c r="F8" s="102">
        <v>3184</v>
      </c>
      <c r="G8" s="163">
        <v>15</v>
      </c>
      <c r="H8" s="163">
        <v>608</v>
      </c>
      <c r="I8" s="163">
        <v>-36</v>
      </c>
      <c r="J8" s="163">
        <v>-37</v>
      </c>
      <c r="K8" s="163">
        <v>12422</v>
      </c>
      <c r="L8" s="163">
        <v>11223</v>
      </c>
      <c r="M8" s="163">
        <v>-46</v>
      </c>
    </row>
    <row r="9" spans="1:13">
      <c r="A9" s="142">
        <v>1999</v>
      </c>
      <c r="B9" s="101">
        <v>22127</v>
      </c>
      <c r="C9" s="102">
        <v>9898</v>
      </c>
      <c r="D9" s="102">
        <v>209</v>
      </c>
      <c r="E9" s="102">
        <v>5749</v>
      </c>
      <c r="F9" s="102">
        <v>4032</v>
      </c>
      <c r="G9" s="163">
        <v>26</v>
      </c>
      <c r="H9" s="163">
        <v>795</v>
      </c>
      <c r="I9" s="163">
        <v>-34</v>
      </c>
      <c r="J9" s="163">
        <v>-34</v>
      </c>
      <c r="K9" s="163">
        <v>13300</v>
      </c>
      <c r="L9" s="163">
        <v>12555</v>
      </c>
      <c r="M9" s="163">
        <v>13</v>
      </c>
    </row>
    <row r="10" spans="1:13">
      <c r="A10" s="142">
        <v>2000</v>
      </c>
      <c r="B10" s="101">
        <v>23315</v>
      </c>
      <c r="C10" s="102">
        <v>10234</v>
      </c>
      <c r="D10" s="102">
        <v>203</v>
      </c>
      <c r="E10" s="102">
        <v>5952</v>
      </c>
      <c r="F10" s="102">
        <v>3514</v>
      </c>
      <c r="G10" s="163">
        <v>26</v>
      </c>
      <c r="H10" s="163">
        <v>787</v>
      </c>
      <c r="I10" s="163">
        <v>236</v>
      </c>
      <c r="J10" s="163">
        <v>239</v>
      </c>
      <c r="K10" s="163">
        <v>14901</v>
      </c>
      <c r="L10" s="163">
        <v>13101</v>
      </c>
      <c r="M10" s="163">
        <v>10</v>
      </c>
    </row>
    <row r="11" spans="1:13">
      <c r="A11" s="142">
        <v>2001</v>
      </c>
      <c r="B11" s="101">
        <v>23877</v>
      </c>
      <c r="C11" s="102">
        <v>10520</v>
      </c>
      <c r="D11" s="102">
        <v>195</v>
      </c>
      <c r="E11" s="102">
        <v>6014</v>
      </c>
      <c r="F11" s="102">
        <v>3507</v>
      </c>
      <c r="G11" s="163">
        <v>31</v>
      </c>
      <c r="H11" s="163">
        <v>806</v>
      </c>
      <c r="I11" s="163">
        <v>148</v>
      </c>
      <c r="J11" s="163">
        <v>149</v>
      </c>
      <c r="K11" s="163">
        <v>14702</v>
      </c>
      <c r="L11" s="163">
        <v>12794</v>
      </c>
      <c r="M11" s="163">
        <v>38</v>
      </c>
    </row>
    <row r="12" spans="1:13">
      <c r="A12" s="142">
        <v>2002</v>
      </c>
      <c r="B12" s="101">
        <v>27744</v>
      </c>
      <c r="C12" s="102">
        <v>10852</v>
      </c>
      <c r="D12" s="102">
        <v>214</v>
      </c>
      <c r="E12" s="102">
        <v>6155</v>
      </c>
      <c r="F12" s="102">
        <v>3420</v>
      </c>
      <c r="G12" s="163">
        <v>35</v>
      </c>
      <c r="H12" s="163">
        <v>907</v>
      </c>
      <c r="I12" s="163">
        <v>-200</v>
      </c>
      <c r="J12" s="163">
        <v>-202</v>
      </c>
      <c r="K12" s="163">
        <v>19687</v>
      </c>
      <c r="L12" s="163">
        <v>13131</v>
      </c>
      <c r="M12" s="163">
        <v>96</v>
      </c>
    </row>
    <row r="13" spans="1:13">
      <c r="A13" s="142">
        <v>2003</v>
      </c>
      <c r="B13" s="101">
        <v>29564</v>
      </c>
      <c r="C13" s="102">
        <v>11192</v>
      </c>
      <c r="D13" s="102">
        <v>229</v>
      </c>
      <c r="E13" s="102">
        <v>6232</v>
      </c>
      <c r="F13" s="102">
        <v>3979</v>
      </c>
      <c r="G13" s="163">
        <v>29</v>
      </c>
      <c r="H13" s="163">
        <v>638</v>
      </c>
      <c r="I13" s="163">
        <v>100</v>
      </c>
      <c r="J13" s="163">
        <v>101</v>
      </c>
      <c r="K13" s="163">
        <v>21843</v>
      </c>
      <c r="L13" s="163">
        <v>14212</v>
      </c>
      <c r="M13" s="163">
        <v>13</v>
      </c>
    </row>
    <row r="14" spans="1:13">
      <c r="A14" s="142">
        <v>2004</v>
      </c>
      <c r="B14" s="101">
        <v>29349</v>
      </c>
      <c r="C14" s="102">
        <v>11357</v>
      </c>
      <c r="D14" s="102">
        <v>221</v>
      </c>
      <c r="E14" s="102">
        <v>6132</v>
      </c>
      <c r="F14" s="102">
        <v>4658</v>
      </c>
      <c r="G14" s="163">
        <v>18</v>
      </c>
      <c r="H14" s="163">
        <v>519</v>
      </c>
      <c r="I14" s="163">
        <v>117</v>
      </c>
      <c r="J14" s="163">
        <v>118</v>
      </c>
      <c r="K14" s="163">
        <v>21735</v>
      </c>
      <c r="L14" s="163">
        <v>15003</v>
      </c>
      <c r="M14" s="163">
        <v>37</v>
      </c>
    </row>
    <row r="15" spans="1:13">
      <c r="A15" s="142">
        <v>2005</v>
      </c>
      <c r="B15" s="101">
        <v>30185</v>
      </c>
      <c r="C15" s="102">
        <v>11538</v>
      </c>
      <c r="D15" s="102">
        <v>228</v>
      </c>
      <c r="E15" s="102">
        <v>6226</v>
      </c>
      <c r="F15" s="102">
        <v>5043</v>
      </c>
      <c r="G15" s="163">
        <v>43</v>
      </c>
      <c r="H15" s="163">
        <v>657</v>
      </c>
      <c r="I15" s="163">
        <v>146</v>
      </c>
      <c r="J15" s="163">
        <v>148</v>
      </c>
      <c r="K15" s="163">
        <v>21791</v>
      </c>
      <c r="L15" s="163">
        <v>15168</v>
      </c>
      <c r="M15" s="163">
        <v>-45</v>
      </c>
    </row>
    <row r="16" spans="1:13">
      <c r="A16" s="142">
        <v>2006</v>
      </c>
      <c r="B16" s="101">
        <v>31384</v>
      </c>
      <c r="C16" s="102">
        <v>11825</v>
      </c>
      <c r="D16" s="102">
        <v>237</v>
      </c>
      <c r="E16" s="102">
        <v>6357</v>
      </c>
      <c r="F16" s="102">
        <v>4589</v>
      </c>
      <c r="G16" s="163">
        <v>44</v>
      </c>
      <c r="H16" s="163">
        <v>693</v>
      </c>
      <c r="I16" s="163">
        <v>203</v>
      </c>
      <c r="J16" s="163">
        <v>206</v>
      </c>
      <c r="K16" s="163">
        <v>23058</v>
      </c>
      <c r="L16" s="163">
        <v>15289</v>
      </c>
      <c r="M16" s="163">
        <v>-32</v>
      </c>
    </row>
    <row r="17" spans="1:13">
      <c r="A17" s="142">
        <v>2007</v>
      </c>
      <c r="B17" s="101">
        <v>34910</v>
      </c>
      <c r="C17" s="102">
        <v>12434</v>
      </c>
      <c r="D17" s="102">
        <v>220</v>
      </c>
      <c r="E17" s="102">
        <v>7109</v>
      </c>
      <c r="F17" s="102">
        <v>4205</v>
      </c>
      <c r="G17" s="163">
        <v>9</v>
      </c>
      <c r="H17" s="163">
        <v>794</v>
      </c>
      <c r="I17" s="163">
        <v>211</v>
      </c>
      <c r="J17" s="163">
        <v>214</v>
      </c>
      <c r="K17" s="163">
        <v>26152</v>
      </c>
      <c r="L17" s="163">
        <v>15808</v>
      </c>
      <c r="M17" s="163">
        <v>-7</v>
      </c>
    </row>
    <row r="18" spans="1:13">
      <c r="A18" s="142">
        <v>2008</v>
      </c>
      <c r="B18" s="101">
        <v>34385</v>
      </c>
      <c r="C18" s="102">
        <v>13035</v>
      </c>
      <c r="D18" s="102">
        <v>244</v>
      </c>
      <c r="E18" s="102">
        <v>6809</v>
      </c>
      <c r="F18" s="102">
        <v>4781</v>
      </c>
      <c r="G18" s="163">
        <v>32</v>
      </c>
      <c r="H18" s="163">
        <v>893</v>
      </c>
      <c r="I18" s="163">
        <v>-56</v>
      </c>
      <c r="J18" s="163">
        <v>-58</v>
      </c>
      <c r="K18" s="163">
        <v>25793</v>
      </c>
      <c r="L18" s="163">
        <v>16671</v>
      </c>
      <c r="M18" s="163">
        <v>-4</v>
      </c>
    </row>
    <row r="19" spans="1:13">
      <c r="A19" s="142">
        <v>2009</v>
      </c>
      <c r="B19" s="101">
        <v>30928</v>
      </c>
      <c r="C19" s="102">
        <v>13394</v>
      </c>
      <c r="D19" s="102">
        <v>251</v>
      </c>
      <c r="E19" s="102">
        <v>7362</v>
      </c>
      <c r="F19" s="102">
        <v>4317</v>
      </c>
      <c r="G19" s="163">
        <v>40</v>
      </c>
      <c r="H19" s="163">
        <v>1136</v>
      </c>
      <c r="I19" s="163">
        <v>-210</v>
      </c>
      <c r="J19" s="163">
        <v>-212</v>
      </c>
      <c r="K19" s="163">
        <v>20826</v>
      </c>
      <c r="L19" s="163">
        <v>15923</v>
      </c>
      <c r="M19" s="163">
        <v>-43</v>
      </c>
    </row>
    <row r="20" spans="1:13">
      <c r="A20" s="142">
        <v>2010</v>
      </c>
      <c r="B20" s="101">
        <v>32614</v>
      </c>
      <c r="C20" s="102">
        <v>13870</v>
      </c>
      <c r="D20" s="102">
        <v>244</v>
      </c>
      <c r="E20" s="102">
        <v>7563</v>
      </c>
      <c r="F20" s="102">
        <v>5114</v>
      </c>
      <c r="G20" s="163">
        <v>47</v>
      </c>
      <c r="H20" s="163">
        <v>1366</v>
      </c>
      <c r="I20" s="163">
        <v>266</v>
      </c>
      <c r="J20" s="163">
        <v>268</v>
      </c>
      <c r="K20" s="163">
        <v>21823</v>
      </c>
      <c r="L20" s="163">
        <v>17516</v>
      </c>
      <c r="M20" s="163">
        <v>-53</v>
      </c>
    </row>
    <row r="21" spans="1:13">
      <c r="A21" s="142">
        <v>2011</v>
      </c>
      <c r="B21" s="101">
        <v>33510</v>
      </c>
      <c r="C21" s="102">
        <v>14235</v>
      </c>
      <c r="D21" s="102">
        <v>259</v>
      </c>
      <c r="E21" s="102">
        <v>7572</v>
      </c>
      <c r="F21" s="102">
        <v>6706</v>
      </c>
      <c r="G21" s="163">
        <v>46</v>
      </c>
      <c r="H21" s="163">
        <v>1322</v>
      </c>
      <c r="I21" s="163">
        <v>200</v>
      </c>
      <c r="J21" s="163">
        <v>206</v>
      </c>
      <c r="K21" s="163">
        <v>22212</v>
      </c>
      <c r="L21" s="163">
        <v>18897</v>
      </c>
      <c r="M21" s="163">
        <v>-46</v>
      </c>
    </row>
    <row r="22" spans="1:13">
      <c r="A22" s="142">
        <v>2012</v>
      </c>
      <c r="B22" s="101">
        <v>32035</v>
      </c>
      <c r="C22" s="102">
        <v>14630</v>
      </c>
      <c r="D22" s="102">
        <v>257</v>
      </c>
      <c r="E22" s="102">
        <v>7458</v>
      </c>
      <c r="F22" s="102">
        <v>8408</v>
      </c>
      <c r="G22" s="163">
        <v>42</v>
      </c>
      <c r="H22" s="163">
        <v>1375</v>
      </c>
      <c r="I22" s="163">
        <v>154</v>
      </c>
      <c r="J22" s="163">
        <v>-14</v>
      </c>
      <c r="K22" s="163">
        <v>20294</v>
      </c>
      <c r="L22" s="163">
        <v>20547</v>
      </c>
      <c r="M22" s="163">
        <v>-37</v>
      </c>
    </row>
    <row r="23" spans="1:13">
      <c r="A23" s="142">
        <v>2013</v>
      </c>
      <c r="B23" s="101">
        <v>33718</v>
      </c>
      <c r="C23" s="102">
        <v>15073</v>
      </c>
      <c r="D23" s="102">
        <v>247</v>
      </c>
      <c r="E23" s="102">
        <v>7307</v>
      </c>
      <c r="F23" s="102">
        <v>10152</v>
      </c>
      <c r="G23" s="163">
        <v>36</v>
      </c>
      <c r="H23" s="163">
        <v>1216</v>
      </c>
      <c r="I23" s="163">
        <v>117</v>
      </c>
      <c r="J23" s="163">
        <v>185</v>
      </c>
      <c r="K23" s="163">
        <v>20964</v>
      </c>
      <c r="L23" s="163">
        <v>21507</v>
      </c>
      <c r="M23" s="163">
        <v>50</v>
      </c>
    </row>
    <row r="24" spans="1:13">
      <c r="A24" s="142">
        <v>2014</v>
      </c>
      <c r="B24" s="101">
        <v>33324</v>
      </c>
      <c r="C24" s="102">
        <v>15415</v>
      </c>
      <c r="D24" s="102">
        <v>232</v>
      </c>
      <c r="E24" s="102">
        <v>7125</v>
      </c>
      <c r="F24" s="102">
        <v>10229</v>
      </c>
      <c r="G24" s="163">
        <v>29</v>
      </c>
      <c r="H24" s="163">
        <v>1270</v>
      </c>
      <c r="I24" s="163">
        <v>171</v>
      </c>
      <c r="J24" s="163">
        <v>185</v>
      </c>
      <c r="K24" s="163">
        <v>19339</v>
      </c>
      <c r="L24" s="163">
        <v>20454</v>
      </c>
      <c r="M24" s="163">
        <v>-23</v>
      </c>
    </row>
    <row r="25" spans="1:13">
      <c r="A25" s="142">
        <v>2015</v>
      </c>
      <c r="B25" s="101">
        <v>32920</v>
      </c>
      <c r="C25" s="102">
        <v>15658</v>
      </c>
      <c r="D25" s="102">
        <v>248</v>
      </c>
      <c r="E25" s="102">
        <v>7194</v>
      </c>
      <c r="F25" s="102">
        <v>10148</v>
      </c>
      <c r="G25" s="163">
        <v>24</v>
      </c>
      <c r="H25" s="163">
        <v>1118</v>
      </c>
      <c r="I25" s="163">
        <v>101</v>
      </c>
      <c r="J25" s="163">
        <v>56</v>
      </c>
      <c r="K25" s="163">
        <v>17758</v>
      </c>
      <c r="L25" s="163">
        <v>19495</v>
      </c>
      <c r="M25" s="163">
        <v>-20</v>
      </c>
    </row>
    <row r="26" spans="1:13">
      <c r="A26" s="142">
        <v>2016</v>
      </c>
      <c r="B26" s="101">
        <v>33514</v>
      </c>
      <c r="C26" s="102">
        <v>15712</v>
      </c>
      <c r="D26" s="102">
        <v>272</v>
      </c>
      <c r="E26" s="102">
        <v>7209</v>
      </c>
      <c r="F26" s="102">
        <v>11387</v>
      </c>
      <c r="G26" s="163">
        <v>21</v>
      </c>
      <c r="H26" s="163">
        <v>870</v>
      </c>
      <c r="I26" s="163">
        <v>19</v>
      </c>
      <c r="J26" s="163">
        <v>66</v>
      </c>
      <c r="K26" s="163">
        <v>19753</v>
      </c>
      <c r="L26" s="163">
        <v>21633</v>
      </c>
      <c r="M26" s="163">
        <v>32</v>
      </c>
    </row>
    <row r="27" spans="1:13">
      <c r="A27" s="142">
        <v>2017</v>
      </c>
      <c r="B27" s="101">
        <v>33811</v>
      </c>
      <c r="C27" s="102">
        <v>15821</v>
      </c>
      <c r="D27" s="102">
        <v>252</v>
      </c>
      <c r="E27" s="102">
        <v>7262</v>
      </c>
      <c r="F27" s="102">
        <v>9117</v>
      </c>
      <c r="G27" s="163">
        <v>18</v>
      </c>
      <c r="H27" s="163">
        <v>943</v>
      </c>
      <c r="I27" s="163">
        <v>179</v>
      </c>
      <c r="J27" s="163">
        <v>202</v>
      </c>
      <c r="K27" s="163">
        <v>19681</v>
      </c>
      <c r="L27" s="163">
        <v>19124</v>
      </c>
      <c r="M27" s="163">
        <v>-31</v>
      </c>
    </row>
    <row r="28" spans="1:13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</row>
    <row r="29" spans="1:13">
      <c r="A29" s="1" t="s">
        <v>22</v>
      </c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</row>
    <row r="30" spans="1:13">
      <c r="A30" s="1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</row>
    <row r="31" spans="1:13">
      <c r="A31" s="21" t="s">
        <v>656</v>
      </c>
      <c r="B31" s="9">
        <f>((B27/B7)^(1/(2017-1997))-1)*100</f>
        <v>2.689379355481436</v>
      </c>
      <c r="C31" s="16">
        <f t="shared" ref="C31:M31" si="0">((C27/C7)^(1/(2017-1997))-1)*100</f>
        <v>2.7088129262606397</v>
      </c>
      <c r="D31" s="17">
        <f t="shared" si="0"/>
        <v>2.139994428174874</v>
      </c>
      <c r="E31" s="17">
        <f t="shared" si="0"/>
        <v>1.6237624832048159</v>
      </c>
      <c r="F31" s="17">
        <f t="shared" si="0"/>
        <v>5.2315596786149721</v>
      </c>
      <c r="G31" s="17">
        <f t="shared" si="0"/>
        <v>-1.4281146643185361</v>
      </c>
      <c r="H31" s="17">
        <f t="shared" si="0"/>
        <v>3.5540151106141504</v>
      </c>
      <c r="I31" s="17">
        <f t="shared" si="0"/>
        <v>-1.351778830473227</v>
      </c>
      <c r="J31" s="17">
        <f t="shared" si="0"/>
        <v>-0.79577899875152847</v>
      </c>
      <c r="K31" s="17">
        <f t="shared" si="0"/>
        <v>3.1853616044131838</v>
      </c>
      <c r="L31" s="17">
        <f t="shared" si="0"/>
        <v>3.0241325541497277</v>
      </c>
      <c r="M31" s="17">
        <f t="shared" si="0"/>
        <v>-6.6208119885259205</v>
      </c>
    </row>
    <row r="32" spans="1:13">
      <c r="A32" s="21" t="s">
        <v>25</v>
      </c>
      <c r="B32" s="9">
        <f>((B17/B7)^(1/(2007-1997))-1)*100</f>
        <v>5.7889341124395255</v>
      </c>
      <c r="C32" s="16">
        <f t="shared" ref="C32:M32" si="1">((C17/C7)^(1/(2007-1997))-1)*100</f>
        <v>2.9800534463284567</v>
      </c>
      <c r="D32" s="17">
        <f t="shared" si="1"/>
        <v>2.9186008964760646</v>
      </c>
      <c r="E32" s="17">
        <f t="shared" si="1"/>
        <v>3.054216797935827</v>
      </c>
      <c r="F32" s="17">
        <f t="shared" si="1"/>
        <v>2.4904545203512152</v>
      </c>
      <c r="G32" s="17">
        <f t="shared" si="1"/>
        <v>-9.3426277262233413</v>
      </c>
      <c r="H32" s="17">
        <f t="shared" si="1"/>
        <v>5.4058624225904461</v>
      </c>
      <c r="I32" s="17">
        <f t="shared" si="1"/>
        <v>-1.0714919930213784</v>
      </c>
      <c r="J32" s="17">
        <f t="shared" si="1"/>
        <v>-1.0156483621710621</v>
      </c>
      <c r="K32" s="17">
        <f t="shared" si="1"/>
        <v>9.5423252741284372</v>
      </c>
      <c r="L32" s="17">
        <f t="shared" si="1"/>
        <v>4.1376450211956683</v>
      </c>
      <c r="M32" s="17">
        <f t="shared" si="1"/>
        <v>-24.859544930157995</v>
      </c>
    </row>
    <row r="33" spans="1:13">
      <c r="A33" s="21" t="s">
        <v>657</v>
      </c>
      <c r="B33" s="9">
        <f>((B27/B17)^(1/(2017-2007))-1)*100</f>
        <v>-0.31936023472992625</v>
      </c>
      <c r="C33" s="16">
        <f t="shared" ref="C33:M33" si="2">((C27/C17)^(1/(2017-2007))-1)*100</f>
        <v>2.4382868301736194</v>
      </c>
      <c r="D33" s="17">
        <f t="shared" si="2"/>
        <v>1.3672783239788933</v>
      </c>
      <c r="E33" s="17">
        <f t="shared" si="2"/>
        <v>0.21316373198312366</v>
      </c>
      <c r="F33" s="17">
        <f t="shared" si="2"/>
        <v>8.0459756395659063</v>
      </c>
      <c r="G33" s="17">
        <f t="shared" si="2"/>
        <v>7.1773462536293131</v>
      </c>
      <c r="H33" s="17">
        <f t="shared" si="2"/>
        <v>1.7347024071317163</v>
      </c>
      <c r="I33" s="17">
        <f t="shared" si="2"/>
        <v>-1.631271551923219</v>
      </c>
      <c r="J33" s="17">
        <f t="shared" si="2"/>
        <v>-0.57542124968142927</v>
      </c>
      <c r="K33" s="17">
        <f t="shared" si="2"/>
        <v>-2.8026945494450395</v>
      </c>
      <c r="L33" s="17">
        <f t="shared" si="2"/>
        <v>1.9225265404714476</v>
      </c>
      <c r="M33" s="17">
        <f t="shared" si="2"/>
        <v>16.044981968467063</v>
      </c>
    </row>
    <row r="34" spans="1:13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</row>
    <row r="35" spans="1:13">
      <c r="A35" s="25" t="s">
        <v>594</v>
      </c>
      <c r="B35" s="66" t="s">
        <v>938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</row>
    <row r="36" spans="1:13">
      <c r="A36" s="25" t="s">
        <v>595</v>
      </c>
      <c r="B36" s="3" t="s">
        <v>596</v>
      </c>
      <c r="C36" s="169"/>
      <c r="D36" s="169"/>
      <c r="E36" s="169"/>
      <c r="F36" s="169"/>
      <c r="G36" s="169"/>
      <c r="H36" s="169"/>
      <c r="I36" s="169"/>
      <c r="J36" s="169"/>
      <c r="K36" s="169"/>
      <c r="L36" s="169"/>
    </row>
    <row r="37" spans="1:13">
      <c r="A37" s="1" t="s">
        <v>1</v>
      </c>
      <c r="B37" s="3" t="s">
        <v>654</v>
      </c>
      <c r="C37" s="169"/>
      <c r="D37" s="169"/>
      <c r="E37" s="169"/>
      <c r="F37" s="169"/>
      <c r="G37" s="169"/>
      <c r="H37" s="169"/>
      <c r="I37" s="169"/>
      <c r="J37" s="169"/>
      <c r="K37" s="169"/>
      <c r="L37" s="169"/>
    </row>
  </sheetData>
  <mergeCells count="1">
    <mergeCell ref="B6:M6"/>
  </mergeCells>
  <pageMargins left="0.7" right="0.7" top="0.75" bottom="0.75" header="0.3" footer="0.3"/>
  <pageSetup orientation="portrait" horizontalDpi="0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128"/>
  <dimension ref="A1:U38"/>
  <sheetViews>
    <sheetView topLeftCell="A10" zoomScale="85" zoomScaleNormal="85" workbookViewId="0">
      <selection activeCell="U35" sqref="U35"/>
    </sheetView>
  </sheetViews>
  <sheetFormatPr defaultRowHeight="15"/>
  <sheetData>
    <row r="1" spans="1:21" ht="15.75">
      <c r="A1" s="227" t="s">
        <v>183</v>
      </c>
      <c r="B1" s="227" t="s">
        <v>998</v>
      </c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</row>
    <row r="2" spans="1:21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</row>
    <row r="3" spans="1:21" s="169" customFormat="1">
      <c r="A3" s="1" t="s">
        <v>2</v>
      </c>
    </row>
    <row r="4" spans="1:21" s="169" customFormat="1">
      <c r="A4" s="1"/>
    </row>
    <row r="5" spans="1:21" s="169" customFormat="1" ht="67.5">
      <c r="A5" s="4" t="s">
        <v>3</v>
      </c>
      <c r="B5" s="165" t="s">
        <v>4</v>
      </c>
      <c r="C5" s="170" t="s">
        <v>5</v>
      </c>
      <c r="D5" s="170" t="s">
        <v>6</v>
      </c>
      <c r="E5" s="170" t="s">
        <v>7</v>
      </c>
      <c r="F5" s="170" t="s">
        <v>8</v>
      </c>
      <c r="G5" s="170" t="s">
        <v>9</v>
      </c>
      <c r="H5" s="7" t="s">
        <v>10</v>
      </c>
      <c r="I5" s="170" t="s">
        <v>11</v>
      </c>
      <c r="J5" s="170" t="s">
        <v>12</v>
      </c>
      <c r="K5" s="170" t="s">
        <v>13</v>
      </c>
      <c r="L5" s="170" t="s">
        <v>14</v>
      </c>
      <c r="M5" s="170" t="s">
        <v>653</v>
      </c>
      <c r="N5" s="170" t="s">
        <v>652</v>
      </c>
      <c r="O5" s="170" t="s">
        <v>16</v>
      </c>
      <c r="P5" s="170" t="s">
        <v>17</v>
      </c>
      <c r="Q5" s="170" t="s">
        <v>18</v>
      </c>
      <c r="R5" s="170" t="s">
        <v>19</v>
      </c>
      <c r="S5" s="170" t="s">
        <v>20</v>
      </c>
      <c r="T5" s="7" t="s">
        <v>21</v>
      </c>
      <c r="U5" s="7" t="s">
        <v>41</v>
      </c>
    </row>
    <row r="6" spans="1:21" s="169" customFormat="1" ht="15" customHeight="1">
      <c r="A6" s="67"/>
      <c r="B6" s="246" t="s">
        <v>883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</row>
    <row r="7" spans="1:21" s="169" customFormat="1">
      <c r="A7" s="142">
        <v>1997</v>
      </c>
      <c r="B7" s="9" t="str">
        <f t="shared" ref="B7:K7" si="0">"N/A"</f>
        <v>N/A</v>
      </c>
      <c r="C7" s="16" t="str">
        <f t="shared" si="0"/>
        <v>N/A</v>
      </c>
      <c r="D7" s="17" t="str">
        <f t="shared" si="0"/>
        <v>N/A</v>
      </c>
      <c r="E7" s="17" t="str">
        <f t="shared" si="0"/>
        <v>N/A</v>
      </c>
      <c r="F7" s="17" t="str">
        <f t="shared" si="0"/>
        <v>N/A</v>
      </c>
      <c r="G7" s="73" t="str">
        <f t="shared" si="0"/>
        <v>N/A</v>
      </c>
      <c r="H7" s="11" t="str">
        <f t="shared" si="0"/>
        <v>N/A</v>
      </c>
      <c r="I7" s="16" t="str">
        <f t="shared" si="0"/>
        <v>N/A</v>
      </c>
      <c r="J7" s="17" t="str">
        <f t="shared" si="0"/>
        <v>N/A</v>
      </c>
      <c r="K7" s="17" t="str">
        <f t="shared" si="0"/>
        <v>N/A</v>
      </c>
      <c r="L7" s="17" t="str">
        <f t="shared" ref="L7:U7" si="1">"N/A"</f>
        <v>N/A</v>
      </c>
      <c r="M7" s="17" t="str">
        <f t="shared" si="1"/>
        <v>N/A</v>
      </c>
      <c r="N7" s="17" t="str">
        <f t="shared" si="1"/>
        <v>N/A</v>
      </c>
      <c r="O7" s="17" t="str">
        <f t="shared" si="1"/>
        <v>N/A</v>
      </c>
      <c r="P7" s="17" t="str">
        <f t="shared" si="1"/>
        <v>N/A</v>
      </c>
      <c r="Q7" s="17" t="str">
        <f t="shared" si="1"/>
        <v>N/A</v>
      </c>
      <c r="R7" s="17" t="str">
        <f t="shared" si="1"/>
        <v>N/A</v>
      </c>
      <c r="S7" s="17" t="str">
        <f t="shared" si="1"/>
        <v>N/A</v>
      </c>
      <c r="T7" s="9" t="str">
        <f t="shared" si="1"/>
        <v>N/A</v>
      </c>
      <c r="U7" s="9" t="str">
        <f t="shared" si="1"/>
        <v>N/A</v>
      </c>
    </row>
    <row r="8" spans="1:21" s="169" customFormat="1">
      <c r="A8" s="142">
        <v>1998</v>
      </c>
      <c r="B8" s="9">
        <v>3.3776820000000005</v>
      </c>
      <c r="C8" s="16">
        <v>0.27233800000000002</v>
      </c>
      <c r="D8" s="17">
        <v>1.952224</v>
      </c>
      <c r="E8" s="17">
        <v>0.25958300000000001</v>
      </c>
      <c r="F8" s="17">
        <v>0.56697299999999995</v>
      </c>
      <c r="G8" s="73">
        <v>0.50330900000000001</v>
      </c>
      <c r="H8" s="11">
        <v>3.5544270000000004</v>
      </c>
      <c r="I8" s="16">
        <v>0.34481200000000001</v>
      </c>
      <c r="J8" s="17">
        <v>0.123018</v>
      </c>
      <c r="K8" s="17">
        <v>-1.02477</v>
      </c>
      <c r="L8" s="17">
        <v>0.75042399999999998</v>
      </c>
      <c r="M8" s="17">
        <v>0.22578599999999999</v>
      </c>
      <c r="N8" s="17">
        <v>-0.177287</v>
      </c>
      <c r="O8" s="17">
        <v>-0.27817999999999998</v>
      </c>
      <c r="P8" s="17">
        <v>6.9338999999999998E-2</v>
      </c>
      <c r="Q8" s="17">
        <v>-0.18342800000000001</v>
      </c>
      <c r="R8" s="17">
        <v>0.182757</v>
      </c>
      <c r="S8" s="17">
        <v>-0.20921600000000001</v>
      </c>
      <c r="T8" s="9">
        <v>-0.17674500000000004</v>
      </c>
      <c r="U8" s="9">
        <v>1.4254580000000006</v>
      </c>
    </row>
    <row r="9" spans="1:21" s="169" customFormat="1">
      <c r="A9" s="142">
        <v>1999</v>
      </c>
      <c r="B9" s="9">
        <v>0.24424999999999986</v>
      </c>
      <c r="C9" s="16">
        <v>1.0685039999999999</v>
      </c>
      <c r="D9" s="17">
        <v>-1.5438E-2</v>
      </c>
      <c r="E9" s="17">
        <v>-0.478634</v>
      </c>
      <c r="F9" s="17">
        <v>0.19272</v>
      </c>
      <c r="G9" s="73">
        <v>-2.4708000000000001E-2</v>
      </c>
      <c r="H9" s="11">
        <v>0.74244399999999988</v>
      </c>
      <c r="I9" s="16">
        <v>0.13537099999999999</v>
      </c>
      <c r="J9" s="17">
        <v>0.22216</v>
      </c>
      <c r="K9" s="17">
        <v>-0.35381600000000002</v>
      </c>
      <c r="L9" s="17">
        <v>0.30238599999999999</v>
      </c>
      <c r="M9" s="17">
        <v>-0.201404</v>
      </c>
      <c r="N9" s="17">
        <v>-0.157503</v>
      </c>
      <c r="O9" s="17">
        <v>-0.190803</v>
      </c>
      <c r="P9" s="17">
        <v>1.83E-3</v>
      </c>
      <c r="Q9" s="17">
        <v>-7.2497000000000006E-2</v>
      </c>
      <c r="R9" s="17">
        <v>0.21862200000000001</v>
      </c>
      <c r="S9" s="73">
        <v>-0.40254000000000001</v>
      </c>
      <c r="T9" s="9">
        <v>-0.49819400000000003</v>
      </c>
      <c r="U9" s="9">
        <v>0.25968799999999986</v>
      </c>
    </row>
    <row r="10" spans="1:21" s="169" customFormat="1">
      <c r="A10" s="142">
        <v>2000</v>
      </c>
      <c r="B10" s="9">
        <v>4.9895829999999997</v>
      </c>
      <c r="C10" s="16">
        <v>0.15340100000000001</v>
      </c>
      <c r="D10" s="17">
        <v>1.714701</v>
      </c>
      <c r="E10" s="17">
        <v>-4.3748000000000002E-2</v>
      </c>
      <c r="F10" s="17">
        <v>-3.9098000000000001E-2</v>
      </c>
      <c r="G10" s="73">
        <v>0.321376</v>
      </c>
      <c r="H10" s="11">
        <v>2.1066319999999998</v>
      </c>
      <c r="I10" s="16">
        <v>0.28886600000000001</v>
      </c>
      <c r="J10" s="17">
        <v>0.63394099999999998</v>
      </c>
      <c r="K10" s="17">
        <v>0.32047500000000001</v>
      </c>
      <c r="L10" s="17">
        <v>0.78639099999999995</v>
      </c>
      <c r="M10" s="17">
        <v>0.38018800000000003</v>
      </c>
      <c r="N10" s="17">
        <v>2.6008E-2</v>
      </c>
      <c r="O10" s="17">
        <v>0.14557300000000001</v>
      </c>
      <c r="P10" s="17">
        <v>9.6080000000000002E-3</v>
      </c>
      <c r="Q10" s="17">
        <v>3.5456000000000001E-2</v>
      </c>
      <c r="R10" s="17">
        <v>-9.6975000000000006E-2</v>
      </c>
      <c r="S10" s="73">
        <v>0.35342000000000001</v>
      </c>
      <c r="T10" s="9">
        <v>2.8829509999999998</v>
      </c>
      <c r="U10" s="9">
        <v>3.2748819999999998</v>
      </c>
    </row>
    <row r="11" spans="1:21" s="169" customFormat="1">
      <c r="A11" s="142">
        <v>2001</v>
      </c>
      <c r="B11" s="9">
        <v>12.825182999999999</v>
      </c>
      <c r="C11" s="16">
        <v>-4.5393000000000003E-2</v>
      </c>
      <c r="D11" s="17">
        <v>13.109264</v>
      </c>
      <c r="E11" s="17">
        <v>-0.23379800000000001</v>
      </c>
      <c r="F11" s="17">
        <v>0.70603499999999997</v>
      </c>
      <c r="G11" s="73">
        <v>-1.424555</v>
      </c>
      <c r="H11" s="11">
        <v>12.111552999999999</v>
      </c>
      <c r="I11" s="16">
        <v>-9.9005999999999997E-2</v>
      </c>
      <c r="J11" s="17">
        <v>0.26648899999999998</v>
      </c>
      <c r="K11" s="17">
        <v>-1.1825E-2</v>
      </c>
      <c r="L11" s="17">
        <v>5.6238999999999997E-2</v>
      </c>
      <c r="M11" s="17">
        <v>-0.293213</v>
      </c>
      <c r="N11" s="17">
        <v>0.32358300000000001</v>
      </c>
      <c r="O11" s="17">
        <v>0.17191699999999999</v>
      </c>
      <c r="P11" s="17">
        <v>2.2447999999999999E-2</v>
      </c>
      <c r="Q11" s="17">
        <v>-2.2105E-2</v>
      </c>
      <c r="R11" s="17">
        <v>-7.3159999999999996E-3</v>
      </c>
      <c r="S11" s="73">
        <v>0.306419</v>
      </c>
      <c r="T11" s="9">
        <v>0.71362999999999999</v>
      </c>
      <c r="U11" s="9">
        <v>-0.28408100000000047</v>
      </c>
    </row>
    <row r="12" spans="1:21" s="169" customFormat="1">
      <c r="A12" s="142">
        <v>2002</v>
      </c>
      <c r="B12" s="9">
        <v>24.279643</v>
      </c>
      <c r="C12" s="16">
        <v>0.15576999999999999</v>
      </c>
      <c r="D12" s="17">
        <v>20.478203000000001</v>
      </c>
      <c r="E12" s="17">
        <v>0.73574099999999998</v>
      </c>
      <c r="F12" s="17">
        <v>-1.139648</v>
      </c>
      <c r="G12" s="73">
        <v>1.45655</v>
      </c>
      <c r="H12" s="11">
        <v>21.686616000000001</v>
      </c>
      <c r="I12" s="16">
        <v>0.104059</v>
      </c>
      <c r="J12" s="17">
        <v>0.22020200000000001</v>
      </c>
      <c r="K12" s="17">
        <v>0.25436300000000001</v>
      </c>
      <c r="L12" s="17">
        <v>0.96592299999999998</v>
      </c>
      <c r="M12" s="17">
        <v>0.62748199999999998</v>
      </c>
      <c r="N12" s="17">
        <v>3.9454999999999997E-2</v>
      </c>
      <c r="O12" s="17">
        <v>-0.170158</v>
      </c>
      <c r="P12" s="17">
        <v>8.7320999999999996E-2</v>
      </c>
      <c r="Q12" s="17">
        <v>1.468E-2</v>
      </c>
      <c r="R12" s="17">
        <v>0.19334299999999999</v>
      </c>
      <c r="S12" s="73">
        <v>0.256357</v>
      </c>
      <c r="T12" s="9">
        <v>2.5930270000000002</v>
      </c>
      <c r="U12" s="9">
        <v>3.8014399999999995</v>
      </c>
    </row>
    <row r="13" spans="1:21" s="169" customFormat="1">
      <c r="A13" s="142">
        <v>2003</v>
      </c>
      <c r="B13" s="9">
        <v>12.687379</v>
      </c>
      <c r="C13" s="16">
        <v>0.152197</v>
      </c>
      <c r="D13" s="17">
        <v>10.996907999999999</v>
      </c>
      <c r="E13" s="17">
        <v>5.6050000000000003E-2</v>
      </c>
      <c r="F13" s="17">
        <v>0.49193999999999999</v>
      </c>
      <c r="G13" s="73">
        <v>0.50434599999999996</v>
      </c>
      <c r="H13" s="11">
        <v>12.201440999999999</v>
      </c>
      <c r="I13" s="16">
        <v>7.6858999999999997E-2</v>
      </c>
      <c r="J13" s="17">
        <v>7.7213000000000004E-2</v>
      </c>
      <c r="K13" s="17">
        <v>0.28160800000000002</v>
      </c>
      <c r="L13" s="17">
        <v>-7.3640999999999998E-2</v>
      </c>
      <c r="M13" s="17">
        <v>2.9027000000000001E-2</v>
      </c>
      <c r="N13" s="17">
        <v>7.3991000000000001E-2</v>
      </c>
      <c r="O13" s="17">
        <v>-6.5301999999999999E-2</v>
      </c>
      <c r="P13" s="17">
        <v>-5.6500000000000002E-2</v>
      </c>
      <c r="Q13" s="17">
        <v>-4.82E-2</v>
      </c>
      <c r="R13" s="17">
        <v>4.7815999999999997E-2</v>
      </c>
      <c r="S13" s="73">
        <v>0.143067</v>
      </c>
      <c r="T13" s="9">
        <v>0.48593800000000004</v>
      </c>
      <c r="U13" s="9">
        <v>1.6904710000000005</v>
      </c>
    </row>
    <row r="14" spans="1:21" s="169" customFormat="1">
      <c r="A14" s="142">
        <v>2004</v>
      </c>
      <c r="B14" s="9">
        <v>-6.483270000000001</v>
      </c>
      <c r="C14" s="16">
        <v>0.26617800000000003</v>
      </c>
      <c r="D14" s="17">
        <v>-6.5852370000000002</v>
      </c>
      <c r="E14" s="17">
        <v>1.9479E-2</v>
      </c>
      <c r="F14" s="17">
        <v>0.25974000000000003</v>
      </c>
      <c r="G14" s="73">
        <v>-0.40172200000000002</v>
      </c>
      <c r="H14" s="11">
        <v>-6.4415620000000011</v>
      </c>
      <c r="I14" s="16">
        <v>0.120208</v>
      </c>
      <c r="J14" s="17">
        <v>0.18703700000000001</v>
      </c>
      <c r="K14" s="17">
        <v>-0.121826</v>
      </c>
      <c r="L14" s="17">
        <v>-0.276974</v>
      </c>
      <c r="M14" s="17">
        <v>-8.4706000000000004E-2</v>
      </c>
      <c r="N14" s="17">
        <v>-2.7917999999999998E-2</v>
      </c>
      <c r="O14" s="17">
        <v>2.3734999999999999E-2</v>
      </c>
      <c r="P14" s="17">
        <v>9.8294999999999993E-2</v>
      </c>
      <c r="Q14" s="17">
        <v>1.1716000000000001E-2</v>
      </c>
      <c r="R14" s="17">
        <v>-6.1760000000000001E-3</v>
      </c>
      <c r="S14" s="73">
        <v>3.4901000000000001E-2</v>
      </c>
      <c r="T14" s="9">
        <v>-4.1707999999999995E-2</v>
      </c>
      <c r="U14" s="9">
        <v>0.10196699999999925</v>
      </c>
    </row>
    <row r="15" spans="1:21" s="169" customFormat="1">
      <c r="A15" s="142">
        <v>2005</v>
      </c>
      <c r="B15" s="9">
        <v>-5.3817460000000006</v>
      </c>
      <c r="C15" s="16">
        <v>-0.340949</v>
      </c>
      <c r="D15" s="17">
        <v>-6.3899309999999998</v>
      </c>
      <c r="E15" s="17">
        <v>0.28346300000000002</v>
      </c>
      <c r="F15" s="17">
        <v>-0.41300700000000001</v>
      </c>
      <c r="G15" s="73">
        <v>0.11702899999999999</v>
      </c>
      <c r="H15" s="11">
        <v>-6.7433950000000005</v>
      </c>
      <c r="I15" s="16">
        <v>0.11426500000000001</v>
      </c>
      <c r="J15" s="17">
        <v>0.31624799999999997</v>
      </c>
      <c r="K15" s="17">
        <v>0.32602700000000001</v>
      </c>
      <c r="L15" s="17">
        <v>6.6439999999999999E-2</v>
      </c>
      <c r="M15" s="17">
        <v>9.1592000000000007E-2</v>
      </c>
      <c r="N15" s="17">
        <v>0.492871</v>
      </c>
      <c r="O15" s="17">
        <v>-2.1580999999999999E-2</v>
      </c>
      <c r="P15" s="17">
        <v>3.4408000000000001E-2</v>
      </c>
      <c r="Q15" s="17">
        <v>-8.7939999999999997E-3</v>
      </c>
      <c r="R15" s="17">
        <v>6.8182999999999994E-2</v>
      </c>
      <c r="S15" s="73">
        <v>-0.11801</v>
      </c>
      <c r="T15" s="9">
        <v>1.3616489999999999</v>
      </c>
      <c r="U15" s="9">
        <v>1.0081849999999992</v>
      </c>
    </row>
    <row r="16" spans="1:21" s="169" customFormat="1">
      <c r="A16" s="142">
        <v>2006</v>
      </c>
      <c r="B16" s="9">
        <v>-3.222464</v>
      </c>
      <c r="C16" s="16">
        <v>-0.123248</v>
      </c>
      <c r="D16" s="17">
        <v>-2.774403</v>
      </c>
      <c r="E16" s="17">
        <v>-0.112994</v>
      </c>
      <c r="F16" s="17">
        <v>-0.45760299999999998</v>
      </c>
      <c r="G16" s="73">
        <v>0.273121</v>
      </c>
      <c r="H16" s="11">
        <v>-3.1951269999999998</v>
      </c>
      <c r="I16" s="16">
        <v>0.211838</v>
      </c>
      <c r="J16" s="17">
        <v>-6.3631999999999994E-2</v>
      </c>
      <c r="K16" s="17">
        <v>-0.15512799999999999</v>
      </c>
      <c r="L16" s="17">
        <v>0.24750800000000001</v>
      </c>
      <c r="M16" s="17">
        <v>-3.1400999999999998E-2</v>
      </c>
      <c r="N16" s="17">
        <v>-3.0064E-2</v>
      </c>
      <c r="O16" s="17">
        <v>-0.101354</v>
      </c>
      <c r="P16" s="17">
        <v>6.8737000000000006E-2</v>
      </c>
      <c r="Q16" s="17">
        <v>4.444E-3</v>
      </c>
      <c r="R16" s="17">
        <v>-7.4215000000000003E-2</v>
      </c>
      <c r="S16" s="73">
        <v>-0.10407</v>
      </c>
      <c r="T16" s="9">
        <v>-2.7336999999999972E-2</v>
      </c>
      <c r="U16" s="9">
        <v>-0.44806100000000004</v>
      </c>
    </row>
    <row r="17" spans="1:21" s="169" customFormat="1">
      <c r="A17" s="142">
        <v>2007</v>
      </c>
      <c r="B17" s="9">
        <v>10.194037</v>
      </c>
      <c r="C17" s="16">
        <v>0.35800900000000002</v>
      </c>
      <c r="D17" s="17">
        <v>10.331803000000001</v>
      </c>
      <c r="E17" s="17">
        <v>1.5471E-2</v>
      </c>
      <c r="F17" s="17">
        <v>-0.33410499999999999</v>
      </c>
      <c r="G17" s="73">
        <v>1.6959999999999999E-2</v>
      </c>
      <c r="H17" s="11">
        <v>10.388138</v>
      </c>
      <c r="I17" s="16">
        <v>0.133599</v>
      </c>
      <c r="J17" s="17">
        <v>0.267179</v>
      </c>
      <c r="K17" s="17">
        <v>4.4928999999999997E-2</v>
      </c>
      <c r="L17" s="17">
        <v>-0.75298299999999996</v>
      </c>
      <c r="M17" s="17">
        <v>-0.27488299999999999</v>
      </c>
      <c r="N17" s="17">
        <v>-9.0039999999999995E-2</v>
      </c>
      <c r="O17" s="17">
        <v>8.0061999999999994E-2</v>
      </c>
      <c r="P17" s="17">
        <v>0.11503099999999999</v>
      </c>
      <c r="Q17" s="17">
        <v>4.5010000000000001E-2</v>
      </c>
      <c r="R17" s="17">
        <v>3.7744E-2</v>
      </c>
      <c r="S17" s="73">
        <v>0.20025100000000001</v>
      </c>
      <c r="T17" s="9">
        <v>-0.19410100000000002</v>
      </c>
      <c r="U17" s="9">
        <v>-0.13776600000000094</v>
      </c>
    </row>
    <row r="18" spans="1:21" s="169" customFormat="1">
      <c r="A18" s="142">
        <v>2008</v>
      </c>
      <c r="B18" s="9">
        <v>-11.066072000000002</v>
      </c>
      <c r="C18" s="16">
        <v>0.30338599999999999</v>
      </c>
      <c r="D18" s="17">
        <v>-12.707456000000001</v>
      </c>
      <c r="E18" s="17">
        <v>-9.1342999999999994E-2</v>
      </c>
      <c r="F18" s="17">
        <v>0.319602</v>
      </c>
      <c r="G18" s="73">
        <v>0.39699099999999998</v>
      </c>
      <c r="H18" s="11">
        <v>-11.778820000000001</v>
      </c>
      <c r="I18" s="16">
        <v>0.130134</v>
      </c>
      <c r="J18" s="17">
        <v>0.19402</v>
      </c>
      <c r="K18" s="17">
        <v>0.18740999999999999</v>
      </c>
      <c r="L18" s="17">
        <v>0.22899600000000001</v>
      </c>
      <c r="M18" s="17">
        <v>0.18274899999999999</v>
      </c>
      <c r="N18" s="17">
        <v>-0.12305000000000001</v>
      </c>
      <c r="O18" s="17">
        <v>-5.2310000000000002E-2</v>
      </c>
      <c r="P18" s="17">
        <v>-4.9153000000000002E-2</v>
      </c>
      <c r="Q18" s="17">
        <v>2.2946000000000001E-2</v>
      </c>
      <c r="R18" s="17">
        <v>-5.0674999999999998E-2</v>
      </c>
      <c r="S18" s="73">
        <v>4.1681000000000003E-2</v>
      </c>
      <c r="T18" s="9">
        <v>0.71274799999999994</v>
      </c>
      <c r="U18" s="9">
        <v>1.6413839999999986</v>
      </c>
    </row>
    <row r="19" spans="1:21" s="169" customFormat="1">
      <c r="A19" s="142">
        <v>2009</v>
      </c>
      <c r="B19" s="9">
        <v>7.0204190000000004</v>
      </c>
      <c r="C19" s="16">
        <v>0.28370499999999998</v>
      </c>
      <c r="D19" s="17">
        <v>4.6232699999999998</v>
      </c>
      <c r="E19" s="17">
        <v>0.131246</v>
      </c>
      <c r="F19" s="17">
        <v>-0.38379200000000002</v>
      </c>
      <c r="G19" s="73">
        <v>-2.3546000000000001E-2</v>
      </c>
      <c r="H19" s="11">
        <v>4.6308830000000007</v>
      </c>
      <c r="I19" s="16">
        <v>-9.6668000000000004E-2</v>
      </c>
      <c r="J19" s="17">
        <v>0.42198099999999999</v>
      </c>
      <c r="K19" s="17">
        <v>4.1207000000000001E-2</v>
      </c>
      <c r="L19" s="17">
        <v>0.94954099999999997</v>
      </c>
      <c r="M19" s="17">
        <v>0.25664799999999999</v>
      </c>
      <c r="N19" s="17">
        <v>-4.7181000000000001E-2</v>
      </c>
      <c r="O19" s="17">
        <v>0.212978</v>
      </c>
      <c r="P19" s="17">
        <v>0.19323699999999999</v>
      </c>
      <c r="Q19" s="17">
        <v>5.3970999999999998E-2</v>
      </c>
      <c r="R19" s="17">
        <v>0.297962</v>
      </c>
      <c r="S19" s="73">
        <v>0.10586</v>
      </c>
      <c r="T19" s="9">
        <v>2.3895359999999997</v>
      </c>
      <c r="U19" s="9">
        <v>2.3971490000000006</v>
      </c>
    </row>
    <row r="20" spans="1:21" s="169" customFormat="1">
      <c r="A20" s="142">
        <v>2010</v>
      </c>
      <c r="B20" s="9">
        <v>-5.3624299999999998</v>
      </c>
      <c r="C20" s="16">
        <v>-5.7977000000000001E-2</v>
      </c>
      <c r="D20" s="17">
        <v>-6.0356019999999999</v>
      </c>
      <c r="E20" s="17">
        <v>0.591727</v>
      </c>
      <c r="F20" s="17">
        <v>0.17818500000000001</v>
      </c>
      <c r="G20" s="73">
        <v>4.3464999999999997E-2</v>
      </c>
      <c r="H20" s="11">
        <v>-5.2802020000000001</v>
      </c>
      <c r="I20" s="16">
        <v>0.271845</v>
      </c>
      <c r="J20" s="17">
        <v>3.5576999999999998E-2</v>
      </c>
      <c r="K20" s="17">
        <v>-4.8175000000000003E-2</v>
      </c>
      <c r="L20" s="17">
        <v>0.38064999999999999</v>
      </c>
      <c r="M20" s="17">
        <v>-0.211759</v>
      </c>
      <c r="N20" s="17">
        <v>-0.15105099999999999</v>
      </c>
      <c r="O20" s="17">
        <v>-0.281055</v>
      </c>
      <c r="P20" s="17">
        <v>6.6500000000000001E-4</v>
      </c>
      <c r="Q20" s="17">
        <v>-8.3999999999999995E-5</v>
      </c>
      <c r="R20" s="17">
        <v>-9.6823000000000006E-2</v>
      </c>
      <c r="S20" s="73">
        <v>1.7982000000000001E-2</v>
      </c>
      <c r="T20" s="9">
        <v>-8.2228000000000093E-2</v>
      </c>
      <c r="U20" s="9">
        <v>0.6731720000000001</v>
      </c>
    </row>
    <row r="21" spans="1:21" s="169" customFormat="1">
      <c r="A21" s="142">
        <v>2011</v>
      </c>
      <c r="B21" s="9">
        <v>-10.444757999999998</v>
      </c>
      <c r="C21" s="16">
        <v>1.1989E-2</v>
      </c>
      <c r="D21" s="17">
        <v>-10.550927</v>
      </c>
      <c r="E21" s="17">
        <v>-4.8099999999999997E-2</v>
      </c>
      <c r="F21" s="17">
        <v>2.4185999999999999E-2</v>
      </c>
      <c r="G21" s="73">
        <v>-0.107005</v>
      </c>
      <c r="H21" s="11">
        <v>-10.669856999999999</v>
      </c>
      <c r="I21" s="16">
        <v>0.30626500000000001</v>
      </c>
      <c r="J21" s="17">
        <v>8.8442999999999994E-2</v>
      </c>
      <c r="K21" s="17">
        <v>-0.12443</v>
      </c>
      <c r="L21" s="17">
        <v>0.13236600000000001</v>
      </c>
      <c r="M21" s="17">
        <v>-0.23375399999999999</v>
      </c>
      <c r="N21" s="17">
        <v>1.3549E-2</v>
      </c>
      <c r="O21" s="17">
        <v>0.120686</v>
      </c>
      <c r="P21" s="17">
        <v>-5.9927000000000001E-2</v>
      </c>
      <c r="Q21" s="17">
        <v>4.8960000000000002E-3</v>
      </c>
      <c r="R21" s="17">
        <v>2.1545999999999999E-2</v>
      </c>
      <c r="S21" s="73">
        <v>-4.4540999999999997E-2</v>
      </c>
      <c r="T21" s="9">
        <v>0.22509900000000005</v>
      </c>
      <c r="U21" s="9">
        <v>0.10616900000000129</v>
      </c>
    </row>
    <row r="22" spans="1:21" s="169" customFormat="1">
      <c r="A22" s="142">
        <v>2012</v>
      </c>
      <c r="B22" s="9">
        <v>-13.965114999999999</v>
      </c>
      <c r="C22" s="16">
        <v>-9.9301E-2</v>
      </c>
      <c r="D22" s="17">
        <v>-14.102971999999999</v>
      </c>
      <c r="E22" s="17">
        <v>-0.201875</v>
      </c>
      <c r="F22" s="17">
        <v>-1.1554629999999999</v>
      </c>
      <c r="G22" s="73">
        <v>1.049728</v>
      </c>
      <c r="H22" s="11">
        <v>-14.509882999999999</v>
      </c>
      <c r="I22" s="16">
        <v>0.250583</v>
      </c>
      <c r="J22" s="17">
        <v>0.21257599999999999</v>
      </c>
      <c r="K22" s="17">
        <v>2.4157999999999999E-2</v>
      </c>
      <c r="L22" s="17">
        <v>0.130441</v>
      </c>
      <c r="M22" s="17">
        <v>9.0204000000000006E-2</v>
      </c>
      <c r="N22" s="17">
        <v>-4.5230000000000001E-3</v>
      </c>
      <c r="O22" s="17">
        <v>-0.155171</v>
      </c>
      <c r="P22" s="17">
        <v>0.107214</v>
      </c>
      <c r="Q22" s="17">
        <v>2.4369999999999999E-2</v>
      </c>
      <c r="R22" s="17">
        <v>-2.9766000000000001E-2</v>
      </c>
      <c r="S22" s="73">
        <v>-0.10531799999999999</v>
      </c>
      <c r="T22" s="9">
        <v>0.54476800000000003</v>
      </c>
      <c r="U22" s="9">
        <v>0.13785700000000034</v>
      </c>
    </row>
    <row r="23" spans="1:21" s="169" customFormat="1">
      <c r="A23" s="142">
        <v>2013</v>
      </c>
      <c r="B23" s="9">
        <v>4.8628020000000003</v>
      </c>
      <c r="C23" s="16">
        <v>4.0308999999999998E-2</v>
      </c>
      <c r="D23" s="17">
        <v>2.580416</v>
      </c>
      <c r="E23" s="17">
        <v>0.21309400000000001</v>
      </c>
      <c r="F23" s="17">
        <v>-0.50112500000000004</v>
      </c>
      <c r="G23" s="73">
        <v>-3.9959000000000001E-2</v>
      </c>
      <c r="H23" s="11">
        <v>2.292735</v>
      </c>
      <c r="I23" s="16">
        <v>0.37106600000000001</v>
      </c>
      <c r="J23" s="17">
        <v>0.72098200000000001</v>
      </c>
      <c r="K23" s="17">
        <v>3.4317E-2</v>
      </c>
      <c r="L23" s="17">
        <v>0.65113100000000002</v>
      </c>
      <c r="M23" s="17">
        <v>0.35339399999999999</v>
      </c>
      <c r="N23" s="17">
        <v>-0.11766799999999999</v>
      </c>
      <c r="O23" s="17">
        <v>-8.3460000000000006E-2</v>
      </c>
      <c r="P23" s="17">
        <v>0.103965</v>
      </c>
      <c r="Q23" s="17">
        <v>8.0619999999999997E-3</v>
      </c>
      <c r="R23" s="17">
        <v>0.14937</v>
      </c>
      <c r="S23" s="73">
        <v>0.37890800000000002</v>
      </c>
      <c r="T23" s="9">
        <v>2.5700669999999999</v>
      </c>
      <c r="U23" s="9">
        <v>2.2823860000000002</v>
      </c>
    </row>
    <row r="24" spans="1:21" s="169" customFormat="1">
      <c r="A24" s="142">
        <v>2014</v>
      </c>
      <c r="B24" s="9">
        <v>1.496732</v>
      </c>
      <c r="C24" s="16">
        <v>-0.194518</v>
      </c>
      <c r="D24" s="17">
        <v>-1.7530250000000001</v>
      </c>
      <c r="E24" s="17">
        <v>0.22953899999999999</v>
      </c>
      <c r="F24" s="17">
        <v>1.5912740000000001</v>
      </c>
      <c r="G24" s="73">
        <v>3.7781000000000002E-2</v>
      </c>
      <c r="H24" s="11">
        <v>-8.8949E-2</v>
      </c>
      <c r="I24" s="16">
        <v>-0.118474</v>
      </c>
      <c r="J24" s="17">
        <v>0.435284</v>
      </c>
      <c r="K24" s="17">
        <v>0.37314799999999998</v>
      </c>
      <c r="L24" s="17">
        <v>3.3600000000000001E-3</v>
      </c>
      <c r="M24" s="17">
        <v>0.14841799999999999</v>
      </c>
      <c r="N24" s="17">
        <v>0.56953299999999996</v>
      </c>
      <c r="O24" s="17">
        <v>0.36744399999999999</v>
      </c>
      <c r="P24" s="17">
        <v>5.3660000000000001E-3</v>
      </c>
      <c r="Q24" s="17">
        <v>-1.4239E-2</v>
      </c>
      <c r="R24" s="17">
        <v>-8.1294000000000005E-2</v>
      </c>
      <c r="S24" s="73">
        <v>-0.102865</v>
      </c>
      <c r="T24" s="9">
        <v>1.5856809999999999</v>
      </c>
      <c r="U24" s="9">
        <v>3.2497569999999998</v>
      </c>
    </row>
    <row r="25" spans="1:21" s="169" customFormat="1">
      <c r="A25" s="142">
        <v>2015</v>
      </c>
      <c r="B25" s="9">
        <v>-1.4273369999999996</v>
      </c>
      <c r="C25" s="16">
        <v>2.5520999999999999E-2</v>
      </c>
      <c r="D25" s="17">
        <v>-3.359632</v>
      </c>
      <c r="E25" s="17">
        <v>-0.16870099999999999</v>
      </c>
      <c r="F25" s="17">
        <v>0.60439399999999999</v>
      </c>
      <c r="G25" s="73">
        <v>5.3725000000000002E-2</v>
      </c>
      <c r="H25" s="11">
        <v>-2.8446929999999999</v>
      </c>
      <c r="I25" s="16">
        <v>0.21743100000000001</v>
      </c>
      <c r="J25" s="17">
        <v>0.28380300000000003</v>
      </c>
      <c r="K25" s="17">
        <v>7.3530000000000002E-3</v>
      </c>
      <c r="L25" s="17">
        <v>-2.2728000000000002E-2</v>
      </c>
      <c r="M25" s="17">
        <v>0.57300399999999996</v>
      </c>
      <c r="N25" s="17">
        <v>0.18249499999999999</v>
      </c>
      <c r="O25" s="17">
        <v>-0.21696199999999999</v>
      </c>
      <c r="P25" s="17">
        <v>4.5199999999999998E-4</v>
      </c>
      <c r="Q25" s="17">
        <v>-2.5411E-2</v>
      </c>
      <c r="R25" s="17">
        <v>0.22093699999999999</v>
      </c>
      <c r="S25" s="73">
        <v>0.19698199999999999</v>
      </c>
      <c r="T25" s="9">
        <v>1.4173560000000003</v>
      </c>
      <c r="U25" s="9">
        <v>1.9322950000000003</v>
      </c>
    </row>
    <row r="26" spans="1:21" s="169" customFormat="1">
      <c r="A26" s="142">
        <v>2016</v>
      </c>
      <c r="B26" s="9">
        <v>9.4547570000000007</v>
      </c>
      <c r="C26" s="16">
        <v>-9.5695000000000002E-2</v>
      </c>
      <c r="D26" s="17">
        <v>9.1279900000000005</v>
      </c>
      <c r="E26" s="17">
        <v>0.35775600000000002</v>
      </c>
      <c r="F26" s="17">
        <v>0.16248099999999999</v>
      </c>
      <c r="G26" s="73">
        <v>-0.25762200000000002</v>
      </c>
      <c r="H26" s="11">
        <v>9.2949100000000016</v>
      </c>
      <c r="I26" s="16">
        <v>-0.38933800000000002</v>
      </c>
      <c r="J26" s="17">
        <v>-0.13695599999999999</v>
      </c>
      <c r="K26" s="17">
        <v>0.34276899999999999</v>
      </c>
      <c r="L26" s="17">
        <v>0.13415099999999999</v>
      </c>
      <c r="M26" s="17">
        <v>0.241533</v>
      </c>
      <c r="N26" s="17">
        <v>0.14438599999999999</v>
      </c>
      <c r="O26" s="17">
        <v>-8.0105999999999997E-2</v>
      </c>
      <c r="P26" s="17">
        <v>-4.5763999999999999E-2</v>
      </c>
      <c r="Q26" s="17">
        <v>1.487E-3</v>
      </c>
      <c r="R26" s="17">
        <v>3.7820000000000002E-3</v>
      </c>
      <c r="S26" s="73">
        <v>-5.6097000000000001E-2</v>
      </c>
      <c r="T26" s="9">
        <v>0.15984699999999991</v>
      </c>
      <c r="U26" s="9">
        <v>0.32676700000000025</v>
      </c>
    </row>
    <row r="27" spans="1:21" s="169" customFormat="1">
      <c r="A27" s="142">
        <v>2017</v>
      </c>
      <c r="B27" s="9">
        <v>4.1011389999999999</v>
      </c>
      <c r="C27" s="16">
        <v>-0.41225899999999999</v>
      </c>
      <c r="D27" s="17">
        <v>0.883436</v>
      </c>
      <c r="E27" s="17">
        <v>8.5440000000000002E-2</v>
      </c>
      <c r="F27" s="17">
        <v>0.34079199999999998</v>
      </c>
      <c r="G27" s="73">
        <v>1.0439940000000001</v>
      </c>
      <c r="H27" s="11">
        <v>1.9414030000000002</v>
      </c>
      <c r="I27" s="16">
        <v>0.26936100000000002</v>
      </c>
      <c r="J27" s="17">
        <v>0.43859700000000001</v>
      </c>
      <c r="K27" s="17">
        <v>-0.21038200000000001</v>
      </c>
      <c r="L27" s="17">
        <v>0.365124</v>
      </c>
      <c r="M27" s="17">
        <v>0.62725500000000001</v>
      </c>
      <c r="N27" s="17">
        <v>0.127108</v>
      </c>
      <c r="O27" s="17">
        <v>0.123902</v>
      </c>
      <c r="P27" s="17">
        <v>-1.6492E-2</v>
      </c>
      <c r="Q27" s="17">
        <v>4.7889999999999999E-3</v>
      </c>
      <c r="R27" s="17">
        <v>0.238513</v>
      </c>
      <c r="S27" s="73">
        <v>0.19196099999999999</v>
      </c>
      <c r="T27" s="9">
        <v>2.1597360000000001</v>
      </c>
      <c r="U27" s="9">
        <v>3.2177029999999998</v>
      </c>
    </row>
    <row r="28" spans="1:21" s="239" customFormat="1">
      <c r="A28" s="241">
        <v>2018</v>
      </c>
      <c r="B28" s="9">
        <v>-1.6870690000000002</v>
      </c>
      <c r="C28" s="16">
        <v>-0.13800999999999999</v>
      </c>
      <c r="D28" s="17">
        <v>2.6292789999999999</v>
      </c>
      <c r="E28" s="17">
        <v>-5.6441999999999999E-2</v>
      </c>
      <c r="F28" s="17">
        <v>-0.71777299999999999</v>
      </c>
      <c r="G28" s="73">
        <v>-6.2219000000000003E-2</v>
      </c>
      <c r="H28" s="11">
        <v>1.6548349999999998</v>
      </c>
      <c r="I28" s="16">
        <v>-8.7240999999999999E-2</v>
      </c>
      <c r="J28" s="17">
        <v>-0.49694700000000003</v>
      </c>
      <c r="K28" s="17">
        <v>-9.9410000000000002E-3</v>
      </c>
      <c r="L28" s="17">
        <v>-0.15642200000000001</v>
      </c>
      <c r="M28" s="17">
        <v>-3.5888000000000003E-2</v>
      </c>
      <c r="N28" s="17">
        <v>-2.7082999999999999E-2</v>
      </c>
      <c r="O28" s="17">
        <v>-0.121965</v>
      </c>
      <c r="P28" s="17">
        <v>-9.8808999999999994E-2</v>
      </c>
      <c r="Q28" s="17">
        <v>-1.6160999999999998E-2</v>
      </c>
      <c r="R28" s="17">
        <v>-9.9626000000000006E-2</v>
      </c>
      <c r="S28" s="73">
        <v>-2.191821</v>
      </c>
      <c r="T28" s="9">
        <v>-3.341904</v>
      </c>
      <c r="U28" s="9">
        <v>-4.3163479999999996</v>
      </c>
    </row>
    <row r="29" spans="1:21" s="169" customFormat="1"/>
    <row r="30" spans="1:21" s="169" customFormat="1">
      <c r="A30" s="1" t="s">
        <v>925</v>
      </c>
    </row>
    <row r="31" spans="1:21" s="169" customFormat="1">
      <c r="A31" s="1"/>
    </row>
    <row r="32" spans="1:21" s="169" customFormat="1">
      <c r="A32" s="241" t="s">
        <v>992</v>
      </c>
      <c r="B32" s="9">
        <f>AVERAGE(B8:B28)</f>
        <v>1.7377783333333332</v>
      </c>
      <c r="C32" s="16">
        <f t="shared" ref="C32:U32" si="2">AVERAGE(C8:C28)</f>
        <v>7.5426523809523791E-2</v>
      </c>
      <c r="D32" s="17">
        <f t="shared" si="2"/>
        <v>0.67394623809523813</v>
      </c>
      <c r="E32" s="17">
        <f t="shared" si="2"/>
        <v>7.347399999999997E-2</v>
      </c>
      <c r="F32" s="17">
        <f t="shared" si="2"/>
        <v>1.4128952380952379E-2</v>
      </c>
      <c r="G32" s="73">
        <f t="shared" si="2"/>
        <v>0.1655732857142857</v>
      </c>
      <c r="H32" s="9">
        <f t="shared" si="2"/>
        <v>1.0025489999999997</v>
      </c>
      <c r="I32" s="16">
        <f t="shared" si="2"/>
        <v>0.12170642857142855</v>
      </c>
      <c r="J32" s="17">
        <f t="shared" si="2"/>
        <v>0.21177214285714285</v>
      </c>
      <c r="K32" s="17">
        <f t="shared" si="2"/>
        <v>8.4510000000000054E-3</v>
      </c>
      <c r="L32" s="17">
        <f t="shared" si="2"/>
        <v>0.23182490476190476</v>
      </c>
      <c r="M32" s="17">
        <f t="shared" si="2"/>
        <v>0.11715580952380951</v>
      </c>
      <c r="N32" s="17">
        <f t="shared" si="2"/>
        <v>4.9505285714285717E-2</v>
      </c>
      <c r="O32" s="17">
        <f t="shared" si="2"/>
        <v>-2.7243333333333335E-2</v>
      </c>
      <c r="P32" s="17">
        <f t="shared" si="2"/>
        <v>2.8155761904761906E-2</v>
      </c>
      <c r="Q32" s="17">
        <f t="shared" si="2"/>
        <v>-7.5758095238095272E-3</v>
      </c>
      <c r="R32" s="17">
        <f t="shared" si="2"/>
        <v>5.4176619047619043E-2</v>
      </c>
      <c r="S32" s="73">
        <f t="shared" si="2"/>
        <v>-5.2699476190476192E-2</v>
      </c>
      <c r="T32" s="9">
        <f t="shared" si="2"/>
        <v>0.73522933333333318</v>
      </c>
      <c r="U32" s="9">
        <f t="shared" si="2"/>
        <v>1.0638320952380953</v>
      </c>
    </row>
    <row r="33" spans="1:21" s="169" customFormat="1">
      <c r="A33" s="241" t="s">
        <v>899</v>
      </c>
      <c r="B33" s="9">
        <f>AVERAGE(B8:B17)</f>
        <v>5.3510277000000004</v>
      </c>
      <c r="C33" s="16">
        <f t="shared" ref="C33:U33" si="3">AVERAGE(C8:C17)</f>
        <v>0.19168069999999998</v>
      </c>
      <c r="D33" s="17">
        <f t="shared" si="3"/>
        <v>4.2818094000000002</v>
      </c>
      <c r="E33" s="17">
        <f t="shared" si="3"/>
        <v>5.0061299999999996E-2</v>
      </c>
      <c r="F33" s="17">
        <f t="shared" si="3"/>
        <v>-1.66053E-2</v>
      </c>
      <c r="G33" s="73">
        <f t="shared" si="3"/>
        <v>0.13417059999999997</v>
      </c>
      <c r="H33" s="9">
        <f t="shared" si="3"/>
        <v>4.6411166999999995</v>
      </c>
      <c r="I33" s="16">
        <f t="shared" si="3"/>
        <v>0.14308709999999999</v>
      </c>
      <c r="J33" s="17">
        <f t="shared" si="3"/>
        <v>0.22498549999999998</v>
      </c>
      <c r="K33" s="17">
        <f t="shared" si="3"/>
        <v>-4.3996299999999974E-2</v>
      </c>
      <c r="L33" s="17">
        <f t="shared" si="3"/>
        <v>0.2071713</v>
      </c>
      <c r="M33" s="17">
        <f t="shared" si="3"/>
        <v>4.6846800000000001E-2</v>
      </c>
      <c r="N33" s="17">
        <f t="shared" si="3"/>
        <v>4.7309599999999993E-2</v>
      </c>
      <c r="O33" s="17">
        <f t="shared" si="3"/>
        <v>-4.0609099999999995E-2</v>
      </c>
      <c r="P33" s="17">
        <f t="shared" si="3"/>
        <v>4.50517E-2</v>
      </c>
      <c r="Q33" s="17">
        <f t="shared" si="3"/>
        <v>-2.2371800000000004E-2</v>
      </c>
      <c r="R33" s="17">
        <f t="shared" si="3"/>
        <v>5.6378300000000006E-2</v>
      </c>
      <c r="S33" s="73">
        <f t="shared" si="3"/>
        <v>4.6057900000000006E-2</v>
      </c>
      <c r="T33" s="9">
        <f t="shared" si="3"/>
        <v>0.70991099999999996</v>
      </c>
      <c r="U33" s="9">
        <f t="shared" si="3"/>
        <v>1.0692182999999997</v>
      </c>
    </row>
    <row r="34" spans="1:21" s="169" customFormat="1">
      <c r="A34" s="241" t="s">
        <v>1002</v>
      </c>
      <c r="B34" s="9">
        <f>AVERAGE(B18:B28)</f>
        <v>-1.5469938181818177</v>
      </c>
      <c r="C34" s="16">
        <f t="shared" ref="C34:U34" si="4">AVERAGE(C18:C28)</f>
        <v>-3.0259090909090899E-2</v>
      </c>
      <c r="D34" s="17">
        <f t="shared" si="4"/>
        <v>-2.6059293636363634</v>
      </c>
      <c r="E34" s="17">
        <f t="shared" si="4"/>
        <v>9.4758272727272705E-2</v>
      </c>
      <c r="F34" s="17">
        <f t="shared" si="4"/>
        <v>4.2069181818181839E-2</v>
      </c>
      <c r="G34" s="73">
        <f t="shared" si="4"/>
        <v>0.19412118181818183</v>
      </c>
      <c r="H34" s="9">
        <f t="shared" si="4"/>
        <v>-2.3052398181818177</v>
      </c>
      <c r="I34" s="16">
        <f t="shared" si="4"/>
        <v>0.10226945454545455</v>
      </c>
      <c r="J34" s="17">
        <f t="shared" si="4"/>
        <v>0.19976000000000002</v>
      </c>
      <c r="K34" s="17">
        <f t="shared" si="4"/>
        <v>5.6130363636363638E-2</v>
      </c>
      <c r="L34" s="17">
        <f t="shared" si="4"/>
        <v>0.25423727272727276</v>
      </c>
      <c r="M34" s="17">
        <f t="shared" si="4"/>
        <v>0.18107309090909093</v>
      </c>
      <c r="N34" s="17">
        <f t="shared" si="4"/>
        <v>5.1501363636363637E-2</v>
      </c>
      <c r="O34" s="17">
        <f t="shared" si="4"/>
        <v>-1.5092636363636364E-2</v>
      </c>
      <c r="P34" s="17">
        <f t="shared" si="4"/>
        <v>1.2795818181818176E-2</v>
      </c>
      <c r="Q34" s="17">
        <f t="shared" si="4"/>
        <v>5.8750909090909097E-3</v>
      </c>
      <c r="R34" s="17">
        <f t="shared" si="4"/>
        <v>5.2175090909090914E-2</v>
      </c>
      <c r="S34" s="73">
        <f t="shared" si="4"/>
        <v>-0.14247890909090907</v>
      </c>
      <c r="T34" s="9">
        <f t="shared" si="4"/>
        <v>0.75824600000000009</v>
      </c>
      <c r="U34" s="9">
        <f>AVERAGE(U18:U28)</f>
        <v>1.0589355454545457</v>
      </c>
    </row>
    <row r="35" spans="1:21" s="169" customFormat="1"/>
    <row r="36" spans="1:21" s="169" customFormat="1">
      <c r="A36" s="25" t="s">
        <v>594</v>
      </c>
      <c r="B36" s="97" t="s">
        <v>835</v>
      </c>
    </row>
    <row r="37" spans="1:21" s="169" customFormat="1">
      <c r="A37" s="25" t="s">
        <v>595</v>
      </c>
      <c r="B37" s="3" t="s">
        <v>596</v>
      </c>
    </row>
    <row r="38" spans="1:21" s="169" customFormat="1">
      <c r="A38" s="1" t="s">
        <v>1</v>
      </c>
      <c r="B38" s="3" t="s">
        <v>654</v>
      </c>
    </row>
  </sheetData>
  <mergeCells count="1">
    <mergeCell ref="B6:U6"/>
  </mergeCell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129"/>
  <dimension ref="A1:U38"/>
  <sheetViews>
    <sheetView zoomScale="85" zoomScaleNormal="85" workbookViewId="0">
      <selection activeCell="U35" sqref="U35"/>
    </sheetView>
  </sheetViews>
  <sheetFormatPr defaultRowHeight="15"/>
  <sheetData>
    <row r="1" spans="1:21" ht="15.75">
      <c r="A1" s="227" t="s">
        <v>184</v>
      </c>
      <c r="B1" s="227" t="s">
        <v>999</v>
      </c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</row>
    <row r="2" spans="1:21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</row>
    <row r="3" spans="1:21">
      <c r="A3" s="1" t="s">
        <v>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</row>
    <row r="4" spans="1:21">
      <c r="A4" s="1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  <c r="U4" s="169"/>
    </row>
    <row r="5" spans="1:21" ht="67.5">
      <c r="A5" s="4" t="s">
        <v>3</v>
      </c>
      <c r="B5" s="165" t="s">
        <v>4</v>
      </c>
      <c r="C5" s="170" t="s">
        <v>5</v>
      </c>
      <c r="D5" s="170" t="s">
        <v>6</v>
      </c>
      <c r="E5" s="170" t="s">
        <v>7</v>
      </c>
      <c r="F5" s="170" t="s">
        <v>8</v>
      </c>
      <c r="G5" s="170" t="s">
        <v>9</v>
      </c>
      <c r="H5" s="7" t="s">
        <v>10</v>
      </c>
      <c r="I5" s="170" t="s">
        <v>11</v>
      </c>
      <c r="J5" s="170" t="s">
        <v>12</v>
      </c>
      <c r="K5" s="170" t="s">
        <v>13</v>
      </c>
      <c r="L5" s="170" t="s">
        <v>14</v>
      </c>
      <c r="M5" s="170" t="s">
        <v>653</v>
      </c>
      <c r="N5" s="170" t="s">
        <v>652</v>
      </c>
      <c r="O5" s="170" t="s">
        <v>16</v>
      </c>
      <c r="P5" s="170" t="s">
        <v>17</v>
      </c>
      <c r="Q5" s="170" t="s">
        <v>18</v>
      </c>
      <c r="R5" s="170" t="s">
        <v>19</v>
      </c>
      <c r="S5" s="170" t="s">
        <v>20</v>
      </c>
      <c r="T5" s="7" t="s">
        <v>21</v>
      </c>
      <c r="U5" s="7" t="s">
        <v>41</v>
      </c>
    </row>
    <row r="6" spans="1:21">
      <c r="A6" s="67"/>
      <c r="B6" s="246" t="s">
        <v>883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</row>
    <row r="7" spans="1:21">
      <c r="A7" s="142">
        <v>1997</v>
      </c>
      <c r="B7" s="9" t="s">
        <v>133</v>
      </c>
      <c r="C7" s="16" t="s">
        <v>133</v>
      </c>
      <c r="D7" s="17" t="s">
        <v>133</v>
      </c>
      <c r="E7" s="17" t="s">
        <v>133</v>
      </c>
      <c r="F7" s="17" t="s">
        <v>133</v>
      </c>
      <c r="G7" s="73" t="s">
        <v>133</v>
      </c>
      <c r="H7" s="11" t="s">
        <v>133</v>
      </c>
      <c r="I7" s="16" t="s">
        <v>133</v>
      </c>
      <c r="J7" s="17" t="s">
        <v>133</v>
      </c>
      <c r="K7" s="17" t="s">
        <v>133</v>
      </c>
      <c r="L7" s="17" t="s">
        <v>133</v>
      </c>
      <c r="M7" s="17" t="s">
        <v>133</v>
      </c>
      <c r="N7" s="17" t="s">
        <v>133</v>
      </c>
      <c r="O7" s="17" t="s">
        <v>133</v>
      </c>
      <c r="P7" s="17" t="s">
        <v>133</v>
      </c>
      <c r="Q7" s="17" t="s">
        <v>133</v>
      </c>
      <c r="R7" s="17" t="s">
        <v>133</v>
      </c>
      <c r="S7" s="17" t="s">
        <v>133</v>
      </c>
      <c r="T7" s="9" t="s">
        <v>133</v>
      </c>
      <c r="U7" s="9" t="s">
        <v>133</v>
      </c>
    </row>
    <row r="8" spans="1:21">
      <c r="A8" s="142">
        <v>1998</v>
      </c>
      <c r="B8" s="9">
        <v>0.21613499999999997</v>
      </c>
      <c r="C8" s="16">
        <v>0.13701099999999999</v>
      </c>
      <c r="D8" s="17">
        <v>0.66469800000000001</v>
      </c>
      <c r="E8" s="17">
        <v>-1.1360000000000001E-3</v>
      </c>
      <c r="F8" s="17">
        <v>2.0872999999999999E-2</v>
      </c>
      <c r="G8" s="73">
        <v>-0.18235499999999999</v>
      </c>
      <c r="H8" s="11">
        <v>0.63909100000000008</v>
      </c>
      <c r="I8" s="16">
        <v>0.295122</v>
      </c>
      <c r="J8" s="17">
        <v>1.2548999999999999E-2</v>
      </c>
      <c r="K8" s="17">
        <v>-1.8216E-2</v>
      </c>
      <c r="L8" s="17">
        <v>4.8545999999999999E-2</v>
      </c>
      <c r="M8" s="17">
        <v>3.4915000000000002E-2</v>
      </c>
      <c r="N8" s="17">
        <v>-9.4149999999999998E-3</v>
      </c>
      <c r="O8" s="17">
        <v>9.1610999999999998E-2</v>
      </c>
      <c r="P8" s="17">
        <v>-0.274063</v>
      </c>
      <c r="Q8" s="17">
        <v>-0.11133700000000001</v>
      </c>
      <c r="R8" s="17">
        <v>-0.12922600000000001</v>
      </c>
      <c r="S8" s="17">
        <v>-0.36344199999999999</v>
      </c>
      <c r="T8" s="9">
        <v>-0.42295600000000011</v>
      </c>
      <c r="U8" s="9">
        <v>-0.44856300000000005</v>
      </c>
    </row>
    <row r="9" spans="1:21">
      <c r="A9" s="142">
        <v>1999</v>
      </c>
      <c r="B9" s="9">
        <v>0.88265399999999994</v>
      </c>
      <c r="C9" s="16">
        <v>0.45310099999999998</v>
      </c>
      <c r="D9" s="17">
        <v>0.225717</v>
      </c>
      <c r="E9" s="17">
        <v>8.1464999999999996E-2</v>
      </c>
      <c r="F9" s="17">
        <v>3.0000000000000001E-5</v>
      </c>
      <c r="G9" s="73">
        <v>-0.45653500000000002</v>
      </c>
      <c r="H9" s="11">
        <v>0.30377799999999988</v>
      </c>
      <c r="I9" s="16">
        <v>-0.122698</v>
      </c>
      <c r="J9" s="17">
        <v>4.7600000000000002E-4</v>
      </c>
      <c r="K9" s="17">
        <v>-4.0649999999999999E-2</v>
      </c>
      <c r="L9" s="17">
        <v>-4.496E-3</v>
      </c>
      <c r="M9" s="17">
        <v>8.4822999999999996E-2</v>
      </c>
      <c r="N9" s="17">
        <v>8.4209000000000006E-2</v>
      </c>
      <c r="O9" s="17">
        <v>1.6329E-2</v>
      </c>
      <c r="P9" s="17">
        <v>-0.180536</v>
      </c>
      <c r="Q9" s="17">
        <v>9.2049999999999996E-3</v>
      </c>
      <c r="R9" s="17">
        <v>0.82928800000000003</v>
      </c>
      <c r="S9" s="17">
        <v>-9.7073999999999994E-2</v>
      </c>
      <c r="T9" s="9">
        <v>0.57887600000000006</v>
      </c>
      <c r="U9" s="9">
        <v>0.65693699999999988</v>
      </c>
    </row>
    <row r="10" spans="1:21">
      <c r="A10" s="142">
        <v>2000</v>
      </c>
      <c r="B10" s="9">
        <v>6.8836040000000001</v>
      </c>
      <c r="C10" s="16">
        <v>0.24559600000000001</v>
      </c>
      <c r="D10" s="17">
        <v>7.1049280000000001</v>
      </c>
      <c r="E10" s="17">
        <v>-6.3857999999999998E-2</v>
      </c>
      <c r="F10" s="17">
        <v>-4.6150000000000002E-3</v>
      </c>
      <c r="G10" s="73">
        <v>5.4539999999999998E-2</v>
      </c>
      <c r="H10" s="11">
        <v>7.3365910000000003</v>
      </c>
      <c r="I10" s="16">
        <v>0.116202</v>
      </c>
      <c r="J10" s="17">
        <v>-0.36200500000000002</v>
      </c>
      <c r="K10" s="17">
        <v>0.13827900000000001</v>
      </c>
      <c r="L10" s="17">
        <v>1.232E-3</v>
      </c>
      <c r="M10" s="17">
        <v>7.2663000000000005E-2</v>
      </c>
      <c r="N10" s="17">
        <v>9.7387000000000001E-2</v>
      </c>
      <c r="O10" s="17">
        <v>-3.8279999999999998E-3</v>
      </c>
      <c r="P10" s="17">
        <v>1.7672E-2</v>
      </c>
      <c r="Q10" s="17">
        <v>-3.2682000000000003E-2</v>
      </c>
      <c r="R10" s="17">
        <v>-0.37024099999999999</v>
      </c>
      <c r="S10" s="17">
        <v>-0.127666</v>
      </c>
      <c r="T10" s="9">
        <v>-0.45298699999999997</v>
      </c>
      <c r="U10" s="9">
        <v>-0.22132400000000008</v>
      </c>
    </row>
    <row r="11" spans="1:21">
      <c r="A11" s="142">
        <v>2001</v>
      </c>
      <c r="B11" s="9">
        <v>-9.028024000000002</v>
      </c>
      <c r="C11" s="16">
        <v>0.24882299999999999</v>
      </c>
      <c r="D11" s="17">
        <v>-8.5595060000000007</v>
      </c>
      <c r="E11" s="17">
        <v>1.5546000000000001E-2</v>
      </c>
      <c r="F11" s="17">
        <v>-5.0382000000000003E-2</v>
      </c>
      <c r="G11" s="73">
        <v>-0.254075</v>
      </c>
      <c r="H11" s="11">
        <v>-8.5995940000000015</v>
      </c>
      <c r="I11" s="16">
        <v>-0.10555299999999999</v>
      </c>
      <c r="J11" s="17">
        <v>-2.2239999999999999E-2</v>
      </c>
      <c r="K11" s="17">
        <v>3.8071000000000001E-2</v>
      </c>
      <c r="L11" s="17">
        <v>-3.6901000000000003E-2</v>
      </c>
      <c r="M11" s="17">
        <v>-5.9372000000000001E-2</v>
      </c>
      <c r="N11" s="17">
        <v>-0.113666</v>
      </c>
      <c r="O11" s="17">
        <v>-6.6449999999999999E-3</v>
      </c>
      <c r="P11" s="17">
        <v>-0.26298300000000002</v>
      </c>
      <c r="Q11" s="17">
        <v>-2.9293E-2</v>
      </c>
      <c r="R11" s="17">
        <v>-0.28407199999999999</v>
      </c>
      <c r="S11" s="17">
        <v>0.45422400000000002</v>
      </c>
      <c r="T11" s="9">
        <v>-0.42843000000000003</v>
      </c>
      <c r="U11" s="9">
        <v>-0.46851800000000132</v>
      </c>
    </row>
    <row r="12" spans="1:21">
      <c r="A12" s="142">
        <v>2002</v>
      </c>
      <c r="B12" s="9">
        <v>0.1284590000000001</v>
      </c>
      <c r="C12" s="16">
        <v>4.3071999999999999E-2</v>
      </c>
      <c r="D12" s="17">
        <v>0.15570700000000001</v>
      </c>
      <c r="E12" s="17">
        <v>-1.0838E-2</v>
      </c>
      <c r="F12" s="17">
        <v>-2.9964999999999999E-2</v>
      </c>
      <c r="G12" s="73">
        <v>0.90399399999999996</v>
      </c>
      <c r="H12" s="11">
        <v>1.0619700000000001</v>
      </c>
      <c r="I12" s="16">
        <v>-7.5075000000000003E-2</v>
      </c>
      <c r="J12" s="17">
        <v>-0.88899300000000003</v>
      </c>
      <c r="K12" s="17">
        <v>0.18405299999999999</v>
      </c>
      <c r="L12" s="17">
        <v>-2.7859999999999998E-3</v>
      </c>
      <c r="M12" s="17">
        <v>8.6699999999999999E-2</v>
      </c>
      <c r="N12" s="17">
        <v>-3.1664999999999999E-2</v>
      </c>
      <c r="O12" s="17">
        <v>-7.4780000000000003E-3</v>
      </c>
      <c r="P12" s="17">
        <v>-8.6789999999999992E-3</v>
      </c>
      <c r="Q12" s="17">
        <v>-6.8628999999999996E-2</v>
      </c>
      <c r="R12" s="17">
        <v>-7.0699999999999995E-4</v>
      </c>
      <c r="S12" s="17">
        <v>-0.120252</v>
      </c>
      <c r="T12" s="9">
        <v>-0.93351099999999998</v>
      </c>
      <c r="U12" s="9">
        <v>-2.7247999999999911E-2</v>
      </c>
    </row>
    <row r="13" spans="1:21">
      <c r="A13" s="142">
        <v>2003</v>
      </c>
      <c r="B13" s="9">
        <v>-4.7929620000000002</v>
      </c>
      <c r="C13" s="16">
        <v>8.0467999999999998E-2</v>
      </c>
      <c r="D13" s="17">
        <v>-4.2081540000000004</v>
      </c>
      <c r="E13" s="17">
        <v>-4.3049999999999998E-3</v>
      </c>
      <c r="F13" s="17">
        <v>0.35894999999999999</v>
      </c>
      <c r="G13" s="73">
        <v>-0.55121100000000001</v>
      </c>
      <c r="H13" s="11">
        <v>-4.3242520000000004</v>
      </c>
      <c r="I13" s="16">
        <v>3.3363999999999998E-2</v>
      </c>
      <c r="J13" s="17">
        <v>-9.1786999999999994E-2</v>
      </c>
      <c r="K13" s="17">
        <v>-0.11007500000000001</v>
      </c>
      <c r="L13" s="17">
        <v>-1.2985999999999999E-2</v>
      </c>
      <c r="M13" s="17">
        <v>9.9174999999999999E-2</v>
      </c>
      <c r="N13" s="17">
        <v>9.0419999999999997E-3</v>
      </c>
      <c r="O13" s="17">
        <v>-4.4539000000000002E-2</v>
      </c>
      <c r="P13" s="17">
        <v>-0.15798499999999999</v>
      </c>
      <c r="Q13" s="17">
        <v>-2.31E-3</v>
      </c>
      <c r="R13" s="17">
        <v>-0.14965700000000001</v>
      </c>
      <c r="S13" s="17">
        <v>-4.0952000000000002E-2</v>
      </c>
      <c r="T13" s="9">
        <v>-0.46870999999999996</v>
      </c>
      <c r="U13" s="9">
        <v>-0.58480799999999977</v>
      </c>
    </row>
    <row r="14" spans="1:21">
      <c r="A14" s="142">
        <v>2004</v>
      </c>
      <c r="B14" s="9">
        <v>2.8655259999999996</v>
      </c>
      <c r="C14" s="16">
        <v>3.0051999999999999E-2</v>
      </c>
      <c r="D14" s="17">
        <v>2.575494</v>
      </c>
      <c r="E14" s="17">
        <v>1.48E-3</v>
      </c>
      <c r="F14" s="17">
        <v>-3.8525999999999998E-2</v>
      </c>
      <c r="G14" s="73">
        <v>-0.37412000000000001</v>
      </c>
      <c r="H14" s="11">
        <v>2.1943799999999998</v>
      </c>
      <c r="I14" s="16">
        <v>9.5773999999999998E-2</v>
      </c>
      <c r="J14" s="17">
        <v>0.21556</v>
      </c>
      <c r="K14" s="17">
        <v>0.16673199999999999</v>
      </c>
      <c r="L14" s="17">
        <v>3.9974000000000003E-2</v>
      </c>
      <c r="M14" s="17">
        <v>-7.5144000000000002E-2</v>
      </c>
      <c r="N14" s="17">
        <v>-8.2939999999999993E-3</v>
      </c>
      <c r="O14" s="17">
        <v>0.106548</v>
      </c>
      <c r="P14" s="17">
        <v>-2.9385000000000001E-2</v>
      </c>
      <c r="Q14" s="17">
        <v>-9.0608999999999995E-2</v>
      </c>
      <c r="R14" s="17">
        <v>7.8154000000000001E-2</v>
      </c>
      <c r="S14" s="17">
        <v>0.17183599999999999</v>
      </c>
      <c r="T14" s="9">
        <v>0.67114599999999991</v>
      </c>
      <c r="U14" s="9">
        <v>0.29003199999999962</v>
      </c>
    </row>
    <row r="15" spans="1:21">
      <c r="A15" s="142">
        <v>2005</v>
      </c>
      <c r="B15" s="9">
        <v>8.7148130000000013</v>
      </c>
      <c r="C15" s="16">
        <v>0.209753</v>
      </c>
      <c r="D15" s="17">
        <v>8.2827140000000004</v>
      </c>
      <c r="E15" s="17">
        <v>1.248E-3</v>
      </c>
      <c r="F15" s="17">
        <v>-0.276088</v>
      </c>
      <c r="G15" s="73">
        <v>0.57726500000000003</v>
      </c>
      <c r="H15" s="11">
        <v>8.7948920000000008</v>
      </c>
      <c r="I15" s="16">
        <v>4.2744999999999998E-2</v>
      </c>
      <c r="J15" s="17">
        <v>0.18690999999999999</v>
      </c>
      <c r="K15" s="17">
        <v>4.4243999999999999E-2</v>
      </c>
      <c r="L15" s="17">
        <v>-1.2135999999999999E-2</v>
      </c>
      <c r="M15" s="17">
        <v>8.3801E-2</v>
      </c>
      <c r="N15" s="17">
        <v>-6.0428999999999997E-2</v>
      </c>
      <c r="O15" s="17">
        <v>-9.5269999999999994E-2</v>
      </c>
      <c r="P15" s="17">
        <v>-0.272289</v>
      </c>
      <c r="Q15" s="17">
        <v>5.5902E-2</v>
      </c>
      <c r="R15" s="17">
        <v>0.16364799999999999</v>
      </c>
      <c r="S15" s="17">
        <v>-0.21720500000000001</v>
      </c>
      <c r="T15" s="9">
        <v>-8.0078999999999984E-2</v>
      </c>
      <c r="U15" s="9">
        <v>0.4320990000000009</v>
      </c>
    </row>
    <row r="16" spans="1:21">
      <c r="A16" s="142">
        <v>2006</v>
      </c>
      <c r="B16" s="9">
        <v>5.4838870000000002</v>
      </c>
      <c r="C16" s="16">
        <v>-0.25862800000000002</v>
      </c>
      <c r="D16" s="17">
        <v>5.3643409999999996</v>
      </c>
      <c r="E16" s="17">
        <v>3.9996999999999998E-2</v>
      </c>
      <c r="F16" s="17">
        <v>0.27664</v>
      </c>
      <c r="G16" s="73">
        <v>0.550624</v>
      </c>
      <c r="H16" s="11">
        <v>5.9729739999999998</v>
      </c>
      <c r="I16" s="16">
        <v>0.231908</v>
      </c>
      <c r="J16" s="17">
        <v>-0.42528100000000002</v>
      </c>
      <c r="K16" s="17">
        <v>-0.20597399999999999</v>
      </c>
      <c r="L16" s="17">
        <v>-3.483E-3</v>
      </c>
      <c r="M16" s="17">
        <v>-9.6390000000000003E-2</v>
      </c>
      <c r="N16" s="17">
        <v>-1.5471E-2</v>
      </c>
      <c r="O16" s="17">
        <v>-8.2209999999999991E-3</v>
      </c>
      <c r="P16" s="17">
        <v>2.8570999999999999E-2</v>
      </c>
      <c r="Q16" s="17">
        <v>0.130966</v>
      </c>
      <c r="R16" s="17">
        <v>5.6223000000000002E-2</v>
      </c>
      <c r="S16" s="17">
        <v>-0.18193500000000001</v>
      </c>
      <c r="T16" s="9">
        <v>-0.48908699999999999</v>
      </c>
      <c r="U16" s="9">
        <v>0.1195460000000006</v>
      </c>
    </row>
    <row r="17" spans="1:21">
      <c r="A17" s="142">
        <v>2007</v>
      </c>
      <c r="B17" s="9">
        <v>3.1326329999999998</v>
      </c>
      <c r="C17" s="16">
        <v>0.53128900000000001</v>
      </c>
      <c r="D17" s="17">
        <v>2.451686</v>
      </c>
      <c r="E17" s="17">
        <v>-1.3304E-2</v>
      </c>
      <c r="F17" s="17">
        <v>-4.9518E-2</v>
      </c>
      <c r="G17" s="73">
        <v>-8.7428000000000006E-2</v>
      </c>
      <c r="H17" s="11">
        <v>2.8327249999999999</v>
      </c>
      <c r="I17" s="16">
        <v>-1.6091000000000001E-2</v>
      </c>
      <c r="J17" s="17">
        <v>-3.0110000000000001E-2</v>
      </c>
      <c r="K17" s="17">
        <v>0.16456299999999999</v>
      </c>
      <c r="L17" s="17">
        <v>0.101491</v>
      </c>
      <c r="M17" s="17">
        <v>-0.19651399999999999</v>
      </c>
      <c r="N17" s="17">
        <v>2.9839999999999998E-2</v>
      </c>
      <c r="O17" s="17">
        <v>6.5611000000000003E-2</v>
      </c>
      <c r="P17" s="17">
        <v>-2.4948000000000001E-2</v>
      </c>
      <c r="Q17" s="17">
        <v>-3.8835000000000001E-2</v>
      </c>
      <c r="R17" s="17">
        <v>0.14436399999999999</v>
      </c>
      <c r="S17" s="17">
        <v>0.100537</v>
      </c>
      <c r="T17" s="9">
        <v>0.29990799999999995</v>
      </c>
      <c r="U17" s="9">
        <v>0.68094699999999975</v>
      </c>
    </row>
    <row r="18" spans="1:21">
      <c r="A18" s="142">
        <v>2008</v>
      </c>
      <c r="B18" s="9">
        <v>9.1439799999999991</v>
      </c>
      <c r="C18" s="16">
        <v>0.33780100000000002</v>
      </c>
      <c r="D18" s="17">
        <v>8.5693479999999997</v>
      </c>
      <c r="E18" s="17">
        <v>6.9150000000000001E-3</v>
      </c>
      <c r="F18" s="17">
        <v>-0.448378</v>
      </c>
      <c r="G18" s="73">
        <v>0.304037</v>
      </c>
      <c r="H18" s="11">
        <v>8.769722999999999</v>
      </c>
      <c r="I18" s="16">
        <v>6.336E-2</v>
      </c>
      <c r="J18" s="17">
        <v>-4.2611000000000003E-2</v>
      </c>
      <c r="K18" s="17">
        <v>0.24875</v>
      </c>
      <c r="L18" s="17">
        <v>6.5074000000000007E-2</v>
      </c>
      <c r="M18" s="17">
        <v>0.107976</v>
      </c>
      <c r="N18" s="17">
        <v>2.7696999999999999E-2</v>
      </c>
      <c r="O18" s="17">
        <v>-0.103607</v>
      </c>
      <c r="P18" s="17">
        <v>0.14133499999999999</v>
      </c>
      <c r="Q18" s="17">
        <v>0.11398899999999999</v>
      </c>
      <c r="R18" s="17">
        <v>-0.17194599999999999</v>
      </c>
      <c r="S18" s="17">
        <v>-7.5759999999999994E-2</v>
      </c>
      <c r="T18" s="9">
        <v>0.37425700000000006</v>
      </c>
      <c r="U18" s="9">
        <v>0.57463199999999937</v>
      </c>
    </row>
    <row r="19" spans="1:21">
      <c r="A19" s="142">
        <v>2009</v>
      </c>
      <c r="B19" s="9">
        <v>-11.5802</v>
      </c>
      <c r="C19" s="16">
        <v>0.20449200000000001</v>
      </c>
      <c r="D19" s="17">
        <v>-11.171728</v>
      </c>
      <c r="E19" s="17">
        <v>-7.7000000000000002E-3</v>
      </c>
      <c r="F19" s="17">
        <v>-1.130001</v>
      </c>
      <c r="G19" s="73">
        <v>0.496062</v>
      </c>
      <c r="H19" s="11">
        <v>-11.608874999999999</v>
      </c>
      <c r="I19" s="16">
        <v>-0.148648</v>
      </c>
      <c r="J19" s="17">
        <v>-0.20615600000000001</v>
      </c>
      <c r="K19" s="17">
        <v>5.4783999999999999E-2</v>
      </c>
      <c r="L19" s="17">
        <v>6.1449999999999998E-2</v>
      </c>
      <c r="M19" s="17">
        <v>4.7642999999999998E-2</v>
      </c>
      <c r="N19" s="17">
        <v>4.3464000000000003E-2</v>
      </c>
      <c r="O19" s="17">
        <v>5.5216000000000001E-2</v>
      </c>
      <c r="P19" s="17">
        <v>0.20641599999999999</v>
      </c>
      <c r="Q19" s="17">
        <v>7.9450000000000007E-2</v>
      </c>
      <c r="R19" s="17">
        <v>0.29529300000000003</v>
      </c>
      <c r="S19" s="17">
        <v>-0.46023700000000001</v>
      </c>
      <c r="T19" s="9">
        <v>2.8675000000000006E-2</v>
      </c>
      <c r="U19" s="9">
        <v>-0.40847199999999972</v>
      </c>
    </row>
    <row r="20" spans="1:21">
      <c r="A20" s="142">
        <v>2010</v>
      </c>
      <c r="B20" s="9">
        <v>6.694586000000001</v>
      </c>
      <c r="C20" s="16">
        <v>-5.6078999999999997E-2</v>
      </c>
      <c r="D20" s="17">
        <v>6.7130590000000003</v>
      </c>
      <c r="E20" s="17">
        <v>-4.6478999999999999E-2</v>
      </c>
      <c r="F20" s="17">
        <v>-0.24084700000000001</v>
      </c>
      <c r="G20" s="73">
        <v>0.27968900000000002</v>
      </c>
      <c r="H20" s="11">
        <v>6.6493430000000009</v>
      </c>
      <c r="I20" s="16">
        <v>0.124501</v>
      </c>
      <c r="J20" s="17">
        <v>0.25546000000000002</v>
      </c>
      <c r="K20" s="17">
        <v>-3.9233999999999998E-2</v>
      </c>
      <c r="L20" s="17">
        <v>-7.8438999999999995E-2</v>
      </c>
      <c r="M20" s="17">
        <v>-1.1391E-2</v>
      </c>
      <c r="N20" s="17">
        <v>-1.0446E-2</v>
      </c>
      <c r="O20" s="17">
        <v>-6.6943000000000003E-2</v>
      </c>
      <c r="P20" s="17">
        <v>4.5790999999999998E-2</v>
      </c>
      <c r="Q20" s="17">
        <v>1.039E-3</v>
      </c>
      <c r="R20" s="17">
        <v>-0.13103300000000001</v>
      </c>
      <c r="S20" s="17">
        <v>-4.4061999999999997E-2</v>
      </c>
      <c r="T20" s="9">
        <v>4.5243000000000026E-2</v>
      </c>
      <c r="U20" s="9">
        <v>-1.8472999999999296E-2</v>
      </c>
    </row>
    <row r="21" spans="1:21">
      <c r="A21" s="142">
        <v>2011</v>
      </c>
      <c r="B21" s="9">
        <v>9.3038080000000001</v>
      </c>
      <c r="C21" s="16">
        <v>0.141818</v>
      </c>
      <c r="D21" s="17">
        <v>8.8647519999999993</v>
      </c>
      <c r="E21" s="17">
        <v>-2.1253000000000001E-2</v>
      </c>
      <c r="F21" s="17">
        <v>-0.43759500000000001</v>
      </c>
      <c r="G21" s="73">
        <v>-0.141401</v>
      </c>
      <c r="H21" s="11">
        <v>8.4063210000000002</v>
      </c>
      <c r="I21" s="16">
        <v>1.4256E-2</v>
      </c>
      <c r="J21" s="17">
        <v>0.67237899999999995</v>
      </c>
      <c r="K21" s="17">
        <v>-5.0639000000000003E-2</v>
      </c>
      <c r="L21" s="17">
        <v>-8.7507000000000001E-2</v>
      </c>
      <c r="M21" s="17">
        <v>-0.107457</v>
      </c>
      <c r="N21" s="17">
        <v>-1.8419000000000001E-2</v>
      </c>
      <c r="O21" s="17">
        <v>0.10700900000000001</v>
      </c>
      <c r="P21" s="17">
        <v>-9.8689999999999993E-3</v>
      </c>
      <c r="Q21" s="17">
        <v>6.3462000000000005E-2</v>
      </c>
      <c r="R21" s="17">
        <v>0.14905099999999999</v>
      </c>
      <c r="S21" s="17">
        <v>0.16522100000000001</v>
      </c>
      <c r="T21" s="9">
        <v>0.89748699999999992</v>
      </c>
      <c r="U21" s="9">
        <v>0.43905600000000078</v>
      </c>
    </row>
    <row r="22" spans="1:21">
      <c r="A22" s="142">
        <v>2012</v>
      </c>
      <c r="B22" s="9">
        <v>3.3461629999999998</v>
      </c>
      <c r="C22" s="16">
        <v>1.9775999999999998E-2</v>
      </c>
      <c r="D22" s="17">
        <v>2.5972490000000001</v>
      </c>
      <c r="E22" s="17">
        <v>1.6320000000000001E-2</v>
      </c>
      <c r="F22" s="17">
        <v>-1.754451</v>
      </c>
      <c r="G22" s="73">
        <v>0.75617900000000005</v>
      </c>
      <c r="H22" s="11">
        <v>1.6350729999999998</v>
      </c>
      <c r="I22" s="16">
        <v>0.16911100000000001</v>
      </c>
      <c r="J22" s="17">
        <v>0.82973600000000003</v>
      </c>
      <c r="K22" s="17">
        <v>6.3463000000000006E-2</v>
      </c>
      <c r="L22" s="17">
        <v>-0.112248</v>
      </c>
      <c r="M22" s="17">
        <v>0.18301000000000001</v>
      </c>
      <c r="N22" s="17">
        <v>-1.4366E-2</v>
      </c>
      <c r="O22" s="17">
        <v>-3.5804000000000002E-2</v>
      </c>
      <c r="P22" s="17">
        <v>0.22551499999999999</v>
      </c>
      <c r="Q22" s="17">
        <v>9.3010999999999996E-2</v>
      </c>
      <c r="R22" s="17">
        <v>0.120481</v>
      </c>
      <c r="S22" s="17">
        <v>0.18918099999999999</v>
      </c>
      <c r="T22" s="9">
        <v>1.71109</v>
      </c>
      <c r="U22" s="9">
        <v>0.74891399999999964</v>
      </c>
    </row>
    <row r="23" spans="1:21">
      <c r="A23" s="142">
        <v>2013</v>
      </c>
      <c r="B23" s="9">
        <v>0.90910699999999978</v>
      </c>
      <c r="C23" s="16">
        <v>3.3493000000000002E-2</v>
      </c>
      <c r="D23" s="17">
        <v>0.90933600000000003</v>
      </c>
      <c r="E23" s="17">
        <v>-0.110495</v>
      </c>
      <c r="F23" s="17">
        <v>-1.3971100000000001</v>
      </c>
      <c r="G23" s="73">
        <v>3.6936999999999998E-2</v>
      </c>
      <c r="H23" s="11">
        <v>-0.52783900000000006</v>
      </c>
      <c r="I23" s="16">
        <v>7.6341000000000006E-2</v>
      </c>
      <c r="J23" s="17">
        <v>0.50546999999999997</v>
      </c>
      <c r="K23" s="17">
        <v>1.4891E-2</v>
      </c>
      <c r="L23" s="17">
        <v>-0.30932599999999999</v>
      </c>
      <c r="M23" s="17">
        <v>0.16984299999999999</v>
      </c>
      <c r="N23" s="17">
        <v>9.5076999999999995E-2</v>
      </c>
      <c r="O23" s="17">
        <v>6.7730000000000004E-3</v>
      </c>
      <c r="P23" s="17">
        <v>0.187136</v>
      </c>
      <c r="Q23" s="17">
        <v>1.3871E-2</v>
      </c>
      <c r="R23" s="17">
        <v>0.19106300000000001</v>
      </c>
      <c r="S23" s="17">
        <v>0.48580699999999999</v>
      </c>
      <c r="T23" s="9">
        <v>1.4369459999999998</v>
      </c>
      <c r="U23" s="9">
        <v>-2.2900000000025678E-4</v>
      </c>
    </row>
    <row r="24" spans="1:21">
      <c r="A24" s="142">
        <v>2014</v>
      </c>
      <c r="B24" s="9">
        <v>-2.213244</v>
      </c>
      <c r="C24" s="16">
        <v>0.112959</v>
      </c>
      <c r="D24" s="17">
        <v>-1.6860569999999999</v>
      </c>
      <c r="E24" s="17">
        <v>-8.2322999999999993E-2</v>
      </c>
      <c r="F24" s="17">
        <v>-0.26172499999999999</v>
      </c>
      <c r="G24" s="73">
        <v>0.103265</v>
      </c>
      <c r="H24" s="11">
        <v>-1.8138809999999999</v>
      </c>
      <c r="I24" s="16">
        <v>-5.1066E-2</v>
      </c>
      <c r="J24" s="17">
        <v>0.30265799999999998</v>
      </c>
      <c r="K24" s="17">
        <v>-1.4912999999999999E-2</v>
      </c>
      <c r="L24" s="17">
        <v>5.4318999999999999E-2</v>
      </c>
      <c r="M24" s="17">
        <v>8.6477999999999999E-2</v>
      </c>
      <c r="N24" s="17">
        <v>-5.5945000000000002E-2</v>
      </c>
      <c r="O24" s="17">
        <v>3.7304999999999998E-2</v>
      </c>
      <c r="P24" s="17">
        <v>-7.6031000000000001E-2</v>
      </c>
      <c r="Q24" s="17">
        <v>-2.4819999999999998E-3</v>
      </c>
      <c r="R24" s="17">
        <v>-0.51607199999999998</v>
      </c>
      <c r="S24" s="17">
        <v>-0.16361400000000001</v>
      </c>
      <c r="T24" s="9">
        <v>-0.39936300000000002</v>
      </c>
      <c r="U24" s="9">
        <v>-0.52718700000000007</v>
      </c>
    </row>
    <row r="25" spans="1:21">
      <c r="A25" s="142">
        <v>2015</v>
      </c>
      <c r="B25" s="9">
        <v>1.8178409999999996</v>
      </c>
      <c r="C25" s="16">
        <v>2.6613000000000001E-2</v>
      </c>
      <c r="D25" s="17">
        <v>1.0361009999999999</v>
      </c>
      <c r="E25" s="17">
        <v>0.209309</v>
      </c>
      <c r="F25" s="17">
        <v>-0.20380699999999999</v>
      </c>
      <c r="G25" s="73">
        <v>-0.192856</v>
      </c>
      <c r="H25" s="11">
        <v>0.8753599999999998</v>
      </c>
      <c r="I25" s="16">
        <v>7.6828999999999995E-2</v>
      </c>
      <c r="J25" s="17">
        <v>0.35150500000000001</v>
      </c>
      <c r="K25" s="17">
        <v>-0.147927</v>
      </c>
      <c r="L25" s="17">
        <v>0.13151099999999999</v>
      </c>
      <c r="M25" s="17">
        <v>0.13472400000000001</v>
      </c>
      <c r="N25" s="17">
        <v>-2.5572999999999999E-2</v>
      </c>
      <c r="O25" s="17">
        <v>-5.2738E-2</v>
      </c>
      <c r="P25" s="17">
        <v>8.5346000000000005E-2</v>
      </c>
      <c r="Q25" s="17">
        <v>-4.3860000000000003E-2</v>
      </c>
      <c r="R25" s="17">
        <v>0.37671399999999999</v>
      </c>
      <c r="S25" s="17">
        <v>5.595E-2</v>
      </c>
      <c r="T25" s="9">
        <v>0.9424809999999999</v>
      </c>
      <c r="U25" s="9">
        <v>0.78173999999999966</v>
      </c>
    </row>
    <row r="26" spans="1:21">
      <c r="A26" s="142">
        <v>2016</v>
      </c>
      <c r="B26" s="9">
        <v>-3.7055530000000005</v>
      </c>
      <c r="C26" s="16">
        <v>6.9284999999999999E-2</v>
      </c>
      <c r="D26" s="17">
        <v>-2.9020380000000001</v>
      </c>
      <c r="E26" s="17">
        <v>-8.9252999999999999E-2</v>
      </c>
      <c r="F26" s="17">
        <v>0.35911399999999999</v>
      </c>
      <c r="G26" s="73">
        <v>9.6030000000000004E-3</v>
      </c>
      <c r="H26" s="11">
        <v>-2.5532890000000004</v>
      </c>
      <c r="I26" s="16">
        <v>1.6948999999999999E-2</v>
      </c>
      <c r="J26" s="17">
        <v>-0.32113900000000001</v>
      </c>
      <c r="K26" s="17">
        <v>-5.6048000000000001E-2</v>
      </c>
      <c r="L26" s="17">
        <v>-5.8299999999999998E-2</v>
      </c>
      <c r="M26" s="17">
        <v>-1.3599999999999999E-2</v>
      </c>
      <c r="N26" s="17">
        <v>-2.6464999999999999E-2</v>
      </c>
      <c r="O26" s="17">
        <v>-6.123E-3</v>
      </c>
      <c r="P26" s="17">
        <v>-9.2494000000000007E-2</v>
      </c>
      <c r="Q26" s="17">
        <v>-9.2739000000000002E-2</v>
      </c>
      <c r="R26" s="17">
        <v>-0.22450300000000001</v>
      </c>
      <c r="S26" s="17">
        <v>-0.27780199999999999</v>
      </c>
      <c r="T26" s="9">
        <v>-1.1522640000000002</v>
      </c>
      <c r="U26" s="9">
        <v>-0.80351500000000042</v>
      </c>
    </row>
    <row r="27" spans="1:21">
      <c r="A27" s="142">
        <v>2017</v>
      </c>
      <c r="B27" s="9">
        <v>3.3122940000000001</v>
      </c>
      <c r="C27" s="16">
        <v>0.165241</v>
      </c>
      <c r="D27" s="17">
        <v>3.1910069999999999</v>
      </c>
      <c r="E27" s="17">
        <v>7.9893000000000006E-2</v>
      </c>
      <c r="F27" s="17">
        <v>3.1285E-2</v>
      </c>
      <c r="G27" s="73">
        <v>9.4769999999999993E-2</v>
      </c>
      <c r="H27" s="11">
        <v>3.5621960000000001</v>
      </c>
      <c r="I27" s="16">
        <v>1.3214999999999999E-2</v>
      </c>
      <c r="J27" s="17">
        <v>-7.6114000000000001E-2</v>
      </c>
      <c r="K27" s="17">
        <v>-0.20255699999999999</v>
      </c>
      <c r="L27" s="17">
        <v>-0.12850400000000001</v>
      </c>
      <c r="M27" s="17">
        <v>6.4124E-2</v>
      </c>
      <c r="N27" s="17">
        <v>3.3898999999999999E-2</v>
      </c>
      <c r="O27" s="17">
        <v>1.8881999999999999E-2</v>
      </c>
      <c r="P27" s="17">
        <v>8.1049999999999994E-3</v>
      </c>
      <c r="Q27" s="17">
        <v>1.4631E-2</v>
      </c>
      <c r="R27" s="17">
        <v>0.17149600000000001</v>
      </c>
      <c r="S27" s="17">
        <v>-0.16707900000000001</v>
      </c>
      <c r="T27" s="9">
        <v>-0.24990199999999996</v>
      </c>
      <c r="U27" s="9">
        <v>0.12128700000000014</v>
      </c>
    </row>
    <row r="28" spans="1:21" s="239" customFormat="1">
      <c r="A28" s="241">
        <v>2018</v>
      </c>
      <c r="B28" s="9">
        <v>-2.310111</v>
      </c>
      <c r="C28" s="16">
        <v>-6.1883000000000001E-2</v>
      </c>
      <c r="D28" s="17">
        <v>-2.172828</v>
      </c>
      <c r="E28" s="17">
        <v>4.3567000000000002E-2</v>
      </c>
      <c r="F28" s="17">
        <v>0.71695500000000001</v>
      </c>
      <c r="G28" s="73">
        <v>-5.8978999999999997E-2</v>
      </c>
      <c r="H28" s="11">
        <v>-1.5331679999999999</v>
      </c>
      <c r="I28" s="16">
        <v>-3.9774999999999998E-2</v>
      </c>
      <c r="J28" s="17">
        <v>-0.569886</v>
      </c>
      <c r="K28" s="17">
        <v>3.0967000000000001E-2</v>
      </c>
      <c r="L28" s="17">
        <v>8.7683999999999998E-2</v>
      </c>
      <c r="M28" s="17">
        <v>-1.539E-3</v>
      </c>
      <c r="N28" s="17">
        <v>6.3850000000000001E-3</v>
      </c>
      <c r="O28" s="17">
        <v>-0.11205900000000001</v>
      </c>
      <c r="P28" s="17">
        <v>-0.14349899999999999</v>
      </c>
      <c r="Q28" s="17">
        <v>-5.2812999999999999E-2</v>
      </c>
      <c r="R28" s="17">
        <v>-0.249585</v>
      </c>
      <c r="S28" s="17">
        <v>0.267177</v>
      </c>
      <c r="T28" s="9">
        <v>-0.77694299999999994</v>
      </c>
      <c r="U28" s="9">
        <v>-0.13728300000000004</v>
      </c>
    </row>
    <row r="29" spans="1:21">
      <c r="A29" s="169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</row>
    <row r="30" spans="1:21">
      <c r="A30" s="1" t="s">
        <v>925</v>
      </c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</row>
    <row r="31" spans="1:21">
      <c r="A31" s="1"/>
      <c r="B31" s="169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</row>
    <row r="32" spans="1:21">
      <c r="A32" s="241" t="s">
        <v>992</v>
      </c>
      <c r="B32" s="9">
        <f>AVERAGE(B8:B28)</f>
        <v>1.3907331428571428</v>
      </c>
      <c r="C32" s="16">
        <f t="shared" ref="C32:U32" si="0">AVERAGE(C8:C28)</f>
        <v>0.12924061904761905</v>
      </c>
      <c r="D32" s="17">
        <f>AVERAGE(D8:D28)</f>
        <v>1.3336107619047617</v>
      </c>
      <c r="E32" s="17">
        <f t="shared" si="0"/>
        <v>2.1331428571428569E-3</v>
      </c>
      <c r="F32" s="17">
        <f t="shared" si="0"/>
        <v>-0.21710290476190483</v>
      </c>
      <c r="G32" s="73">
        <f t="shared" si="0"/>
        <v>8.8952619047619058E-2</v>
      </c>
      <c r="H32" s="9">
        <f t="shared" si="0"/>
        <v>1.336834238095238</v>
      </c>
      <c r="I32" s="16">
        <f t="shared" si="0"/>
        <v>3.8608142857142862E-2</v>
      </c>
      <c r="J32" s="17">
        <f t="shared" si="0"/>
        <v>1.4113380952380936E-2</v>
      </c>
      <c r="K32" s="17">
        <f t="shared" si="0"/>
        <v>1.2503047619047622E-2</v>
      </c>
      <c r="L32" s="17">
        <f t="shared" si="0"/>
        <v>-1.2182428571428573E-2</v>
      </c>
      <c r="M32" s="17">
        <f t="shared" si="0"/>
        <v>3.3069904761904766E-2</v>
      </c>
      <c r="N32" s="17">
        <f t="shared" si="0"/>
        <v>1.7545714285714285E-3</v>
      </c>
      <c r="O32" s="17">
        <f t="shared" si="0"/>
        <v>-1.8081428571428573E-3</v>
      </c>
      <c r="P32" s="17">
        <f t="shared" si="0"/>
        <v>-2.7946380952380959E-2</v>
      </c>
      <c r="Q32" s="17">
        <f t="shared" si="0"/>
        <v>4.7319047619047297E-4</v>
      </c>
      <c r="R32" s="17">
        <f t="shared" si="0"/>
        <v>1.6606333333333327E-2</v>
      </c>
      <c r="S32" s="73">
        <f t="shared" si="0"/>
        <v>-2.1292714285714272E-2</v>
      </c>
      <c r="T32" s="9">
        <f t="shared" si="0"/>
        <v>5.3898904761904717E-2</v>
      </c>
      <c r="U32" s="9">
        <f t="shared" si="0"/>
        <v>5.7122380952380931E-2</v>
      </c>
    </row>
    <row r="33" spans="1:21">
      <c r="A33" s="241" t="s">
        <v>899</v>
      </c>
      <c r="B33" s="9">
        <f>AVERAGE(B8:B17)</f>
        <v>1.4486724999999998</v>
      </c>
      <c r="C33" s="16">
        <f t="shared" ref="C33:U33" si="1">AVERAGE(C8:C17)</f>
        <v>0.17205369999999998</v>
      </c>
      <c r="D33" s="17">
        <f>AVERAGE(D8:D17)</f>
        <v>1.4057625</v>
      </c>
      <c r="E33" s="17">
        <f t="shared" si="1"/>
        <v>4.6294999999999999E-3</v>
      </c>
      <c r="F33" s="17">
        <f t="shared" si="1"/>
        <v>2.0739899999999999E-2</v>
      </c>
      <c r="G33" s="73">
        <f t="shared" si="1"/>
        <v>1.80699E-2</v>
      </c>
      <c r="H33" s="9">
        <f t="shared" si="1"/>
        <v>1.6212554999999997</v>
      </c>
      <c r="I33" s="16">
        <f t="shared" si="1"/>
        <v>4.9569800000000004E-2</v>
      </c>
      <c r="J33" s="17">
        <f t="shared" si="1"/>
        <v>-0.14049210000000004</v>
      </c>
      <c r="K33" s="17">
        <f t="shared" si="1"/>
        <v>3.6102700000000001E-2</v>
      </c>
      <c r="L33" s="17">
        <f t="shared" si="1"/>
        <v>1.1845499999999998E-2</v>
      </c>
      <c r="M33" s="17">
        <f t="shared" si="1"/>
        <v>3.4656999999999995E-3</v>
      </c>
      <c r="N33" s="17">
        <f t="shared" si="1"/>
        <v>-1.8461999999999999E-3</v>
      </c>
      <c r="O33" s="17">
        <f t="shared" si="1"/>
        <v>1.14118E-2</v>
      </c>
      <c r="P33" s="17">
        <f t="shared" si="1"/>
        <v>-0.1164625</v>
      </c>
      <c r="Q33" s="17">
        <f t="shared" si="1"/>
        <v>-1.7762200000000002E-2</v>
      </c>
      <c r="R33" s="17">
        <f t="shared" si="1"/>
        <v>3.3777399999999992E-2</v>
      </c>
      <c r="S33" s="73">
        <f t="shared" si="1"/>
        <v>-4.2192899999999992E-2</v>
      </c>
      <c r="T33" s="9">
        <f t="shared" si="1"/>
        <v>-0.17258300000000001</v>
      </c>
      <c r="U33" s="9">
        <f t="shared" si="1"/>
        <v>4.2909999999999962E-2</v>
      </c>
    </row>
    <row r="34" spans="1:21">
      <c r="A34" s="241" t="s">
        <v>1002</v>
      </c>
      <c r="B34" s="9">
        <f>AVERAGE(B18:B28)</f>
        <v>1.3380609999999999</v>
      </c>
      <c r="C34" s="16">
        <f t="shared" ref="C34:U34" si="2">AVERAGE(C18:C28)</f>
        <v>9.031963636363638E-2</v>
      </c>
      <c r="D34" s="17">
        <f t="shared" si="2"/>
        <v>1.2680182727272729</v>
      </c>
      <c r="E34" s="17">
        <f t="shared" si="2"/>
        <v>-1.3627272727272541E-4</v>
      </c>
      <c r="F34" s="17">
        <f t="shared" si="2"/>
        <v>-0.43332363636363636</v>
      </c>
      <c r="G34" s="73">
        <f t="shared" si="2"/>
        <v>0.15339145454545455</v>
      </c>
      <c r="H34" s="9">
        <f t="shared" si="2"/>
        <v>1.0782694545454548</v>
      </c>
      <c r="I34" s="16">
        <f t="shared" si="2"/>
        <v>2.8642999999999995E-2</v>
      </c>
      <c r="J34" s="17">
        <f t="shared" si="2"/>
        <v>0.15466381818181818</v>
      </c>
      <c r="K34" s="17">
        <f t="shared" si="2"/>
        <v>-8.9511818181818234E-3</v>
      </c>
      <c r="L34" s="17">
        <f t="shared" si="2"/>
        <v>-3.4026000000000001E-2</v>
      </c>
      <c r="M34" s="17">
        <f t="shared" si="2"/>
        <v>5.9982818181818186E-2</v>
      </c>
      <c r="N34" s="17">
        <f t="shared" si="2"/>
        <v>5.0279999999999986E-3</v>
      </c>
      <c r="O34" s="17">
        <f t="shared" si="2"/>
        <v>-1.382627272727273E-2</v>
      </c>
      <c r="P34" s="17">
        <f t="shared" si="2"/>
        <v>5.2522818181818191E-2</v>
      </c>
      <c r="Q34" s="17">
        <f t="shared" si="2"/>
        <v>1.7050818181818184E-2</v>
      </c>
      <c r="R34" s="17">
        <f t="shared" si="2"/>
        <v>9.9627272727272694E-4</v>
      </c>
      <c r="S34" s="73">
        <f t="shared" si="2"/>
        <v>-2.2925454545454664E-3</v>
      </c>
      <c r="T34" s="9">
        <f t="shared" si="2"/>
        <v>0.25979154545454541</v>
      </c>
      <c r="U34" s="9">
        <f>AVERAGE(U18:U28)</f>
        <v>7.0042727272727257E-2</v>
      </c>
    </row>
    <row r="35" spans="1:21">
      <c r="A35" s="169"/>
      <c r="B35" s="169"/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</row>
    <row r="36" spans="1:21">
      <c r="A36" s="25" t="s">
        <v>594</v>
      </c>
      <c r="B36" s="97" t="s">
        <v>835</v>
      </c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</row>
    <row r="37" spans="1:21">
      <c r="A37" s="25" t="s">
        <v>595</v>
      </c>
      <c r="B37" s="3" t="s">
        <v>596</v>
      </c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</row>
    <row r="38" spans="1:21">
      <c r="A38" s="1" t="s">
        <v>1</v>
      </c>
      <c r="B38" s="3" t="s">
        <v>654</v>
      </c>
      <c r="C38" s="169"/>
      <c r="D38" s="169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</row>
  </sheetData>
  <mergeCells count="1">
    <mergeCell ref="B6:U6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130"/>
  <dimension ref="A1:U38"/>
  <sheetViews>
    <sheetView zoomScale="85" zoomScaleNormal="85" workbookViewId="0">
      <selection activeCell="U35" sqref="U35"/>
    </sheetView>
  </sheetViews>
  <sheetFormatPr defaultRowHeight="15"/>
  <sheetData>
    <row r="1" spans="1:21" s="169" customFormat="1" ht="15.75">
      <c r="A1" s="227" t="s">
        <v>185</v>
      </c>
      <c r="B1" s="227" t="s">
        <v>1000</v>
      </c>
    </row>
    <row r="2" spans="1:21" s="169" customFormat="1"/>
    <row r="3" spans="1:21" s="169" customFormat="1">
      <c r="A3" s="1" t="s">
        <v>2</v>
      </c>
    </row>
    <row r="4" spans="1:21" s="169" customFormat="1">
      <c r="A4" s="1"/>
    </row>
    <row r="5" spans="1:21" s="169" customFormat="1" ht="67.5">
      <c r="A5" s="4" t="s">
        <v>3</v>
      </c>
      <c r="B5" s="165" t="s">
        <v>4</v>
      </c>
      <c r="C5" s="170" t="s">
        <v>5</v>
      </c>
      <c r="D5" s="170" t="s">
        <v>6</v>
      </c>
      <c r="E5" s="170" t="s">
        <v>7</v>
      </c>
      <c r="F5" s="170" t="s">
        <v>8</v>
      </c>
      <c r="G5" s="170" t="s">
        <v>9</v>
      </c>
      <c r="H5" s="7" t="s">
        <v>10</v>
      </c>
      <c r="I5" s="170" t="s">
        <v>11</v>
      </c>
      <c r="J5" s="170" t="s">
        <v>12</v>
      </c>
      <c r="K5" s="170" t="s">
        <v>13</v>
      </c>
      <c r="L5" s="170" t="s">
        <v>14</v>
      </c>
      <c r="M5" s="170" t="s">
        <v>653</v>
      </c>
      <c r="N5" s="170" t="s">
        <v>652</v>
      </c>
      <c r="O5" s="170" t="s">
        <v>16</v>
      </c>
      <c r="P5" s="170" t="s">
        <v>17</v>
      </c>
      <c r="Q5" s="170" t="s">
        <v>18</v>
      </c>
      <c r="R5" s="170" t="s">
        <v>19</v>
      </c>
      <c r="S5" s="170" t="s">
        <v>20</v>
      </c>
      <c r="T5" s="7" t="s">
        <v>21</v>
      </c>
      <c r="U5" s="7" t="s">
        <v>41</v>
      </c>
    </row>
    <row r="6" spans="1:21" s="169" customFormat="1">
      <c r="A6" s="67"/>
      <c r="B6" s="246" t="s">
        <v>883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</row>
    <row r="7" spans="1:21" s="169" customFormat="1">
      <c r="A7" s="142">
        <v>1997</v>
      </c>
      <c r="B7" s="9" t="s">
        <v>133</v>
      </c>
      <c r="C7" s="16" t="s">
        <v>133</v>
      </c>
      <c r="D7" s="17" t="s">
        <v>133</v>
      </c>
      <c r="E7" s="17" t="s">
        <v>133</v>
      </c>
      <c r="F7" s="17" t="s">
        <v>133</v>
      </c>
      <c r="G7" s="73" t="s">
        <v>133</v>
      </c>
      <c r="H7" s="11" t="s">
        <v>133</v>
      </c>
      <c r="I7" s="16" t="s">
        <v>133</v>
      </c>
      <c r="J7" s="17" t="s">
        <v>133</v>
      </c>
      <c r="K7" s="17" t="s">
        <v>133</v>
      </c>
      <c r="L7" s="17" t="s">
        <v>133</v>
      </c>
      <c r="M7" s="17" t="s">
        <v>133</v>
      </c>
      <c r="N7" s="17" t="s">
        <v>133</v>
      </c>
      <c r="O7" s="17" t="s">
        <v>133</v>
      </c>
      <c r="P7" s="17" t="s">
        <v>133</v>
      </c>
      <c r="Q7" s="17" t="s">
        <v>133</v>
      </c>
      <c r="R7" s="17" t="s">
        <v>133</v>
      </c>
      <c r="S7" s="17" t="s">
        <v>133</v>
      </c>
      <c r="T7" s="9" t="s">
        <v>133</v>
      </c>
      <c r="U7" s="9" t="s">
        <v>133</v>
      </c>
    </row>
    <row r="8" spans="1:21" s="169" customFormat="1">
      <c r="A8" s="142">
        <v>1998</v>
      </c>
      <c r="B8" s="9">
        <v>-0.20103100000000002</v>
      </c>
      <c r="C8" s="16">
        <v>-8.8500000000000004E-4</v>
      </c>
      <c r="D8" s="17">
        <v>3.2129999999999999E-2</v>
      </c>
      <c r="E8" s="17">
        <v>-2.0900000000000001E-4</v>
      </c>
      <c r="F8" s="17">
        <v>-1.7794000000000001E-2</v>
      </c>
      <c r="G8" s="73">
        <v>9.5409999999999991E-3</v>
      </c>
      <c r="H8" s="11">
        <v>2.2782999999999998E-2</v>
      </c>
      <c r="I8" s="16">
        <v>-1.3476999999999999E-2</v>
      </c>
      <c r="J8" s="17">
        <v>4.7699999999999999E-4</v>
      </c>
      <c r="K8" s="17">
        <v>-1.3585E-2</v>
      </c>
      <c r="L8" s="17">
        <v>-3.4906E-2</v>
      </c>
      <c r="M8" s="17">
        <v>1.183E-3</v>
      </c>
      <c r="N8" s="17">
        <v>1.372E-3</v>
      </c>
      <c r="O8" s="17">
        <v>-6.4468999999999999E-2</v>
      </c>
      <c r="P8" s="17">
        <v>-4.4489999999999998E-3</v>
      </c>
      <c r="Q8" s="17">
        <v>-5.4554999999999999E-2</v>
      </c>
      <c r="R8" s="17">
        <v>-2.1220000000000002E-3</v>
      </c>
      <c r="S8" s="17">
        <v>-3.9282999999999998E-2</v>
      </c>
      <c r="T8" s="9">
        <v>-0.22381400000000001</v>
      </c>
      <c r="U8" s="9">
        <v>-0.23316100000000001</v>
      </c>
    </row>
    <row r="9" spans="1:21" s="169" customFormat="1">
      <c r="A9" s="142">
        <v>1999</v>
      </c>
      <c r="B9" s="9">
        <v>-0.18466399999999999</v>
      </c>
      <c r="C9" s="16">
        <v>-0.101414</v>
      </c>
      <c r="D9" s="17">
        <v>-2.6200000000000003E-4</v>
      </c>
      <c r="E9" s="17">
        <v>-3.4318000000000001E-2</v>
      </c>
      <c r="F9" s="17">
        <v>-1.2899999999999999E-4</v>
      </c>
      <c r="G9" s="73">
        <v>-1.2489E-2</v>
      </c>
      <c r="H9" s="11">
        <v>-0.14861199999999999</v>
      </c>
      <c r="I9" s="16">
        <v>3.6809999999999998E-3</v>
      </c>
      <c r="J9" s="17">
        <v>-3.0000000000000001E-6</v>
      </c>
      <c r="K9" s="17">
        <v>-5.9170000000000004E-3</v>
      </c>
      <c r="L9" s="17">
        <v>5.2909999999999997E-3</v>
      </c>
      <c r="M9" s="17">
        <v>2.0924999999999999E-2</v>
      </c>
      <c r="N9" s="17">
        <v>-1.1047E-2</v>
      </c>
      <c r="O9" s="17">
        <v>-1.9991999999999999E-2</v>
      </c>
      <c r="P9" s="17">
        <v>-2.6710000000000002E-3</v>
      </c>
      <c r="Q9" s="17">
        <v>9.6900000000000003E-4</v>
      </c>
      <c r="R9" s="17">
        <v>-1.8881999999999999E-2</v>
      </c>
      <c r="S9" s="17">
        <v>-8.4060000000000003E-3</v>
      </c>
      <c r="T9" s="9">
        <v>-3.6052000000000001E-2</v>
      </c>
      <c r="U9" s="9">
        <v>-0.18440199999999998</v>
      </c>
    </row>
    <row r="10" spans="1:21" s="169" customFormat="1">
      <c r="A10" s="142">
        <v>2000</v>
      </c>
      <c r="B10" s="9">
        <v>0.31320799999999993</v>
      </c>
      <c r="C10" s="16">
        <v>4.7834000000000002E-2</v>
      </c>
      <c r="D10" s="17">
        <v>0.23935400000000001</v>
      </c>
      <c r="E10" s="17">
        <v>2.7262999999999999E-2</v>
      </c>
      <c r="F10" s="17">
        <v>9.3123999999999998E-2</v>
      </c>
      <c r="G10" s="73">
        <v>1.0716E-2</v>
      </c>
      <c r="H10" s="11">
        <v>0.41829099999999997</v>
      </c>
      <c r="I10" s="16">
        <v>1.3762999999999999E-2</v>
      </c>
      <c r="J10" s="17">
        <v>-4.3948000000000001E-2</v>
      </c>
      <c r="K10" s="17">
        <v>2.3036999999999998E-2</v>
      </c>
      <c r="L10" s="17">
        <v>1.4076E-2</v>
      </c>
      <c r="M10" s="17">
        <v>2.7091E-2</v>
      </c>
      <c r="N10" s="17">
        <v>-1.5351E-2</v>
      </c>
      <c r="O10" s="17">
        <v>-3.1772000000000002E-2</v>
      </c>
      <c r="P10" s="17">
        <v>3.4949999999999998E-3</v>
      </c>
      <c r="Q10" s="17">
        <v>-3.9319999999999997E-3</v>
      </c>
      <c r="R10" s="17">
        <v>-7.2126999999999997E-2</v>
      </c>
      <c r="S10" s="17">
        <v>-1.9415000000000002E-2</v>
      </c>
      <c r="T10" s="9">
        <v>-0.10508300000000001</v>
      </c>
      <c r="U10" s="9">
        <v>7.385399999999992E-2</v>
      </c>
    </row>
    <row r="11" spans="1:21" s="169" customFormat="1">
      <c r="A11" s="142">
        <v>2001</v>
      </c>
      <c r="B11" s="9">
        <v>-2.7552970000000001</v>
      </c>
      <c r="C11" s="16">
        <v>8.5959999999999995E-3</v>
      </c>
      <c r="D11" s="17">
        <v>-2.623011</v>
      </c>
      <c r="E11" s="17">
        <v>-1.1728000000000001E-2</v>
      </c>
      <c r="F11" s="17">
        <v>2.7917000000000001E-2</v>
      </c>
      <c r="G11" s="73">
        <v>-8.2070000000000004E-2</v>
      </c>
      <c r="H11" s="11">
        <v>-2.6802960000000002</v>
      </c>
      <c r="I11" s="16">
        <v>-5.6740000000000002E-3</v>
      </c>
      <c r="J11" s="17">
        <v>1.6100000000000001E-4</v>
      </c>
      <c r="K11" s="17">
        <v>9.59E-4</v>
      </c>
      <c r="L11" s="17">
        <v>-2.2650000000000001E-3</v>
      </c>
      <c r="M11" s="17">
        <v>-1.4781000000000001E-2</v>
      </c>
      <c r="N11" s="17">
        <v>-3.5172000000000002E-2</v>
      </c>
      <c r="O11" s="17">
        <v>2.0339999999999998E-3</v>
      </c>
      <c r="P11" s="17">
        <v>-1.714E-3</v>
      </c>
      <c r="Q11" s="17">
        <v>-1.1349999999999999E-3</v>
      </c>
      <c r="R11" s="17">
        <v>-4.365E-3</v>
      </c>
      <c r="S11" s="17">
        <v>-1.3049E-2</v>
      </c>
      <c r="T11" s="9">
        <v>-7.5000999999999998E-2</v>
      </c>
      <c r="U11" s="9">
        <v>-0.13228600000000013</v>
      </c>
    </row>
    <row r="12" spans="1:21" s="169" customFormat="1">
      <c r="A12" s="142">
        <v>2002</v>
      </c>
      <c r="B12" s="9">
        <v>-0.32202899999999995</v>
      </c>
      <c r="C12" s="16">
        <v>1.6722000000000001E-2</v>
      </c>
      <c r="D12" s="17">
        <v>6.9740999999999997E-2</v>
      </c>
      <c r="E12" s="17">
        <v>-2.9728999999999998E-2</v>
      </c>
      <c r="F12" s="17">
        <v>-0.222191</v>
      </c>
      <c r="G12" s="73">
        <v>0.141093</v>
      </c>
      <c r="H12" s="11">
        <v>-2.4363999999999997E-2</v>
      </c>
      <c r="I12" s="16">
        <v>-2.8361999999999998E-2</v>
      </c>
      <c r="J12" s="17">
        <v>-0.29848999999999998</v>
      </c>
      <c r="K12" s="17">
        <v>7.6589000000000004E-2</v>
      </c>
      <c r="L12" s="17">
        <v>-2.366E-3</v>
      </c>
      <c r="M12" s="17">
        <v>4.7319E-2</v>
      </c>
      <c r="N12" s="17">
        <v>1.0410000000000001E-2</v>
      </c>
      <c r="O12" s="17">
        <v>-3.4460999999999999E-2</v>
      </c>
      <c r="P12" s="17">
        <v>-2.9659999999999999E-3</v>
      </c>
      <c r="Q12" s="17">
        <v>-2.0298E-2</v>
      </c>
      <c r="R12" s="17">
        <v>-2.0699999999999999E-4</v>
      </c>
      <c r="S12" s="17">
        <v>-4.4832999999999998E-2</v>
      </c>
      <c r="T12" s="9">
        <v>-0.29766499999999996</v>
      </c>
      <c r="U12" s="9">
        <v>-0.39176999999999995</v>
      </c>
    </row>
    <row r="13" spans="1:21" s="169" customFormat="1">
      <c r="A13" s="142">
        <v>2003</v>
      </c>
      <c r="B13" s="9">
        <v>-0.89145999999999992</v>
      </c>
      <c r="C13" s="16">
        <v>5.3680000000000004E-3</v>
      </c>
      <c r="D13" s="17">
        <v>-0.87910299999999997</v>
      </c>
      <c r="E13" s="17">
        <v>1.353E-3</v>
      </c>
      <c r="F13" s="17">
        <v>2.9904E-2</v>
      </c>
      <c r="G13" s="73">
        <v>-1.214E-2</v>
      </c>
      <c r="H13" s="11">
        <v>-0.85461799999999988</v>
      </c>
      <c r="I13" s="16">
        <v>2.859E-3</v>
      </c>
      <c r="J13" s="17">
        <v>-8.2679999999999993E-3</v>
      </c>
      <c r="K13" s="17">
        <v>-5.1630000000000001E-3</v>
      </c>
      <c r="L13" s="17">
        <v>4.4520000000000002E-3</v>
      </c>
      <c r="M13" s="17">
        <v>1.9106999999999999E-2</v>
      </c>
      <c r="N13" s="17">
        <v>-6.3599999999999996E-4</v>
      </c>
      <c r="O13" s="17">
        <v>-1.3697000000000001E-2</v>
      </c>
      <c r="P13" s="17">
        <v>-1.9151999999999999E-2</v>
      </c>
      <c r="Q13" s="17">
        <v>-3.0600000000000001E-4</v>
      </c>
      <c r="R13" s="17">
        <v>-1.2433E-2</v>
      </c>
      <c r="S13" s="17">
        <v>-3.6050000000000001E-3</v>
      </c>
      <c r="T13" s="9">
        <v>-3.6841999999999993E-2</v>
      </c>
      <c r="U13" s="9">
        <v>-1.2356999999999951E-2</v>
      </c>
    </row>
    <row r="14" spans="1:21" s="169" customFormat="1">
      <c r="A14" s="142">
        <v>2004</v>
      </c>
      <c r="B14" s="9">
        <v>-0.373</v>
      </c>
      <c r="C14" s="16">
        <v>-4.5929999999999999E-3</v>
      </c>
      <c r="D14" s="17">
        <v>-0.31127199999999999</v>
      </c>
      <c r="E14" s="17">
        <v>9.4300000000000004E-4</v>
      </c>
      <c r="F14" s="17">
        <v>7.8300000000000002E-3</v>
      </c>
      <c r="G14" s="73">
        <v>-7.76E-4</v>
      </c>
      <c r="H14" s="11">
        <v>-0.30786799999999998</v>
      </c>
      <c r="I14" s="16">
        <v>-9.1090000000000008E-3</v>
      </c>
      <c r="J14" s="17">
        <v>-1.4435E-2</v>
      </c>
      <c r="K14" s="17">
        <v>-6.5659999999999998E-3</v>
      </c>
      <c r="L14" s="17">
        <v>-1.7701000000000001E-2</v>
      </c>
      <c r="M14" s="17">
        <v>5.2119999999999996E-3</v>
      </c>
      <c r="N14" s="17">
        <v>-6.2E-4</v>
      </c>
      <c r="O14" s="17">
        <v>-1.4331999999999999E-2</v>
      </c>
      <c r="P14" s="17">
        <v>2.5479999999999999E-3</v>
      </c>
      <c r="Q14" s="17">
        <v>5.1770000000000002E-3</v>
      </c>
      <c r="R14" s="17">
        <v>-3.9119999999999997E-3</v>
      </c>
      <c r="S14" s="17">
        <v>-1.1394E-2</v>
      </c>
      <c r="T14" s="9">
        <v>-6.5131999999999995E-2</v>
      </c>
      <c r="U14" s="9">
        <v>-6.1728000000000005E-2</v>
      </c>
    </row>
    <row r="15" spans="1:21" s="169" customFormat="1">
      <c r="A15" s="142">
        <v>2005</v>
      </c>
      <c r="B15" s="9">
        <v>-1.12578</v>
      </c>
      <c r="C15" s="16">
        <v>3.542E-2</v>
      </c>
      <c r="D15" s="17">
        <v>-1.040222</v>
      </c>
      <c r="E15" s="17">
        <v>1.243E-3</v>
      </c>
      <c r="F15" s="17">
        <v>-6.4269999999999994E-2</v>
      </c>
      <c r="G15" s="73">
        <v>1.064E-2</v>
      </c>
      <c r="H15" s="11">
        <v>-1.0571889999999999</v>
      </c>
      <c r="I15" s="16">
        <v>-1.1E-5</v>
      </c>
      <c r="J15" s="17">
        <v>1.2700000000000001E-3</v>
      </c>
      <c r="K15" s="17">
        <v>-2.3960000000000001E-3</v>
      </c>
      <c r="L15" s="17">
        <v>-4.9299999999999995E-4</v>
      </c>
      <c r="M15" s="17">
        <v>1.784E-3</v>
      </c>
      <c r="N15" s="17">
        <v>-4.8037000000000003E-2</v>
      </c>
      <c r="O15" s="17">
        <v>-8.4969999999999993E-3</v>
      </c>
      <c r="P15" s="17">
        <v>-5.5420000000000001E-3</v>
      </c>
      <c r="Q15" s="17">
        <v>1.8829999999999999E-3</v>
      </c>
      <c r="R15" s="17">
        <v>2.9390000000000002E-3</v>
      </c>
      <c r="S15" s="17">
        <v>-1.1490999999999999E-2</v>
      </c>
      <c r="T15" s="9">
        <v>-6.8590999999999999E-2</v>
      </c>
      <c r="U15" s="9">
        <v>-8.5558000000000023E-2</v>
      </c>
    </row>
    <row r="16" spans="1:21" s="169" customFormat="1">
      <c r="A16" s="142">
        <v>2006</v>
      </c>
      <c r="B16" s="9">
        <v>-0.34061699999999995</v>
      </c>
      <c r="C16" s="16">
        <v>-1.9436999999999999E-2</v>
      </c>
      <c r="D16" s="17">
        <v>-0.298406</v>
      </c>
      <c r="E16" s="17">
        <v>-1.2298999999999999E-2</v>
      </c>
      <c r="F16" s="17">
        <v>5.1168999999999999E-2</v>
      </c>
      <c r="G16" s="73">
        <v>-9.0519999999999993E-3</v>
      </c>
      <c r="H16" s="11">
        <v>-0.28802499999999998</v>
      </c>
      <c r="I16" s="16">
        <v>-8.6140000000000001E-3</v>
      </c>
      <c r="J16" s="17">
        <v>-1.354E-2</v>
      </c>
      <c r="K16" s="17">
        <v>-1.7971999999999998E-2</v>
      </c>
      <c r="L16" s="17">
        <v>-2.7139999999999998E-3</v>
      </c>
      <c r="M16" s="17">
        <v>-6.3660000000000001E-3</v>
      </c>
      <c r="N16" s="17">
        <v>1.0009999999999999E-3</v>
      </c>
      <c r="O16" s="17">
        <v>-1.0189999999999999E-3</v>
      </c>
      <c r="P16" s="17">
        <v>1.8900000000000001E-4</v>
      </c>
      <c r="Q16" s="17">
        <v>2.4550000000000002E-3</v>
      </c>
      <c r="R16" s="17">
        <v>2.065E-3</v>
      </c>
      <c r="S16" s="17">
        <v>-8.0770000000000008E-3</v>
      </c>
      <c r="T16" s="9">
        <v>-5.2592E-2</v>
      </c>
      <c r="U16" s="9">
        <v>-4.2210999999999943E-2</v>
      </c>
    </row>
    <row r="17" spans="1:21" s="169" customFormat="1">
      <c r="A17" s="142">
        <v>2007</v>
      </c>
      <c r="B17" s="9">
        <v>0.21987000000000007</v>
      </c>
      <c r="C17" s="16">
        <v>5.2775000000000002E-2</v>
      </c>
      <c r="D17" s="17">
        <v>0.460424</v>
      </c>
      <c r="E17" s="17">
        <v>9.4020000000000006E-3</v>
      </c>
      <c r="F17" s="17">
        <v>-2.2119E-2</v>
      </c>
      <c r="G17" s="73">
        <v>-2.0587999999999999E-2</v>
      </c>
      <c r="H17" s="11">
        <v>0.47989399999999999</v>
      </c>
      <c r="I17" s="16">
        <v>-3.0010000000000002E-3</v>
      </c>
      <c r="J17" s="17">
        <v>-5.0549999999999996E-3</v>
      </c>
      <c r="K17" s="17">
        <v>3.9279000000000001E-2</v>
      </c>
      <c r="L17" s="17">
        <v>-0.24516399999999999</v>
      </c>
      <c r="M17" s="17">
        <v>-9.0997999999999996E-2</v>
      </c>
      <c r="N17" s="17">
        <v>-1.0503999999999999E-2</v>
      </c>
      <c r="O17" s="17">
        <v>2.2280000000000001E-2</v>
      </c>
      <c r="P17" s="17">
        <v>-4.0540000000000003E-3</v>
      </c>
      <c r="Q17" s="17">
        <v>-4.4759999999999999E-3</v>
      </c>
      <c r="R17" s="17">
        <v>2.4065E-2</v>
      </c>
      <c r="S17" s="17">
        <v>1.7604000000000002E-2</v>
      </c>
      <c r="T17" s="9">
        <v>-0.26002399999999992</v>
      </c>
      <c r="U17" s="9">
        <v>-0.24055399999999993</v>
      </c>
    </row>
    <row r="18" spans="1:21" s="169" customFormat="1">
      <c r="A18" s="142">
        <v>2008</v>
      </c>
      <c r="B18" s="9">
        <v>-1.9959519999999999</v>
      </c>
      <c r="C18" s="16">
        <v>-6.021E-2</v>
      </c>
      <c r="D18" s="17">
        <v>-1.878655</v>
      </c>
      <c r="E18" s="17">
        <v>-1.3749999999999999E-3</v>
      </c>
      <c r="F18" s="17">
        <v>6.5115999999999993E-2</v>
      </c>
      <c r="G18" s="73">
        <v>-4.1862999999999997E-2</v>
      </c>
      <c r="H18" s="11">
        <v>-1.916987</v>
      </c>
      <c r="I18" s="16">
        <v>-7.0559999999999998E-3</v>
      </c>
      <c r="J18" s="17">
        <v>2.8389999999999999E-3</v>
      </c>
      <c r="K18" s="17">
        <v>-2.9083000000000001E-2</v>
      </c>
      <c r="L18" s="17">
        <v>-3.2791000000000001E-2</v>
      </c>
      <c r="M18" s="17">
        <v>-1.4253E-2</v>
      </c>
      <c r="N18" s="17">
        <v>-3.6909999999999998E-3</v>
      </c>
      <c r="O18" s="17">
        <v>7.071E-3</v>
      </c>
      <c r="P18" s="17">
        <v>-5.8129999999999996E-3</v>
      </c>
      <c r="Q18" s="17">
        <v>-7.8849999999999996E-3</v>
      </c>
      <c r="R18" s="17">
        <v>6.986E-3</v>
      </c>
      <c r="S18" s="17">
        <v>4.7109999999999999E-3</v>
      </c>
      <c r="T18" s="9">
        <v>-7.8965000000000007E-2</v>
      </c>
      <c r="U18" s="9">
        <v>-0.11729699999999998</v>
      </c>
    </row>
    <row r="19" spans="1:21" s="169" customFormat="1">
      <c r="A19" s="142">
        <v>2009</v>
      </c>
      <c r="B19" s="9">
        <v>-1.3160879999999999</v>
      </c>
      <c r="C19" s="16">
        <v>-5.2128000000000001E-2</v>
      </c>
      <c r="D19" s="17">
        <v>-1.021612</v>
      </c>
      <c r="E19" s="17">
        <v>-2.4417999999999999E-2</v>
      </c>
      <c r="F19" s="17">
        <v>6.7824999999999996E-2</v>
      </c>
      <c r="G19" s="73">
        <v>-5.0082000000000002E-2</v>
      </c>
      <c r="H19" s="11">
        <v>-1.0804149999999999</v>
      </c>
      <c r="I19" s="16">
        <v>1.0135E-2</v>
      </c>
      <c r="J19" s="17">
        <v>2.3177E-2</v>
      </c>
      <c r="K19" s="17">
        <v>-6.6610000000000003E-3</v>
      </c>
      <c r="L19" s="17">
        <v>-0.21337800000000001</v>
      </c>
      <c r="M19" s="17">
        <v>-1.0300999999999999E-2</v>
      </c>
      <c r="N19" s="17">
        <v>4.3740000000000003E-3</v>
      </c>
      <c r="O19" s="17">
        <v>-1.3823E-2</v>
      </c>
      <c r="P19" s="17">
        <v>-3.0197000000000002E-2</v>
      </c>
      <c r="Q19" s="17">
        <v>-1.0588E-2</v>
      </c>
      <c r="R19" s="17">
        <v>-3.5055000000000003E-2</v>
      </c>
      <c r="S19" s="17">
        <v>4.6643999999999998E-2</v>
      </c>
      <c r="T19" s="9">
        <v>-0.23567300000000005</v>
      </c>
      <c r="U19" s="9">
        <v>-0.29447599999999996</v>
      </c>
    </row>
    <row r="20" spans="1:21" s="169" customFormat="1">
      <c r="A20" s="142">
        <v>2010</v>
      </c>
      <c r="B20" s="9">
        <v>-0.98156899999999991</v>
      </c>
      <c r="C20" s="16">
        <v>-2.8089999999999999E-3</v>
      </c>
      <c r="D20" s="17">
        <v>-0.82742499999999997</v>
      </c>
      <c r="E20" s="17">
        <v>-8.6015999999999995E-2</v>
      </c>
      <c r="F20" s="17">
        <v>5.1349999999999998E-3</v>
      </c>
      <c r="G20" s="73">
        <v>-1.299E-3</v>
      </c>
      <c r="H20" s="11">
        <v>-0.91241399999999995</v>
      </c>
      <c r="I20" s="16">
        <v>-1.1839000000000001E-2</v>
      </c>
      <c r="J20" s="17">
        <v>6.1899999999999998E-4</v>
      </c>
      <c r="K20" s="17">
        <v>-9.1699999999999995E-4</v>
      </c>
      <c r="L20" s="17">
        <v>-4.3425999999999999E-2</v>
      </c>
      <c r="M20" s="17">
        <v>-1.0809999999999999E-3</v>
      </c>
      <c r="N20" s="17">
        <v>2.7920000000000002E-3</v>
      </c>
      <c r="O20" s="17">
        <v>-1.2631E-2</v>
      </c>
      <c r="P20" s="17">
        <v>2.43E-4</v>
      </c>
      <c r="Q20" s="17">
        <v>5.0000000000000004E-6</v>
      </c>
      <c r="R20" s="17">
        <v>-2.787E-3</v>
      </c>
      <c r="S20" s="17">
        <v>-1.3300000000000001E-4</v>
      </c>
      <c r="T20" s="9">
        <v>-6.9154999999999994E-2</v>
      </c>
      <c r="U20" s="9">
        <v>-0.15414399999999995</v>
      </c>
    </row>
    <row r="21" spans="1:21" s="169" customFormat="1">
      <c r="A21" s="142">
        <v>2011</v>
      </c>
      <c r="B21" s="9">
        <v>-1.9592639999999999</v>
      </c>
      <c r="C21" s="16">
        <v>-1.1051E-2</v>
      </c>
      <c r="D21" s="17">
        <v>-1.8959550000000001</v>
      </c>
      <c r="E21" s="17">
        <v>-1.2E-5</v>
      </c>
      <c r="F21" s="17">
        <v>3.4527000000000002E-2</v>
      </c>
      <c r="G21" s="73">
        <v>4.0920000000000002E-3</v>
      </c>
      <c r="H21" s="11">
        <v>-1.8683989999999999</v>
      </c>
      <c r="I21" s="16">
        <v>-2.7880000000000001E-3</v>
      </c>
      <c r="J21" s="17">
        <v>-3.5328999999999999E-2</v>
      </c>
      <c r="K21" s="17">
        <v>9.7099999999999997E-4</v>
      </c>
      <c r="L21" s="17">
        <v>-1.8090999999999999E-2</v>
      </c>
      <c r="M21" s="17">
        <v>-1.0529999999999999E-3</v>
      </c>
      <c r="N21" s="17">
        <v>-2.9069999999999999E-3</v>
      </c>
      <c r="O21" s="17">
        <v>-1.5351E-2</v>
      </c>
      <c r="P21" s="17">
        <v>2.5599999999999999E-4</v>
      </c>
      <c r="Q21" s="17">
        <v>-3.0569999999999998E-3</v>
      </c>
      <c r="R21" s="17">
        <v>-6.5539999999999999E-3</v>
      </c>
      <c r="S21" s="17">
        <v>-6.9620000000000003E-3</v>
      </c>
      <c r="T21" s="9">
        <v>-9.0864999999999987E-2</v>
      </c>
      <c r="U21" s="9">
        <v>-6.3308999999999838E-2</v>
      </c>
    </row>
    <row r="22" spans="1:21" s="169" customFormat="1">
      <c r="A22" s="142">
        <v>2012</v>
      </c>
      <c r="B22" s="9">
        <v>-1.3971209999999998</v>
      </c>
      <c r="C22" s="16">
        <v>-4.1279999999999997E-3</v>
      </c>
      <c r="D22" s="17">
        <v>-0.75143199999999999</v>
      </c>
      <c r="E22" s="17">
        <v>-4.0200000000000001E-4</v>
      </c>
      <c r="F22" s="17">
        <v>0.21031900000000001</v>
      </c>
      <c r="G22" s="73">
        <v>-0.38773999999999997</v>
      </c>
      <c r="H22" s="11">
        <v>-0.93338299999999996</v>
      </c>
      <c r="I22" s="16">
        <v>-7.1754999999999999E-2</v>
      </c>
      <c r="J22" s="17">
        <v>-0.16495000000000001</v>
      </c>
      <c r="K22" s="17">
        <v>-1.5134E-2</v>
      </c>
      <c r="L22" s="17">
        <v>-3.6164000000000002E-2</v>
      </c>
      <c r="M22" s="17">
        <v>-5.7522999999999998E-2</v>
      </c>
      <c r="N22" s="17">
        <v>-5.7219999999999997E-3</v>
      </c>
      <c r="O22" s="17">
        <v>9.4109999999999992E-3</v>
      </c>
      <c r="P22" s="17">
        <v>-5.1820999999999999E-2</v>
      </c>
      <c r="Q22" s="17">
        <v>-1.865E-2</v>
      </c>
      <c r="R22" s="17">
        <v>-1.8516000000000001E-2</v>
      </c>
      <c r="S22" s="17">
        <v>-3.2913999999999999E-2</v>
      </c>
      <c r="T22" s="9">
        <v>-0.46373799999999998</v>
      </c>
      <c r="U22" s="9">
        <v>-0.64568899999999985</v>
      </c>
    </row>
    <row r="23" spans="1:21" s="169" customFormat="1">
      <c r="A23" s="142">
        <v>2013</v>
      </c>
      <c r="B23" s="9">
        <v>-0.34728400000000004</v>
      </c>
      <c r="C23" s="16">
        <v>3.6210000000000001E-3</v>
      </c>
      <c r="D23" s="17">
        <v>5.2552000000000001E-2</v>
      </c>
      <c r="E23" s="17">
        <v>-1.6334000000000001E-2</v>
      </c>
      <c r="F23" s="17">
        <v>-0.280414</v>
      </c>
      <c r="G23" s="73">
        <v>7.7920000000000003E-3</v>
      </c>
      <c r="H23" s="11">
        <v>-0.23278299999999999</v>
      </c>
      <c r="I23" s="16">
        <v>-9.6039999999999997E-3</v>
      </c>
      <c r="J23" s="17">
        <v>8.9160000000000003E-3</v>
      </c>
      <c r="K23" s="17">
        <v>1.5989999999999999E-3</v>
      </c>
      <c r="L23" s="17">
        <v>-0.126275</v>
      </c>
      <c r="M23" s="17">
        <v>-1.9999999999999999E-6</v>
      </c>
      <c r="N23" s="17">
        <v>-2.6069999999999999E-2</v>
      </c>
      <c r="O23" s="17">
        <v>1.7110000000000001E-3</v>
      </c>
      <c r="P23" s="17">
        <v>8.9809999999999994E-3</v>
      </c>
      <c r="Q23" s="17">
        <v>9.2000000000000003E-4</v>
      </c>
      <c r="R23" s="17">
        <v>9.0460000000000002E-3</v>
      </c>
      <c r="S23" s="17">
        <v>1.6277E-2</v>
      </c>
      <c r="T23" s="9">
        <v>-0.11450100000000003</v>
      </c>
      <c r="U23" s="9">
        <v>-0.39983600000000002</v>
      </c>
    </row>
    <row r="24" spans="1:21" s="169" customFormat="1">
      <c r="A24" s="142">
        <v>2014</v>
      </c>
      <c r="B24" s="9">
        <v>4.9109999999999987E-3</v>
      </c>
      <c r="C24" s="16">
        <v>1.6660999999999999E-2</v>
      </c>
      <c r="D24" s="17">
        <v>7.0746000000000003E-2</v>
      </c>
      <c r="E24" s="17">
        <v>-2.3781E-2</v>
      </c>
      <c r="F24" s="17">
        <v>4.3157000000000001E-2</v>
      </c>
      <c r="G24" s="73">
        <v>-4.3340000000000002E-3</v>
      </c>
      <c r="H24" s="11">
        <v>0.102449</v>
      </c>
      <c r="I24" s="16">
        <v>-5.2760000000000003E-3</v>
      </c>
      <c r="J24" s="17">
        <v>-1.8041999999999999E-2</v>
      </c>
      <c r="K24" s="17">
        <v>2.2399999999999998E-3</v>
      </c>
      <c r="L24" s="17">
        <v>4.4099999999999999E-4</v>
      </c>
      <c r="M24" s="17">
        <v>-8.7969999999999993E-3</v>
      </c>
      <c r="N24" s="17">
        <v>-5.6467999999999997E-2</v>
      </c>
      <c r="O24" s="17">
        <v>-9.0950000000000007E-3</v>
      </c>
      <c r="P24" s="17">
        <v>1.1919999999999999E-3</v>
      </c>
      <c r="Q24" s="17">
        <v>-4.1999999999999998E-5</v>
      </c>
      <c r="R24" s="17">
        <v>-2.882E-3</v>
      </c>
      <c r="S24" s="17">
        <v>-8.0900000000000004E-4</v>
      </c>
      <c r="T24" s="9">
        <v>-9.7538E-2</v>
      </c>
      <c r="U24" s="9">
        <v>-6.5835000000000005E-2</v>
      </c>
    </row>
    <row r="25" spans="1:21" s="169" customFormat="1">
      <c r="A25" s="142">
        <v>2015</v>
      </c>
      <c r="B25" s="9">
        <v>-0.21842800000000001</v>
      </c>
      <c r="C25" s="16">
        <v>-4.5300000000000001E-4</v>
      </c>
      <c r="D25" s="17">
        <v>-9.2254000000000003E-2</v>
      </c>
      <c r="E25" s="17">
        <v>-3.6930999999999999E-2</v>
      </c>
      <c r="F25" s="17">
        <v>1.2455000000000001E-2</v>
      </c>
      <c r="G25" s="73">
        <v>5.2009999999999999E-3</v>
      </c>
      <c r="H25" s="11">
        <v>-0.11198200000000001</v>
      </c>
      <c r="I25" s="16">
        <v>-1.5682000000000001E-2</v>
      </c>
      <c r="J25" s="17">
        <v>-1.0775E-2</v>
      </c>
      <c r="K25" s="17">
        <v>-1.7000000000000001E-4</v>
      </c>
      <c r="L25" s="17">
        <v>-2.1410000000000001E-3</v>
      </c>
      <c r="M25" s="17">
        <v>-4.6790999999999999E-2</v>
      </c>
      <c r="N25" s="17">
        <v>-4.3600000000000002E-3</v>
      </c>
      <c r="O25" s="17">
        <v>-9.6640000000000007E-3</v>
      </c>
      <c r="P25" s="17">
        <v>2.4800000000000001E-4</v>
      </c>
      <c r="Q25" s="17">
        <v>-2.1979999999999999E-3</v>
      </c>
      <c r="R25" s="17">
        <v>-1.3316E-2</v>
      </c>
      <c r="S25" s="17">
        <v>-1.5969999999999999E-3</v>
      </c>
      <c r="T25" s="9">
        <v>-0.10644600000000001</v>
      </c>
      <c r="U25" s="9">
        <v>-0.12617400000000001</v>
      </c>
    </row>
    <row r="26" spans="1:21" s="169" customFormat="1">
      <c r="A26" s="142">
        <v>2016</v>
      </c>
      <c r="B26" s="9">
        <v>-0.78079199999999993</v>
      </c>
      <c r="C26" s="16">
        <v>1.3237000000000001E-2</v>
      </c>
      <c r="D26" s="17">
        <v>-0.72844699999999996</v>
      </c>
      <c r="E26" s="17">
        <v>-2.6176999999999999E-2</v>
      </c>
      <c r="F26" s="17">
        <v>4.3901000000000003E-2</v>
      </c>
      <c r="G26" s="73">
        <v>2.895E-3</v>
      </c>
      <c r="H26" s="11">
        <v>-0.69459099999999996</v>
      </c>
      <c r="I26" s="16">
        <v>1.299E-2</v>
      </c>
      <c r="J26" s="17">
        <v>-3.5446999999999999E-2</v>
      </c>
      <c r="K26" s="17">
        <v>7.4200000000000004E-4</v>
      </c>
      <c r="L26" s="17">
        <v>-2.4380000000000001E-3</v>
      </c>
      <c r="M26" s="17">
        <v>-2.7E-4</v>
      </c>
      <c r="N26" s="17">
        <v>-1.4549999999999999E-3</v>
      </c>
      <c r="O26" s="17">
        <v>-1.3359999999999999E-3</v>
      </c>
      <c r="P26" s="17">
        <v>-1.0619999999999999E-2</v>
      </c>
      <c r="Q26" s="17">
        <v>-6.156E-3</v>
      </c>
      <c r="R26" s="17">
        <v>-1.5654000000000001E-2</v>
      </c>
      <c r="S26" s="17">
        <v>-2.6557000000000001E-2</v>
      </c>
      <c r="T26" s="9">
        <v>-8.6201E-2</v>
      </c>
      <c r="U26" s="9">
        <v>-5.2344999999999975E-2</v>
      </c>
    </row>
    <row r="27" spans="1:21" s="169" customFormat="1">
      <c r="A27" s="142">
        <v>2017</v>
      </c>
      <c r="B27" s="9">
        <v>-1.361000000000015E-3</v>
      </c>
      <c r="C27" s="16">
        <v>7.7942999999999998E-2</v>
      </c>
      <c r="D27" s="17">
        <v>4.3947E-2</v>
      </c>
      <c r="E27" s="17">
        <v>-1.078E-3</v>
      </c>
      <c r="F27" s="17">
        <v>4.9620000000000003E-3</v>
      </c>
      <c r="G27" s="73">
        <v>-2.6419000000000002E-2</v>
      </c>
      <c r="H27" s="11">
        <v>9.9354999999999999E-2</v>
      </c>
      <c r="I27" s="16">
        <v>1.01E-4</v>
      </c>
      <c r="J27" s="17">
        <v>-6.0730000000000003E-3</v>
      </c>
      <c r="K27" s="17">
        <v>-5.7015000000000003E-2</v>
      </c>
      <c r="L27" s="17">
        <v>-2.2284999999999999E-2</v>
      </c>
      <c r="M27" s="17">
        <v>-1.5643000000000001E-2</v>
      </c>
      <c r="N27" s="17">
        <v>3.6900000000000002E-4</v>
      </c>
      <c r="O27" s="17">
        <v>2.686E-3</v>
      </c>
      <c r="P27" s="17">
        <v>1.0939999999999999E-3</v>
      </c>
      <c r="Q27" s="17">
        <v>1.3799999999999999E-3</v>
      </c>
      <c r="R27" s="17">
        <v>1.0395E-2</v>
      </c>
      <c r="S27" s="17">
        <v>-1.5724999999999999E-2</v>
      </c>
      <c r="T27" s="9">
        <v>-0.10071600000000001</v>
      </c>
      <c r="U27" s="9">
        <v>-4.5308000000000015E-2</v>
      </c>
    </row>
    <row r="28" spans="1:21" s="239" customFormat="1">
      <c r="A28" s="241">
        <v>2018</v>
      </c>
      <c r="B28" s="9">
        <v>-8.1031000000000006E-2</v>
      </c>
      <c r="C28" s="16">
        <v>-2.101E-3</v>
      </c>
      <c r="D28" s="17">
        <v>-0.15611700000000001</v>
      </c>
      <c r="E28" s="17">
        <v>1.0900000000000001E-4</v>
      </c>
      <c r="F28" s="17">
        <v>-1.8839999999999999E-2</v>
      </c>
      <c r="G28" s="73">
        <v>6.6540000000000002E-3</v>
      </c>
      <c r="H28" s="11">
        <v>-0.170295</v>
      </c>
      <c r="I28" s="16">
        <v>2.2200000000000002E-3</v>
      </c>
      <c r="J28" s="17">
        <v>8.2939999999999993E-3</v>
      </c>
      <c r="K28" s="17">
        <v>-2.6819999999999999E-3</v>
      </c>
      <c r="L28" s="17">
        <v>-6.0920000000000002E-3</v>
      </c>
      <c r="M28" s="17">
        <v>4.0900000000000002E-4</v>
      </c>
      <c r="N28" s="17">
        <v>2.1000000000000001E-4</v>
      </c>
      <c r="O28" s="17">
        <v>4.9560000000000003E-3</v>
      </c>
      <c r="P28" s="17">
        <v>3.0630000000000002E-3</v>
      </c>
      <c r="Q28" s="17">
        <v>1.6770000000000001E-3</v>
      </c>
      <c r="R28" s="17">
        <v>9.7120000000000001E-3</v>
      </c>
      <c r="S28" s="17">
        <v>6.7497000000000001E-2</v>
      </c>
      <c r="T28" s="9">
        <v>8.9263999999999996E-2</v>
      </c>
      <c r="U28" s="9">
        <v>7.5086E-2</v>
      </c>
    </row>
    <row r="29" spans="1:21" s="169" customFormat="1"/>
    <row r="30" spans="1:21" s="169" customFormat="1">
      <c r="A30" s="1" t="s">
        <v>925</v>
      </c>
    </row>
    <row r="31" spans="1:21" s="169" customFormat="1">
      <c r="A31" s="1"/>
    </row>
    <row r="32" spans="1:21" s="169" customFormat="1">
      <c r="A32" s="241" t="s">
        <v>992</v>
      </c>
      <c r="B32" s="9">
        <f>AVERAGE(B8:B28)</f>
        <v>-0.70165614285714273</v>
      </c>
      <c r="C32" s="16">
        <f t="shared" ref="C32:U32" si="0">AVERAGE(C8:C28)</f>
        <v>9.0323809523809551E-4</v>
      </c>
      <c r="D32" s="17">
        <f t="shared" si="0"/>
        <v>-0.54929900000000009</v>
      </c>
      <c r="E32" s="17">
        <f t="shared" si="0"/>
        <v>-1.2594952380952382E-2</v>
      </c>
      <c r="F32" s="17">
        <f t="shared" si="0"/>
        <v>3.4087619047619058E-3</v>
      </c>
      <c r="G32" s="73">
        <f t="shared" si="0"/>
        <v>-2.1439428571428571E-2</v>
      </c>
      <c r="H32" s="9">
        <f t="shared" si="0"/>
        <v>-0.57902138095238087</v>
      </c>
      <c r="I32" s="16">
        <f t="shared" si="0"/>
        <v>-6.9761428571428578E-3</v>
      </c>
      <c r="J32" s="17">
        <f t="shared" si="0"/>
        <v>-2.8981047619047611E-2</v>
      </c>
      <c r="K32" s="17">
        <f t="shared" si="0"/>
        <v>-8.497619047619046E-4</v>
      </c>
      <c r="L32" s="17">
        <f t="shared" si="0"/>
        <v>-3.7353809523809525E-2</v>
      </c>
      <c r="M32" s="17">
        <f t="shared" si="0"/>
        <v>-6.8966190476190473E-3</v>
      </c>
      <c r="N32" s="17">
        <f t="shared" si="0"/>
        <v>-9.5958095238095256E-3</v>
      </c>
      <c r="O32" s="17">
        <f t="shared" si="0"/>
        <v>-9.5233333333333368E-3</v>
      </c>
      <c r="P32" s="17">
        <f t="shared" si="0"/>
        <v>-5.6042857142857153E-3</v>
      </c>
      <c r="Q32" s="17">
        <f t="shared" si="0"/>
        <v>-5.657714285714285E-3</v>
      </c>
      <c r="R32" s="17">
        <f t="shared" si="0"/>
        <v>-6.8382857142857134E-3</v>
      </c>
      <c r="S32" s="73">
        <f t="shared" si="0"/>
        <v>-4.3579523809523808E-3</v>
      </c>
      <c r="T32" s="9">
        <f t="shared" si="0"/>
        <v>-0.12263476190476191</v>
      </c>
      <c r="U32" s="9">
        <f t="shared" si="0"/>
        <v>-0.15235714285714283</v>
      </c>
    </row>
    <row r="33" spans="1:21" s="169" customFormat="1">
      <c r="A33" s="241" t="s">
        <v>899</v>
      </c>
      <c r="B33" s="9">
        <f>AVERAGE(B8:B17)</f>
        <v>-0.56608000000000003</v>
      </c>
      <c r="C33" s="16">
        <f t="shared" ref="C33:U33" si="1">AVERAGE(C8:C17)</f>
        <v>4.0386000000000007E-3</v>
      </c>
      <c r="D33" s="17">
        <f t="shared" si="1"/>
        <v>-0.43506270000000002</v>
      </c>
      <c r="E33" s="17">
        <f t="shared" si="1"/>
        <v>-4.8078999999999995E-3</v>
      </c>
      <c r="F33" s="17">
        <f t="shared" si="1"/>
        <v>-1.16559E-2</v>
      </c>
      <c r="G33" s="73">
        <f t="shared" si="1"/>
        <v>3.4874999999999988E-3</v>
      </c>
      <c r="H33" s="9">
        <f t="shared" si="1"/>
        <v>-0.44400040000000002</v>
      </c>
      <c r="I33" s="16">
        <f t="shared" si="1"/>
        <v>-4.7945000000000002E-3</v>
      </c>
      <c r="J33" s="17">
        <f t="shared" si="1"/>
        <v>-3.8183099999999991E-2</v>
      </c>
      <c r="K33" s="17">
        <f t="shared" si="1"/>
        <v>8.826500000000001E-3</v>
      </c>
      <c r="L33" s="17">
        <f t="shared" si="1"/>
        <v>-2.8178999999999999E-2</v>
      </c>
      <c r="M33" s="17">
        <f t="shared" si="1"/>
        <v>1.0475999999999999E-3</v>
      </c>
      <c r="N33" s="17">
        <f t="shared" si="1"/>
        <v>-1.0858400000000001E-2</v>
      </c>
      <c r="O33" s="17">
        <f t="shared" si="1"/>
        <v>-1.6392500000000004E-2</v>
      </c>
      <c r="P33" s="17">
        <f t="shared" si="1"/>
        <v>-3.4315999999999999E-3</v>
      </c>
      <c r="Q33" s="17">
        <f t="shared" si="1"/>
        <v>-7.4217999999999992E-3</v>
      </c>
      <c r="R33" s="17">
        <f t="shared" si="1"/>
        <v>-8.4978999999999992E-3</v>
      </c>
      <c r="S33" s="73">
        <f t="shared" si="1"/>
        <v>-1.41949E-2</v>
      </c>
      <c r="T33" s="9">
        <f t="shared" si="1"/>
        <v>-0.1220796</v>
      </c>
      <c r="U33" s="9">
        <f t="shared" si="1"/>
        <v>-0.1310173</v>
      </c>
    </row>
    <row r="34" spans="1:21" s="169" customFormat="1">
      <c r="A34" s="241" t="s">
        <v>1002</v>
      </c>
      <c r="B34" s="9">
        <f>AVERAGE(B18:B28)</f>
        <v>-0.82490718181818157</v>
      </c>
      <c r="C34" s="16">
        <f>AVERAGE(C18:C28)</f>
        <v>-1.9470909090909079E-3</v>
      </c>
      <c r="D34" s="17">
        <f t="shared" ref="C34:U34" si="2">AVERAGE(D18:D28)</f>
        <v>-0.65315018181818185</v>
      </c>
      <c r="E34" s="17">
        <f t="shared" si="2"/>
        <v>-1.9674090909090905E-2</v>
      </c>
      <c r="F34" s="17">
        <f t="shared" si="2"/>
        <v>1.710390909090909E-2</v>
      </c>
      <c r="G34" s="73">
        <f t="shared" si="2"/>
        <v>-4.4100272727272731E-2</v>
      </c>
      <c r="H34" s="9">
        <f t="shared" si="2"/>
        <v>-0.7017677272727274</v>
      </c>
      <c r="I34" s="16">
        <f t="shared" si="2"/>
        <v>-8.9594545454545465E-3</v>
      </c>
      <c r="J34" s="17">
        <f t="shared" si="2"/>
        <v>-2.0615545454545456E-2</v>
      </c>
      <c r="K34" s="17">
        <f t="shared" si="2"/>
        <v>-9.6463636363636369E-3</v>
      </c>
      <c r="L34" s="17">
        <f t="shared" si="2"/>
        <v>-4.569454545454546E-2</v>
      </c>
      <c r="M34" s="17">
        <f t="shared" si="2"/>
        <v>-1.4118636363636363E-2</v>
      </c>
      <c r="N34" s="17">
        <f t="shared" si="2"/>
        <v>-8.4479999999999989E-3</v>
      </c>
      <c r="O34" s="17">
        <f t="shared" si="2"/>
        <v>-3.2786363636363629E-3</v>
      </c>
      <c r="P34" s="17">
        <f t="shared" si="2"/>
        <v>-7.5794545454545455E-3</v>
      </c>
      <c r="Q34" s="17">
        <f t="shared" si="2"/>
        <v>-4.0540000000000012E-3</v>
      </c>
      <c r="R34" s="17">
        <f t="shared" si="2"/>
        <v>-5.3295454545454557E-3</v>
      </c>
      <c r="S34" s="73">
        <f>AVERAGE(S18:S28)</f>
        <v>4.5847272727272716E-3</v>
      </c>
      <c r="T34" s="9">
        <f t="shared" si="2"/>
        <v>-0.12313945454545454</v>
      </c>
      <c r="U34" s="9">
        <f>AVERAGE(U18:U28)</f>
        <v>-0.17175699999999997</v>
      </c>
    </row>
    <row r="35" spans="1:21" s="169" customFormat="1"/>
    <row r="36" spans="1:21" s="169" customFormat="1">
      <c r="A36" s="25" t="s">
        <v>594</v>
      </c>
      <c r="B36" s="97" t="s">
        <v>835</v>
      </c>
    </row>
    <row r="37" spans="1:21" s="169" customFormat="1">
      <c r="A37" s="25" t="s">
        <v>595</v>
      </c>
      <c r="B37" s="3" t="s">
        <v>596</v>
      </c>
    </row>
    <row r="38" spans="1:21" s="169" customFormat="1">
      <c r="A38" s="1" t="s">
        <v>1</v>
      </c>
      <c r="B38" s="3" t="s">
        <v>654</v>
      </c>
    </row>
  </sheetData>
  <mergeCells count="1">
    <mergeCell ref="B6:U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87"/>
  <dimension ref="A1:X35"/>
  <sheetViews>
    <sheetView zoomScale="85" zoomScaleNormal="85" workbookViewId="0">
      <selection activeCell="A30" sqref="A30"/>
    </sheetView>
  </sheetViews>
  <sheetFormatPr defaultRowHeight="15"/>
  <sheetData>
    <row r="1" spans="1:24" s="107" customFormat="1" ht="15.75">
      <c r="A1" s="227" t="s">
        <v>186</v>
      </c>
      <c r="B1" s="2" t="s">
        <v>662</v>
      </c>
    </row>
    <row r="2" spans="1:24" s="107" customFormat="1">
      <c r="A2" s="3"/>
      <c r="B2" s="3"/>
    </row>
    <row r="3" spans="1:24" s="107" customFormat="1">
      <c r="A3" s="1" t="s">
        <v>2</v>
      </c>
    </row>
    <row r="4" spans="1:24" s="107" customFormat="1">
      <c r="A4" s="1"/>
    </row>
    <row r="5" spans="1:24" s="107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107" customFormat="1" ht="15" customHeight="1">
      <c r="A6" s="67"/>
      <c r="B6" s="246" t="s">
        <v>665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</row>
    <row r="7" spans="1:24" s="107" customFormat="1">
      <c r="A7" s="44">
        <v>1997</v>
      </c>
      <c r="B7" s="210">
        <f>'Table 11'!B7/'Table 28'!C7</f>
        <v>25.111402280797599</v>
      </c>
      <c r="C7" s="211">
        <f>'Table 11'!C7/'Table 28'!D7</f>
        <v>20.064326432643266</v>
      </c>
      <c r="D7" s="212">
        <f>'Table 11'!D7/'Table 28'!E7</f>
        <v>59.589321828232443</v>
      </c>
      <c r="E7" s="212">
        <f>'Table 11'!E7/'Table 28'!F7</f>
        <v>71.976569037656901</v>
      </c>
      <c r="F7" s="212">
        <f>'Table 11'!F7/'Table 28'!G7</f>
        <v>21.424090381596013</v>
      </c>
      <c r="G7" s="213">
        <f>'Table 11'!G7/'Table 28'!H7</f>
        <v>28.742832669924923</v>
      </c>
      <c r="H7" s="210">
        <f>'Table 11'!H7/'Table 28'!I7</f>
        <v>29.722153140102812</v>
      </c>
      <c r="I7" s="211">
        <f>'Table 11'!I7/'Table 28'!J7</f>
        <v>23.209448941469489</v>
      </c>
      <c r="J7" s="212">
        <f>'Table 11'!J7/'Table 28'!K7</f>
        <v>14.655365648641077</v>
      </c>
      <c r="K7" s="212">
        <f>'Table 11'!K7/'Table 28'!L7</f>
        <v>25.928170731707318</v>
      </c>
      <c r="L7" s="212">
        <f>'Table 11'!L7/'Table 28'!M7</f>
        <v>61.158506224066386</v>
      </c>
      <c r="M7" s="212">
        <f>'Table 11'!M7/'Table 28'!N7</f>
        <v>34.440330795771949</v>
      </c>
      <c r="N7" s="212">
        <f>'Table 11'!N7/'Table 28'!O7</f>
        <v>85.625698324022352</v>
      </c>
      <c r="O7" s="212">
        <f>'Table 11'!O7/'Table 28'!P7</f>
        <v>30.069977139954279</v>
      </c>
      <c r="P7" s="212">
        <f>'Table 11'!P7/'Table 28'!Q7</f>
        <v>14.683868105870177</v>
      </c>
      <c r="Q7" s="212">
        <f>'Table 11'!Q7/'Table 28'!R7</f>
        <v>15.882681564245809</v>
      </c>
      <c r="R7" s="212">
        <f>'Table 11'!R7/'Table 28'!S7</f>
        <v>9.982916944544197</v>
      </c>
      <c r="S7" s="212">
        <f>'Table 11'!S7/'Table 28'!T7</f>
        <v>15.762076516810509</v>
      </c>
      <c r="T7" s="211">
        <f>'Table 11'!T7/'Table 28'!U7</f>
        <v>9.9072520227749461</v>
      </c>
      <c r="U7" s="212">
        <f>'Table 11'!U7/'Table 28'!V7</f>
        <v>15.373670212765957</v>
      </c>
      <c r="V7" s="213">
        <f>'Table 11'!V7/'Table 28'!W7</f>
        <v>24.298617912721731</v>
      </c>
      <c r="W7" s="214">
        <f>'Table 11'!W7/'Table 28'!X7</f>
        <v>22.810347033833242</v>
      </c>
      <c r="X7" s="214">
        <f>'Table 11'!X7/'Table 28'!Y7</f>
        <v>23.98430936986253</v>
      </c>
    </row>
    <row r="8" spans="1:24" s="107" customFormat="1">
      <c r="A8" s="44">
        <v>1998</v>
      </c>
      <c r="B8" s="210">
        <f>'Table 11'!B8/'Table 28'!C8</f>
        <v>26.119560472146485</v>
      </c>
      <c r="C8" s="211">
        <f>'Table 11'!C8/'Table 28'!D8</f>
        <v>20.932645884246288</v>
      </c>
      <c r="D8" s="212">
        <f>'Table 11'!D8/'Table 28'!E8</f>
        <v>87.747953964194366</v>
      </c>
      <c r="E8" s="212">
        <f>'Table 11'!E8/'Table 28'!F8</f>
        <v>74.763945028294259</v>
      </c>
      <c r="F8" s="212">
        <f>'Table 11'!F8/'Table 28'!G8</f>
        <v>21.785445514750151</v>
      </c>
      <c r="G8" s="213">
        <f>'Table 11'!G8/'Table 28'!H8</f>
        <v>31.967265785062395</v>
      </c>
      <c r="H8" s="210">
        <f>'Table 11'!H8/'Table 28'!I8</f>
        <v>34.444720801061891</v>
      </c>
      <c r="I8" s="211">
        <f>'Table 11'!I8/'Table 28'!J8</f>
        <v>24.266250820748525</v>
      </c>
      <c r="J8" s="212">
        <f>'Table 11'!J8/'Table 28'!K8</f>
        <v>14.797908464566927</v>
      </c>
      <c r="K8" s="212">
        <f>'Table 11'!K8/'Table 28'!L8</f>
        <v>22.313482361159622</v>
      </c>
      <c r="L8" s="212">
        <f>'Table 11'!L8/'Table 28'!M8</f>
        <v>68.49805579036348</v>
      </c>
      <c r="M8" s="212">
        <f>'Table 11'!M8/'Table 28'!N8</f>
        <v>35.451477483371498</v>
      </c>
      <c r="N8" s="212">
        <f>'Table 11'!N8/'Table 28'!O8</f>
        <v>79.887848163667726</v>
      </c>
      <c r="O8" s="212">
        <f>'Table 11'!O8/'Table 28'!P8</f>
        <v>28.363435427849701</v>
      </c>
      <c r="P8" s="212">
        <f>'Table 11'!P8/'Table 28'!Q8</f>
        <v>14.697616989751822</v>
      </c>
      <c r="Q8" s="212">
        <f>'Table 11'!Q8/'Table 28'!R8</f>
        <v>9.5795128939828089</v>
      </c>
      <c r="R8" s="212">
        <f>'Table 11'!R8/'Table 28'!S8</f>
        <v>10.288061654791333</v>
      </c>
      <c r="S8" s="212">
        <f>'Table 11'!S8/'Table 28'!T8</f>
        <v>14.758707333101396</v>
      </c>
      <c r="T8" s="211">
        <f>'Table 11'!T8/'Table 28'!U8</f>
        <v>9.7295932112068968</v>
      </c>
      <c r="U8" s="212">
        <f>'Table 11'!U8/'Table 28'!V8</f>
        <v>13.525119617224881</v>
      </c>
      <c r="V8" s="213">
        <f>'Table 11'!V8/'Table 28'!W8</f>
        <v>22.19155621011291</v>
      </c>
      <c r="W8" s="214">
        <f>'Table 11'!W8/'Table 28'!X8</f>
        <v>22.209451116168708</v>
      </c>
      <c r="X8" s="214">
        <f>'Table 11'!X8/'Table 28'!Y8</f>
        <v>24.068655153924059</v>
      </c>
    </row>
    <row r="9" spans="1:24" s="107" customFormat="1">
      <c r="A9" s="44">
        <v>1999</v>
      </c>
      <c r="B9" s="210">
        <f>'Table 11'!B9/'Table 28'!C9</f>
        <v>27.345920657259139</v>
      </c>
      <c r="C9" s="211">
        <f>'Table 11'!C9/'Table 28'!D9</f>
        <v>28.378077158603798</v>
      </c>
      <c r="D9" s="212">
        <f>'Table 11'!D9/'Table 28'!E9</f>
        <v>119.80824330671678</v>
      </c>
      <c r="E9" s="212">
        <f>'Table 11'!E9/'Table 28'!F9</f>
        <v>67.669984284965949</v>
      </c>
      <c r="F9" s="212">
        <f>'Table 11'!F9/'Table 28'!G9</f>
        <v>22.695040890899602</v>
      </c>
      <c r="G9" s="213">
        <f>'Table 11'!G9/'Table 28'!H9</f>
        <v>29.478529026289415</v>
      </c>
      <c r="H9" s="210">
        <f>'Table 11'!H9/'Table 28'!I9</f>
        <v>38.570334310850441</v>
      </c>
      <c r="I9" s="211">
        <f>'Table 11'!I9/'Table 28'!J9</f>
        <v>23.83665599534342</v>
      </c>
      <c r="J9" s="212">
        <f>'Table 11'!J9/'Table 28'!K9</f>
        <v>15.130900165897778</v>
      </c>
      <c r="K9" s="212">
        <f>'Table 11'!K9/'Table 28'!L9</f>
        <v>21.270649984095009</v>
      </c>
      <c r="L9" s="212">
        <f>'Table 11'!L9/'Table 28'!M9</f>
        <v>64.278424762488513</v>
      </c>
      <c r="M9" s="212">
        <f>'Table 11'!M9/'Table 28'!N9</f>
        <v>35.00163612565445</v>
      </c>
      <c r="N9" s="212">
        <f>'Table 11'!N9/'Table 28'!O9</f>
        <v>75.59640487909266</v>
      </c>
      <c r="O9" s="212">
        <f>'Table 11'!O9/'Table 28'!P9</f>
        <v>27.033330354749349</v>
      </c>
      <c r="P9" s="212">
        <f>'Table 11'!P9/'Table 28'!Q9</f>
        <v>14.598995920928772</v>
      </c>
      <c r="Q9" s="212">
        <f>'Table 11'!Q9/'Table 28'!R9</f>
        <v>8.8420348058902274</v>
      </c>
      <c r="R9" s="212">
        <f>'Table 11'!R9/'Table 28'!S9</f>
        <v>11.709821197201347</v>
      </c>
      <c r="S9" s="212">
        <f>'Table 11'!S9/'Table 28'!T9</f>
        <v>13.967028336669124</v>
      </c>
      <c r="T9" s="211">
        <f>'Table 11'!T9/'Table 28'!U9</f>
        <v>9.4354789412555764</v>
      </c>
      <c r="U9" s="212">
        <f>'Table 11'!U9/'Table 28'!V9</f>
        <v>12.262720664589823</v>
      </c>
      <c r="V9" s="213">
        <f>'Table 11'!V9/'Table 28'!W9</f>
        <v>20.758537241193871</v>
      </c>
      <c r="W9" s="214">
        <f>'Table 11'!W9/'Table 28'!X9</f>
        <v>21.960142521023542</v>
      </c>
      <c r="X9" s="214">
        <f>'Table 11'!X9/'Table 28'!Y9</f>
        <v>24.250685943850876</v>
      </c>
    </row>
    <row r="10" spans="1:24" s="107" customFormat="1">
      <c r="A10" s="44">
        <v>2000</v>
      </c>
      <c r="B10" s="210">
        <f>'Table 11'!B10/'Table 28'!C10</f>
        <v>34.172804824006079</v>
      </c>
      <c r="C10" s="211">
        <f>'Table 11'!C10/'Table 28'!D10</f>
        <v>30.068423965684236</v>
      </c>
      <c r="D10" s="212">
        <f>'Table 11'!D10/'Table 28'!E10</f>
        <v>239.93361596525699</v>
      </c>
      <c r="E10" s="212">
        <f>'Table 11'!E10/'Table 28'!F10</f>
        <v>71.627888446215152</v>
      </c>
      <c r="F10" s="212">
        <f>'Table 11'!F10/'Table 28'!G10</f>
        <v>23.25556375500058</v>
      </c>
      <c r="G10" s="213">
        <f>'Table 11'!G10/'Table 28'!H10</f>
        <v>30.915161355794599</v>
      </c>
      <c r="H10" s="210">
        <f>'Table 11'!H10/'Table 28'!I10</f>
        <v>56.269380210494553</v>
      </c>
      <c r="I10" s="211">
        <f>'Table 11'!I10/'Table 28'!J10</f>
        <v>26.599211977935383</v>
      </c>
      <c r="J10" s="212">
        <f>'Table 11'!J10/'Table 28'!K10</f>
        <v>16.633633633633636</v>
      </c>
      <c r="K10" s="212">
        <f>'Table 11'!K10/'Table 28'!L10</f>
        <v>23.813384739325585</v>
      </c>
      <c r="L10" s="212">
        <f>'Table 11'!L10/'Table 28'!M10</f>
        <v>71.485130111524157</v>
      </c>
      <c r="M10" s="212">
        <f>'Table 11'!M10/'Table 28'!N10</f>
        <v>40.364780252859724</v>
      </c>
      <c r="N10" s="212">
        <f>'Table 11'!N10/'Table 28'!O10</f>
        <v>73.935517099299545</v>
      </c>
      <c r="O10" s="212">
        <f>'Table 11'!O10/'Table 28'!P10</f>
        <v>29.856775740962824</v>
      </c>
      <c r="P10" s="212">
        <f>'Table 11'!P10/'Table 28'!Q10</f>
        <v>15.870461774706591</v>
      </c>
      <c r="Q10" s="212">
        <f>'Table 11'!Q10/'Table 28'!R10</f>
        <v>10.168008048289739</v>
      </c>
      <c r="R10" s="212">
        <f>'Table 11'!R10/'Table 28'!S10</f>
        <v>11.518996884108956</v>
      </c>
      <c r="S10" s="212">
        <f>'Table 11'!S10/'Table 28'!T10</f>
        <v>15.797113904107139</v>
      </c>
      <c r="T10" s="211">
        <f>'Table 11'!T10/'Table 28'!U10</f>
        <v>10.366865439460721</v>
      </c>
      <c r="U10" s="212">
        <f>'Table 11'!U10/'Table 28'!V10</f>
        <v>11.811724915445321</v>
      </c>
      <c r="V10" s="213">
        <f>'Table 11'!V10/'Table 28'!W10</f>
        <v>23.316310713055461</v>
      </c>
      <c r="W10" s="214">
        <f>'Table 11'!W10/'Table 28'!X10</f>
        <v>24.027406197137562</v>
      </c>
      <c r="X10" s="214">
        <f>'Table 11'!X10/'Table 28'!Y10</f>
        <v>25.98605311336474</v>
      </c>
    </row>
    <row r="11" spans="1:24" s="107" customFormat="1">
      <c r="A11" s="44">
        <v>2001</v>
      </c>
      <c r="B11" s="210">
        <f>'Table 11'!B11/'Table 28'!C11</f>
        <v>33.975312014611411</v>
      </c>
      <c r="C11" s="211">
        <f>'Table 11'!C11/'Table 28'!D11</f>
        <v>29.128214657350973</v>
      </c>
      <c r="D11" s="212">
        <f>'Table 11'!D11/'Table 28'!E11</f>
        <v>270.52813576623709</v>
      </c>
      <c r="E11" s="212">
        <f>'Table 11'!E11/'Table 28'!F11</f>
        <v>71.362321562734792</v>
      </c>
      <c r="F11" s="212">
        <f>'Table 11'!F11/'Table 28'!G11</f>
        <v>26.258767113258656</v>
      </c>
      <c r="G11" s="213">
        <f>'Table 11'!G11/'Table 28'!H11</f>
        <v>28.921767544359589</v>
      </c>
      <c r="H11" s="210">
        <f>'Table 11'!H11/'Table 28'!I11</f>
        <v>54.459477645416932</v>
      </c>
      <c r="I11" s="211">
        <f>'Table 11'!I11/'Table 28'!J11</f>
        <v>25.935795624812702</v>
      </c>
      <c r="J11" s="212">
        <f>'Table 11'!J11/'Table 28'!K11</f>
        <v>17.201132952673273</v>
      </c>
      <c r="K11" s="212">
        <f>'Table 11'!K11/'Table 28'!L11</f>
        <v>24.282900780891133</v>
      </c>
      <c r="L11" s="212">
        <f>'Table 11'!L11/'Table 28'!M11</f>
        <v>74.044830438378824</v>
      </c>
      <c r="M11" s="212">
        <f>'Table 11'!M11/'Table 28'!N11</f>
        <v>39.404324509356456</v>
      </c>
      <c r="N11" s="212">
        <f>'Table 11'!N11/'Table 28'!O11</f>
        <v>84.084578257871755</v>
      </c>
      <c r="O11" s="212">
        <f>'Table 11'!O11/'Table 28'!P11</f>
        <v>32.211803823773899</v>
      </c>
      <c r="P11" s="212">
        <f>'Table 11'!P11/'Table 28'!Q11</f>
        <v>16.740621963070943</v>
      </c>
      <c r="Q11" s="212">
        <f>'Table 11'!Q11/'Table 28'!R11</f>
        <v>9.4662183797630473</v>
      </c>
      <c r="R11" s="212">
        <f>'Table 11'!R11/'Table 28'!S11</f>
        <v>11.806181766624132</v>
      </c>
      <c r="S11" s="212">
        <f>'Table 11'!S11/'Table 28'!T11</f>
        <v>17.464407550602687</v>
      </c>
      <c r="T11" s="211">
        <f>'Table 11'!T11/'Table 28'!U11</f>
        <v>11.080494275342085</v>
      </c>
      <c r="U11" s="212">
        <f>'Table 11'!U11/'Table 28'!V11</f>
        <v>12.487912087912088</v>
      </c>
      <c r="V11" s="213">
        <f>'Table 11'!V11/'Table 28'!W11</f>
        <v>26.073286688195193</v>
      </c>
      <c r="W11" s="214">
        <f>'Table 11'!W11/'Table 28'!X11</f>
        <v>24.634954909905048</v>
      </c>
      <c r="X11" s="214">
        <f>'Table 11'!X11/'Table 28'!Y11</f>
        <v>26.512119516427067</v>
      </c>
    </row>
    <row r="12" spans="1:24" s="107" customFormat="1">
      <c r="A12" s="44">
        <v>2002</v>
      </c>
      <c r="B12" s="210">
        <f>'Table 11'!B12/'Table 28'!C12</f>
        <v>42.137369899877314</v>
      </c>
      <c r="C12" s="211">
        <f>'Table 11'!C12/'Table 28'!D12</f>
        <v>29.796296296296298</v>
      </c>
      <c r="D12" s="212">
        <f>'Table 11'!D12/'Table 28'!E12</f>
        <v>501.62751418256835</v>
      </c>
      <c r="E12" s="212">
        <f>'Table 11'!E12/'Table 28'!F12</f>
        <v>85.812731632875526</v>
      </c>
      <c r="F12" s="212">
        <f>'Table 11'!F12/'Table 28'!G12</f>
        <v>24.706111013832952</v>
      </c>
      <c r="G12" s="213">
        <f>'Table 11'!G12/'Table 28'!H12</f>
        <v>31.338835212023614</v>
      </c>
      <c r="H12" s="210">
        <f>'Table 11'!H12/'Table 28'!I12</f>
        <v>79.658787767616147</v>
      </c>
      <c r="I12" s="211">
        <f>'Table 11'!I12/'Table 28'!J12</f>
        <v>26.674673784104392</v>
      </c>
      <c r="J12" s="212">
        <f>'Table 11'!J12/'Table 28'!K12</f>
        <v>17.379358764334189</v>
      </c>
      <c r="K12" s="212">
        <f>'Table 11'!K12/'Table 28'!L12</f>
        <v>26.724790433925051</v>
      </c>
      <c r="L12" s="212">
        <f>'Table 11'!L12/'Table 28'!M12</f>
        <v>87.624198447519404</v>
      </c>
      <c r="M12" s="212">
        <f>'Table 11'!M12/'Table 28'!N12</f>
        <v>42.880126182965299</v>
      </c>
      <c r="N12" s="212">
        <f>'Table 11'!N12/'Table 28'!O12</f>
        <v>87.682973621103116</v>
      </c>
      <c r="O12" s="212">
        <f>'Table 11'!O12/'Table 28'!P12</f>
        <v>31.357201510921332</v>
      </c>
      <c r="P12" s="212">
        <f>'Table 11'!P12/'Table 28'!Q12</f>
        <v>17.734629738754666</v>
      </c>
      <c r="Q12" s="212">
        <f>'Table 11'!Q12/'Table 28'!R12</f>
        <v>10.358353510895883</v>
      </c>
      <c r="R12" s="212">
        <f>'Table 11'!R12/'Table 28'!S12</f>
        <v>13.062437107671668</v>
      </c>
      <c r="S12" s="212">
        <f>'Table 11'!S12/'Table 28'!T12</f>
        <v>18.714490241880792</v>
      </c>
      <c r="T12" s="211">
        <f>'Table 11'!T12/'Table 28'!U12</f>
        <v>12.5775622329241</v>
      </c>
      <c r="U12" s="212">
        <f>'Table 11'!U12/'Table 28'!V12</f>
        <v>11.851308900523561</v>
      </c>
      <c r="V12" s="213">
        <f>'Table 11'!V12/'Table 28'!W12</f>
        <v>27.662393950571747</v>
      </c>
      <c r="W12" s="214">
        <f>'Table 11'!W12/'Table 28'!X12</f>
        <v>25.899948970913421</v>
      </c>
      <c r="X12" s="214">
        <f>'Table 11'!X12/'Table 28'!Y12</f>
        <v>27.587305151591856</v>
      </c>
    </row>
    <row r="13" spans="1:24" s="107" customFormat="1">
      <c r="A13" s="44">
        <v>2003</v>
      </c>
      <c r="B13" s="210">
        <f>'Table 11'!B13/'Table 28'!C13</f>
        <v>46.854794968906347</v>
      </c>
      <c r="C13" s="211">
        <f>'Table 11'!C13/'Table 28'!D13</f>
        <v>31.704863527410499</v>
      </c>
      <c r="D13" s="212">
        <f>'Table 11'!D13/'Table 28'!E13</f>
        <v>672.79599170697998</v>
      </c>
      <c r="E13" s="212">
        <f>'Table 11'!E13/'Table 28'!F13</f>
        <v>96.11772428884025</v>
      </c>
      <c r="F13" s="212">
        <f>'Table 11'!F13/'Table 28'!G13</f>
        <v>26.977207431526526</v>
      </c>
      <c r="G13" s="213">
        <f>'Table 11'!G13/'Table 28'!H13</f>
        <v>30.652721332377084</v>
      </c>
      <c r="H13" s="210">
        <f>'Table 11'!H13/'Table 28'!I13</f>
        <v>94.685848224279368</v>
      </c>
      <c r="I13" s="211">
        <f>'Table 11'!I13/'Table 28'!J13</f>
        <v>27.439596078720427</v>
      </c>
      <c r="J13" s="212">
        <f>'Table 11'!J13/'Table 28'!K13</f>
        <v>18.253204327923427</v>
      </c>
      <c r="K13" s="212">
        <f>'Table 11'!K13/'Table 28'!L13</f>
        <v>28.568593970796041</v>
      </c>
      <c r="L13" s="212">
        <f>'Table 11'!L13/'Table 28'!M13</f>
        <v>89.164409075516431</v>
      </c>
      <c r="M13" s="212">
        <f>'Table 11'!M13/'Table 28'!N13</f>
        <v>44.961673127422785</v>
      </c>
      <c r="N13" s="212">
        <f>'Table 11'!N13/'Table 28'!O13</f>
        <v>90.684418604651157</v>
      </c>
      <c r="O13" s="212">
        <f>'Table 11'!O13/'Table 28'!P13</f>
        <v>31.894440534834626</v>
      </c>
      <c r="P13" s="212">
        <f>'Table 11'!P13/'Table 28'!Q13</f>
        <v>17.498627127951675</v>
      </c>
      <c r="Q13" s="212">
        <f>'Table 11'!Q13/'Table 28'!R13</f>
        <v>9.1715730002973537</v>
      </c>
      <c r="R13" s="212">
        <f>'Table 11'!R13/'Table 28'!S13</f>
        <v>13.481836621796052</v>
      </c>
      <c r="S13" s="212">
        <f>'Table 11'!S13/'Table 28'!T13</f>
        <v>19.973009844769734</v>
      </c>
      <c r="T13" s="211">
        <f>'Table 11'!T13/'Table 28'!U13</f>
        <v>12.690266657844241</v>
      </c>
      <c r="U13" s="212">
        <f>'Table 11'!U13/'Table 28'!V13</f>
        <v>10.871453900709222</v>
      </c>
      <c r="V13" s="213">
        <f>'Table 11'!V13/'Table 28'!W13</f>
        <v>31.032812499999999</v>
      </c>
      <c r="W13" s="214">
        <f>'Table 11'!W13/'Table 28'!X13</f>
        <v>26.753793538533056</v>
      </c>
      <c r="X13" s="214">
        <f>'Table 11'!X13/'Table 28'!Y13</f>
        <v>28.697132020095509</v>
      </c>
    </row>
    <row r="14" spans="1:24" s="107" customFormat="1">
      <c r="A14" s="44">
        <v>2004</v>
      </c>
      <c r="B14" s="210">
        <f>'Table 11'!B14/'Table 28'!C14</f>
        <v>49.967422639689154</v>
      </c>
      <c r="C14" s="211">
        <f>'Table 11'!C14/'Table 28'!D14</f>
        <v>33.867016822714469</v>
      </c>
      <c r="D14" s="212">
        <f>'Table 11'!D14/'Table 28'!E14</f>
        <v>723.02635300167117</v>
      </c>
      <c r="E14" s="212">
        <f>'Table 11'!E14/'Table 28'!F14</f>
        <v>96.285201604390963</v>
      </c>
      <c r="F14" s="212">
        <f>'Table 11'!F14/'Table 28'!G14</f>
        <v>29.519579258165713</v>
      </c>
      <c r="G14" s="213">
        <f>'Table 11'!G14/'Table 28'!H14</f>
        <v>29.384162089411078</v>
      </c>
      <c r="H14" s="210">
        <f>'Table 11'!H14/'Table 28'!I14</f>
        <v>101.3605478632585</v>
      </c>
      <c r="I14" s="211">
        <f>'Table 11'!I14/'Table 28'!J14</f>
        <v>29.249649057997782</v>
      </c>
      <c r="J14" s="212">
        <f>'Table 11'!J14/'Table 28'!K14</f>
        <v>19.108217795265858</v>
      </c>
      <c r="K14" s="212">
        <f>'Table 11'!K14/'Table 28'!L14</f>
        <v>28.218725555087548</v>
      </c>
      <c r="L14" s="212">
        <f>'Table 11'!L14/'Table 28'!M14</f>
        <v>82.52063874661043</v>
      </c>
      <c r="M14" s="212">
        <f>'Table 11'!M14/'Table 28'!N14</f>
        <v>44.817472975367721</v>
      </c>
      <c r="N14" s="212">
        <f>'Table 11'!N14/'Table 28'!O14</f>
        <v>94.321124164938951</v>
      </c>
      <c r="O14" s="212">
        <f>'Table 11'!O14/'Table 28'!P14</f>
        <v>32.791853360488794</v>
      </c>
      <c r="P14" s="212">
        <f>'Table 11'!P14/'Table 28'!Q14</f>
        <v>18.863632346442778</v>
      </c>
      <c r="Q14" s="212">
        <f>'Table 11'!Q14/'Table 28'!R14</f>
        <v>9.7058192544918196</v>
      </c>
      <c r="R14" s="212">
        <f>'Table 11'!R14/'Table 28'!S14</f>
        <v>13.692542064574807</v>
      </c>
      <c r="S14" s="212">
        <f>'Table 11'!S14/'Table 28'!T14</f>
        <v>20.673179003243881</v>
      </c>
      <c r="T14" s="211">
        <f>'Table 11'!T14/'Table 28'!U14</f>
        <v>14.050391487653084</v>
      </c>
      <c r="U14" s="212">
        <f>'Table 11'!U14/'Table 28'!V14</f>
        <v>11.10699241786015</v>
      </c>
      <c r="V14" s="213">
        <f>'Table 11'!V14/'Table 28'!W14</f>
        <v>30.704037097654119</v>
      </c>
      <c r="W14" s="214">
        <f>'Table 11'!W14/'Table 28'!X14</f>
        <v>27.438833041958041</v>
      </c>
      <c r="X14" s="214">
        <f>'Table 11'!X14/'Table 28'!Y14</f>
        <v>29.475507041040775</v>
      </c>
    </row>
    <row r="15" spans="1:24" s="107" customFormat="1">
      <c r="A15" s="44">
        <v>2005</v>
      </c>
      <c r="B15" s="210">
        <f>'Table 11'!B15/'Table 28'!C15</f>
        <v>58.746583940170751</v>
      </c>
      <c r="C15" s="211">
        <f>'Table 11'!C15/'Table 28'!D15</f>
        <v>30.812926568538774</v>
      </c>
      <c r="D15" s="212">
        <f>'Table 11'!D15/'Table 28'!E15</f>
        <v>848.67180956579239</v>
      </c>
      <c r="E15" s="212">
        <f>'Table 11'!E15/'Table 28'!F15</f>
        <v>101.77775454735522</v>
      </c>
      <c r="F15" s="212">
        <f>'Table 11'!F15/'Table 28'!G15</f>
        <v>31.06306757478632</v>
      </c>
      <c r="G15" s="213">
        <f>'Table 11'!G15/'Table 28'!H15</f>
        <v>32.646781476005913</v>
      </c>
      <c r="H15" s="210">
        <f>'Table 11'!H15/'Table 28'!I15</f>
        <v>127.28643036161833</v>
      </c>
      <c r="I15" s="211">
        <f>'Table 11'!I15/'Table 28'!J15</f>
        <v>30.881923220275812</v>
      </c>
      <c r="J15" s="212">
        <f>'Table 11'!J15/'Table 28'!K15</f>
        <v>20.445061458788295</v>
      </c>
      <c r="K15" s="212">
        <f>'Table 11'!K15/'Table 28'!L15</f>
        <v>31.903161215945634</v>
      </c>
      <c r="L15" s="212">
        <f>'Table 11'!L15/'Table 28'!M15</f>
        <v>81.259899434318044</v>
      </c>
      <c r="M15" s="212">
        <f>'Table 11'!M15/'Table 28'!N15</f>
        <v>45.42056815410875</v>
      </c>
      <c r="N15" s="212">
        <f>'Table 11'!N15/'Table 28'!O15</f>
        <v>109.88672475653512</v>
      </c>
      <c r="O15" s="212">
        <f>'Table 11'!O15/'Table 28'!P15</f>
        <v>34.204509223411527</v>
      </c>
      <c r="P15" s="212">
        <f>'Table 11'!P15/'Table 28'!Q15</f>
        <v>19.78298009509227</v>
      </c>
      <c r="Q15" s="212">
        <f>'Table 11'!Q15/'Table 28'!R15</f>
        <v>9.1369747899159659</v>
      </c>
      <c r="R15" s="212">
        <f>'Table 11'!R15/'Table 28'!S15</f>
        <v>14.478961545606539</v>
      </c>
      <c r="S15" s="212">
        <f>'Table 11'!S15/'Table 28'!T15</f>
        <v>20.359245711850566</v>
      </c>
      <c r="T15" s="211">
        <f>'Table 11'!T15/'Table 28'!U15</f>
        <v>13.863718997532789</v>
      </c>
      <c r="U15" s="212">
        <f>'Table 11'!U15/'Table 28'!V15</f>
        <v>10.826155050900548</v>
      </c>
      <c r="V15" s="213">
        <f>'Table 11'!V15/'Table 28'!W15</f>
        <v>30.134320557491289</v>
      </c>
      <c r="W15" s="214">
        <f>'Table 11'!W15/'Table 28'!X15</f>
        <v>28.491089432666634</v>
      </c>
      <c r="X15" s="214">
        <f>'Table 11'!X15/'Table 28'!Y15</f>
        <v>30.682978873349732</v>
      </c>
    </row>
    <row r="16" spans="1:24" s="107" customFormat="1">
      <c r="A16" s="44">
        <v>2006</v>
      </c>
      <c r="B16" s="210">
        <f>'Table 11'!B16/'Table 28'!C16</f>
        <v>64.987937612415465</v>
      </c>
      <c r="C16" s="211">
        <f>'Table 11'!C16/'Table 28'!D16</f>
        <v>24.468035018023983</v>
      </c>
      <c r="D16" s="212">
        <f>'Table 11'!D16/'Table 28'!E16</f>
        <v>916.56337067705783</v>
      </c>
      <c r="E16" s="212">
        <f>'Table 11'!E16/'Table 28'!F16</f>
        <v>96.986802413272997</v>
      </c>
      <c r="F16" s="212">
        <f>'Table 11'!F16/'Table 28'!G16</f>
        <v>31.648704919189779</v>
      </c>
      <c r="G16" s="213">
        <f>'Table 11'!G16/'Table 28'!H16</f>
        <v>37.412485919764315</v>
      </c>
      <c r="H16" s="210">
        <f>'Table 11'!H16/'Table 28'!I16</f>
        <v>149.11457893822441</v>
      </c>
      <c r="I16" s="211">
        <f>'Table 11'!I16/'Table 28'!J16</f>
        <v>34.927553350657533</v>
      </c>
      <c r="J16" s="212">
        <f>'Table 11'!J16/'Table 28'!K16</f>
        <v>20.371633716927317</v>
      </c>
      <c r="K16" s="212">
        <f>'Table 11'!K16/'Table 28'!L16</f>
        <v>32.307927677329623</v>
      </c>
      <c r="L16" s="212">
        <f>'Table 11'!L16/'Table 28'!M16</f>
        <v>89.667807686323329</v>
      </c>
      <c r="M16" s="212">
        <f>'Table 11'!M16/'Table 28'!N16</f>
        <v>45.505856138947614</v>
      </c>
      <c r="N16" s="212">
        <f>'Table 11'!N16/'Table 28'!O16</f>
        <v>113.13983698420785</v>
      </c>
      <c r="O16" s="212">
        <f>'Table 11'!O16/'Table 28'!P16</f>
        <v>34.355293249723346</v>
      </c>
      <c r="P16" s="212">
        <f>'Table 11'!P16/'Table 28'!Q16</f>
        <v>21.592645540465412</v>
      </c>
      <c r="Q16" s="212">
        <f>'Table 11'!Q16/'Table 28'!R16</f>
        <v>9.8418288538770469</v>
      </c>
      <c r="R16" s="212">
        <f>'Table 11'!R16/'Table 28'!S16</f>
        <v>14.630395971618221</v>
      </c>
      <c r="S16" s="212">
        <f>'Table 11'!S16/'Table 28'!T16</f>
        <v>20.765254724316286</v>
      </c>
      <c r="T16" s="211">
        <f>'Table 11'!T16/'Table 28'!U16</f>
        <v>14.296496815286625</v>
      </c>
      <c r="U16" s="212">
        <f>'Table 11'!U16/'Table 28'!V16</f>
        <v>9.9719142645971921</v>
      </c>
      <c r="V16" s="213">
        <f>'Table 11'!V16/'Table 28'!W16</f>
        <v>30.0375159642401</v>
      </c>
      <c r="W16" s="214">
        <f>'Table 11'!W16/'Table 28'!X16</f>
        <v>29.342170854059962</v>
      </c>
      <c r="X16" s="214">
        <f>'Table 11'!X16/'Table 28'!Y16</f>
        <v>31.430842936881461</v>
      </c>
    </row>
    <row r="17" spans="1:24" s="107" customFormat="1">
      <c r="A17" s="44">
        <v>2007</v>
      </c>
      <c r="B17" s="210">
        <f>'Table 11'!B17/'Table 28'!C17</f>
        <v>79.584139807466059</v>
      </c>
      <c r="C17" s="211">
        <f>'Table 11'!C17/'Table 28'!D17</f>
        <v>33.734663774403465</v>
      </c>
      <c r="D17" s="212">
        <f>'Table 11'!D17/'Table 28'!E17</f>
        <v>1185.9315407910433</v>
      </c>
      <c r="E17" s="212">
        <f>'Table 11'!E17/'Table 28'!F17</f>
        <v>100.67407264296754</v>
      </c>
      <c r="F17" s="212">
        <f>'Table 11'!F17/'Table 28'!G17</f>
        <v>33.289985566018288</v>
      </c>
      <c r="G17" s="213">
        <f>'Table 11'!G17/'Table 28'!H17</f>
        <v>43.102689999580342</v>
      </c>
      <c r="H17" s="210">
        <f>'Table 11'!H17/'Table 28'!I17</f>
        <v>196.56930145917414</v>
      </c>
      <c r="I17" s="211">
        <f>'Table 11'!I17/'Table 28'!J17</f>
        <v>37.264011116257528</v>
      </c>
      <c r="J17" s="212">
        <f>'Table 11'!J17/'Table 28'!K17</f>
        <v>22.842669660485463</v>
      </c>
      <c r="K17" s="212">
        <f>'Table 11'!K17/'Table 28'!L17</f>
        <v>34.861004083041003</v>
      </c>
      <c r="L17" s="212">
        <f>'Table 11'!L17/'Table 28'!M17</f>
        <v>65.825212393803099</v>
      </c>
      <c r="M17" s="212">
        <f>'Table 11'!M17/'Table 28'!N17</f>
        <v>44.846647869674186</v>
      </c>
      <c r="N17" s="212">
        <f>'Table 11'!N17/'Table 28'!O17</f>
        <v>109.29197964623214</v>
      </c>
      <c r="O17" s="212">
        <f>'Table 11'!O17/'Table 28'!P17</f>
        <v>37.848409279830726</v>
      </c>
      <c r="P17" s="212">
        <f>'Table 11'!P17/'Table 28'!Q17</f>
        <v>24.689539944047247</v>
      </c>
      <c r="Q17" s="212">
        <f>'Table 11'!Q17/'Table 28'!R17</f>
        <v>13.372359154929578</v>
      </c>
      <c r="R17" s="212">
        <f>'Table 11'!R17/'Table 28'!S17</f>
        <v>15.957451723182112</v>
      </c>
      <c r="S17" s="212">
        <f>'Table 11'!S17/'Table 28'!T17</f>
        <v>23.852618057668252</v>
      </c>
      <c r="T17" s="211">
        <f>'Table 11'!T17/'Table 28'!U17</f>
        <v>16.416683191222155</v>
      </c>
      <c r="U17" s="212">
        <f>'Table 11'!U17/'Table 28'!V17</f>
        <v>14.212538226299694</v>
      </c>
      <c r="V17" s="213">
        <f>'Table 11'!V17/'Table 28'!W17</f>
        <v>33.369389928495359</v>
      </c>
      <c r="W17" s="214">
        <f>'Table 11'!W17/'Table 28'!X17</f>
        <v>31.03193901848206</v>
      </c>
      <c r="X17" s="214">
        <f>'Table 11'!X17/'Table 28'!Y17</f>
        <v>33.85769878476173</v>
      </c>
    </row>
    <row r="18" spans="1:24" s="107" customFormat="1">
      <c r="A18" s="44">
        <v>2008</v>
      </c>
      <c r="B18" s="210">
        <f>'Table 11'!B18/'Table 28'!C18</f>
        <v>86.686096953979174</v>
      </c>
      <c r="C18" s="211">
        <f>'Table 11'!C18/'Table 28'!D18</f>
        <v>37.081078412008694</v>
      </c>
      <c r="D18" s="212">
        <f>'Table 11'!D18/'Table 28'!E18</f>
        <v>1159.7952188712104</v>
      </c>
      <c r="E18" s="212">
        <f>'Table 11'!E18/'Table 28'!F18</f>
        <v>93.28365896980462</v>
      </c>
      <c r="F18" s="212">
        <f>'Table 11'!F18/'Table 28'!G18</f>
        <v>39.08099054536347</v>
      </c>
      <c r="G18" s="213">
        <f>'Table 11'!G18/'Table 28'!H18</f>
        <v>45.44462583833392</v>
      </c>
      <c r="H18" s="210">
        <f>'Table 11'!H18/'Table 28'!I18</f>
        <v>214.83999036086507</v>
      </c>
      <c r="I18" s="211">
        <f>'Table 11'!I18/'Table 28'!J18</f>
        <v>38.686844166014097</v>
      </c>
      <c r="J18" s="212">
        <f>'Table 11'!J18/'Table 28'!K18</f>
        <v>23.111053699238337</v>
      </c>
      <c r="K18" s="212">
        <f>'Table 11'!K18/'Table 28'!L18</f>
        <v>35.06942067954045</v>
      </c>
      <c r="L18" s="212">
        <f>'Table 11'!L18/'Table 28'!M18</f>
        <v>72.091232876712326</v>
      </c>
      <c r="M18" s="212">
        <f>'Table 11'!M18/'Table 28'!N18</f>
        <v>48.200438291731253</v>
      </c>
      <c r="N18" s="212">
        <f>'Table 11'!N18/'Table 28'!O18</f>
        <v>105.03567371052034</v>
      </c>
      <c r="O18" s="212">
        <f>'Table 11'!O18/'Table 28'!P18</f>
        <v>38.928250801567508</v>
      </c>
      <c r="P18" s="212">
        <f>'Table 11'!P18/'Table 28'!Q18</f>
        <v>24.225372533225936</v>
      </c>
      <c r="Q18" s="212">
        <f>'Table 11'!Q18/'Table 28'!R18</f>
        <v>15.982995421844343</v>
      </c>
      <c r="R18" s="212">
        <f>'Table 11'!R18/'Table 28'!S18</f>
        <v>15.832589883129629</v>
      </c>
      <c r="S18" s="212">
        <f>'Table 11'!S18/'Table 28'!T18</f>
        <v>24.950952412557246</v>
      </c>
      <c r="T18" s="211">
        <f>'Table 11'!T18/'Table 28'!U18</f>
        <v>17.031819645732689</v>
      </c>
      <c r="U18" s="212">
        <f>'Table 11'!U18/'Table 28'!V18</f>
        <v>14.814645308924486</v>
      </c>
      <c r="V18" s="213">
        <f>'Table 11'!V18/'Table 28'!W18</f>
        <v>35.195593322304106</v>
      </c>
      <c r="W18" s="214">
        <f>'Table 11'!W18/'Table 28'!X18</f>
        <v>31.820512952779875</v>
      </c>
      <c r="X18" s="214">
        <f>'Table 11'!X18/'Table 28'!Y18</f>
        <v>35.378143213988331</v>
      </c>
    </row>
    <row r="19" spans="1:24" s="107" customFormat="1">
      <c r="A19" s="44">
        <v>2009</v>
      </c>
      <c r="B19" s="210">
        <f>'Table 11'!B19/'Table 28'!C19</f>
        <v>65.363086901753363</v>
      </c>
      <c r="C19" s="211">
        <f>'Table 11'!C19/'Table 28'!D19</f>
        <v>37.205566172957482</v>
      </c>
      <c r="D19" s="212">
        <f>'Table 11'!D19/'Table 28'!E19</f>
        <v>784.71109666233212</v>
      </c>
      <c r="E19" s="212">
        <f>'Table 11'!E19/'Table 28'!F19</f>
        <v>105.68286445012787</v>
      </c>
      <c r="F19" s="212">
        <f>'Table 11'!F19/'Table 28'!G19</f>
        <v>41.133138621772794</v>
      </c>
      <c r="G19" s="213">
        <f>'Table 11'!G19/'Table 28'!H19</f>
        <v>51.522833378052049</v>
      </c>
      <c r="H19" s="210">
        <f>'Table 11'!H19/'Table 28'!I19</f>
        <v>135.99632219632221</v>
      </c>
      <c r="I19" s="211">
        <f>'Table 11'!I19/'Table 28'!J19</f>
        <v>36.628326386662394</v>
      </c>
      <c r="J19" s="212">
        <f>'Table 11'!J19/'Table 28'!K19</f>
        <v>25.805970149253731</v>
      </c>
      <c r="K19" s="212">
        <f>'Table 11'!K19/'Table 28'!L19</f>
        <v>38.028080808080809</v>
      </c>
      <c r="L19" s="212">
        <f>'Table 11'!L19/'Table 28'!M19</f>
        <v>99.106840750275836</v>
      </c>
      <c r="M19" s="212">
        <f>'Table 11'!M19/'Table 28'!N19</f>
        <v>49.763910128220211</v>
      </c>
      <c r="N19" s="212">
        <f>'Table 11'!N19/'Table 28'!O19</f>
        <v>104.44784172661869</v>
      </c>
      <c r="O19" s="212">
        <f>'Table 11'!O19/'Table 28'!P19</f>
        <v>43.432820431472081</v>
      </c>
      <c r="P19" s="212">
        <f>'Table 11'!P19/'Table 28'!Q19</f>
        <v>28.223727230266231</v>
      </c>
      <c r="Q19" s="212">
        <f>'Table 11'!Q19/'Table 28'!R19</f>
        <v>22.225116640746499</v>
      </c>
      <c r="R19" s="212">
        <f>'Table 11'!R19/'Table 28'!S19</f>
        <v>18.882090987298216</v>
      </c>
      <c r="S19" s="212">
        <f>'Table 11'!S19/'Table 28'!T19</f>
        <v>26.76819780814504</v>
      </c>
      <c r="T19" s="211">
        <f>'Table 11'!T19/'Table 28'!U19</f>
        <v>19.039067950327894</v>
      </c>
      <c r="U19" s="212">
        <f>'Table 11'!U19/'Table 28'!V19</f>
        <v>16.156494522691705</v>
      </c>
      <c r="V19" s="213">
        <f>'Table 11'!V19/'Table 28'!W19</f>
        <v>35.680977637614681</v>
      </c>
      <c r="W19" s="214">
        <f>'Table 11'!W19/'Table 28'!X19</f>
        <v>34.790202969714294</v>
      </c>
      <c r="X19" s="214">
        <f>'Table 11'!X19/'Table 28'!Y19</f>
        <v>38.421913682963051</v>
      </c>
    </row>
    <row r="20" spans="1:24" s="107" customFormat="1">
      <c r="A20" s="44">
        <v>2010</v>
      </c>
      <c r="B20" s="210">
        <f>'Table 11'!B20/'Table 28'!C20</f>
        <v>75.035601866527088</v>
      </c>
      <c r="C20" s="211">
        <f>'Table 11'!C20/'Table 28'!D20</f>
        <v>38.785505678745274</v>
      </c>
      <c r="D20" s="212">
        <f>'Table 11'!D20/'Table 28'!E20</f>
        <v>915.12205855936759</v>
      </c>
      <c r="E20" s="212">
        <f>'Table 11'!E20/'Table 28'!F20</f>
        <v>133.00306026365348</v>
      </c>
      <c r="F20" s="212">
        <f>'Table 11'!F20/'Table 28'!G20</f>
        <v>43.304368447329004</v>
      </c>
      <c r="G20" s="213">
        <f>'Table 11'!G20/'Table 28'!H20</f>
        <v>44.975358447364115</v>
      </c>
      <c r="H20" s="210">
        <f>'Table 11'!H20/'Table 28'!I20</f>
        <v>164.66691557268456</v>
      </c>
      <c r="I20" s="211">
        <f>'Table 11'!I20/'Table 28'!J20</f>
        <v>39.573736733724061</v>
      </c>
      <c r="J20" s="212">
        <f>'Table 11'!J20/'Table 28'!K20</f>
        <v>26.267174224437337</v>
      </c>
      <c r="K20" s="212">
        <f>'Table 11'!K20/'Table 28'!L20</f>
        <v>38.884422739794644</v>
      </c>
      <c r="L20" s="212">
        <f>'Table 11'!L20/'Table 28'!M20</f>
        <v>111.52529411764706</v>
      </c>
      <c r="M20" s="212">
        <f>'Table 11'!M20/'Table 28'!N20</f>
        <v>51.080648720211826</v>
      </c>
      <c r="N20" s="212">
        <f>'Table 11'!N20/'Table 28'!O20</f>
        <v>102.7429372439077</v>
      </c>
      <c r="O20" s="212">
        <f>'Table 11'!O20/'Table 28'!P20</f>
        <v>43.248351018067105</v>
      </c>
      <c r="P20" s="212">
        <f>'Table 11'!P20/'Table 28'!Q20</f>
        <v>29.340259740259743</v>
      </c>
      <c r="Q20" s="212">
        <f>'Table 11'!Q20/'Table 28'!R20</f>
        <v>22.050990462215701</v>
      </c>
      <c r="R20" s="212">
        <f>'Table 11'!R20/'Table 28'!S20</f>
        <v>18.816460713453019</v>
      </c>
      <c r="S20" s="212">
        <f>'Table 11'!S20/'Table 28'!T20</f>
        <v>27.256946424611094</v>
      </c>
      <c r="T20" s="211">
        <f>'Table 11'!T20/'Table 28'!U20</f>
        <v>19.976077500988534</v>
      </c>
      <c r="U20" s="212">
        <f>'Table 11'!U20/'Table 28'!V20</f>
        <v>18.029548989113529</v>
      </c>
      <c r="V20" s="213">
        <f>'Table 11'!V20/'Table 28'!W20</f>
        <v>35.357743494669933</v>
      </c>
      <c r="W20" s="214">
        <f>'Table 11'!W20/'Table 28'!X20</f>
        <v>35.508623116431991</v>
      </c>
      <c r="X20" s="214">
        <f>'Table 11'!X20/'Table 28'!Y20</f>
        <v>39.084298079731866</v>
      </c>
    </row>
    <row r="21" spans="1:24" s="107" customFormat="1">
      <c r="A21" s="44">
        <v>2011</v>
      </c>
      <c r="B21" s="210">
        <f>'Table 11'!B21/'Table 28'!C21</f>
        <v>83.860410470163629</v>
      </c>
      <c r="C21" s="211">
        <f>'Table 11'!C21/'Table 28'!D21</f>
        <v>49.003240947697805</v>
      </c>
      <c r="D21" s="212">
        <f>'Table 11'!D21/'Table 28'!E21</f>
        <v>936.78608522444335</v>
      </c>
      <c r="E21" s="212">
        <f>'Table 11'!E21/'Table 28'!F21</f>
        <v>129.02357207615594</v>
      </c>
      <c r="F21" s="212">
        <f>'Table 11'!F21/'Table 28'!G21</f>
        <v>44.661266054645765</v>
      </c>
      <c r="G21" s="213">
        <f>'Table 11'!G21/'Table 28'!H21</f>
        <v>42.966185708676875</v>
      </c>
      <c r="H21" s="210">
        <f>'Table 11'!H21/'Table 28'!I21</f>
        <v>182.58803869645067</v>
      </c>
      <c r="I21" s="211">
        <f>'Table 11'!I21/'Table 28'!J21</f>
        <v>45.908161742763347</v>
      </c>
      <c r="J21" s="212">
        <f>'Table 11'!J21/'Table 28'!K21</f>
        <v>27.059682391949273</v>
      </c>
      <c r="K21" s="212">
        <f>'Table 11'!K21/'Table 28'!L21</f>
        <v>39.671758805557154</v>
      </c>
      <c r="L21" s="212">
        <f>'Table 11'!L21/'Table 28'!M21</f>
        <v>121.15635773676739</v>
      </c>
      <c r="M21" s="212">
        <f>'Table 11'!M21/'Table 28'!N21</f>
        <v>49.081714768267844</v>
      </c>
      <c r="N21" s="212">
        <f>'Table 11'!N21/'Table 28'!O21</f>
        <v>104.62824572514249</v>
      </c>
      <c r="O21" s="212">
        <f>'Table 11'!O21/'Table 28'!P21</f>
        <v>46.504722005254564</v>
      </c>
      <c r="P21" s="212">
        <f>'Table 11'!P21/'Table 28'!Q21</f>
        <v>28.994236551954565</v>
      </c>
      <c r="Q21" s="212">
        <f>'Table 11'!Q21/'Table 28'!R21</f>
        <v>22.460412757973732</v>
      </c>
      <c r="R21" s="212">
        <f>'Table 11'!R21/'Table 28'!S21</f>
        <v>19.429357798165139</v>
      </c>
      <c r="S21" s="212">
        <f>'Table 11'!S21/'Table 28'!T21</f>
        <v>28.141475101595194</v>
      </c>
      <c r="T21" s="211">
        <f>'Table 11'!T21/'Table 28'!U21</f>
        <v>20.313236801640183</v>
      </c>
      <c r="U21" s="212">
        <f>'Table 11'!U21/'Table 28'!V21</f>
        <v>21.372825186412591</v>
      </c>
      <c r="V21" s="213">
        <f>'Table 11'!V21/'Table 28'!W21</f>
        <v>36.208366854384558</v>
      </c>
      <c r="W21" s="214">
        <f>'Table 11'!W21/'Table 28'!X21</f>
        <v>36.725696108318644</v>
      </c>
      <c r="X21" s="214">
        <f>'Table 11'!X21/'Table 28'!Y21</f>
        <v>40.381636730889888</v>
      </c>
    </row>
    <row r="22" spans="1:24" s="107" customFormat="1">
      <c r="A22" s="44">
        <v>2012</v>
      </c>
      <c r="B22" s="210">
        <f>'Table 11'!B22/'Table 28'!C22</f>
        <v>72.369089866119594</v>
      </c>
      <c r="C22" s="211">
        <f>'Table 11'!C22/'Table 28'!D22</f>
        <v>44.933916009379665</v>
      </c>
      <c r="D22" s="212">
        <f>'Table 11'!D22/'Table 28'!E22</f>
        <v>635.56209646790739</v>
      </c>
      <c r="E22" s="212">
        <f>'Table 11'!E22/'Table 28'!F22</f>
        <v>112.9155722326454</v>
      </c>
      <c r="F22" s="212">
        <f>'Table 11'!F22/'Table 28'!G22</f>
        <v>43.902351738241315</v>
      </c>
      <c r="G22" s="213">
        <f>'Table 11'!G22/'Table 28'!H22</f>
        <v>51.308334299292916</v>
      </c>
      <c r="H22" s="210">
        <f>'Table 11'!H22/'Table 28'!I22</f>
        <v>133.27851178714837</v>
      </c>
      <c r="I22" s="211">
        <f>'Table 11'!I22/'Table 28'!J22</f>
        <v>52.912468271671408</v>
      </c>
      <c r="J22" s="212">
        <f>'Table 11'!J22/'Table 28'!K22</f>
        <v>28.576210435600128</v>
      </c>
      <c r="K22" s="212">
        <f>'Table 11'!K22/'Table 28'!L22</f>
        <v>39.746752887857184</v>
      </c>
      <c r="L22" s="212">
        <f>'Table 11'!L22/'Table 28'!M22</f>
        <v>138.80909673286357</v>
      </c>
      <c r="M22" s="212">
        <f>'Table 11'!M22/'Table 28'!N22</f>
        <v>48.478159203980091</v>
      </c>
      <c r="N22" s="212">
        <f>'Table 11'!N22/'Table 28'!O22</f>
        <v>106.26916002452484</v>
      </c>
      <c r="O22" s="212">
        <f>'Table 11'!O22/'Table 28'!P22</f>
        <v>52.015727990602365</v>
      </c>
      <c r="P22" s="212">
        <f>'Table 11'!P22/'Table 28'!Q22</f>
        <v>32.086079642979747</v>
      </c>
      <c r="Q22" s="212">
        <f>'Table 11'!Q22/'Table 28'!R22</f>
        <v>24.27157464212679</v>
      </c>
      <c r="R22" s="212">
        <f>'Table 11'!R22/'Table 28'!S22</f>
        <v>19.691445984806215</v>
      </c>
      <c r="S22" s="212">
        <f>'Table 11'!S22/'Table 28'!T22</f>
        <v>29.05969407153929</v>
      </c>
      <c r="T22" s="211">
        <f>'Table 11'!T22/'Table 28'!U22</f>
        <v>21.653203428500955</v>
      </c>
      <c r="U22" s="212">
        <f>'Table 11'!U22/'Table 28'!V22</f>
        <v>21.459760273972606</v>
      </c>
      <c r="V22" s="213">
        <f>'Table 11'!V22/'Table 28'!W22</f>
        <v>36.734797096275138</v>
      </c>
      <c r="W22" s="214">
        <f>'Table 11'!W22/'Table 28'!X22</f>
        <v>38.710087754609134</v>
      </c>
      <c r="X22" s="214">
        <f>'Table 11'!X22/'Table 28'!Y22</f>
        <v>41.978009366001608</v>
      </c>
    </row>
    <row r="23" spans="1:24" s="107" customFormat="1">
      <c r="A23" s="44">
        <v>2013</v>
      </c>
      <c r="B23" s="210">
        <f>'Table 11'!B23/'Table 28'!C23</f>
        <v>78.496944255423827</v>
      </c>
      <c r="C23" s="211">
        <f>'Table 11'!C23/'Table 28'!D23</f>
        <v>52.734768964397794</v>
      </c>
      <c r="D23" s="212">
        <f>'Table 11'!D23/'Table 28'!E23</f>
        <v>676.03721327476831</v>
      </c>
      <c r="E23" s="212">
        <f>'Table 11'!E23/'Table 28'!F23</f>
        <v>127.88514944692871</v>
      </c>
      <c r="F23" s="212">
        <f>'Table 11'!F23/'Table 28'!G23</f>
        <v>47.100999812367647</v>
      </c>
      <c r="G23" s="213">
        <f>'Table 11'!G23/'Table 28'!H23</f>
        <v>53.435344323629131</v>
      </c>
      <c r="H23" s="210">
        <f>'Table 11'!H23/'Table 28'!I23</f>
        <v>136.02380717422409</v>
      </c>
      <c r="I23" s="211">
        <f>'Table 11'!I23/'Table 28'!J23</f>
        <v>56.933495934959346</v>
      </c>
      <c r="J23" s="212">
        <f>'Table 11'!J23/'Table 28'!K23</f>
        <v>31.841233046625593</v>
      </c>
      <c r="K23" s="212">
        <f>'Table 11'!K23/'Table 28'!L23</f>
        <v>40.235274779464135</v>
      </c>
      <c r="L23" s="212">
        <f>'Table 11'!L23/'Table 28'!M23</f>
        <v>175.00568181818181</v>
      </c>
      <c r="M23" s="212">
        <f>'Table 11'!M23/'Table 28'!N23</f>
        <v>53.449307774227897</v>
      </c>
      <c r="N23" s="212">
        <f>'Table 11'!N23/'Table 28'!O23</f>
        <v>103.69851759242721</v>
      </c>
      <c r="O23" s="212">
        <f>'Table 11'!O23/'Table 28'!P23</f>
        <v>53.660740836511735</v>
      </c>
      <c r="P23" s="212">
        <f>'Table 11'!P23/'Table 28'!Q23</f>
        <v>34.79309063893016</v>
      </c>
      <c r="Q23" s="212">
        <f>'Table 11'!Q23/'Table 28'!R23</f>
        <v>26.553623188405794</v>
      </c>
      <c r="R23" s="212">
        <f>'Table 11'!R23/'Table 28'!S23</f>
        <v>22.070877531340404</v>
      </c>
      <c r="S23" s="212">
        <f>'Table 11'!S23/'Table 28'!T23</f>
        <v>31.918429566948735</v>
      </c>
      <c r="T23" s="211">
        <f>'Table 11'!T23/'Table 28'!U23</f>
        <v>22.42777741017667</v>
      </c>
      <c r="U23" s="212">
        <f>'Table 11'!U23/'Table 28'!V23</f>
        <v>22.233108108108112</v>
      </c>
      <c r="V23" s="213">
        <f>'Table 11'!V23/'Table 28'!W23</f>
        <v>41.6931280368524</v>
      </c>
      <c r="W23" s="214">
        <f>'Table 11'!W23/'Table 28'!X23</f>
        <v>41.95131520518246</v>
      </c>
      <c r="X23" s="214">
        <f>'Table 11'!X23/'Table 28'!Y23</f>
        <v>45.475856721449638</v>
      </c>
    </row>
    <row r="24" spans="1:24" s="107" customFormat="1">
      <c r="A24" s="44">
        <v>2014</v>
      </c>
      <c r="B24" s="210">
        <f>'Table 11'!B24/'Table 28'!C24</f>
        <v>77.747168728314008</v>
      </c>
      <c r="C24" s="211">
        <f>'Table 11'!C24/'Table 28'!D24</f>
        <v>57.599444175930401</v>
      </c>
      <c r="D24" s="212">
        <f>'Table 11'!D24/'Table 28'!E24</f>
        <v>627.10102761721259</v>
      </c>
      <c r="E24" s="212">
        <f>'Table 11'!E24/'Table 28'!F24</f>
        <v>113.30915325771565</v>
      </c>
      <c r="F24" s="212">
        <f>'Table 11'!F24/'Table 28'!G24</f>
        <v>54.191821158823224</v>
      </c>
      <c r="G24" s="213">
        <f>'Table 11'!G24/'Table 28'!H24</f>
        <v>61.104947151166421</v>
      </c>
      <c r="H24" s="210">
        <f>'Table 11'!H24/'Table 28'!I24</f>
        <v>131.96662980277819</v>
      </c>
      <c r="I24" s="211">
        <f>'Table 11'!I24/'Table 28'!J24</f>
        <v>54.17214640198511</v>
      </c>
      <c r="J24" s="212">
        <f>'Table 11'!J24/'Table 28'!K24</f>
        <v>33.635296614666245</v>
      </c>
      <c r="K24" s="212">
        <f>'Table 11'!K24/'Table 28'!L24</f>
        <v>46.073711425270922</v>
      </c>
      <c r="L24" s="212">
        <f>'Table 11'!L24/'Table 28'!M24</f>
        <v>166.14977625690972</v>
      </c>
      <c r="M24" s="212">
        <f>'Table 11'!M24/'Table 28'!N24</f>
        <v>57.964054312919046</v>
      </c>
      <c r="N24" s="212">
        <f>'Table 11'!N24/'Table 28'!O24</f>
        <v>127.93212218007585</v>
      </c>
      <c r="O24" s="212">
        <f>'Table 11'!O24/'Table 28'!P24</f>
        <v>60.296949062020161</v>
      </c>
      <c r="P24" s="212">
        <f>'Table 11'!P24/'Table 28'!Q24</f>
        <v>35.5541734270777</v>
      </c>
      <c r="Q24" s="212">
        <f>'Table 11'!Q24/'Table 28'!R24</f>
        <v>24.413477537437604</v>
      </c>
      <c r="R24" s="212">
        <f>'Table 11'!R24/'Table 28'!S24</f>
        <v>21.548619786419504</v>
      </c>
      <c r="S24" s="212">
        <f>'Table 11'!S24/'Table 28'!T24</f>
        <v>31.977285233873427</v>
      </c>
      <c r="T24" s="211">
        <f>'Table 11'!T24/'Table 28'!U24</f>
        <v>22.995400788436267</v>
      </c>
      <c r="U24" s="212">
        <f>'Table 11'!U24/'Table 28'!V24</f>
        <v>21.01803155522164</v>
      </c>
      <c r="V24" s="213">
        <f>'Table 11'!V24/'Table 28'!W24</f>
        <v>41.339934401881301</v>
      </c>
      <c r="W24" s="214">
        <f>'Table 11'!W24/'Table 28'!X24</f>
        <v>43.820654367781742</v>
      </c>
      <c r="X24" s="214">
        <f>'Table 11'!X24/'Table 28'!Y24</f>
        <v>48.706978386490029</v>
      </c>
    </row>
    <row r="25" spans="1:24" s="107" customFormat="1">
      <c r="A25" s="44">
        <v>2015</v>
      </c>
      <c r="B25" s="210">
        <f>'Table 11'!B25/'Table 28'!C25</f>
        <v>68.009420165742227</v>
      </c>
      <c r="C25" s="211">
        <f>'Table 11'!C25/'Table 28'!D25</f>
        <v>74.370758168285619</v>
      </c>
      <c r="D25" s="212">
        <f>'Table 11'!D25/'Table 28'!E25</f>
        <v>340.27405657365432</v>
      </c>
      <c r="E25" s="212">
        <f>'Table 11'!E25/'Table 28'!F25</f>
        <v>123.77846699158174</v>
      </c>
      <c r="F25" s="212">
        <f>'Table 11'!F25/'Table 28'!G25</f>
        <v>56.128255878394427</v>
      </c>
      <c r="G25" s="213">
        <f>'Table 11'!G25/'Table 28'!H25</f>
        <v>75.912187303222836</v>
      </c>
      <c r="H25" s="210">
        <f>'Table 11'!H25/'Table 28'!I25</f>
        <v>99.352744382277095</v>
      </c>
      <c r="I25" s="211">
        <f>'Table 11'!I25/'Table 28'!J25</f>
        <v>59.699246833276277</v>
      </c>
      <c r="J25" s="212">
        <f>'Table 11'!J25/'Table 28'!K25</f>
        <v>35.837843341327662</v>
      </c>
      <c r="K25" s="212">
        <f>'Table 11'!K25/'Table 28'!L25</f>
        <v>48.838834232518778</v>
      </c>
      <c r="L25" s="212">
        <f>'Table 11'!L25/'Table 28'!M25</f>
        <v>160.72772277227725</v>
      </c>
      <c r="M25" s="212">
        <f>'Table 11'!M25/'Table 28'!N25</f>
        <v>66.261595430866763</v>
      </c>
      <c r="N25" s="212">
        <f>'Table 11'!N25/'Table 28'!O25</f>
        <v>135.42257053291536</v>
      </c>
      <c r="O25" s="212">
        <f>'Table 11'!O25/'Table 28'!P25</f>
        <v>61.783575258271213</v>
      </c>
      <c r="P25" s="212">
        <f>'Table 11'!P25/'Table 28'!Q25</f>
        <v>37.570411011646939</v>
      </c>
      <c r="Q25" s="212">
        <f>'Table 11'!Q25/'Table 28'!R25</f>
        <v>23.635257165292497</v>
      </c>
      <c r="R25" s="212">
        <f>'Table 11'!R25/'Table 28'!S25</f>
        <v>24.363700347512427</v>
      </c>
      <c r="S25" s="212">
        <f>'Table 11'!S25/'Table 28'!T25</f>
        <v>34.14102968050917</v>
      </c>
      <c r="T25" s="211">
        <f>'Table 11'!T25/'Table 28'!U25</f>
        <v>25.60513456348917</v>
      </c>
      <c r="U25" s="212">
        <f>'Table 11'!U25/'Table 28'!V25</f>
        <v>20.514822848879248</v>
      </c>
      <c r="V25" s="213">
        <f>'Table 11'!V25/'Table 28'!W25</f>
        <v>42.30497476568133</v>
      </c>
      <c r="W25" s="214">
        <f>'Table 11'!W25/'Table 28'!X25</f>
        <v>47.138120243405929</v>
      </c>
      <c r="X25" s="214">
        <f>'Table 11'!X25/'Table 28'!Y25</f>
        <v>53.201154395140712</v>
      </c>
    </row>
    <row r="26" spans="1:24" s="107" customFormat="1"/>
    <row r="27" spans="1:24" s="107" customFormat="1">
      <c r="A27" s="1" t="s">
        <v>22</v>
      </c>
    </row>
    <row r="28" spans="1:24" s="107" customFormat="1">
      <c r="A28" s="1"/>
    </row>
    <row r="29" spans="1:24" s="54" customFormat="1">
      <c r="A29" s="142" t="s">
        <v>173</v>
      </c>
      <c r="B29" s="9">
        <f>((B25/B7)^(1/(2015-1997))-1)*100</f>
        <v>5.69118901749599</v>
      </c>
      <c r="C29" s="16">
        <f t="shared" ref="C29:X29" si="0">((C25/C7)^(1/(2015-1997))-1)*100</f>
        <v>7.5498646081299636</v>
      </c>
      <c r="D29" s="17">
        <f t="shared" si="0"/>
        <v>10.163237012426762</v>
      </c>
      <c r="E29" s="17">
        <f t="shared" si="0"/>
        <v>3.0577782270091225</v>
      </c>
      <c r="F29" s="17">
        <f t="shared" si="0"/>
        <v>5.4964221056779783</v>
      </c>
      <c r="G29" s="73">
        <f t="shared" si="0"/>
        <v>5.5437036307215859</v>
      </c>
      <c r="H29" s="9">
        <f t="shared" si="0"/>
        <v>6.9342048625693264</v>
      </c>
      <c r="I29" s="16">
        <f t="shared" si="0"/>
        <v>5.38885058490568</v>
      </c>
      <c r="J29" s="17">
        <f t="shared" si="0"/>
        <v>5.0932284691002083</v>
      </c>
      <c r="K29" s="17">
        <f t="shared" si="0"/>
        <v>3.5803589574007422</v>
      </c>
      <c r="L29" s="17">
        <f t="shared" si="0"/>
        <v>5.5147066057627869</v>
      </c>
      <c r="M29" s="17">
        <f t="shared" si="0"/>
        <v>3.7023474717673865</v>
      </c>
      <c r="N29" s="17">
        <f t="shared" si="0"/>
        <v>2.5794544019918764</v>
      </c>
      <c r="O29" s="17">
        <f t="shared" si="0"/>
        <v>4.0817153216707647</v>
      </c>
      <c r="P29" s="17">
        <f t="shared" si="0"/>
        <v>5.3578672421846107</v>
      </c>
      <c r="Q29" s="17">
        <f t="shared" si="0"/>
        <v>2.2329556541175632</v>
      </c>
      <c r="R29" s="17">
        <f t="shared" si="0"/>
        <v>5.0816753876020693</v>
      </c>
      <c r="S29" s="17">
        <f t="shared" si="0"/>
        <v>4.3873697138576029</v>
      </c>
      <c r="T29" s="16">
        <f t="shared" si="0"/>
        <v>5.4167586532598566</v>
      </c>
      <c r="U29" s="17">
        <f t="shared" si="0"/>
        <v>1.6156424456870599</v>
      </c>
      <c r="V29" s="73">
        <f t="shared" si="0"/>
        <v>3.1284109569189811</v>
      </c>
      <c r="W29" s="11">
        <f t="shared" si="0"/>
        <v>4.1150120535875301</v>
      </c>
      <c r="X29" s="73">
        <f t="shared" si="0"/>
        <v>4.5254100430879074</v>
      </c>
    </row>
    <row r="30" spans="1:24" s="107" customFormat="1">
      <c r="A30" s="44" t="s">
        <v>25</v>
      </c>
      <c r="B30" s="9">
        <f>((B17/B7)^(1/(2007-1997))-1)*100</f>
        <v>12.226535477744838</v>
      </c>
      <c r="C30" s="16">
        <f t="shared" ref="C30:X30" si="1">((C17/C7)^(1/(2007-1997))-1)*100</f>
        <v>5.333176219992497</v>
      </c>
      <c r="D30" s="17">
        <f t="shared" si="1"/>
        <v>34.861851476942363</v>
      </c>
      <c r="E30" s="17">
        <f t="shared" si="1"/>
        <v>3.4124076940427184</v>
      </c>
      <c r="F30" s="17">
        <f t="shared" si="1"/>
        <v>4.5059750229785589</v>
      </c>
      <c r="G30" s="73">
        <f t="shared" si="1"/>
        <v>4.1351821051009319</v>
      </c>
      <c r="H30" s="9">
        <f t="shared" si="1"/>
        <v>20.79349374768298</v>
      </c>
      <c r="I30" s="16">
        <f t="shared" si="1"/>
        <v>4.8485616790238995</v>
      </c>
      <c r="J30" s="17">
        <f t="shared" si="1"/>
        <v>4.5382005267867509</v>
      </c>
      <c r="K30" s="17">
        <f t="shared" si="1"/>
        <v>3.0046430346685193</v>
      </c>
      <c r="L30" s="17">
        <f t="shared" si="1"/>
        <v>0.73805001515105939</v>
      </c>
      <c r="M30" s="17">
        <f t="shared" si="1"/>
        <v>2.6753678004138193</v>
      </c>
      <c r="N30" s="17">
        <f t="shared" si="1"/>
        <v>2.4703964862027528</v>
      </c>
      <c r="O30" s="17">
        <f t="shared" si="1"/>
        <v>2.3272854684278643</v>
      </c>
      <c r="P30" s="17">
        <f t="shared" si="1"/>
        <v>5.3336787972921851</v>
      </c>
      <c r="Q30" s="17">
        <f t="shared" si="1"/>
        <v>-1.7056804998120234</v>
      </c>
      <c r="R30" s="17">
        <f t="shared" si="1"/>
        <v>4.8022503650824611</v>
      </c>
      <c r="S30" s="17">
        <f t="shared" si="1"/>
        <v>4.229885879232409</v>
      </c>
      <c r="T30" s="16">
        <f t="shared" si="1"/>
        <v>5.1800131187247134</v>
      </c>
      <c r="U30" s="17">
        <f t="shared" si="1"/>
        <v>-0.78224214698813244</v>
      </c>
      <c r="V30" s="73">
        <f t="shared" si="1"/>
        <v>3.2230457629156994</v>
      </c>
      <c r="W30" s="11">
        <f t="shared" si="1"/>
        <v>3.125888199455007</v>
      </c>
      <c r="X30" s="73">
        <f t="shared" si="1"/>
        <v>3.5077866422676518</v>
      </c>
    </row>
    <row r="31" spans="1:24" s="107" customFormat="1">
      <c r="A31" s="44" t="s">
        <v>174</v>
      </c>
      <c r="B31" s="9">
        <f>((B25/B17)^(1/(2015-2007))-1)*100</f>
        <v>-1.9454348101425878</v>
      </c>
      <c r="C31" s="16">
        <f t="shared" ref="C31:X31" si="2">((C25/C17)^(1/(2015-2007))-1)*100</f>
        <v>10.386440111132345</v>
      </c>
      <c r="D31" s="17">
        <f t="shared" si="2"/>
        <v>-14.449775733011339</v>
      </c>
      <c r="E31" s="17">
        <f t="shared" si="2"/>
        <v>2.6162010751302089</v>
      </c>
      <c r="F31" s="17">
        <f t="shared" si="2"/>
        <v>6.7476916710613288</v>
      </c>
      <c r="G31" s="73">
        <f t="shared" si="2"/>
        <v>7.331176851101695</v>
      </c>
      <c r="H31" s="9">
        <f t="shared" si="2"/>
        <v>-8.175616396937734</v>
      </c>
      <c r="I31" s="16">
        <f t="shared" si="2"/>
        <v>6.0681285807239416</v>
      </c>
      <c r="J31" s="17">
        <f t="shared" si="2"/>
        <v>5.791159204452323</v>
      </c>
      <c r="K31" s="17">
        <f t="shared" si="2"/>
        <v>4.304531004080614</v>
      </c>
      <c r="L31" s="17">
        <f t="shared" si="2"/>
        <v>11.805280446595789</v>
      </c>
      <c r="M31" s="17">
        <f t="shared" si="2"/>
        <v>5.0005291590335288</v>
      </c>
      <c r="N31" s="17">
        <f t="shared" si="2"/>
        <v>2.7159400331305816</v>
      </c>
      <c r="O31" s="17">
        <f t="shared" si="2"/>
        <v>6.3171131486790211</v>
      </c>
      <c r="P31" s="17">
        <f t="shared" si="2"/>
        <v>5.3881106095312825</v>
      </c>
      <c r="Q31" s="17">
        <f t="shared" si="2"/>
        <v>7.3789214525977087</v>
      </c>
      <c r="R31" s="17">
        <f t="shared" si="2"/>
        <v>5.4320045636057968</v>
      </c>
      <c r="S31" s="17">
        <f t="shared" si="2"/>
        <v>4.5845591618158821</v>
      </c>
      <c r="T31" s="16">
        <f t="shared" si="2"/>
        <v>5.7134400760699089</v>
      </c>
      <c r="U31" s="17">
        <f t="shared" si="2"/>
        <v>4.694656338040426</v>
      </c>
      <c r="V31" s="73">
        <f t="shared" si="2"/>
        <v>3.0102394479175176</v>
      </c>
      <c r="W31" s="11">
        <f t="shared" si="2"/>
        <v>5.364768755217808</v>
      </c>
      <c r="X31" s="73">
        <f t="shared" si="2"/>
        <v>5.8115198141331259</v>
      </c>
    </row>
    <row r="32" spans="1:24" s="107" customFormat="1"/>
    <row r="33" spans="1:2" s="107" customFormat="1">
      <c r="A33" s="25" t="s">
        <v>594</v>
      </c>
      <c r="B33" s="97" t="s">
        <v>835</v>
      </c>
    </row>
    <row r="34" spans="1:2" s="107" customFormat="1">
      <c r="A34" s="25" t="s">
        <v>595</v>
      </c>
      <c r="B34" s="3" t="s">
        <v>596</v>
      </c>
    </row>
    <row r="35" spans="1:2" s="107" customFormat="1">
      <c r="A35" s="1" t="s">
        <v>1</v>
      </c>
      <c r="B35" s="3" t="s">
        <v>42</v>
      </c>
    </row>
  </sheetData>
  <mergeCells count="1">
    <mergeCell ref="B6:W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89"/>
  <dimension ref="A1:X35"/>
  <sheetViews>
    <sheetView workbookViewId="0">
      <selection activeCell="B33" sqref="B33"/>
    </sheetView>
  </sheetViews>
  <sheetFormatPr defaultRowHeight="15"/>
  <sheetData>
    <row r="1" spans="1:24" s="107" customFormat="1" ht="15.75">
      <c r="A1" s="227" t="s">
        <v>187</v>
      </c>
      <c r="B1" s="2" t="s">
        <v>663</v>
      </c>
    </row>
    <row r="2" spans="1:24" s="107" customFormat="1">
      <c r="A2" s="3"/>
      <c r="B2" s="3"/>
    </row>
    <row r="3" spans="1:24" s="107" customFormat="1">
      <c r="A3" s="1" t="s">
        <v>2</v>
      </c>
    </row>
    <row r="4" spans="1:24" s="107" customFormat="1">
      <c r="A4" s="1"/>
    </row>
    <row r="5" spans="1:24" s="107" customFormat="1" ht="67.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653</v>
      </c>
      <c r="N5" s="6" t="s">
        <v>652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687</v>
      </c>
      <c r="T5" s="84" t="s">
        <v>688</v>
      </c>
      <c r="U5" s="6" t="s">
        <v>690</v>
      </c>
      <c r="V5" s="6" t="s">
        <v>689</v>
      </c>
      <c r="W5" s="7" t="s">
        <v>21</v>
      </c>
      <c r="X5" s="7" t="s">
        <v>41</v>
      </c>
    </row>
    <row r="6" spans="1:24" s="107" customFormat="1" ht="15" customHeight="1">
      <c r="A6" s="67"/>
      <c r="B6" s="246" t="s">
        <v>665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  <c r="U6" s="247"/>
      <c r="V6" s="247"/>
      <c r="W6" s="247"/>
      <c r="X6" s="247"/>
    </row>
    <row r="7" spans="1:24" s="107" customFormat="1">
      <c r="A7" s="44">
        <v>1997</v>
      </c>
      <c r="B7" s="210">
        <f>'Table 12'!B7/'Table 29'!C7</f>
        <v>30.730434134833846</v>
      </c>
      <c r="C7" s="211">
        <f>'Table 12'!C7/'Table 29'!D7</f>
        <v>17.446103591064098</v>
      </c>
      <c r="D7" s="212">
        <f>'Table 12'!D7/'Table 29'!E7</f>
        <v>109.27744740160615</v>
      </c>
      <c r="E7" s="212">
        <f>'Table 12'!E7/'Table 29'!F7</f>
        <v>149.22121359814793</v>
      </c>
      <c r="F7" s="212">
        <f>'Table 12'!F7/'Table 29'!G7</f>
        <v>26.435646050674954</v>
      </c>
      <c r="G7" s="213">
        <f>'Table 12'!G7/'Table 29'!H7</f>
        <v>38.201085574700571</v>
      </c>
      <c r="H7" s="210">
        <f>'Table 12'!H7/'Table 29'!I7</f>
        <v>37.564605962964677</v>
      </c>
      <c r="I7" s="211">
        <f>'Table 12'!I7/'Table 29'!J7</f>
        <v>30.266657886528264</v>
      </c>
      <c r="J7" s="212">
        <f>'Table 12'!J7/'Table 29'!K7</f>
        <v>15.925174898488311</v>
      </c>
      <c r="K7" s="212">
        <f>'Table 12'!K7/'Table 29'!L7</f>
        <v>30.03608843961247</v>
      </c>
      <c r="L7" s="212">
        <f>'Table 12'!L7/'Table 29'!M7</f>
        <v>57.102080022436198</v>
      </c>
      <c r="M7" s="212">
        <f>'Table 12'!M7/'Table 29'!N7</f>
        <v>37.557690840077925</v>
      </c>
      <c r="N7" s="212">
        <f>'Table 12'!N7/'Table 29'!O7</f>
        <v>102.1193689768977</v>
      </c>
      <c r="O7" s="212">
        <f>'Table 12'!O7/'Table 29'!P7</f>
        <v>29.445733019502356</v>
      </c>
      <c r="P7" s="212">
        <f>'Table 12'!P7/'Table 29'!Q7</f>
        <v>19.843982021744907</v>
      </c>
      <c r="Q7" s="212">
        <f>'Table 12'!Q7/'Table 29'!R7</f>
        <v>22.134010429092395</v>
      </c>
      <c r="R7" s="212">
        <f>'Table 12'!R7/'Table 29'!S7</f>
        <v>12.417649810512328</v>
      </c>
      <c r="S7" s="212">
        <f>'Table 12'!S7/'Table 29'!T7</f>
        <v>19.91264700928663</v>
      </c>
      <c r="T7" s="211">
        <f>'Table 12'!T7/'Table 29'!U7</f>
        <v>13.348075617816253</v>
      </c>
      <c r="U7" s="212">
        <f>'Table 12'!U7/'Table 29'!V7</f>
        <v>12.873652258377852</v>
      </c>
      <c r="V7" s="213">
        <f>'Table 12'!V7/'Table 29'!W7</f>
        <v>28.659992709992707</v>
      </c>
      <c r="W7" s="214">
        <f>'Table 12'!W7/'Table 29'!X7</f>
        <v>26.9864829518988</v>
      </c>
      <c r="X7" s="214">
        <f>'Table 12'!X7/'Table 29'!Y7</f>
        <v>29.54111483498815</v>
      </c>
    </row>
    <row r="8" spans="1:24" s="107" customFormat="1">
      <c r="A8" s="44">
        <v>1998</v>
      </c>
      <c r="B8" s="210">
        <f>'Table 12'!B8/'Table 29'!C8</f>
        <v>31.22024489827518</v>
      </c>
      <c r="C8" s="211">
        <f>'Table 12'!C8/'Table 29'!D8</f>
        <v>18.358089146052304</v>
      </c>
      <c r="D8" s="212">
        <f>'Table 12'!D8/'Table 29'!E8</f>
        <v>94.667158423547718</v>
      </c>
      <c r="E8" s="212">
        <f>'Table 12'!E8/'Table 29'!F8</f>
        <v>141.73894767783656</v>
      </c>
      <c r="F8" s="212">
        <f>'Table 12'!F8/'Table 29'!G8</f>
        <v>26.347072459433189</v>
      </c>
      <c r="G8" s="213">
        <f>'Table 12'!G8/'Table 29'!H8</f>
        <v>39.806342515643969</v>
      </c>
      <c r="H8" s="210">
        <f>'Table 12'!H8/'Table 29'!I8</f>
        <v>37.739932011837872</v>
      </c>
      <c r="I8" s="211">
        <f>'Table 12'!I8/'Table 29'!J8</f>
        <v>31.983570037956774</v>
      </c>
      <c r="J8" s="212">
        <f>'Table 12'!J8/'Table 29'!K8</f>
        <v>16.929407999999999</v>
      </c>
      <c r="K8" s="212">
        <f>'Table 12'!K8/'Table 29'!L8</f>
        <v>30.324329470198673</v>
      </c>
      <c r="L8" s="212">
        <f>'Table 12'!L8/'Table 29'!M8</f>
        <v>57.701668429345361</v>
      </c>
      <c r="M8" s="212">
        <f>'Table 12'!M8/'Table 29'!N8</f>
        <v>40.579409639868054</v>
      </c>
      <c r="N8" s="212">
        <f>'Table 12'!N8/'Table 29'!O8</f>
        <v>99.844764802713627</v>
      </c>
      <c r="O8" s="212">
        <f>'Table 12'!O8/'Table 29'!P8</f>
        <v>29.940207977486665</v>
      </c>
      <c r="P8" s="212">
        <f>'Table 12'!P8/'Table 29'!Q8</f>
        <v>19.075669671060943</v>
      </c>
      <c r="Q8" s="212">
        <f>'Table 12'!Q8/'Table 29'!R8</f>
        <v>20.58025992050975</v>
      </c>
      <c r="R8" s="212">
        <f>'Table 12'!R8/'Table 29'!S8</f>
        <v>12.723479991880192</v>
      </c>
      <c r="S8" s="212">
        <f>'Table 12'!S8/'Table 29'!T8</f>
        <v>20.411724759513188</v>
      </c>
      <c r="T8" s="211">
        <f>'Table 12'!T8/'Table 29'!U8</f>
        <v>13.908402407301265</v>
      </c>
      <c r="U8" s="212">
        <f>'Table 12'!U8/'Table 29'!V8</f>
        <v>13.04824348879467</v>
      </c>
      <c r="V8" s="213">
        <f>'Table 12'!V8/'Table 29'!W8</f>
        <v>29.159729754694322</v>
      </c>
      <c r="W8" s="214">
        <f>'Table 12'!W8/'Table 29'!X8</f>
        <v>27.764018651801685</v>
      </c>
      <c r="X8" s="214">
        <f>'Table 12'!X8/'Table 29'!Y8</f>
        <v>30.340436707829912</v>
      </c>
    </row>
    <row r="9" spans="1:24" s="107" customFormat="1">
      <c r="A9" s="44">
        <v>1999</v>
      </c>
      <c r="B9" s="210">
        <f>'Table 12'!B9/'Table 29'!C9</f>
        <v>32.909023838260495</v>
      </c>
      <c r="C9" s="211">
        <f>'Table 12'!C9/'Table 29'!D9</f>
        <v>20.670181794715784</v>
      </c>
      <c r="D9" s="212">
        <f>'Table 12'!D9/'Table 29'!E9</f>
        <v>128.94466797703009</v>
      </c>
      <c r="E9" s="212">
        <f>'Table 12'!E9/'Table 29'!F9</f>
        <v>149.77537855472116</v>
      </c>
      <c r="F9" s="212">
        <f>'Table 12'!F9/'Table 29'!G9</f>
        <v>26.932169427858604</v>
      </c>
      <c r="G9" s="213">
        <f>'Table 12'!G9/'Table 29'!H9</f>
        <v>43.731041810172819</v>
      </c>
      <c r="H9" s="210">
        <f>'Table 12'!H9/'Table 29'!I9</f>
        <v>41.566194617504529</v>
      </c>
      <c r="I9" s="211">
        <f>'Table 12'!I9/'Table 29'!J9</f>
        <v>32.735166097800011</v>
      </c>
      <c r="J9" s="212">
        <f>'Table 12'!J9/'Table 29'!K9</f>
        <v>17.956156285698309</v>
      </c>
      <c r="K9" s="212">
        <f>'Table 12'!K9/'Table 29'!L9</f>
        <v>30.083732194343686</v>
      </c>
      <c r="L9" s="212">
        <f>'Table 12'!L9/'Table 29'!M9</f>
        <v>55.832778859312661</v>
      </c>
      <c r="M9" s="212">
        <f>'Table 12'!M9/'Table 29'!N9</f>
        <v>40.781888325554846</v>
      </c>
      <c r="N9" s="212">
        <f>'Table 12'!N9/'Table 29'!O9</f>
        <v>102.34678397196041</v>
      </c>
      <c r="O9" s="212">
        <f>'Table 12'!O9/'Table 29'!P9</f>
        <v>31.230148692288584</v>
      </c>
      <c r="P9" s="212">
        <f>'Table 12'!P9/'Table 29'!Q9</f>
        <v>18.768230717057914</v>
      </c>
      <c r="Q9" s="212">
        <f>'Table 12'!Q9/'Table 29'!R9</f>
        <v>20.838289314128538</v>
      </c>
      <c r="R9" s="212">
        <f>'Table 12'!R9/'Table 29'!S9</f>
        <v>13.666438338067243</v>
      </c>
      <c r="S9" s="212">
        <f>'Table 12'!S9/'Table 29'!T9</f>
        <v>20.469730449856609</v>
      </c>
      <c r="T9" s="211">
        <f>'Table 12'!T9/'Table 29'!U9</f>
        <v>14.24459730019815</v>
      </c>
      <c r="U9" s="212">
        <f>'Table 12'!U9/'Table 29'!V9</f>
        <v>14.010746812386156</v>
      </c>
      <c r="V9" s="213">
        <f>'Table 12'!V9/'Table 29'!W9</f>
        <v>28.89633813790417</v>
      </c>
      <c r="W9" s="214">
        <f>'Table 12'!W9/'Table 29'!X9</f>
        <v>28.442474512021981</v>
      </c>
      <c r="X9" s="214">
        <f>'Table 12'!X9/'Table 29'!Y9</f>
        <v>31.720609793611612</v>
      </c>
    </row>
    <row r="10" spans="1:24" s="107" customFormat="1">
      <c r="A10" s="44">
        <v>2000</v>
      </c>
      <c r="B10" s="210">
        <f>'Table 12'!B10/'Table 29'!C10</f>
        <v>35.985014409355081</v>
      </c>
      <c r="C10" s="211">
        <f>'Table 12'!C10/'Table 29'!D10</f>
        <v>23.5392608478803</v>
      </c>
      <c r="D10" s="212">
        <f>'Table 12'!D10/'Table 29'!E10</f>
        <v>200.1987157592732</v>
      </c>
      <c r="E10" s="212">
        <f>'Table 12'!E10/'Table 29'!F10</f>
        <v>148.76687562836361</v>
      </c>
      <c r="F10" s="212">
        <f>'Table 12'!F10/'Table 29'!G10</f>
        <v>28.173843199364281</v>
      </c>
      <c r="G10" s="213">
        <f>'Table 12'!G10/'Table 29'!H10</f>
        <v>46.65544370880626</v>
      </c>
      <c r="H10" s="210">
        <f>'Table 12'!H10/'Table 29'!I10</f>
        <v>47.415384836344188</v>
      </c>
      <c r="I10" s="211">
        <f>'Table 12'!I10/'Table 29'!J10</f>
        <v>33.372066944736808</v>
      </c>
      <c r="J10" s="212">
        <f>'Table 12'!J10/'Table 29'!K10</f>
        <v>19.171049621503975</v>
      </c>
      <c r="K10" s="212">
        <f>'Table 12'!K10/'Table 29'!L10</f>
        <v>31.545485659913798</v>
      </c>
      <c r="L10" s="212">
        <f>'Table 12'!L10/'Table 29'!M10</f>
        <v>58.490660630139523</v>
      </c>
      <c r="M10" s="212">
        <f>'Table 12'!M10/'Table 29'!N10</f>
        <v>42.90271923776092</v>
      </c>
      <c r="N10" s="212">
        <f>'Table 12'!N10/'Table 29'!O10</f>
        <v>99.696190221270527</v>
      </c>
      <c r="O10" s="212">
        <f>'Table 12'!O10/'Table 29'!P10</f>
        <v>33.984493760159054</v>
      </c>
      <c r="P10" s="212">
        <f>'Table 12'!P10/'Table 29'!Q10</f>
        <v>20.438003103887297</v>
      </c>
      <c r="Q10" s="212">
        <f>'Table 12'!Q10/'Table 29'!R10</f>
        <v>21.815000286976986</v>
      </c>
      <c r="R10" s="212">
        <f>'Table 12'!R10/'Table 29'!S10</f>
        <v>14.615672193121993</v>
      </c>
      <c r="S10" s="212">
        <f>'Table 12'!S10/'Table 29'!T10</f>
        <v>22.03205318926118</v>
      </c>
      <c r="T10" s="211">
        <f>'Table 12'!T10/'Table 29'!U10</f>
        <v>15.662400732084441</v>
      </c>
      <c r="U10" s="212">
        <f>'Table 12'!U10/'Table 29'!V10</f>
        <v>15.636107784431138</v>
      </c>
      <c r="V10" s="213">
        <f>'Table 12'!V10/'Table 29'!W10</f>
        <v>30.288003008186212</v>
      </c>
      <c r="W10" s="214">
        <f>'Table 12'!W10/'Table 29'!X10</f>
        <v>30.1527209405393</v>
      </c>
      <c r="X10" s="214">
        <f>'Table 12'!X10/'Table 29'!Y10</f>
        <v>33.732666305630012</v>
      </c>
    </row>
    <row r="11" spans="1:24" s="107" customFormat="1">
      <c r="A11" s="44">
        <v>2001</v>
      </c>
      <c r="B11" s="210">
        <f>'Table 12'!B11/'Table 29'!C11</f>
        <v>37.371445068116032</v>
      </c>
      <c r="C11" s="211">
        <f>'Table 12'!C11/'Table 29'!D11</f>
        <v>26.978804270618188</v>
      </c>
      <c r="D11" s="212">
        <f>'Table 12'!D11/'Table 29'!E11</f>
        <v>180.48005400144422</v>
      </c>
      <c r="E11" s="212">
        <f>'Table 12'!E11/'Table 29'!F11</f>
        <v>146.85521344809658</v>
      </c>
      <c r="F11" s="212">
        <f>'Table 12'!F11/'Table 29'!G11</f>
        <v>30.545164730653152</v>
      </c>
      <c r="G11" s="213">
        <f>'Table 12'!G11/'Table 29'!H11</f>
        <v>46.578159597959335</v>
      </c>
      <c r="H11" s="210">
        <f>'Table 12'!H11/'Table 29'!I11</f>
        <v>48.379587029211635</v>
      </c>
      <c r="I11" s="211">
        <f>'Table 12'!I11/'Table 29'!J11</f>
        <v>34.996099258723554</v>
      </c>
      <c r="J11" s="212">
        <f>'Table 12'!J11/'Table 29'!K11</f>
        <v>20.272716619346113</v>
      </c>
      <c r="K11" s="212">
        <f>'Table 12'!K11/'Table 29'!L11</f>
        <v>33.699729489864744</v>
      </c>
      <c r="L11" s="212">
        <f>'Table 12'!L11/'Table 29'!M11</f>
        <v>59.690389610389616</v>
      </c>
      <c r="M11" s="212">
        <f>'Table 12'!M11/'Table 29'!N11</f>
        <v>45.38102674214327</v>
      </c>
      <c r="N11" s="212">
        <f>'Table 12'!N11/'Table 29'!O11</f>
        <v>105.81170426283869</v>
      </c>
      <c r="O11" s="212">
        <f>'Table 12'!O11/'Table 29'!P11</f>
        <v>34.726718169895413</v>
      </c>
      <c r="P11" s="212">
        <f>'Table 12'!P11/'Table 29'!Q11</f>
        <v>22.915059185584116</v>
      </c>
      <c r="Q11" s="212">
        <f>'Table 12'!Q11/'Table 29'!R11</f>
        <v>22.827406122673711</v>
      </c>
      <c r="R11" s="212">
        <f>'Table 12'!R11/'Table 29'!S11</f>
        <v>15.494166824747296</v>
      </c>
      <c r="S11" s="212">
        <f>'Table 12'!S11/'Table 29'!T11</f>
        <v>23.600747336108384</v>
      </c>
      <c r="T11" s="211">
        <f>'Table 12'!T11/'Table 29'!U11</f>
        <v>16.529689867351042</v>
      </c>
      <c r="U11" s="212">
        <f>'Table 12'!U11/'Table 29'!V11</f>
        <v>16.148594456457637</v>
      </c>
      <c r="V11" s="213">
        <f>'Table 12'!V11/'Table 29'!W11</f>
        <v>33.188160974504818</v>
      </c>
      <c r="W11" s="214">
        <f>'Table 12'!W11/'Table 29'!X11</f>
        <v>31.899154181501331</v>
      </c>
      <c r="X11" s="214">
        <f>'Table 12'!X11/'Table 29'!Y11</f>
        <v>35.227600488768942</v>
      </c>
    </row>
    <row r="12" spans="1:24" s="107" customFormat="1">
      <c r="A12" s="44">
        <v>2002</v>
      </c>
      <c r="B12" s="210">
        <f>'Table 12'!B12/'Table 29'!C12</f>
        <v>38.052955373987835</v>
      </c>
      <c r="C12" s="211">
        <f>'Table 12'!C12/'Table 29'!D12</f>
        <v>25.471719391217245</v>
      </c>
      <c r="D12" s="212">
        <f>'Table 12'!D12/'Table 29'!E12</f>
        <v>164.05036610212656</v>
      </c>
      <c r="E12" s="212">
        <f>'Table 12'!E12/'Table 29'!F12</f>
        <v>158.01500447093889</v>
      </c>
      <c r="F12" s="212">
        <f>'Table 12'!F12/'Table 29'!G12</f>
        <v>32.154953271028042</v>
      </c>
      <c r="G12" s="213">
        <f>'Table 12'!G12/'Table 29'!H12</f>
        <v>48.174239480703697</v>
      </c>
      <c r="H12" s="210">
        <f>'Table 12'!H12/'Table 29'!I12</f>
        <v>48.746637680348947</v>
      </c>
      <c r="I12" s="211">
        <f>'Table 12'!I12/'Table 29'!J12</f>
        <v>35.848167249250281</v>
      </c>
      <c r="J12" s="212">
        <f>'Table 12'!J12/'Table 29'!K12</f>
        <v>20.957124141926247</v>
      </c>
      <c r="K12" s="212">
        <f>'Table 12'!K12/'Table 29'!L12</f>
        <v>34.652853212447788</v>
      </c>
      <c r="L12" s="212">
        <f>'Table 12'!L12/'Table 29'!M12</f>
        <v>64.394865230860546</v>
      </c>
      <c r="M12" s="212">
        <f>'Table 12'!M12/'Table 29'!N12</f>
        <v>47.253277942832419</v>
      </c>
      <c r="N12" s="212">
        <f>'Table 12'!N12/'Table 29'!O12</f>
        <v>110.03606525911709</v>
      </c>
      <c r="O12" s="212">
        <f>'Table 12'!O12/'Table 29'!P12</f>
        <v>36.303399629514871</v>
      </c>
      <c r="P12" s="212">
        <f>'Table 12'!P12/'Table 29'!Q12</f>
        <v>22.948878625720031</v>
      </c>
      <c r="Q12" s="212">
        <f>'Table 12'!Q12/'Table 29'!R12</f>
        <v>23.015355901002248</v>
      </c>
      <c r="R12" s="212">
        <f>'Table 12'!R12/'Table 29'!S12</f>
        <v>15.884289224103771</v>
      </c>
      <c r="S12" s="212">
        <f>'Table 12'!S12/'Table 29'!T12</f>
        <v>24.531010236572719</v>
      </c>
      <c r="T12" s="211">
        <f>'Table 12'!T12/'Table 29'!U12</f>
        <v>17.366310570435491</v>
      </c>
      <c r="U12" s="212">
        <f>'Table 12'!U12/'Table 29'!V12</f>
        <v>16.141418829323737</v>
      </c>
      <c r="V12" s="213">
        <f>'Table 12'!V12/'Table 29'!W12</f>
        <v>34.202175750670733</v>
      </c>
      <c r="W12" s="214">
        <f>'Table 12'!W12/'Table 29'!X12</f>
        <v>32.846152626090181</v>
      </c>
      <c r="X12" s="214">
        <f>'Table 12'!X12/'Table 29'!Y12</f>
        <v>36.21458100410748</v>
      </c>
    </row>
    <row r="13" spans="1:24" s="107" customFormat="1">
      <c r="A13" s="44">
        <v>2003</v>
      </c>
      <c r="B13" s="210">
        <f>'Table 12'!B13/'Table 29'!C13</f>
        <v>39.579995940194557</v>
      </c>
      <c r="C13" s="211">
        <f>'Table 12'!C13/'Table 29'!D13</f>
        <v>26.671726028589458</v>
      </c>
      <c r="D13" s="212">
        <f>'Table 12'!D13/'Table 29'!E13</f>
        <v>211.44487949996994</v>
      </c>
      <c r="E13" s="212">
        <f>'Table 12'!E13/'Table 29'!F13</f>
        <v>161.76507357070651</v>
      </c>
      <c r="F13" s="212">
        <f>'Table 12'!F13/'Table 29'!G13</f>
        <v>32.783820272951424</v>
      </c>
      <c r="G13" s="213">
        <f>'Table 12'!G13/'Table 29'!H13</f>
        <v>47.520580667162697</v>
      </c>
      <c r="H13" s="210">
        <f>'Table 12'!H13/'Table 29'!I13</f>
        <v>51.344984821821079</v>
      </c>
      <c r="I13" s="211">
        <f>'Table 12'!I13/'Table 29'!J13</f>
        <v>38.131220236019253</v>
      </c>
      <c r="J13" s="212">
        <f>'Table 12'!J13/'Table 29'!K13</f>
        <v>21.613204507103589</v>
      </c>
      <c r="K13" s="212">
        <f>'Table 12'!K13/'Table 29'!L13</f>
        <v>35.815230409490134</v>
      </c>
      <c r="L13" s="212">
        <f>'Table 12'!L13/'Table 29'!M13</f>
        <v>68.003532325338895</v>
      </c>
      <c r="M13" s="212">
        <f>'Table 12'!M13/'Table 29'!N13</f>
        <v>49.901435467804141</v>
      </c>
      <c r="N13" s="212">
        <f>'Table 12'!N13/'Table 29'!O13</f>
        <v>109.85272299989782</v>
      </c>
      <c r="O13" s="212">
        <f>'Table 12'!O13/'Table 29'!P13</f>
        <v>37.263428974902112</v>
      </c>
      <c r="P13" s="212">
        <f>'Table 12'!P13/'Table 29'!Q13</f>
        <v>23.285434863333279</v>
      </c>
      <c r="Q13" s="212">
        <f>'Table 12'!Q13/'Table 29'!R13</f>
        <v>22.574851886108544</v>
      </c>
      <c r="R13" s="212">
        <f>'Table 12'!R13/'Table 29'!S13</f>
        <v>15.943856277584128</v>
      </c>
      <c r="S13" s="212">
        <f>'Table 12'!S13/'Table 29'!T13</f>
        <v>25.383602212012224</v>
      </c>
      <c r="T13" s="211">
        <f>'Table 12'!T13/'Table 29'!U13</f>
        <v>17.977364654477146</v>
      </c>
      <c r="U13" s="212">
        <f>'Table 12'!U13/'Table 29'!V13</f>
        <v>15.956203840472675</v>
      </c>
      <c r="V13" s="213">
        <f>'Table 12'!V13/'Table 29'!W13</f>
        <v>35.280644351164206</v>
      </c>
      <c r="W13" s="214">
        <f>'Table 12'!W13/'Table 29'!X13</f>
        <v>33.908065219193503</v>
      </c>
      <c r="X13" s="214">
        <f>'Table 12'!X13/'Table 29'!Y13</f>
        <v>36.960752563339881</v>
      </c>
    </row>
    <row r="14" spans="1:24" s="107" customFormat="1">
      <c r="A14" s="44">
        <v>2004</v>
      </c>
      <c r="B14" s="210">
        <f>'Table 12'!B14/'Table 29'!C14</f>
        <v>41.382983470525964</v>
      </c>
      <c r="C14" s="211">
        <f>'Table 12'!C14/'Table 29'!D14</f>
        <v>29.614203622327143</v>
      </c>
      <c r="D14" s="212">
        <f>'Table 12'!D14/'Table 29'!E14</f>
        <v>231.47138951300724</v>
      </c>
      <c r="E14" s="212">
        <f>'Table 12'!E14/'Table 29'!F14</f>
        <v>159.81198586650473</v>
      </c>
      <c r="F14" s="212">
        <f>'Table 12'!F14/'Table 29'!G14</f>
        <v>33.950424749525595</v>
      </c>
      <c r="G14" s="213">
        <f>'Table 12'!G14/'Table 29'!H14</f>
        <v>48.943078058985193</v>
      </c>
      <c r="H14" s="210">
        <f>'Table 12'!H14/'Table 29'!I14</f>
        <v>54.25026795327468</v>
      </c>
      <c r="I14" s="211">
        <f>'Table 12'!I14/'Table 29'!J14</f>
        <v>39.80770465291409</v>
      </c>
      <c r="J14" s="212">
        <f>'Table 12'!J14/'Table 29'!K14</f>
        <v>22.14897044329755</v>
      </c>
      <c r="K14" s="212">
        <f>'Table 12'!K14/'Table 29'!L14</f>
        <v>36.062220357749524</v>
      </c>
      <c r="L14" s="212">
        <f>'Table 12'!L14/'Table 29'!M14</f>
        <v>72.92866629474328</v>
      </c>
      <c r="M14" s="212">
        <f>'Table 12'!M14/'Table 29'!N14</f>
        <v>51.96388326247088</v>
      </c>
      <c r="N14" s="212">
        <f>'Table 12'!N14/'Table 29'!O14</f>
        <v>111.35726264164376</v>
      </c>
      <c r="O14" s="212">
        <f>'Table 12'!O14/'Table 29'!P14</f>
        <v>37.547931025933458</v>
      </c>
      <c r="P14" s="212">
        <f>'Table 12'!P14/'Table 29'!Q14</f>
        <v>24.951864095063694</v>
      </c>
      <c r="Q14" s="212">
        <f>'Table 12'!Q14/'Table 29'!R14</f>
        <v>22.439048410061702</v>
      </c>
      <c r="R14" s="212">
        <f>'Table 12'!R14/'Table 29'!S14</f>
        <v>16.937806781574839</v>
      </c>
      <c r="S14" s="212">
        <f>'Table 12'!S14/'Table 29'!T14</f>
        <v>26.37752166877944</v>
      </c>
      <c r="T14" s="211">
        <f>'Table 12'!T14/'Table 29'!U14</f>
        <v>18.903044020273033</v>
      </c>
      <c r="U14" s="212">
        <f>'Table 12'!U14/'Table 29'!V14</f>
        <v>16.046183864234504</v>
      </c>
      <c r="V14" s="213">
        <f>'Table 12'!V14/'Table 29'!W14</f>
        <v>36.302068682125039</v>
      </c>
      <c r="W14" s="214">
        <f>'Table 12'!W14/'Table 29'!X14</f>
        <v>35.178910759077723</v>
      </c>
      <c r="X14" s="214">
        <f>'Table 12'!X14/'Table 29'!Y14</f>
        <v>38.246134585918696</v>
      </c>
    </row>
    <row r="15" spans="1:24" s="107" customFormat="1">
      <c r="A15" s="44">
        <v>2005</v>
      </c>
      <c r="B15" s="210">
        <f>'Table 12'!B15/'Table 29'!C15</f>
        <v>43.993250180062304</v>
      </c>
      <c r="C15" s="211">
        <f>'Table 12'!C15/'Table 29'!D15</f>
        <v>27.574076172215442</v>
      </c>
      <c r="D15" s="212">
        <f>'Table 12'!D15/'Table 29'!E15</f>
        <v>273.57132057066212</v>
      </c>
      <c r="E15" s="212">
        <f>'Table 12'!E15/'Table 29'!F15</f>
        <v>167.63246320764853</v>
      </c>
      <c r="F15" s="212">
        <f>'Table 12'!F15/'Table 29'!G15</f>
        <v>34.86356687898089</v>
      </c>
      <c r="G15" s="213">
        <f>'Table 12'!G15/'Table 29'!H15</f>
        <v>49.547179390944443</v>
      </c>
      <c r="H15" s="210">
        <f>'Table 12'!H15/'Table 29'!I15</f>
        <v>57.681080314906389</v>
      </c>
      <c r="I15" s="211">
        <f>'Table 12'!I15/'Table 29'!J15</f>
        <v>42.770767348686427</v>
      </c>
      <c r="J15" s="212">
        <f>'Table 12'!J15/'Table 29'!K15</f>
        <v>23.436742997161844</v>
      </c>
      <c r="K15" s="212">
        <f>'Table 12'!K15/'Table 29'!L15</f>
        <v>39.582048475151929</v>
      </c>
      <c r="L15" s="212">
        <f>'Table 12'!L15/'Table 29'!M15</f>
        <v>78.413919728288661</v>
      </c>
      <c r="M15" s="212">
        <f>'Table 12'!M15/'Table 29'!N15</f>
        <v>53.392852515912026</v>
      </c>
      <c r="N15" s="212">
        <f>'Table 12'!N15/'Table 29'!O15</f>
        <v>111.10673265112118</v>
      </c>
      <c r="O15" s="212">
        <f>'Table 12'!O15/'Table 29'!P15</f>
        <v>38.882076416369074</v>
      </c>
      <c r="P15" s="212">
        <f>'Table 12'!P15/'Table 29'!Q15</f>
        <v>26.63130317820222</v>
      </c>
      <c r="Q15" s="212">
        <f>'Table 12'!Q15/'Table 29'!R15</f>
        <v>23.567178188700481</v>
      </c>
      <c r="R15" s="212">
        <f>'Table 12'!R15/'Table 29'!S15</f>
        <v>18.120438143633265</v>
      </c>
      <c r="S15" s="212">
        <f>'Table 12'!S15/'Table 29'!T15</f>
        <v>28.237106153797793</v>
      </c>
      <c r="T15" s="211">
        <f>'Table 12'!T15/'Table 29'!U15</f>
        <v>20.152077815515327</v>
      </c>
      <c r="U15" s="212">
        <f>'Table 12'!U15/'Table 29'!V15</f>
        <v>17.185186182144459</v>
      </c>
      <c r="V15" s="213">
        <f>'Table 12'!V15/'Table 29'!W15</f>
        <v>39.041085680047935</v>
      </c>
      <c r="W15" s="214">
        <f>'Table 12'!W15/'Table 29'!X15</f>
        <v>37.284223289939298</v>
      </c>
      <c r="X15" s="214">
        <f>'Table 12'!X15/'Table 29'!Y15</f>
        <v>39.816805292200563</v>
      </c>
    </row>
    <row r="16" spans="1:24" s="107" customFormat="1">
      <c r="A16" s="44">
        <v>2006</v>
      </c>
      <c r="B16" s="210">
        <f>'Table 12'!B16/'Table 29'!C16</f>
        <v>45.684263783925083</v>
      </c>
      <c r="C16" s="211">
        <f>'Table 12'!C16/'Table 29'!D16</f>
        <v>26.151530623822815</v>
      </c>
      <c r="D16" s="212">
        <f>'Table 12'!D16/'Table 29'!E16</f>
        <v>253.26290030854346</v>
      </c>
      <c r="E16" s="212">
        <f>'Table 12'!E16/'Table 29'!F16</f>
        <v>166.1010279473177</v>
      </c>
      <c r="F16" s="212">
        <f>'Table 12'!F16/'Table 29'!G16</f>
        <v>38.151511880459815</v>
      </c>
      <c r="G16" s="213">
        <f>'Table 12'!G16/'Table 29'!H16</f>
        <v>50.492019693337411</v>
      </c>
      <c r="H16" s="210">
        <f>'Table 12'!H16/'Table 29'!I16</f>
        <v>59.359688659990063</v>
      </c>
      <c r="I16" s="211">
        <f>'Table 12'!I16/'Table 29'!J16</f>
        <v>47.066771249642045</v>
      </c>
      <c r="J16" s="212">
        <f>'Table 12'!J16/'Table 29'!K16</f>
        <v>24.752957455741381</v>
      </c>
      <c r="K16" s="212">
        <f>'Table 12'!K16/'Table 29'!L16</f>
        <v>40.509647537889002</v>
      </c>
      <c r="L16" s="212">
        <f>'Table 12'!L16/'Table 29'!M16</f>
        <v>83.561510592908633</v>
      </c>
      <c r="M16" s="212">
        <f>'Table 12'!M16/'Table 29'!N16</f>
        <v>56.298936364674972</v>
      </c>
      <c r="N16" s="212">
        <f>'Table 12'!N16/'Table 29'!O16</f>
        <v>114.61359219754529</v>
      </c>
      <c r="O16" s="212">
        <f>'Table 12'!O16/'Table 29'!P16</f>
        <v>40.350108916009781</v>
      </c>
      <c r="P16" s="212">
        <f>'Table 12'!P16/'Table 29'!Q16</f>
        <v>27.244449112875287</v>
      </c>
      <c r="Q16" s="212">
        <f>'Table 12'!Q16/'Table 29'!R16</f>
        <v>24.786326105409369</v>
      </c>
      <c r="R16" s="212">
        <f>'Table 12'!R16/'Table 29'!S16</f>
        <v>18.99081757003778</v>
      </c>
      <c r="S16" s="212">
        <f>'Table 12'!S16/'Table 29'!T16</f>
        <v>28.683338263042479</v>
      </c>
      <c r="T16" s="211">
        <f>'Table 12'!T16/'Table 29'!U16</f>
        <v>20.821257748430089</v>
      </c>
      <c r="U16" s="212">
        <f>'Table 12'!U16/'Table 29'!V16</f>
        <v>18.045072725707893</v>
      </c>
      <c r="V16" s="213">
        <f>'Table 12'!V16/'Table 29'!W16</f>
        <v>39.212609254498716</v>
      </c>
      <c r="W16" s="214">
        <f>'Table 12'!W16/'Table 29'!X16</f>
        <v>39.092809569654811</v>
      </c>
      <c r="X16" s="214">
        <f>'Table 12'!X16/'Table 29'!Y16</f>
        <v>41.40369373642735</v>
      </c>
    </row>
    <row r="17" spans="1:24" s="107" customFormat="1">
      <c r="A17" s="44">
        <v>2007</v>
      </c>
      <c r="B17" s="210">
        <f>'Table 12'!B17/'Table 29'!C17</f>
        <v>47.30485541125541</v>
      </c>
      <c r="C17" s="211">
        <f>'Table 12'!C17/'Table 29'!D17</f>
        <v>24.767006409218169</v>
      </c>
      <c r="D17" s="212">
        <f>'Table 12'!D17/'Table 29'!E17</f>
        <v>262.31187274935547</v>
      </c>
      <c r="E17" s="212">
        <f>'Table 12'!E17/'Table 29'!F17</f>
        <v>178.79905231032819</v>
      </c>
      <c r="F17" s="212">
        <f>'Table 12'!F17/'Table 29'!G17</f>
        <v>41.771547396457692</v>
      </c>
      <c r="G17" s="213">
        <f>'Table 12'!G17/'Table 29'!H17</f>
        <v>51.582410711587649</v>
      </c>
      <c r="H17" s="210">
        <f>'Table 12'!H17/'Table 29'!I17</f>
        <v>61.510295602777191</v>
      </c>
      <c r="I17" s="211">
        <f>'Table 12'!I17/'Table 29'!J17</f>
        <v>48.577356511131441</v>
      </c>
      <c r="J17" s="212">
        <f>'Table 12'!J17/'Table 29'!K17</f>
        <v>26.821390745965783</v>
      </c>
      <c r="K17" s="212">
        <f>'Table 12'!K17/'Table 29'!L17</f>
        <v>40.858198594317315</v>
      </c>
      <c r="L17" s="212">
        <f>'Table 12'!L17/'Table 29'!M17</f>
        <v>82.038737005594868</v>
      </c>
      <c r="M17" s="212">
        <f>'Table 12'!M17/'Table 29'!N17</f>
        <v>59.736203421132643</v>
      </c>
      <c r="N17" s="212">
        <f>'Table 12'!N17/'Table 29'!O17</f>
        <v>113.39557474459659</v>
      </c>
      <c r="O17" s="212">
        <f>'Table 12'!O17/'Table 29'!P17</f>
        <v>42.136391356661335</v>
      </c>
      <c r="P17" s="212">
        <f>'Table 12'!P17/'Table 29'!Q17</f>
        <v>29.096672889622134</v>
      </c>
      <c r="Q17" s="212">
        <f>'Table 12'!Q17/'Table 29'!R17</f>
        <v>25.594806244631936</v>
      </c>
      <c r="R17" s="212">
        <f>'Table 12'!R17/'Table 29'!S17</f>
        <v>19.834016151792397</v>
      </c>
      <c r="S17" s="212">
        <f>'Table 12'!S17/'Table 29'!T17</f>
        <v>29.235169466461617</v>
      </c>
      <c r="T17" s="211">
        <f>'Table 12'!T17/'Table 29'!U17</f>
        <v>20.922719329600067</v>
      </c>
      <c r="U17" s="212">
        <f>'Table 12'!U17/'Table 29'!V17</f>
        <v>21.683102165087956</v>
      </c>
      <c r="V17" s="213">
        <f>'Table 12'!V17/'Table 29'!W17</f>
        <v>39.491693973342784</v>
      </c>
      <c r="W17" s="214">
        <f>'Table 12'!W17/'Table 29'!X17</f>
        <v>40.583499121492814</v>
      </c>
      <c r="X17" s="214">
        <f>'Table 12'!X17/'Table 29'!Y17</f>
        <v>42.957039260709259</v>
      </c>
    </row>
    <row r="18" spans="1:24" s="107" customFormat="1">
      <c r="A18" s="44">
        <v>2008</v>
      </c>
      <c r="B18" s="210">
        <f>'Table 12'!B18/'Table 29'!C18</f>
        <v>49.27916992440921</v>
      </c>
      <c r="C18" s="211">
        <f>'Table 12'!C18/'Table 29'!D18</f>
        <v>31.076219497419245</v>
      </c>
      <c r="D18" s="212">
        <f>'Table 12'!D18/'Table 29'!E18</f>
        <v>311.16855912527529</v>
      </c>
      <c r="E18" s="212">
        <f>'Table 12'!E18/'Table 29'!F18</f>
        <v>179.63968966925279</v>
      </c>
      <c r="F18" s="212">
        <f>'Table 12'!F18/'Table 29'!G18</f>
        <v>42.297411498159157</v>
      </c>
      <c r="G18" s="213">
        <f>'Table 12'!G18/'Table 29'!H18</f>
        <v>51.889530676331347</v>
      </c>
      <c r="H18" s="210">
        <f>'Table 12'!H18/'Table 29'!I18</f>
        <v>66.847358272985488</v>
      </c>
      <c r="I18" s="211">
        <f>'Table 12'!I18/'Table 29'!J18</f>
        <v>49.022209898286903</v>
      </c>
      <c r="J18" s="212">
        <f>'Table 12'!J18/'Table 29'!K18</f>
        <v>27.250894444808903</v>
      </c>
      <c r="K18" s="212">
        <f>'Table 12'!K18/'Table 29'!L18</f>
        <v>41.869216599848301</v>
      </c>
      <c r="L18" s="212">
        <f>'Table 12'!L18/'Table 29'!M18</f>
        <v>83.640465140900986</v>
      </c>
      <c r="M18" s="212">
        <f>'Table 12'!M18/'Table 29'!N18</f>
        <v>59.066072153069669</v>
      </c>
      <c r="N18" s="212">
        <f>'Table 12'!N18/'Table 29'!O18</f>
        <v>114.90079297154735</v>
      </c>
      <c r="O18" s="212">
        <f>'Table 12'!O18/'Table 29'!P18</f>
        <v>43.979153294822424</v>
      </c>
      <c r="P18" s="212">
        <f>'Table 12'!P18/'Table 29'!Q18</f>
        <v>29.181937887153008</v>
      </c>
      <c r="Q18" s="212">
        <f>'Table 12'!Q18/'Table 29'!R18</f>
        <v>26.319498012660091</v>
      </c>
      <c r="R18" s="212">
        <f>'Table 12'!R18/'Table 29'!S18</f>
        <v>20.434660828377726</v>
      </c>
      <c r="S18" s="212">
        <f>'Table 12'!S18/'Table 29'!T18</f>
        <v>29.856941864695635</v>
      </c>
      <c r="T18" s="211">
        <f>'Table 12'!T18/'Table 29'!U18</f>
        <v>21.199703210117661</v>
      </c>
      <c r="U18" s="212">
        <f>'Table 12'!U18/'Table 29'!V18</f>
        <v>21.784951177484203</v>
      </c>
      <c r="V18" s="213">
        <f>'Table 12'!V18/'Table 29'!W18</f>
        <v>40.725094846835916</v>
      </c>
      <c r="W18" s="214">
        <f>'Table 12'!W18/'Table 29'!X18</f>
        <v>41.144087666333945</v>
      </c>
      <c r="X18" s="214">
        <f>'Table 12'!X18/'Table 29'!Y18</f>
        <v>43.636333706318702</v>
      </c>
    </row>
    <row r="19" spans="1:24" s="107" customFormat="1">
      <c r="A19" s="44">
        <v>2009</v>
      </c>
      <c r="B19" s="210">
        <f>'Table 12'!B19/'Table 29'!C19</f>
        <v>47.049679951379886</v>
      </c>
      <c r="C19" s="211">
        <f>'Table 12'!C19/'Table 29'!D19</f>
        <v>26.0153230460419</v>
      </c>
      <c r="D19" s="212">
        <f>'Table 12'!D19/'Table 29'!E19</f>
        <v>198.20649268399214</v>
      </c>
      <c r="E19" s="212">
        <f>'Table 12'!E19/'Table 29'!F19</f>
        <v>176.95596762956214</v>
      </c>
      <c r="F19" s="212">
        <f>'Table 12'!F19/'Table 29'!G19</f>
        <v>43.52588087991203</v>
      </c>
      <c r="G19" s="213">
        <f>'Table 12'!G19/'Table 29'!H19</f>
        <v>52.380156539431439</v>
      </c>
      <c r="H19" s="210">
        <f>'Table 12'!H19/'Table 29'!I19</f>
        <v>59.277627033988502</v>
      </c>
      <c r="I19" s="211">
        <f>'Table 12'!I19/'Table 29'!J19</f>
        <v>50.38869023637961</v>
      </c>
      <c r="J19" s="212">
        <f>'Table 12'!J19/'Table 29'!K19</f>
        <v>27.215480139076927</v>
      </c>
      <c r="K19" s="212">
        <f>'Table 12'!K19/'Table 29'!L19</f>
        <v>42.164864016885574</v>
      </c>
      <c r="L19" s="212">
        <f>'Table 12'!L19/'Table 29'!M19</f>
        <v>86.303329607300569</v>
      </c>
      <c r="M19" s="212">
        <f>'Table 12'!M19/'Table 29'!N19</f>
        <v>58.295774631885109</v>
      </c>
      <c r="N19" s="212">
        <f>'Table 12'!N19/'Table 29'!O19</f>
        <v>121.76815596494366</v>
      </c>
      <c r="O19" s="212">
        <f>'Table 12'!O19/'Table 29'!P19</f>
        <v>45.603092864256382</v>
      </c>
      <c r="P19" s="212">
        <f>'Table 12'!P19/'Table 29'!Q19</f>
        <v>30.03429107410318</v>
      </c>
      <c r="Q19" s="212">
        <f>'Table 12'!Q19/'Table 29'!R19</f>
        <v>26.720910202960781</v>
      </c>
      <c r="R19" s="212">
        <f>'Table 12'!R19/'Table 29'!S19</f>
        <v>20.472282068062828</v>
      </c>
      <c r="S19" s="212">
        <f>'Table 12'!S19/'Table 29'!T19</f>
        <v>30.91762474012474</v>
      </c>
      <c r="T19" s="211">
        <f>'Table 12'!T19/'Table 29'!U19</f>
        <v>21.768178791650985</v>
      </c>
      <c r="U19" s="212">
        <f>'Table 12'!U19/'Table 29'!V19</f>
        <v>22.98448466309797</v>
      </c>
      <c r="V19" s="213">
        <f>'Table 12'!V19/'Table 29'!W19</f>
        <v>41.739439122212758</v>
      </c>
      <c r="W19" s="214">
        <f>'Table 12'!W19/'Table 29'!X19</f>
        <v>41.731423357203298</v>
      </c>
      <c r="X19" s="214">
        <f>'Table 12'!X19/'Table 29'!Y19</f>
        <v>43.941031771090408</v>
      </c>
    </row>
    <row r="20" spans="1:24" s="107" customFormat="1">
      <c r="A20" s="44">
        <v>2010</v>
      </c>
      <c r="B20" s="210">
        <f>'Table 12'!B20/'Table 29'!C20</f>
        <v>49.123840877420434</v>
      </c>
      <c r="C20" s="211">
        <f>'Table 12'!C20/'Table 29'!D20</f>
        <v>27.508989213459952</v>
      </c>
      <c r="D20" s="212">
        <f>'Table 12'!D20/'Table 29'!E20</f>
        <v>229.9695256814978</v>
      </c>
      <c r="E20" s="212">
        <f>'Table 12'!E20/'Table 29'!F20</f>
        <v>172.86890359653171</v>
      </c>
      <c r="F20" s="212">
        <f>'Table 12'!F20/'Table 29'!G20</f>
        <v>43.855332251851117</v>
      </c>
      <c r="G20" s="213">
        <f>'Table 12'!G20/'Table 29'!H20</f>
        <v>54.54647013872561</v>
      </c>
      <c r="H20" s="210">
        <f>'Table 12'!H20/'Table 29'!I20</f>
        <v>63.240887168891611</v>
      </c>
      <c r="I20" s="211">
        <f>'Table 12'!I20/'Table 29'!J20</f>
        <v>54.264568926387739</v>
      </c>
      <c r="J20" s="212">
        <f>'Table 12'!J20/'Table 29'!K20</f>
        <v>27.611293314611924</v>
      </c>
      <c r="K20" s="212">
        <f>'Table 12'!K20/'Table 29'!L20</f>
        <v>42.507319842019754</v>
      </c>
      <c r="L20" s="212">
        <f>'Table 12'!L20/'Table 29'!M20</f>
        <v>87.06043517743629</v>
      </c>
      <c r="M20" s="212">
        <f>'Table 12'!M20/'Table 29'!N20</f>
        <v>60.628034962771125</v>
      </c>
      <c r="N20" s="212">
        <f>'Table 12'!N20/'Table 29'!O20</f>
        <v>123.8547195958391</v>
      </c>
      <c r="O20" s="212">
        <f>'Table 12'!O20/'Table 29'!P20</f>
        <v>47.258247959907756</v>
      </c>
      <c r="P20" s="212">
        <f>'Table 12'!P20/'Table 29'!Q20</f>
        <v>31.114139490251386</v>
      </c>
      <c r="Q20" s="212">
        <f>'Table 12'!Q20/'Table 29'!R20</f>
        <v>26.956456722848813</v>
      </c>
      <c r="R20" s="212">
        <f>'Table 12'!R20/'Table 29'!S20</f>
        <v>20.27570362332099</v>
      </c>
      <c r="S20" s="212">
        <f>'Table 12'!S20/'Table 29'!T20</f>
        <v>31.440507222160338</v>
      </c>
      <c r="T20" s="211">
        <f>'Table 12'!T20/'Table 29'!U20</f>
        <v>22.055147121616105</v>
      </c>
      <c r="U20" s="212">
        <f>'Table 12'!U20/'Table 29'!V20</f>
        <v>22.138513901418847</v>
      </c>
      <c r="V20" s="213">
        <f>'Table 12'!V20/'Table 29'!W20</f>
        <v>42.706247317761019</v>
      </c>
      <c r="W20" s="214">
        <f>'Table 12'!W20/'Table 29'!X20</f>
        <v>42.851539073754054</v>
      </c>
      <c r="X20" s="214">
        <f>'Table 12'!X20/'Table 29'!Y20</f>
        <v>45.128354291900457</v>
      </c>
    </row>
    <row r="21" spans="1:24" s="107" customFormat="1">
      <c r="A21" s="44">
        <v>2011</v>
      </c>
      <c r="B21" s="210">
        <f>'Table 12'!B21/'Table 29'!C21</f>
        <v>51.812391601440126</v>
      </c>
      <c r="C21" s="211">
        <f>'Table 12'!C21/'Table 29'!D21</f>
        <v>34.935551022476751</v>
      </c>
      <c r="D21" s="212">
        <f>'Table 12'!D21/'Table 29'!E21</f>
        <v>254.83116708220351</v>
      </c>
      <c r="E21" s="212">
        <f>'Table 12'!E21/'Table 29'!F21</f>
        <v>173.32365875109937</v>
      </c>
      <c r="F21" s="212">
        <f>'Table 12'!F21/'Table 29'!G21</f>
        <v>45.428718881004023</v>
      </c>
      <c r="G21" s="213">
        <f>'Table 12'!G21/'Table 29'!H21</f>
        <v>57.145260701849764</v>
      </c>
      <c r="H21" s="210">
        <f>'Table 12'!H21/'Table 29'!I21</f>
        <v>68.562592514591728</v>
      </c>
      <c r="I21" s="211">
        <f>'Table 12'!I21/'Table 29'!J21</f>
        <v>56.348881894873458</v>
      </c>
      <c r="J21" s="212">
        <f>'Table 12'!J21/'Table 29'!K21</f>
        <v>27.940665942938566</v>
      </c>
      <c r="K21" s="212">
        <f>'Table 12'!K21/'Table 29'!L21</f>
        <v>44.457142284194063</v>
      </c>
      <c r="L21" s="212">
        <f>'Table 12'!L21/'Table 29'!M21</f>
        <v>88.328842461688822</v>
      </c>
      <c r="M21" s="212">
        <f>'Table 12'!M21/'Table 29'!N21</f>
        <v>62.694468457624332</v>
      </c>
      <c r="N21" s="212">
        <f>'Table 12'!N21/'Table 29'!O21</f>
        <v>130.72038511092677</v>
      </c>
      <c r="O21" s="212">
        <f>'Table 12'!O21/'Table 29'!P21</f>
        <v>48.650076165924538</v>
      </c>
      <c r="P21" s="212">
        <f>'Table 12'!P21/'Table 29'!Q21</f>
        <v>32.416529345208737</v>
      </c>
      <c r="Q21" s="212">
        <f>'Table 12'!Q21/'Table 29'!R21</f>
        <v>27.91461752469435</v>
      </c>
      <c r="R21" s="212">
        <f>'Table 12'!R21/'Table 29'!S21</f>
        <v>20.825100800797681</v>
      </c>
      <c r="S21" s="212">
        <f>'Table 12'!S21/'Table 29'!T21</f>
        <v>32.644405978678975</v>
      </c>
      <c r="T21" s="211">
        <f>'Table 12'!T21/'Table 29'!U21</f>
        <v>22.731737138928377</v>
      </c>
      <c r="U21" s="212">
        <f>'Table 12'!U21/'Table 29'!V21</f>
        <v>23.890853171433136</v>
      </c>
      <c r="V21" s="213">
        <f>'Table 12'!V21/'Table 29'!W21</f>
        <v>44.621636617223373</v>
      </c>
      <c r="W21" s="214">
        <f>'Table 12'!W21/'Table 29'!X21</f>
        <v>44.338531423770121</v>
      </c>
      <c r="X21" s="214">
        <f>'Table 12'!X21/'Table 29'!Y21</f>
        <v>46.993782017723454</v>
      </c>
    </row>
    <row r="22" spans="1:24" s="107" customFormat="1">
      <c r="A22" s="44">
        <v>2012</v>
      </c>
      <c r="B22" s="210">
        <f>'Table 12'!B22/'Table 29'!C22</f>
        <v>52.209548301759817</v>
      </c>
      <c r="C22" s="211">
        <f>'Table 12'!C22/'Table 29'!D22</f>
        <v>37.939070693401689</v>
      </c>
      <c r="D22" s="212">
        <f>'Table 12'!D22/'Table 29'!E22</f>
        <v>208.4806713544283</v>
      </c>
      <c r="E22" s="212">
        <f>'Table 12'!E22/'Table 29'!F22</f>
        <v>193.05965896827109</v>
      </c>
      <c r="F22" s="212">
        <f>'Table 12'!F22/'Table 29'!G22</f>
        <v>46.739792412708745</v>
      </c>
      <c r="G22" s="213">
        <f>'Table 12'!G22/'Table 29'!H22</f>
        <v>59.134005129729175</v>
      </c>
      <c r="H22" s="210">
        <f>'Table 12'!H22/'Table 29'!I22</f>
        <v>67.356031291601468</v>
      </c>
      <c r="I22" s="211">
        <f>'Table 12'!I22/'Table 29'!J22</f>
        <v>58.342561814416122</v>
      </c>
      <c r="J22" s="212">
        <f>'Table 12'!J22/'Table 29'!K22</f>
        <v>28.385317031311235</v>
      </c>
      <c r="K22" s="212">
        <f>'Table 12'!K22/'Table 29'!L22</f>
        <v>46.320617249528667</v>
      </c>
      <c r="L22" s="212">
        <f>'Table 12'!L22/'Table 29'!M22</f>
        <v>90.923502103076942</v>
      </c>
      <c r="M22" s="212">
        <f>'Table 12'!M22/'Table 29'!N22</f>
        <v>62.33798299146283</v>
      </c>
      <c r="N22" s="212">
        <f>'Table 12'!N22/'Table 29'!O22</f>
        <v>129.27469118308969</v>
      </c>
      <c r="O22" s="212">
        <f>'Table 12'!O22/'Table 29'!P22</f>
        <v>50.393132873669451</v>
      </c>
      <c r="P22" s="212">
        <f>'Table 12'!P22/'Table 29'!Q22</f>
        <v>33.736359373667909</v>
      </c>
      <c r="Q22" s="212">
        <f>'Table 12'!Q22/'Table 29'!R22</f>
        <v>29.433406558920442</v>
      </c>
      <c r="R22" s="212">
        <f>'Table 12'!R22/'Table 29'!S22</f>
        <v>21.125918562255606</v>
      </c>
      <c r="S22" s="212">
        <f>'Table 12'!S22/'Table 29'!T22</f>
        <v>33.539358050818713</v>
      </c>
      <c r="T22" s="211">
        <f>'Table 12'!T22/'Table 29'!U22</f>
        <v>23.474424599691396</v>
      </c>
      <c r="U22" s="212">
        <f>'Table 12'!U22/'Table 29'!V22</f>
        <v>24.400932328490402</v>
      </c>
      <c r="V22" s="213">
        <f>'Table 12'!V22/'Table 29'!W22</f>
        <v>45.604036425793943</v>
      </c>
      <c r="W22" s="214">
        <f>'Table 12'!W22/'Table 29'!X22</f>
        <v>45.334011035224037</v>
      </c>
      <c r="X22" s="214">
        <f>'Table 12'!X22/'Table 29'!Y22</f>
        <v>48.243464894874549</v>
      </c>
    </row>
    <row r="23" spans="1:24" s="107" customFormat="1">
      <c r="A23" s="44">
        <v>2013</v>
      </c>
      <c r="B23" s="210">
        <f>'Table 12'!B23/'Table 29'!C23</f>
        <v>53.723499915225155</v>
      </c>
      <c r="C23" s="211">
        <f>'Table 12'!C23/'Table 29'!D23</f>
        <v>39.035693099644568</v>
      </c>
      <c r="D23" s="212">
        <f>'Table 12'!D23/'Table 29'!E23</f>
        <v>216.79733715493498</v>
      </c>
      <c r="E23" s="212">
        <f>'Table 12'!E23/'Table 29'!F23</f>
        <v>199.21380871232293</v>
      </c>
      <c r="F23" s="212">
        <f>'Table 12'!F23/'Table 29'!G23</f>
        <v>47.604208772792504</v>
      </c>
      <c r="G23" s="213">
        <f>'Table 12'!G23/'Table 29'!H23</f>
        <v>60.442044995061678</v>
      </c>
      <c r="H23" s="210">
        <f>'Table 12'!H23/'Table 29'!I23</f>
        <v>69.330424537878088</v>
      </c>
      <c r="I23" s="211">
        <f>'Table 12'!I23/'Table 29'!J23</f>
        <v>60.561295939227051</v>
      </c>
      <c r="J23" s="212">
        <f>'Table 12'!J23/'Table 29'!K23</f>
        <v>29.297511684265189</v>
      </c>
      <c r="K23" s="212">
        <f>'Table 12'!K23/'Table 29'!L23</f>
        <v>49.060264692086044</v>
      </c>
      <c r="L23" s="212">
        <f>'Table 12'!L23/'Table 29'!M23</f>
        <v>92.514419162098804</v>
      </c>
      <c r="M23" s="212">
        <f>'Table 12'!M23/'Table 29'!N23</f>
        <v>64.669906526017726</v>
      </c>
      <c r="N23" s="212">
        <f>'Table 12'!N23/'Table 29'!O23</f>
        <v>134.97168452723031</v>
      </c>
      <c r="O23" s="212">
        <f>'Table 12'!O23/'Table 29'!P23</f>
        <v>51.29350225544529</v>
      </c>
      <c r="P23" s="212">
        <f>'Table 12'!P23/'Table 29'!Q23</f>
        <v>34.654314373805441</v>
      </c>
      <c r="Q23" s="212">
        <f>'Table 12'!Q23/'Table 29'!R23</f>
        <v>27.754711459088977</v>
      </c>
      <c r="R23" s="212">
        <f>'Table 12'!R23/'Table 29'!S23</f>
        <v>21.957591462515847</v>
      </c>
      <c r="S23" s="212">
        <f>'Table 12'!S23/'Table 29'!T23</f>
        <v>34.281974960764728</v>
      </c>
      <c r="T23" s="211">
        <f>'Table 12'!T23/'Table 29'!U23</f>
        <v>23.90786261578226</v>
      </c>
      <c r="U23" s="212">
        <f>'Table 12'!U23/'Table 29'!V23</f>
        <v>24.053303933423429</v>
      </c>
      <c r="V23" s="213">
        <f>'Table 12'!V23/'Table 29'!W23</f>
        <v>46.809038340294741</v>
      </c>
      <c r="W23" s="214">
        <f>'Table 12'!W23/'Table 29'!X23</f>
        <v>46.623485855110665</v>
      </c>
      <c r="X23" s="214">
        <f>'Table 12'!X23/'Table 29'!Y23</f>
        <v>49.443146668571984</v>
      </c>
    </row>
    <row r="24" spans="1:24" s="107" customFormat="1">
      <c r="A24" s="44">
        <v>2014</v>
      </c>
      <c r="B24" s="210">
        <f>'Table 12'!B24/'Table 29'!C24</f>
        <v>56.515241456263666</v>
      </c>
      <c r="C24" s="211">
        <f>'Table 12'!C24/'Table 29'!D24</f>
        <v>36.105487740713457</v>
      </c>
      <c r="D24" s="212">
        <f>'Table 12'!D24/'Table 29'!E24</f>
        <v>252.4671110030001</v>
      </c>
      <c r="E24" s="212">
        <f>'Table 12'!E24/'Table 29'!F24</f>
        <v>223.46234670965515</v>
      </c>
      <c r="F24" s="212">
        <f>'Table 12'!F24/'Table 29'!G24</f>
        <v>49.406383990803562</v>
      </c>
      <c r="G24" s="213">
        <f>'Table 12'!G24/'Table 29'!H24</f>
        <v>62.295626863693592</v>
      </c>
      <c r="H24" s="210">
        <f>'Table 12'!H24/'Table 29'!I24</f>
        <v>73.661076824239998</v>
      </c>
      <c r="I24" s="211">
        <f>'Table 12'!I24/'Table 29'!J24</f>
        <v>62.82438146936633</v>
      </c>
      <c r="J24" s="212">
        <f>'Table 12'!J24/'Table 29'!K24</f>
        <v>29.975694891839296</v>
      </c>
      <c r="K24" s="212">
        <f>'Table 12'!K24/'Table 29'!L24</f>
        <v>51.313363729521491</v>
      </c>
      <c r="L24" s="212">
        <f>'Table 12'!L24/'Table 29'!M24</f>
        <v>96.760812337487678</v>
      </c>
      <c r="M24" s="212">
        <f>'Table 12'!M24/'Table 29'!N24</f>
        <v>68.556885870288994</v>
      </c>
      <c r="N24" s="212">
        <f>'Table 12'!N24/'Table 29'!O24</f>
        <v>143.22867493212985</v>
      </c>
      <c r="O24" s="212">
        <f>'Table 12'!O24/'Table 29'!P24</f>
        <v>54.213339585703594</v>
      </c>
      <c r="P24" s="212">
        <f>'Table 12'!P24/'Table 29'!Q24</f>
        <v>35.829710501496699</v>
      </c>
      <c r="Q24" s="212">
        <f>'Table 12'!Q24/'Table 29'!R24</f>
        <v>29.422437043469376</v>
      </c>
      <c r="R24" s="212">
        <f>'Table 12'!R24/'Table 29'!S24</f>
        <v>23.075166491309538</v>
      </c>
      <c r="S24" s="212">
        <f>'Table 12'!S24/'Table 29'!T24</f>
        <v>36.169461037320438</v>
      </c>
      <c r="T24" s="211">
        <f>'Table 12'!T24/'Table 29'!U24</f>
        <v>25.586854398684508</v>
      </c>
      <c r="U24" s="212">
        <f>'Table 12'!U24/'Table 29'!V24</f>
        <v>25.240180570603108</v>
      </c>
      <c r="V24" s="213">
        <f>'Table 12'!V24/'Table 29'!W24</f>
        <v>48.911156979686616</v>
      </c>
      <c r="W24" s="214">
        <f>'Table 12'!W24/'Table 29'!X24</f>
        <v>48.786854605516524</v>
      </c>
      <c r="X24" s="214">
        <f>'Table 12'!X24/'Table 29'!Y24</f>
        <v>51.444941290308236</v>
      </c>
    </row>
    <row r="25" spans="1:24" s="107" customFormat="1">
      <c r="A25" s="44">
        <v>2015</v>
      </c>
      <c r="B25" s="210">
        <f>'Table 12'!B25/'Table 29'!C25</f>
        <v>54.836574772572845</v>
      </c>
      <c r="C25" s="211">
        <f>'Table 12'!C25/'Table 29'!D25</f>
        <v>43.863591750116058</v>
      </c>
      <c r="D25" s="212">
        <f>'Table 12'!D25/'Table 29'!E25</f>
        <v>170.46919117930528</v>
      </c>
      <c r="E25" s="212">
        <f>'Table 12'!E25/'Table 29'!F25</f>
        <v>218.54342355046919</v>
      </c>
      <c r="F25" s="212">
        <f>'Table 12'!F25/'Table 29'!G25</f>
        <v>50.179300864760584</v>
      </c>
      <c r="G25" s="213">
        <f>'Table 12'!G25/'Table 29'!H25</f>
        <v>65.18997619477598</v>
      </c>
      <c r="H25" s="210">
        <f>'Table 12'!H25/'Table 29'!I25</f>
        <v>68.151833234376923</v>
      </c>
      <c r="I25" s="211">
        <f>'Table 12'!I25/'Table 29'!J25</f>
        <v>62.214479672865707</v>
      </c>
      <c r="J25" s="212">
        <f>'Table 12'!J25/'Table 29'!K25</f>
        <v>30.364483972626221</v>
      </c>
      <c r="K25" s="212">
        <f>'Table 12'!K25/'Table 29'!L25</f>
        <v>51.973953051879754</v>
      </c>
      <c r="L25" s="212">
        <f>'Table 12'!L25/'Table 29'!M25</f>
        <v>95.025713232971881</v>
      </c>
      <c r="M25" s="212">
        <f>'Table 12'!M25/'Table 29'!N25</f>
        <v>72.249224540508123</v>
      </c>
      <c r="N25" s="212">
        <f>'Table 12'!N25/'Table 29'!O25</f>
        <v>141.7776137395756</v>
      </c>
      <c r="O25" s="212">
        <f>'Table 12'!O25/'Table 29'!P25</f>
        <v>53.276724825081921</v>
      </c>
      <c r="P25" s="212">
        <f>'Table 12'!P25/'Table 29'!Q25</f>
        <v>35.849429713524316</v>
      </c>
      <c r="Q25" s="212">
        <f>'Table 12'!Q25/'Table 29'!R25</f>
        <v>28.945810978126286</v>
      </c>
      <c r="R25" s="212">
        <f>'Table 12'!R25/'Table 29'!S25</f>
        <v>23.335103829758051</v>
      </c>
      <c r="S25" s="212">
        <f>'Table 12'!S25/'Table 29'!T25</f>
        <v>36.195352284087456</v>
      </c>
      <c r="T25" s="211">
        <f>'Table 12'!T25/'Table 29'!U25</f>
        <v>25.63904112722448</v>
      </c>
      <c r="U25" s="212">
        <f>'Table 12'!U25/'Table 29'!V25</f>
        <v>24.512720143093006</v>
      </c>
      <c r="V25" s="213">
        <f>'Table 12'!V25/'Table 29'!W25</f>
        <v>48.653778744152334</v>
      </c>
      <c r="W25" s="214">
        <f>'Table 12'!W25/'Table 29'!X25</f>
        <v>49.053481052725729</v>
      </c>
      <c r="X25" s="214">
        <f>'Table 12'!X25/'Table 29'!Y25</f>
        <v>52.355382337953692</v>
      </c>
    </row>
    <row r="26" spans="1:24" s="107" customFormat="1"/>
    <row r="27" spans="1:24" s="107" customFormat="1">
      <c r="A27" s="1" t="s">
        <v>22</v>
      </c>
    </row>
    <row r="28" spans="1:24" s="107" customFormat="1">
      <c r="A28" s="1"/>
    </row>
    <row r="29" spans="1:24" s="107" customFormat="1">
      <c r="A29" s="142" t="s">
        <v>173</v>
      </c>
      <c r="B29" s="9">
        <f>((B25/B7)^(1/(2015-1997))-1)*100</f>
        <v>3.2695566297520129</v>
      </c>
      <c r="C29" s="16">
        <f t="shared" ref="C29:X29" si="0">((C25/C7)^(1/(2015-1997))-1)*100</f>
        <v>5.2554914961667087</v>
      </c>
      <c r="D29" s="17">
        <f t="shared" si="0"/>
        <v>2.5011247708723428</v>
      </c>
      <c r="E29" s="17">
        <f t="shared" si="0"/>
        <v>2.1423755512508746</v>
      </c>
      <c r="F29" s="17">
        <f t="shared" si="0"/>
        <v>3.6246406825255484</v>
      </c>
      <c r="G29" s="73">
        <f t="shared" si="0"/>
        <v>3.0136389270870145</v>
      </c>
      <c r="H29" s="9">
        <f t="shared" si="0"/>
        <v>3.3646766212232615</v>
      </c>
      <c r="I29" s="16">
        <f t="shared" si="0"/>
        <v>4.0842060160924287</v>
      </c>
      <c r="J29" s="17">
        <f t="shared" si="0"/>
        <v>3.6504531756841541</v>
      </c>
      <c r="K29" s="17">
        <f t="shared" si="0"/>
        <v>3.0932265119909319</v>
      </c>
      <c r="L29" s="17">
        <f t="shared" si="0"/>
        <v>2.8698933129398529</v>
      </c>
      <c r="M29" s="17">
        <f t="shared" si="0"/>
        <v>3.7015479890381231</v>
      </c>
      <c r="N29" s="17">
        <f t="shared" si="0"/>
        <v>1.8395897425540708</v>
      </c>
      <c r="O29" s="17">
        <f t="shared" si="0"/>
        <v>3.3490281712676317</v>
      </c>
      <c r="P29" s="17">
        <f t="shared" si="0"/>
        <v>3.3402802079984584</v>
      </c>
      <c r="Q29" s="17">
        <f t="shared" si="0"/>
        <v>1.501776892197948</v>
      </c>
      <c r="R29" s="17">
        <f t="shared" si="0"/>
        <v>3.5668038647277633</v>
      </c>
      <c r="S29" s="17">
        <f t="shared" si="0"/>
        <v>3.3755872306496792</v>
      </c>
      <c r="T29" s="16">
        <f t="shared" si="0"/>
        <v>3.6929099357196904</v>
      </c>
      <c r="U29" s="17">
        <f t="shared" si="0"/>
        <v>3.64260459527741</v>
      </c>
      <c r="V29" s="73">
        <f t="shared" si="0"/>
        <v>2.9838009147211908</v>
      </c>
      <c r="W29" s="9">
        <f t="shared" si="0"/>
        <v>3.3755836760135827</v>
      </c>
      <c r="X29" s="9">
        <f t="shared" si="0"/>
        <v>3.2303666131971775</v>
      </c>
    </row>
    <row r="30" spans="1:24" s="107" customFormat="1">
      <c r="A30" s="44" t="s">
        <v>25</v>
      </c>
      <c r="B30" s="9">
        <f>((B17/B7)^(1/(2007-1997))-1)*100</f>
        <v>4.4079821401972641</v>
      </c>
      <c r="C30" s="16">
        <f t="shared" ref="C30:X30" si="1">((C17/C7)^(1/(2007-1997))-1)*100</f>
        <v>3.566072500838624</v>
      </c>
      <c r="D30" s="17">
        <f t="shared" si="1"/>
        <v>9.1512567882692899</v>
      </c>
      <c r="E30" s="17">
        <f t="shared" si="1"/>
        <v>1.8247762604561624</v>
      </c>
      <c r="F30" s="17">
        <f t="shared" si="1"/>
        <v>4.6812894365161783</v>
      </c>
      <c r="G30" s="73">
        <f t="shared" si="1"/>
        <v>3.0487179610156234</v>
      </c>
      <c r="H30" s="9">
        <f t="shared" si="1"/>
        <v>5.0550412567216041</v>
      </c>
      <c r="I30" s="16">
        <f t="shared" si="1"/>
        <v>4.8448109601556988</v>
      </c>
      <c r="J30" s="17">
        <f t="shared" si="1"/>
        <v>5.3512537215748557</v>
      </c>
      <c r="K30" s="17">
        <f t="shared" si="1"/>
        <v>3.1249103616973306</v>
      </c>
      <c r="L30" s="17">
        <f t="shared" si="1"/>
        <v>3.6899592362723332</v>
      </c>
      <c r="M30" s="17">
        <f t="shared" si="1"/>
        <v>4.7499618469432292</v>
      </c>
      <c r="N30" s="17">
        <f t="shared" si="1"/>
        <v>1.0529039699179732</v>
      </c>
      <c r="O30" s="17">
        <f t="shared" si="1"/>
        <v>3.6486134886400512</v>
      </c>
      <c r="P30" s="17">
        <f t="shared" si="1"/>
        <v>3.9014122632931025</v>
      </c>
      <c r="Q30" s="17">
        <f t="shared" si="1"/>
        <v>1.4633444740658197</v>
      </c>
      <c r="R30" s="17">
        <f t="shared" si="1"/>
        <v>4.7941707641025788</v>
      </c>
      <c r="S30" s="17">
        <f t="shared" si="1"/>
        <v>3.9148612476553213</v>
      </c>
      <c r="T30" s="16">
        <f t="shared" si="1"/>
        <v>4.5971730706808378</v>
      </c>
      <c r="U30" s="17">
        <f t="shared" si="1"/>
        <v>5.3518009778588116</v>
      </c>
      <c r="V30" s="73">
        <f t="shared" si="1"/>
        <v>3.257824003955534</v>
      </c>
      <c r="W30" s="9">
        <f t="shared" si="1"/>
        <v>4.1646406861341134</v>
      </c>
      <c r="X30" s="9">
        <f t="shared" si="1"/>
        <v>3.8151524352044053</v>
      </c>
    </row>
    <row r="31" spans="1:24" s="107" customFormat="1">
      <c r="A31" s="44" t="s">
        <v>174</v>
      </c>
      <c r="B31" s="9">
        <f>((B25/B17)^(1/(2015-2007))-1)*100</f>
        <v>1.8639645804783278</v>
      </c>
      <c r="C31" s="16">
        <f t="shared" ref="C31:X31" si="2">((C25/C17)^(1/(2015-2007))-1)*100</f>
        <v>7.4060720507137967</v>
      </c>
      <c r="D31" s="17">
        <f t="shared" si="2"/>
        <v>-5.2447036840904904</v>
      </c>
      <c r="E31" s="17">
        <f t="shared" si="2"/>
        <v>2.5407680811562638</v>
      </c>
      <c r="F31" s="17">
        <f t="shared" si="2"/>
        <v>2.3188158391888702</v>
      </c>
      <c r="G31" s="73">
        <f t="shared" si="2"/>
        <v>2.9698069266934635</v>
      </c>
      <c r="H31" s="9">
        <f t="shared" si="2"/>
        <v>1.2899171841923573</v>
      </c>
      <c r="I31" s="16">
        <f t="shared" si="2"/>
        <v>3.1412046412161665</v>
      </c>
      <c r="J31" s="17">
        <f t="shared" si="2"/>
        <v>1.5630130372748852</v>
      </c>
      <c r="K31" s="17">
        <f t="shared" si="2"/>
        <v>3.05363538860568</v>
      </c>
      <c r="L31" s="17">
        <f t="shared" si="2"/>
        <v>1.8539254877640632</v>
      </c>
      <c r="M31" s="17">
        <f t="shared" si="2"/>
        <v>2.4057745235129824</v>
      </c>
      <c r="N31" s="17">
        <f t="shared" si="2"/>
        <v>2.831564781395679</v>
      </c>
      <c r="O31" s="17">
        <f t="shared" si="2"/>
        <v>2.9757639304798245</v>
      </c>
      <c r="P31" s="17">
        <f t="shared" si="2"/>
        <v>2.6431248048598421</v>
      </c>
      <c r="Q31" s="17">
        <f t="shared" si="2"/>
        <v>1.5498378869676532</v>
      </c>
      <c r="R31" s="17">
        <f t="shared" si="2"/>
        <v>2.0527904890960347</v>
      </c>
      <c r="S31" s="17">
        <f t="shared" si="2"/>
        <v>2.7054285415333279</v>
      </c>
      <c r="T31" s="16">
        <f t="shared" si="2"/>
        <v>2.573566489440049</v>
      </c>
      <c r="U31" s="17">
        <f t="shared" si="2"/>
        <v>1.5450508388443973</v>
      </c>
      <c r="V31" s="73">
        <f t="shared" si="2"/>
        <v>2.6422944459751907</v>
      </c>
      <c r="W31" s="9">
        <f t="shared" si="2"/>
        <v>2.397662511335108</v>
      </c>
      <c r="X31" s="9">
        <f t="shared" si="2"/>
        <v>2.5040144459326008</v>
      </c>
    </row>
    <row r="32" spans="1:24" s="107" customFormat="1"/>
    <row r="33" spans="1:2" s="107" customFormat="1">
      <c r="A33" s="25" t="s">
        <v>594</v>
      </c>
      <c r="B33" s="97" t="s">
        <v>835</v>
      </c>
    </row>
    <row r="34" spans="1:2" s="107" customFormat="1">
      <c r="A34" s="25" t="s">
        <v>595</v>
      </c>
      <c r="B34" s="3" t="s">
        <v>596</v>
      </c>
    </row>
    <row r="35" spans="1:2" s="107" customFormat="1">
      <c r="A35" s="1" t="s">
        <v>1</v>
      </c>
      <c r="B35" s="3" t="s">
        <v>42</v>
      </c>
    </row>
  </sheetData>
  <mergeCells count="1">
    <mergeCell ref="B6:X6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91"/>
  <dimension ref="A1:L35"/>
  <sheetViews>
    <sheetView workbookViewId="0">
      <selection activeCell="B33" sqref="B33"/>
    </sheetView>
  </sheetViews>
  <sheetFormatPr defaultRowHeight="15"/>
  <sheetData>
    <row r="1" spans="1:12" ht="15.75">
      <c r="A1" s="227" t="s">
        <v>188</v>
      </c>
      <c r="B1" s="2" t="s">
        <v>664</v>
      </c>
      <c r="C1" s="107"/>
      <c r="D1" s="107"/>
      <c r="E1" s="107"/>
      <c r="F1" s="107"/>
      <c r="G1" s="107"/>
      <c r="H1" s="107"/>
      <c r="I1" s="107"/>
      <c r="J1" s="107"/>
      <c r="K1" s="107"/>
      <c r="L1" s="107"/>
    </row>
    <row r="2" spans="1:12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7"/>
    </row>
    <row r="3" spans="1:12">
      <c r="A3" s="1" t="s">
        <v>2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</row>
    <row r="4" spans="1:12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5" spans="1:12" ht="33.75">
      <c r="A5" s="4" t="s">
        <v>3</v>
      </c>
      <c r="B5" s="18" t="s">
        <v>29</v>
      </c>
      <c r="C5" s="6" t="s">
        <v>0</v>
      </c>
      <c r="D5" s="6" t="s">
        <v>35</v>
      </c>
      <c r="E5" s="6" t="s">
        <v>39</v>
      </c>
      <c r="F5" s="6" t="s">
        <v>37</v>
      </c>
      <c r="G5" s="6" t="s">
        <v>33</v>
      </c>
      <c r="H5" s="6" t="s">
        <v>36</v>
      </c>
      <c r="I5" s="6" t="s">
        <v>32</v>
      </c>
      <c r="J5" s="6" t="s">
        <v>34</v>
      </c>
      <c r="K5" s="6" t="s">
        <v>38</v>
      </c>
      <c r="L5" s="6" t="s">
        <v>31</v>
      </c>
    </row>
    <row r="6" spans="1:12">
      <c r="A6" s="67"/>
      <c r="B6" s="246" t="s">
        <v>665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44">
        <v>1997</v>
      </c>
      <c r="B7" s="9">
        <f>'Table 16'!B7/'Table 30'!B7*1000</f>
        <v>30.730434134833846</v>
      </c>
      <c r="C7" s="16">
        <f>'Table 16'!C7/'Table 30'!C7*1000</f>
        <v>25.111402280797599</v>
      </c>
      <c r="D7" s="17">
        <f>'Table 16'!D7/'Table 30'!D7*1000</f>
        <v>20.181693206552868</v>
      </c>
      <c r="E7" s="17">
        <f>'Table 16'!E7/'Table 30'!E7*1000</f>
        <v>23.305382354624712</v>
      </c>
      <c r="F7" s="17">
        <f>'Table 16'!F7/'Table 30'!F7*1000</f>
        <v>24.742997083760258</v>
      </c>
      <c r="G7" s="17">
        <f>'Table 16'!G7/'Table 30'!G7*1000</f>
        <v>30.101835377024603</v>
      </c>
      <c r="H7" s="17">
        <f>'Table 16'!H7/'Table 30'!H7*1000</f>
        <v>32.03684111130395</v>
      </c>
      <c r="I7" s="17">
        <f>'Table 16'!I7/'Table 30'!I7*1000</f>
        <v>25.51832532456584</v>
      </c>
      <c r="J7" s="17">
        <f>'Table 16'!J7/'Table 30'!J7*1000</f>
        <v>28.112623172282266</v>
      </c>
      <c r="K7" s="17">
        <f>'Table 16'!K7/'Table 30'!K7*1000</f>
        <v>35.734405606498207</v>
      </c>
      <c r="L7" s="17">
        <f>'Table 16'!L7/'Table 30'!L7*1000</f>
        <v>28.630865037851265</v>
      </c>
    </row>
    <row r="8" spans="1:12">
      <c r="A8" s="44">
        <v>1998</v>
      </c>
      <c r="B8" s="9">
        <f>'Table 16'!B8/'Table 30'!B8*1000</f>
        <v>31.220243387608985</v>
      </c>
      <c r="C8" s="16">
        <f>'Table 16'!C8/'Table 30'!C8*1000</f>
        <v>26.119560472146485</v>
      </c>
      <c r="D8" s="17">
        <f>'Table 16'!D8/'Table 30'!D8*1000</f>
        <v>20.837745769615285</v>
      </c>
      <c r="E8" s="17">
        <f>'Table 16'!E8/'Table 30'!E8*1000</f>
        <v>23.820190741591464</v>
      </c>
      <c r="F8" s="17">
        <f>'Table 16'!F8/'Table 30'!F8*1000</f>
        <v>25.614703401118909</v>
      </c>
      <c r="G8" s="17">
        <f>'Table 16'!G8/'Table 30'!G8*1000</f>
        <v>30.596278672881535</v>
      </c>
      <c r="H8" s="17">
        <f>'Table 16'!H8/'Table 30'!H8*1000</f>
        <v>32.791317074547763</v>
      </c>
      <c r="I8" s="17">
        <f>'Table 16'!I8/'Table 30'!I8*1000</f>
        <v>26.817143088752704</v>
      </c>
      <c r="J8" s="17">
        <f>'Table 16'!J8/'Table 30'!J8*1000</f>
        <v>29.139004065858863</v>
      </c>
      <c r="K8" s="17">
        <f>'Table 16'!K8/'Table 30'!K8*1000</f>
        <v>34.610314413807245</v>
      </c>
      <c r="L8" s="17">
        <f>'Table 16'!L8/'Table 30'!L8*1000</f>
        <v>29.138521390183218</v>
      </c>
    </row>
    <row r="9" spans="1:12">
      <c r="A9" s="44">
        <v>1999</v>
      </c>
      <c r="B9" s="9">
        <f>'Table 16'!B9/'Table 30'!B9*1000</f>
        <v>32.909030039549222</v>
      </c>
      <c r="C9" s="16">
        <f>'Table 16'!C9/'Table 30'!C9*1000</f>
        <v>27.345920657259139</v>
      </c>
      <c r="D9" s="17">
        <f>'Table 16'!D9/'Table 30'!D9*1000</f>
        <v>22.119552975829503</v>
      </c>
      <c r="E9" s="17">
        <f>'Table 16'!E9/'Table 30'!E9*1000</f>
        <v>26.107161211500561</v>
      </c>
      <c r="F9" s="17">
        <f>'Table 16'!F9/'Table 30'!F9*1000</f>
        <v>27.422217815123151</v>
      </c>
      <c r="G9" s="17">
        <f>'Table 16'!G9/'Table 30'!G9*1000</f>
        <v>32.131278003756933</v>
      </c>
      <c r="H9" s="17">
        <f>'Table 16'!H9/'Table 30'!H9*1000</f>
        <v>34.34167763625392</v>
      </c>
      <c r="I9" s="17">
        <f>'Table 16'!I9/'Table 30'!I9*1000</f>
        <v>27.923850394030854</v>
      </c>
      <c r="J9" s="17">
        <f>'Table 16'!J9/'Table 30'!J9*1000</f>
        <v>31.086946888465196</v>
      </c>
      <c r="K9" s="17">
        <f>'Table 16'!K9/'Table 30'!K9*1000</f>
        <v>37.392094240816157</v>
      </c>
      <c r="L9" s="17">
        <f>'Table 16'!L9/'Table 30'!L9*1000</f>
        <v>30.302973468132336</v>
      </c>
    </row>
    <row r="10" spans="1:12">
      <c r="A10" s="44">
        <v>2000</v>
      </c>
      <c r="B10" s="9">
        <f>'Table 16'!B10/'Table 30'!B10*1000</f>
        <v>35.985014409355088</v>
      </c>
      <c r="C10" s="16">
        <f>'Table 16'!C10/'Table 30'!C10*1000</f>
        <v>34.172804824006079</v>
      </c>
      <c r="D10" s="17">
        <f>'Table 16'!D10/'Table 30'!D10*1000</f>
        <v>22.263649222065066</v>
      </c>
      <c r="E10" s="17">
        <f>'Table 16'!E10/'Table 30'!E10*1000</f>
        <v>28.216249582916248</v>
      </c>
      <c r="F10" s="17">
        <f>'Table 16'!F10/'Table 30'!F10*1000</f>
        <v>28.454303552188513</v>
      </c>
      <c r="G10" s="17">
        <f>'Table 16'!G10/'Table 30'!G10*1000</f>
        <v>34.011882488620138</v>
      </c>
      <c r="H10" s="17">
        <f>'Table 16'!H10/'Table 30'!H10*1000</f>
        <v>36.489387502281083</v>
      </c>
      <c r="I10" s="17">
        <f>'Table 16'!I10/'Table 30'!I10*1000</f>
        <v>30.006027068663709</v>
      </c>
      <c r="J10" s="17">
        <f>'Table 16'!J10/'Table 30'!J10*1000</f>
        <v>35.10818734326984</v>
      </c>
      <c r="K10" s="17">
        <f>'Table 16'!K10/'Table 30'!K10*1000</f>
        <v>46.719910793891039</v>
      </c>
      <c r="L10" s="17">
        <f>'Table 16'!L10/'Table 30'!L10*1000</f>
        <v>32.902125385651715</v>
      </c>
    </row>
    <row r="11" spans="1:12">
      <c r="A11" s="44">
        <v>2001</v>
      </c>
      <c r="B11" s="9">
        <f>'Table 16'!B11/'Table 30'!B11*1000</f>
        <v>37.37145372689681</v>
      </c>
      <c r="C11" s="16">
        <f>'Table 16'!C11/'Table 30'!C11*1000</f>
        <v>33.975312014611418</v>
      </c>
      <c r="D11" s="17">
        <f>'Table 16'!D11/'Table 30'!D11*1000</f>
        <v>22.816427914001842</v>
      </c>
      <c r="E11" s="17">
        <f>'Table 16'!E11/'Table 30'!E11*1000</f>
        <v>29.48030015673551</v>
      </c>
      <c r="F11" s="17">
        <f>'Table 16'!F11/'Table 30'!F11*1000</f>
        <v>30.202421385425591</v>
      </c>
      <c r="G11" s="17">
        <f>'Table 16'!G11/'Table 30'!G11*1000</f>
        <v>35.553522420834149</v>
      </c>
      <c r="H11" s="17">
        <f>'Table 16'!H11/'Table 30'!H11*1000</f>
        <v>37.498946040585118</v>
      </c>
      <c r="I11" s="17">
        <f>'Table 16'!I11/'Table 30'!I11*1000</f>
        <v>31.93565772507468</v>
      </c>
      <c r="J11" s="17">
        <f>'Table 16'!J11/'Table 30'!J11*1000</f>
        <v>35.820746836713425</v>
      </c>
      <c r="K11" s="17">
        <f>'Table 16'!K11/'Table 30'!K11*1000</f>
        <v>48.991937854128516</v>
      </c>
      <c r="L11" s="17">
        <f>'Table 16'!L11/'Table 30'!L11*1000</f>
        <v>34.025797601713542</v>
      </c>
    </row>
    <row r="12" spans="1:12">
      <c r="A12" s="44">
        <v>2002</v>
      </c>
      <c r="B12" s="9">
        <f>'Table 16'!B12/'Table 30'!B12*1000</f>
        <v>38.052962342408946</v>
      </c>
      <c r="C12" s="16">
        <f>'Table 16'!C12/'Table 30'!C12*1000</f>
        <v>42.137369899877321</v>
      </c>
      <c r="D12" s="17">
        <f>'Table 16'!D12/'Table 30'!D12*1000</f>
        <v>24.096301922065784</v>
      </c>
      <c r="E12" s="17">
        <f>'Table 16'!E12/'Table 30'!E12*1000</f>
        <v>30.037586621251684</v>
      </c>
      <c r="F12" s="17">
        <f>'Table 16'!F12/'Table 30'!F12*1000</f>
        <v>29.409065808794306</v>
      </c>
      <c r="G12" s="17">
        <f>'Table 16'!G12/'Table 30'!G12*1000</f>
        <v>35.622299655166358</v>
      </c>
      <c r="H12" s="17">
        <f>'Table 16'!H12/'Table 30'!H12*1000</f>
        <v>39.282457116374637</v>
      </c>
      <c r="I12" s="17">
        <f>'Table 16'!I12/'Table 30'!I12*1000</f>
        <v>32.658635783037873</v>
      </c>
      <c r="J12" s="17">
        <f>'Table 16'!J12/'Table 30'!J12*1000</f>
        <v>37.295691680833848</v>
      </c>
      <c r="K12" s="17">
        <f>'Table 16'!K12/'Table 30'!K12*1000</f>
        <v>46.323781737945517</v>
      </c>
      <c r="L12" s="17">
        <f>'Table 16'!L12/'Table 30'!L12*1000</f>
        <v>34.874000165725114</v>
      </c>
    </row>
    <row r="13" spans="1:12">
      <c r="A13" s="44">
        <v>2003</v>
      </c>
      <c r="B13" s="9">
        <f>'Table 16'!B13/'Table 30'!B13*1000</f>
        <v>39.579995940194564</v>
      </c>
      <c r="C13" s="16">
        <f>'Table 16'!C13/'Table 30'!C13*1000</f>
        <v>46.854794968906347</v>
      </c>
      <c r="D13" s="17">
        <f>'Table 16'!D13/'Table 30'!D13*1000</f>
        <v>24.333512975221133</v>
      </c>
      <c r="E13" s="17">
        <f>'Table 16'!E13/'Table 30'!E13*1000</f>
        <v>31.952796346310869</v>
      </c>
      <c r="F13" s="17">
        <f>'Table 16'!F13/'Table 30'!F13*1000</f>
        <v>30.853369734494304</v>
      </c>
      <c r="G13" s="17">
        <f>'Table 16'!G13/'Table 30'!G13*1000</f>
        <v>36.92124760803555</v>
      </c>
      <c r="H13" s="17">
        <f>'Table 16'!H13/'Table 30'!H13*1000</f>
        <v>39.748191370815164</v>
      </c>
      <c r="I13" s="17">
        <f>'Table 16'!I13/'Table 30'!I13*1000</f>
        <v>33.079110385722082</v>
      </c>
      <c r="J13" s="17">
        <f>'Table 16'!J13/'Table 30'!J13*1000</f>
        <v>39.856691678389325</v>
      </c>
      <c r="K13" s="17">
        <f>'Table 16'!K13/'Table 30'!K13*1000</f>
        <v>51.747016580080839</v>
      </c>
      <c r="L13" s="17">
        <f>'Table 16'!L13/'Table 30'!L13*1000</f>
        <v>35.857852959463159</v>
      </c>
    </row>
    <row r="14" spans="1:12">
      <c r="A14" s="44">
        <v>2004</v>
      </c>
      <c r="B14" s="9">
        <f>'Table 16'!B14/'Table 30'!B14*1000</f>
        <v>41.382985289149801</v>
      </c>
      <c r="C14" s="16">
        <f>'Table 16'!C14/'Table 30'!C14*1000</f>
        <v>49.967422639689154</v>
      </c>
      <c r="D14" s="17">
        <f>'Table 16'!D14/'Table 30'!D14*1000</f>
        <v>26.799096226686483</v>
      </c>
      <c r="E14" s="17">
        <f>'Table 16'!E14/'Table 30'!E14*1000</f>
        <v>32.489894865864862</v>
      </c>
      <c r="F14" s="17">
        <f>'Table 16'!F14/'Table 30'!F14*1000</f>
        <v>32.483547672205695</v>
      </c>
      <c r="G14" s="17">
        <f>'Table 16'!G14/'Table 30'!G14*1000</f>
        <v>38.083327094164375</v>
      </c>
      <c r="H14" s="17">
        <f>'Table 16'!H14/'Table 30'!H14*1000</f>
        <v>40.488210679593536</v>
      </c>
      <c r="I14" s="17">
        <f>'Table 16'!I14/'Table 30'!I14*1000</f>
        <v>35.465026963144879</v>
      </c>
      <c r="J14" s="17">
        <f>'Table 16'!J14/'Table 30'!J14*1000</f>
        <v>45.220642556350711</v>
      </c>
      <c r="K14" s="17">
        <f>'Table 16'!K14/'Table 30'!K14*1000</f>
        <v>56.704461079001028</v>
      </c>
      <c r="L14" s="17">
        <f>'Table 16'!L14/'Table 30'!L14*1000</f>
        <v>38.051084115759686</v>
      </c>
    </row>
    <row r="15" spans="1:12">
      <c r="A15" s="44">
        <v>2005</v>
      </c>
      <c r="B15" s="9">
        <f>'Table 16'!B15/'Table 30'!B15*1000</f>
        <v>43.993244429409117</v>
      </c>
      <c r="C15" s="16">
        <f>'Table 16'!C15/'Table 30'!C15*1000</f>
        <v>58.746583940170751</v>
      </c>
      <c r="D15" s="17">
        <f>'Table 16'!D15/'Table 30'!D15*1000</f>
        <v>27.416770847802937</v>
      </c>
      <c r="E15" s="17">
        <f>'Table 16'!E15/'Table 30'!E15*1000</f>
        <v>33.312733900533097</v>
      </c>
      <c r="F15" s="17">
        <f>'Table 16'!F15/'Table 30'!F15*1000</f>
        <v>34.769574764748441</v>
      </c>
      <c r="G15" s="17">
        <f>'Table 16'!G15/'Table 30'!G15*1000</f>
        <v>39.061860073265706</v>
      </c>
      <c r="H15" s="17">
        <f>'Table 16'!H15/'Table 30'!H15*1000</f>
        <v>42.114048039720039</v>
      </c>
      <c r="I15" s="17">
        <f>'Table 16'!I15/'Table 30'!I15*1000</f>
        <v>37.408774288802761</v>
      </c>
      <c r="J15" s="17">
        <f>'Table 16'!J15/'Table 30'!J15*1000</f>
        <v>49.467744108967636</v>
      </c>
      <c r="K15" s="17">
        <f>'Table 16'!K15/'Table 30'!K15*1000</f>
        <v>65.035512192224729</v>
      </c>
      <c r="L15" s="17">
        <f>'Table 16'!L15/'Table 30'!L15*1000</f>
        <v>40.461581802343197</v>
      </c>
    </row>
    <row r="16" spans="1:12">
      <c r="A16" s="44">
        <v>2006</v>
      </c>
      <c r="B16" s="9">
        <f>'Table 16'!B16/'Table 30'!B16*1000</f>
        <v>45.684263783925083</v>
      </c>
      <c r="C16" s="16">
        <f>'Table 16'!C16/'Table 30'!C16*1000</f>
        <v>64.987937612415465</v>
      </c>
      <c r="D16" s="17">
        <f>'Table 16'!D16/'Table 30'!D16*1000</f>
        <v>27.783170245588749</v>
      </c>
      <c r="E16" s="17">
        <f>'Table 16'!E16/'Table 30'!E16*1000</f>
        <v>33.899337088014207</v>
      </c>
      <c r="F16" s="17">
        <f>'Table 16'!F16/'Table 30'!F16*1000</f>
        <v>35.714532972145825</v>
      </c>
      <c r="G16" s="17">
        <f>'Table 16'!G16/'Table 30'!G16*1000</f>
        <v>40.616242271206431</v>
      </c>
      <c r="H16" s="17">
        <f>'Table 16'!H16/'Table 30'!H16*1000</f>
        <v>43.292099422892363</v>
      </c>
      <c r="I16" s="17">
        <f>'Table 16'!I16/'Table 30'!I16*1000</f>
        <v>40.25542819325635</v>
      </c>
      <c r="J16" s="17">
        <f>'Table 16'!J16/'Table 30'!J16*1000</f>
        <v>49.116500394385831</v>
      </c>
      <c r="K16" s="17">
        <f>'Table 16'!K16/'Table 30'!K16*1000</f>
        <v>66.851727385041144</v>
      </c>
      <c r="L16" s="17">
        <f>'Table 16'!L16/'Table 30'!L16*1000</f>
        <v>42.838010823769288</v>
      </c>
    </row>
    <row r="17" spans="1:12">
      <c r="A17" s="44">
        <v>2007</v>
      </c>
      <c r="B17" s="9">
        <f>'Table 16'!B17/'Table 30'!B17*1000</f>
        <v>47.304863402785493</v>
      </c>
      <c r="C17" s="16">
        <f>'Table 16'!C17/'Table 30'!C17*1000</f>
        <v>79.584139807466059</v>
      </c>
      <c r="D17" s="17">
        <f>'Table 16'!D17/'Table 30'!D17*1000</f>
        <v>30.333682488495533</v>
      </c>
      <c r="E17" s="17">
        <f>'Table 16'!E17/'Table 30'!E17*1000</f>
        <v>34.329714913978663</v>
      </c>
      <c r="F17" s="17">
        <f>'Table 16'!F17/'Table 30'!F17*1000</f>
        <v>36.742303039205481</v>
      </c>
      <c r="G17" s="17">
        <f>'Table 16'!G17/'Table 30'!G17*1000</f>
        <v>42.673464616589101</v>
      </c>
      <c r="H17" s="17">
        <f>'Table 16'!H17/'Table 30'!H17*1000</f>
        <v>44.584963613044145</v>
      </c>
      <c r="I17" s="17">
        <f>'Table 16'!I17/'Table 30'!I17*1000</f>
        <v>42.052123808236026</v>
      </c>
      <c r="J17" s="17">
        <f>'Table 16'!J17/'Table 30'!J17*1000</f>
        <v>54.620998627484262</v>
      </c>
      <c r="K17" s="17">
        <f>'Table 16'!K17/'Table 30'!K17*1000</f>
        <v>67.180303762039784</v>
      </c>
      <c r="L17" s="17">
        <f>'Table 16'!L17/'Table 30'!L17*1000</f>
        <v>43.607744664699624</v>
      </c>
    </row>
    <row r="18" spans="1:12">
      <c r="A18" s="44">
        <v>2008</v>
      </c>
      <c r="B18" s="9">
        <f>'Table 16'!B18/'Table 30'!B18*1000</f>
        <v>49.27916992440921</v>
      </c>
      <c r="C18" s="16">
        <f>'Table 16'!C18/'Table 30'!C18*1000</f>
        <v>86.686096953979174</v>
      </c>
      <c r="D18" s="17">
        <f>'Table 16'!D18/'Table 30'!D18*1000</f>
        <v>30.80202594633019</v>
      </c>
      <c r="E18" s="17">
        <f>'Table 16'!E18/'Table 30'!E18*1000</f>
        <v>35.659783392262533</v>
      </c>
      <c r="F18" s="17">
        <f>'Table 16'!F18/'Table 30'!F18*1000</f>
        <v>36.387185713357589</v>
      </c>
      <c r="G18" s="17">
        <f>'Table 16'!G18/'Table 30'!G18*1000</f>
        <v>42.564315022955178</v>
      </c>
      <c r="H18" s="17">
        <f>'Table 16'!H18/'Table 30'!H18*1000</f>
        <v>44.649360045083689</v>
      </c>
      <c r="I18" s="17">
        <f>'Table 16'!I18/'Table 30'!I18*1000</f>
        <v>43.575821146462076</v>
      </c>
      <c r="J18" s="17">
        <f>'Table 16'!J18/'Table 30'!J18*1000</f>
        <v>72.199053658848044</v>
      </c>
      <c r="K18" s="17">
        <f>'Table 16'!K18/'Table 30'!K18*1000</f>
        <v>75.209454925803414</v>
      </c>
      <c r="L18" s="17">
        <f>'Table 16'!L18/'Table 30'!L18*1000</f>
        <v>44.510179633841361</v>
      </c>
    </row>
    <row r="19" spans="1:12">
      <c r="A19" s="44">
        <v>2009</v>
      </c>
      <c r="B19" s="9">
        <f>'Table 16'!B19/'Table 30'!B19*1000</f>
        <v>47.04967581024993</v>
      </c>
      <c r="C19" s="16">
        <f>'Table 16'!C19/'Table 30'!C19*1000</f>
        <v>65.363086901753363</v>
      </c>
      <c r="D19" s="17">
        <f>'Table 16'!D19/'Table 30'!D19*1000</f>
        <v>32.280090951321483</v>
      </c>
      <c r="E19" s="17">
        <f>'Table 16'!E19/'Table 30'!E19*1000</f>
        <v>34.126530061964118</v>
      </c>
      <c r="F19" s="17">
        <f>'Table 16'!F19/'Table 30'!F19*1000</f>
        <v>36.374805701898005</v>
      </c>
      <c r="G19" s="17">
        <f>'Table 16'!G19/'Table 30'!G19*1000</f>
        <v>43.355699275734416</v>
      </c>
      <c r="H19" s="17">
        <f>'Table 16'!H19/'Table 30'!H19*1000</f>
        <v>45.141551580445892</v>
      </c>
      <c r="I19" s="17">
        <f>'Table 16'!I19/'Table 30'!I19*1000</f>
        <v>41.5315526700211</v>
      </c>
      <c r="J19" s="17">
        <f>'Table 16'!J19/'Table 30'!J19*1000</f>
        <v>61.502581667748863</v>
      </c>
      <c r="K19" s="17">
        <f>'Table 16'!K19/'Table 30'!K19*1000</f>
        <v>62.441437941788251</v>
      </c>
      <c r="L19" s="17">
        <f>'Table 16'!L19/'Table 30'!L19*1000</f>
        <v>43.440394417488115</v>
      </c>
    </row>
    <row r="20" spans="1:12">
      <c r="A20" s="44">
        <v>2010</v>
      </c>
      <c r="B20" s="9">
        <f>'Table 16'!B20/'Table 30'!B20*1000</f>
        <v>49.123847202099711</v>
      </c>
      <c r="C20" s="16">
        <f>'Table 16'!C20/'Table 30'!C20*1000</f>
        <v>75.035601866527074</v>
      </c>
      <c r="D20" s="17">
        <f>'Table 16'!D20/'Table 30'!D20*1000</f>
        <v>34.892391600089049</v>
      </c>
      <c r="E20" s="17">
        <f>'Table 16'!E20/'Table 30'!E20*1000</f>
        <v>35.647732314539397</v>
      </c>
      <c r="F20" s="17">
        <f>'Table 16'!F20/'Table 30'!F20*1000</f>
        <v>38.423379599196139</v>
      </c>
      <c r="G20" s="17">
        <f>'Table 16'!G20/'Table 30'!G20*1000</f>
        <v>44.022862168944165</v>
      </c>
      <c r="H20" s="17">
        <f>'Table 16'!H20/'Table 30'!H20*1000</f>
        <v>46.691918258527146</v>
      </c>
      <c r="I20" s="17">
        <f>'Table 16'!I20/'Table 30'!I20*1000</f>
        <v>43.236879212013626</v>
      </c>
      <c r="J20" s="17">
        <f>'Table 16'!J20/'Table 30'!J20*1000</f>
        <v>63.643575809041202</v>
      </c>
      <c r="K20" s="17">
        <f>'Table 16'!K20/'Table 30'!K20*1000</f>
        <v>68.623259912691182</v>
      </c>
      <c r="L20" s="17">
        <f>'Table 16'!L20/'Table 30'!L20*1000</f>
        <v>44.41005555949814</v>
      </c>
    </row>
    <row r="21" spans="1:12">
      <c r="A21" s="44">
        <v>2011</v>
      </c>
      <c r="B21" s="9">
        <f>'Table 16'!B21/'Table 30'!B21*1000</f>
        <v>51.812389415330685</v>
      </c>
      <c r="C21" s="16">
        <f>'Table 16'!C21/'Table 30'!C21*1000</f>
        <v>83.860410470163629</v>
      </c>
      <c r="D21" s="17">
        <f>'Table 16'!D21/'Table 30'!D21*1000</f>
        <v>34.61309857308045</v>
      </c>
      <c r="E21" s="17">
        <f>'Table 16'!E21/'Table 30'!E21*1000</f>
        <v>36.603744932171765</v>
      </c>
      <c r="F21" s="17">
        <f>'Table 16'!F21/'Table 30'!F21*1000</f>
        <v>40.8819591155968</v>
      </c>
      <c r="G21" s="17">
        <f>'Table 16'!G21/'Table 30'!G21*1000</f>
        <v>45.505522289354467</v>
      </c>
      <c r="H21" s="17">
        <f>'Table 16'!H21/'Table 30'!H21*1000</f>
        <v>47.935830714883501</v>
      </c>
      <c r="I21" s="17">
        <f>'Table 16'!I21/'Table 30'!I21*1000</f>
        <v>46.254440849081021</v>
      </c>
      <c r="J21" s="17">
        <f>'Table 16'!J21/'Table 30'!J21*1000</f>
        <v>76.632280202205521</v>
      </c>
      <c r="K21" s="17">
        <f>'Table 16'!K21/'Table 30'!K21*1000</f>
        <v>73.111439621619709</v>
      </c>
      <c r="L21" s="17">
        <f>'Table 16'!L21/'Table 30'!L21*1000</f>
        <v>47.956372789347419</v>
      </c>
    </row>
    <row r="22" spans="1:12">
      <c r="A22" s="44">
        <v>2012</v>
      </c>
      <c r="B22" s="9">
        <f>'Table 16'!B22/'Table 30'!B22*1000</f>
        <v>52.209556955741327</v>
      </c>
      <c r="C22" s="16">
        <f>'Table 16'!C22/'Table 30'!C22*1000</f>
        <v>72.369089866119609</v>
      </c>
      <c r="D22" s="17">
        <f>'Table 16'!D22/'Table 30'!D22*1000</f>
        <v>34.256358875099629</v>
      </c>
      <c r="E22" s="17">
        <f>'Table 16'!E22/'Table 30'!E22*1000</f>
        <v>36.103308978685199</v>
      </c>
      <c r="F22" s="17">
        <f>'Table 16'!F22/'Table 30'!F22*1000</f>
        <v>40.190704793710424</v>
      </c>
      <c r="G22" s="17">
        <f>'Table 16'!G22/'Table 30'!G22*1000</f>
        <v>46.198434305544993</v>
      </c>
      <c r="H22" s="17">
        <f>'Table 16'!H22/'Table 30'!H22*1000</f>
        <v>48.953613966931208</v>
      </c>
      <c r="I22" s="17">
        <f>'Table 16'!I22/'Table 30'!I22*1000</f>
        <v>48.588173092874506</v>
      </c>
      <c r="J22" s="17">
        <f>'Table 16'!J22/'Table 30'!J22*1000</f>
        <v>75.652135698423749</v>
      </c>
      <c r="K22" s="17">
        <f>'Table 16'!K22/'Table 30'!K22*1000</f>
        <v>72.497347340339189</v>
      </c>
      <c r="L22" s="17">
        <f>'Table 16'!L22/'Table 30'!L22*1000</f>
        <v>47.406760182028748</v>
      </c>
    </row>
    <row r="23" spans="1:12">
      <c r="A23" s="44">
        <v>2013</v>
      </c>
      <c r="B23" s="9">
        <f>'Table 16'!B23/'Table 30'!B23*1000</f>
        <v>53.723502115419201</v>
      </c>
      <c r="C23" s="16">
        <f>'Table 16'!C23/'Table 30'!C23*1000</f>
        <v>78.496944255423827</v>
      </c>
      <c r="D23" s="17">
        <f>'Table 16'!D23/'Table 30'!D23*1000</f>
        <v>34.463756476968939</v>
      </c>
      <c r="E23" s="17">
        <f>'Table 16'!E23/'Table 30'!E23*1000</f>
        <v>37.135369965145365</v>
      </c>
      <c r="F23" s="17">
        <f>'Table 16'!F23/'Table 30'!F23*1000</f>
        <v>40.09821028747244</v>
      </c>
      <c r="G23" s="17">
        <f>'Table 16'!G23/'Table 30'!G23*1000</f>
        <v>46.934429237070091</v>
      </c>
      <c r="H23" s="17">
        <f>'Table 16'!H23/'Table 30'!H23*1000</f>
        <v>48.971167642628771</v>
      </c>
      <c r="I23" s="17">
        <f>'Table 16'!I23/'Table 30'!I23*1000</f>
        <v>50.170333200281313</v>
      </c>
      <c r="J23" s="17">
        <f>'Table 16'!J23/'Table 30'!J23*1000</f>
        <v>77.376947825077835</v>
      </c>
      <c r="K23" s="17">
        <f>'Table 16'!K23/'Table 30'!K23*1000</f>
        <v>78.045664646047356</v>
      </c>
      <c r="L23" s="17">
        <f>'Table 16'!L23/'Table 30'!L23*1000</f>
        <v>49.259554826001313</v>
      </c>
    </row>
    <row r="24" spans="1:12">
      <c r="A24" s="44">
        <v>2014</v>
      </c>
      <c r="B24" s="9">
        <f>'Table 16'!B24/'Table 30'!B24*1000</f>
        <v>56.51523683302274</v>
      </c>
      <c r="C24" s="16">
        <f>'Table 16'!C24/'Table 30'!C24*1000</f>
        <v>77.747168728314008</v>
      </c>
      <c r="D24" s="17">
        <f>'Table 16'!D24/'Table 30'!D24*1000</f>
        <v>34.517931709438884</v>
      </c>
      <c r="E24" s="17">
        <f>'Table 16'!E24/'Table 30'!E24*1000</f>
        <v>38.842933881318046</v>
      </c>
      <c r="F24" s="17">
        <f>'Table 16'!F24/'Table 30'!F24*1000</f>
        <v>41.103839362227014</v>
      </c>
      <c r="G24" s="17">
        <f>'Table 16'!G24/'Table 30'!G24*1000</f>
        <v>48.659466569130849</v>
      </c>
      <c r="H24" s="17">
        <f>'Table 16'!H24/'Table 30'!H24*1000</f>
        <v>51.124609388135859</v>
      </c>
      <c r="I24" s="17">
        <f>'Table 16'!I24/'Table 30'!I24*1000</f>
        <v>51.571467084105329</v>
      </c>
      <c r="J24" s="17">
        <f>'Table 16'!J24/'Table 30'!J24*1000</f>
        <v>76.579178455099452</v>
      </c>
      <c r="K24" s="17">
        <f>'Table 16'!K24/'Table 30'!K24*1000</f>
        <v>85.244751078395666</v>
      </c>
      <c r="L24" s="17">
        <f>'Table 16'!L24/'Table 30'!L24*1000</f>
        <v>52.345137858779225</v>
      </c>
    </row>
    <row r="25" spans="1:12">
      <c r="A25" s="44">
        <v>2015</v>
      </c>
      <c r="B25" s="9">
        <f>'Table 16'!B25/'Table 30'!B25*1000</f>
        <v>54.836579213533234</v>
      </c>
      <c r="C25" s="16">
        <f>'Table 16'!C25/'Table 30'!C25*1000</f>
        <v>68.009420165742213</v>
      </c>
      <c r="D25" s="17">
        <f>'Table 16'!D25/'Table 30'!D25*1000</f>
        <v>37.535062525842896</v>
      </c>
      <c r="E25" s="17">
        <f>'Table 16'!E25/'Table 30'!E25*1000</f>
        <v>39.9832466824082</v>
      </c>
      <c r="F25" s="17">
        <f>'Table 16'!F25/'Table 30'!F25*1000</f>
        <v>43.181675437015286</v>
      </c>
      <c r="G25" s="17">
        <f>'Table 16'!G25/'Table 30'!G25*1000</f>
        <v>48.87173893887509</v>
      </c>
      <c r="H25" s="17">
        <f>'Table 16'!H25/'Table 30'!H25*1000</f>
        <v>52.794751534005933</v>
      </c>
      <c r="I25" s="17">
        <f>'Table 16'!I25/'Table 30'!I25*1000</f>
        <v>51.530224647880289</v>
      </c>
      <c r="J25" s="17">
        <f>'Table 16'!J25/'Table 30'!J25*1000</f>
        <v>72.503967077857141</v>
      </c>
      <c r="K25" s="17">
        <f>'Table 16'!K25/'Table 30'!K25*1000</f>
        <v>70.636078711610239</v>
      </c>
      <c r="L25" s="17">
        <f>'Table 16'!L25/'Table 30'!L25*1000</f>
        <v>52.625671601195222</v>
      </c>
    </row>
    <row r="26" spans="1:12">
      <c r="A26" s="107"/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</row>
    <row r="27" spans="1:12">
      <c r="A27" s="1" t="s">
        <v>22</v>
      </c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</row>
    <row r="28" spans="1:12">
      <c r="A28" s="1"/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</row>
    <row r="29" spans="1:12">
      <c r="A29" s="21" t="s">
        <v>173</v>
      </c>
      <c r="B29" s="9">
        <f>IFERROR(((B25/B7)^(1/(2015-1997))-1)*100,"N/A")</f>
        <v>3.2695570943810592</v>
      </c>
      <c r="C29" s="16">
        <f t="shared" ref="C29:L29" si="0">IFERROR(((C25/C7)^(1/(2015-1997))-1)*100,"N/A")</f>
        <v>5.69118901749599</v>
      </c>
      <c r="D29" s="17">
        <f t="shared" si="0"/>
        <v>3.5073251803310779</v>
      </c>
      <c r="E29" s="17">
        <f t="shared" si="0"/>
        <v>3.044172188816785</v>
      </c>
      <c r="F29" s="17">
        <f t="shared" si="0"/>
        <v>3.1420964866011758</v>
      </c>
      <c r="G29" s="17">
        <f t="shared" si="0"/>
        <v>2.7288649847508228</v>
      </c>
      <c r="H29" s="17">
        <f t="shared" si="0"/>
        <v>2.8140060325751337</v>
      </c>
      <c r="I29" s="17">
        <f t="shared" si="0"/>
        <v>3.9815061162999488</v>
      </c>
      <c r="J29" s="17">
        <f t="shared" si="0"/>
        <v>5.4044414027732746</v>
      </c>
      <c r="K29" s="17">
        <f t="shared" si="0"/>
        <v>3.8582767057589118</v>
      </c>
      <c r="L29" s="17">
        <f t="shared" si="0"/>
        <v>3.4396026092296195</v>
      </c>
    </row>
    <row r="30" spans="1:12">
      <c r="A30" s="21" t="s">
        <v>25</v>
      </c>
      <c r="B30" s="9">
        <f>IFERROR(((B17/B7)^(1/(2007-1997))-1)*100,"N/A")</f>
        <v>4.407983904032009</v>
      </c>
      <c r="C30" s="16">
        <f t="shared" ref="C30:L30" si="1">IFERROR(((C17/C7)^(1/(2007-1997))-1)*100,"N/A")</f>
        <v>12.226535477744838</v>
      </c>
      <c r="D30" s="17">
        <f t="shared" si="1"/>
        <v>4.1589884767777585</v>
      </c>
      <c r="E30" s="17">
        <f t="shared" si="1"/>
        <v>3.9492586702672527</v>
      </c>
      <c r="F30" s="17">
        <f t="shared" si="1"/>
        <v>4.0330681895366371</v>
      </c>
      <c r="G30" s="17">
        <f t="shared" si="1"/>
        <v>3.5515234916161376</v>
      </c>
      <c r="H30" s="17">
        <f t="shared" si="1"/>
        <v>3.3603265942508065</v>
      </c>
      <c r="I30" s="17">
        <f t="shared" si="1"/>
        <v>5.121990677885635</v>
      </c>
      <c r="J30" s="17">
        <f t="shared" si="1"/>
        <v>6.8675434598326701</v>
      </c>
      <c r="K30" s="17">
        <f t="shared" si="1"/>
        <v>6.5161694930226277</v>
      </c>
      <c r="L30" s="17">
        <f t="shared" si="1"/>
        <v>4.2972639473349838</v>
      </c>
    </row>
    <row r="31" spans="1:12">
      <c r="A31" s="21" t="s">
        <v>174</v>
      </c>
      <c r="B31" s="109">
        <f>IFERROR(((B25/B17)^(1/(2015-2007))-1)*100,"N/A")</f>
        <v>1.8639634605935651</v>
      </c>
      <c r="C31" s="110">
        <f t="shared" ref="C31:L31" si="2">IFERROR(((C25/C17)^(1/(2015-2007))-1)*100,"N/A")</f>
        <v>-1.9454348101425878</v>
      </c>
      <c r="D31" s="111">
        <f t="shared" si="2"/>
        <v>2.6984764678542827</v>
      </c>
      <c r="E31" s="111">
        <f t="shared" si="2"/>
        <v>1.9238881132317198</v>
      </c>
      <c r="F31" s="111">
        <f t="shared" si="2"/>
        <v>2.0391046624249398</v>
      </c>
      <c r="G31" s="111">
        <f t="shared" si="2"/>
        <v>1.7097263864103818</v>
      </c>
      <c r="H31" s="111">
        <f t="shared" si="2"/>
        <v>2.1351642667354565</v>
      </c>
      <c r="I31" s="111">
        <f t="shared" si="2"/>
        <v>2.5732845921682568</v>
      </c>
      <c r="J31" s="111">
        <f t="shared" si="2"/>
        <v>3.6037002555751929</v>
      </c>
      <c r="K31" s="111">
        <f t="shared" si="2"/>
        <v>0.62898155951618406</v>
      </c>
      <c r="L31" s="111">
        <f t="shared" si="2"/>
        <v>2.377437065280219</v>
      </c>
    </row>
    <row r="32" spans="1:12">
      <c r="A32" s="107"/>
      <c r="B32" s="107"/>
      <c r="C32" s="107"/>
      <c r="D32" s="107"/>
      <c r="E32" s="107"/>
      <c r="F32" s="107"/>
      <c r="G32" s="107"/>
      <c r="H32" s="107"/>
      <c r="I32" s="107"/>
      <c r="J32" s="107"/>
      <c r="K32" s="107"/>
      <c r="L32" s="107"/>
    </row>
    <row r="33" spans="1:12">
      <c r="A33" s="25" t="s">
        <v>594</v>
      </c>
      <c r="B33" s="97" t="s">
        <v>835</v>
      </c>
      <c r="C33" s="107"/>
      <c r="D33" s="107"/>
      <c r="E33" s="107"/>
      <c r="F33" s="107"/>
      <c r="G33" s="107"/>
      <c r="H33" s="107"/>
      <c r="I33" s="107"/>
      <c r="J33" s="107"/>
      <c r="K33" s="107"/>
      <c r="L33" s="107"/>
    </row>
    <row r="34" spans="1:12">
      <c r="A34" s="25" t="s">
        <v>595</v>
      </c>
      <c r="B34" s="3" t="s">
        <v>596</v>
      </c>
      <c r="C34" s="107"/>
      <c r="D34" s="107"/>
      <c r="E34" s="107"/>
      <c r="F34" s="107"/>
      <c r="G34" s="107"/>
      <c r="H34" s="107"/>
      <c r="I34" s="107"/>
      <c r="J34" s="107"/>
      <c r="K34" s="107"/>
      <c r="L34" s="107"/>
    </row>
    <row r="35" spans="1:12">
      <c r="A35" s="1" t="s">
        <v>1</v>
      </c>
      <c r="B35" s="3" t="s">
        <v>654</v>
      </c>
      <c r="C35" s="107"/>
      <c r="D35" s="107"/>
      <c r="E35" s="107"/>
      <c r="F35" s="107"/>
      <c r="G35" s="107"/>
      <c r="H35" s="107"/>
      <c r="I35" s="107"/>
      <c r="J35" s="107"/>
      <c r="K35" s="107"/>
      <c r="L35" s="107"/>
    </row>
  </sheetData>
  <mergeCells count="1">
    <mergeCell ref="B6:L6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123"/>
  <dimension ref="A1:T37"/>
  <sheetViews>
    <sheetView workbookViewId="0">
      <selection activeCell="B35" sqref="B35"/>
    </sheetView>
  </sheetViews>
  <sheetFormatPr defaultRowHeight="15"/>
  <sheetData>
    <row r="1" spans="1:20" s="169" customFormat="1" ht="15.75">
      <c r="A1" s="227" t="s">
        <v>189</v>
      </c>
      <c r="B1" s="2" t="s">
        <v>916</v>
      </c>
    </row>
    <row r="2" spans="1:20" s="169" customFormat="1">
      <c r="A2" s="3"/>
      <c r="B2" s="3"/>
    </row>
    <row r="3" spans="1:20" s="169" customFormat="1">
      <c r="A3" s="1" t="s">
        <v>2</v>
      </c>
    </row>
    <row r="4" spans="1:20" s="169" customFormat="1">
      <c r="A4" s="1"/>
    </row>
    <row r="5" spans="1:20" s="169" customFormat="1" ht="56.25">
      <c r="A5" s="4" t="s">
        <v>3</v>
      </c>
      <c r="B5" s="68" t="s">
        <v>4</v>
      </c>
      <c r="C5" s="204" t="s">
        <v>5</v>
      </c>
      <c r="D5" s="204" t="s">
        <v>6</v>
      </c>
      <c r="E5" s="204" t="s">
        <v>7</v>
      </c>
      <c r="F5" s="204" t="s">
        <v>8</v>
      </c>
      <c r="G5" s="204" t="s">
        <v>9</v>
      </c>
      <c r="H5" s="70" t="s">
        <v>10</v>
      </c>
      <c r="I5" s="204" t="s">
        <v>11</v>
      </c>
      <c r="J5" s="204" t="s">
        <v>12</v>
      </c>
      <c r="K5" s="204" t="s">
        <v>13</v>
      </c>
      <c r="L5" s="204" t="s">
        <v>14</v>
      </c>
      <c r="M5" s="204" t="s">
        <v>15</v>
      </c>
      <c r="N5" s="204" t="s">
        <v>16</v>
      </c>
      <c r="O5" s="204" t="s">
        <v>17</v>
      </c>
      <c r="P5" s="204" t="s">
        <v>18</v>
      </c>
      <c r="Q5" s="204" t="s">
        <v>19</v>
      </c>
      <c r="R5" s="204" t="s">
        <v>20</v>
      </c>
      <c r="S5" s="70" t="s">
        <v>21</v>
      </c>
      <c r="T5" s="86" t="s">
        <v>80</v>
      </c>
    </row>
    <row r="6" spans="1:20" s="169" customFormat="1">
      <c r="A6" s="67"/>
      <c r="B6" s="246" t="s">
        <v>694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1:20" s="169" customFormat="1">
      <c r="A7" s="142">
        <v>1997</v>
      </c>
      <c r="B7" s="9">
        <v>83.144000000000005</v>
      </c>
      <c r="C7" s="17">
        <v>72.003</v>
      </c>
      <c r="D7" s="17">
        <v>28.457999999999998</v>
      </c>
      <c r="E7" s="17">
        <v>78.087999999999994</v>
      </c>
      <c r="F7" s="17">
        <v>108.645</v>
      </c>
      <c r="G7" s="17">
        <v>124.16500000000001</v>
      </c>
      <c r="H7" s="11">
        <v>63.344000000000001</v>
      </c>
      <c r="I7" s="17">
        <v>65.599999999999994</v>
      </c>
      <c r="J7" s="17">
        <v>96.778000000000006</v>
      </c>
      <c r="K7" s="17">
        <v>144.68899999999999</v>
      </c>
      <c r="L7" s="17">
        <v>57.8</v>
      </c>
      <c r="M7" s="17">
        <v>135.215</v>
      </c>
      <c r="N7" s="17">
        <v>400.74400000000003</v>
      </c>
      <c r="O7" s="17">
        <v>23.584</v>
      </c>
      <c r="P7" s="17">
        <v>194.33600000000001</v>
      </c>
      <c r="Q7" s="17">
        <v>141.02699999999999</v>
      </c>
      <c r="R7" s="17">
        <v>198.01499999999999</v>
      </c>
      <c r="S7" s="11">
        <v>104.86199999999999</v>
      </c>
      <c r="T7" s="11">
        <f>'Table 87'!T7/'Table 87'!T$22*100</f>
        <v>108.21479659963298</v>
      </c>
    </row>
    <row r="8" spans="1:20" s="169" customFormat="1">
      <c r="A8" s="142">
        <v>1998</v>
      </c>
      <c r="B8" s="9">
        <v>86.463999999999999</v>
      </c>
      <c r="C8" s="17">
        <v>76.430000000000007</v>
      </c>
      <c r="D8" s="17">
        <v>43.491</v>
      </c>
      <c r="E8" s="17">
        <v>86.817999999999998</v>
      </c>
      <c r="F8" s="17">
        <v>102.83</v>
      </c>
      <c r="G8" s="17">
        <v>115.73399999999999</v>
      </c>
      <c r="H8" s="11">
        <v>69.649000000000001</v>
      </c>
      <c r="I8" s="17">
        <v>71.91</v>
      </c>
      <c r="J8" s="17">
        <v>103.69</v>
      </c>
      <c r="K8" s="17">
        <v>119.613</v>
      </c>
      <c r="L8" s="17">
        <v>60.026000000000003</v>
      </c>
      <c r="M8" s="17">
        <v>131.63399999999999</v>
      </c>
      <c r="N8" s="17">
        <v>318.39</v>
      </c>
      <c r="O8" s="17">
        <v>40.843000000000004</v>
      </c>
      <c r="P8" s="17">
        <v>145.44399999999999</v>
      </c>
      <c r="Q8" s="17">
        <v>151.99</v>
      </c>
      <c r="R8" s="17">
        <v>192.31399999999999</v>
      </c>
      <c r="S8" s="11">
        <v>104.887</v>
      </c>
      <c r="T8" s="11">
        <f>'Table 87'!T8/'Table 87'!T$22*100</f>
        <v>107.15109655776507</v>
      </c>
    </row>
    <row r="9" spans="1:20" s="169" customFormat="1">
      <c r="A9" s="142">
        <v>1999</v>
      </c>
      <c r="B9" s="9">
        <v>91.783000000000001</v>
      </c>
      <c r="C9" s="17">
        <v>89.206999999999994</v>
      </c>
      <c r="D9" s="17">
        <v>54.594000000000001</v>
      </c>
      <c r="E9" s="17">
        <v>86.808000000000007</v>
      </c>
      <c r="F9" s="17">
        <v>110.92100000000001</v>
      </c>
      <c r="G9" s="17">
        <v>129.03399999999999</v>
      </c>
      <c r="H9" s="11">
        <v>78.602000000000004</v>
      </c>
      <c r="I9" s="17">
        <v>70.611000000000004</v>
      </c>
      <c r="J9" s="17">
        <v>115.872</v>
      </c>
      <c r="K9" s="17">
        <v>112.491</v>
      </c>
      <c r="L9" s="17">
        <v>66.94</v>
      </c>
      <c r="M9" s="17">
        <v>124.745</v>
      </c>
      <c r="N9" s="17">
        <v>375.13600000000002</v>
      </c>
      <c r="O9" s="17">
        <v>62.448999999999998</v>
      </c>
      <c r="P9" s="17">
        <v>93.844999999999999</v>
      </c>
      <c r="Q9" s="17">
        <v>158.09700000000001</v>
      </c>
      <c r="R9" s="17">
        <v>169.4</v>
      </c>
      <c r="S9" s="11">
        <v>106.26</v>
      </c>
      <c r="T9" s="11">
        <f>'Table 87'!T9/'Table 87'!T$22*100</f>
        <v>111.74592750373019</v>
      </c>
    </row>
    <row r="10" spans="1:20" s="169" customFormat="1">
      <c r="A10" s="142">
        <v>2000</v>
      </c>
      <c r="B10" s="9">
        <v>94.45</v>
      </c>
      <c r="C10" s="17">
        <v>85.052000000000007</v>
      </c>
      <c r="D10" s="17">
        <v>71.236999999999995</v>
      </c>
      <c r="E10" s="17">
        <v>81.453999999999994</v>
      </c>
      <c r="F10" s="17">
        <v>92.438000000000002</v>
      </c>
      <c r="G10" s="17">
        <v>130.245</v>
      </c>
      <c r="H10" s="11">
        <v>83.034000000000006</v>
      </c>
      <c r="I10" s="17">
        <v>68.179000000000002</v>
      </c>
      <c r="J10" s="17">
        <v>121.43300000000001</v>
      </c>
      <c r="K10" s="17">
        <v>110.378</v>
      </c>
      <c r="L10" s="17">
        <v>73.805000000000007</v>
      </c>
      <c r="M10" s="17">
        <v>121.485</v>
      </c>
      <c r="N10" s="17">
        <v>326.89600000000002</v>
      </c>
      <c r="O10" s="17">
        <v>66.807000000000002</v>
      </c>
      <c r="P10" s="17">
        <v>102.947</v>
      </c>
      <c r="Q10" s="17">
        <v>154.12299999999999</v>
      </c>
      <c r="R10" s="17">
        <v>161.66399999999999</v>
      </c>
      <c r="S10" s="11">
        <v>107.095</v>
      </c>
      <c r="T10" s="11">
        <f>'Table 87'!T10/'Table 87'!T$22*100</f>
        <v>108.70578113122423</v>
      </c>
    </row>
    <row r="11" spans="1:20" s="169" customFormat="1">
      <c r="A11" s="142">
        <v>2001</v>
      </c>
      <c r="B11" s="9">
        <v>95.224999999999994</v>
      </c>
      <c r="C11" s="17">
        <v>82.763000000000005</v>
      </c>
      <c r="D11" s="17">
        <v>75.712000000000003</v>
      </c>
      <c r="E11" s="17">
        <v>78.716999999999999</v>
      </c>
      <c r="F11" s="17">
        <v>108.389</v>
      </c>
      <c r="G11" s="17">
        <v>113.732</v>
      </c>
      <c r="H11" s="11">
        <v>85.063999999999993</v>
      </c>
      <c r="I11" s="17">
        <v>64.367999999999995</v>
      </c>
      <c r="J11" s="17">
        <v>114.869</v>
      </c>
      <c r="K11" s="17">
        <v>108.89700000000001</v>
      </c>
      <c r="L11" s="17">
        <v>73.153999999999996</v>
      </c>
      <c r="M11" s="17">
        <v>116.488</v>
      </c>
      <c r="N11" s="17">
        <v>338.48899999999998</v>
      </c>
      <c r="O11" s="17">
        <v>83.832999999999998</v>
      </c>
      <c r="P11" s="17">
        <v>100.185</v>
      </c>
      <c r="Q11" s="17">
        <v>159.28700000000001</v>
      </c>
      <c r="R11" s="17">
        <v>151.048</v>
      </c>
      <c r="S11" s="11">
        <v>105.685</v>
      </c>
      <c r="T11" s="11">
        <f>'Table 87'!T11/'Table 87'!T$22*100</f>
        <v>107.16215577115858</v>
      </c>
    </row>
    <row r="12" spans="1:20" s="169" customFormat="1">
      <c r="A12" s="142">
        <v>2002</v>
      </c>
      <c r="B12" s="9">
        <v>115.175</v>
      </c>
      <c r="C12" s="17">
        <v>83.381</v>
      </c>
      <c r="D12" s="17">
        <v>137.76400000000001</v>
      </c>
      <c r="E12" s="17">
        <v>83.650999999999996</v>
      </c>
      <c r="F12" s="17">
        <v>100.80200000000001</v>
      </c>
      <c r="G12" s="17">
        <v>123.846</v>
      </c>
      <c r="H12" s="11">
        <v>119.851</v>
      </c>
      <c r="I12" s="17">
        <v>66.927000000000007</v>
      </c>
      <c r="J12" s="17">
        <v>119.589</v>
      </c>
      <c r="K12" s="17">
        <v>112.241</v>
      </c>
      <c r="L12" s="17">
        <v>76.195999999999998</v>
      </c>
      <c r="M12" s="17">
        <v>111.23699999999999</v>
      </c>
      <c r="N12" s="17">
        <v>255.71299999999999</v>
      </c>
      <c r="O12" s="17">
        <v>88.507000000000005</v>
      </c>
      <c r="P12" s="17">
        <v>109.242</v>
      </c>
      <c r="Q12" s="17">
        <v>154.49799999999999</v>
      </c>
      <c r="R12" s="17">
        <v>165.56299999999999</v>
      </c>
      <c r="S12" s="11">
        <v>105.84</v>
      </c>
      <c r="T12" s="11">
        <f>'Table 87'!T12/'Table 87'!T$22*100</f>
        <v>100.26907166711871</v>
      </c>
    </row>
    <row r="13" spans="1:20" s="169" customFormat="1">
      <c r="A13" s="142">
        <v>2003</v>
      </c>
      <c r="B13" s="9">
        <v>122.73699999999999</v>
      </c>
      <c r="C13" s="17">
        <v>85.706000000000003</v>
      </c>
      <c r="D13" s="17">
        <v>157.797</v>
      </c>
      <c r="E13" s="17">
        <v>81.355000000000004</v>
      </c>
      <c r="F13" s="17">
        <v>97.27</v>
      </c>
      <c r="G13" s="17">
        <v>139.565</v>
      </c>
      <c r="H13" s="11">
        <v>131.98500000000001</v>
      </c>
      <c r="I13" s="17">
        <v>66.644000000000005</v>
      </c>
      <c r="J13" s="17">
        <v>108.71899999999999</v>
      </c>
      <c r="K13" s="17">
        <v>134.02699999999999</v>
      </c>
      <c r="L13" s="17">
        <v>77.177000000000007</v>
      </c>
      <c r="M13" s="17">
        <v>110.554</v>
      </c>
      <c r="N13" s="17">
        <v>263.63099999999997</v>
      </c>
      <c r="O13" s="17">
        <v>96.914000000000001</v>
      </c>
      <c r="P13" s="17">
        <v>94.147000000000006</v>
      </c>
      <c r="Q13" s="17">
        <v>145.102</v>
      </c>
      <c r="R13" s="17">
        <v>165.96799999999999</v>
      </c>
      <c r="S13" s="11">
        <v>108.583</v>
      </c>
      <c r="T13" s="11">
        <f>'Table 87'!T13/'Table 87'!T$22*100</f>
        <v>102.65580616280685</v>
      </c>
    </row>
    <row r="14" spans="1:20" s="169" customFormat="1">
      <c r="A14" s="142">
        <v>2004</v>
      </c>
      <c r="B14" s="9">
        <v>115.044</v>
      </c>
      <c r="C14" s="17">
        <v>93.093000000000004</v>
      </c>
      <c r="D14" s="17">
        <v>139.25399999999999</v>
      </c>
      <c r="E14" s="17">
        <v>86.543999999999997</v>
      </c>
      <c r="F14" s="17">
        <v>101.258</v>
      </c>
      <c r="G14" s="17">
        <v>135.41200000000001</v>
      </c>
      <c r="H14" s="11">
        <v>121.75</v>
      </c>
      <c r="I14" s="17">
        <v>69.191999999999993</v>
      </c>
      <c r="J14" s="17">
        <v>105.011</v>
      </c>
      <c r="K14" s="17">
        <v>129.904</v>
      </c>
      <c r="L14" s="17">
        <v>68.504999999999995</v>
      </c>
      <c r="M14" s="17">
        <v>107.825</v>
      </c>
      <c r="N14" s="17">
        <v>198.27799999999999</v>
      </c>
      <c r="O14" s="17">
        <v>87.549000000000007</v>
      </c>
      <c r="P14" s="17">
        <v>106.895</v>
      </c>
      <c r="Q14" s="17">
        <v>133.15100000000001</v>
      </c>
      <c r="R14" s="17">
        <v>160.13800000000001</v>
      </c>
      <c r="S14" s="11">
        <v>104.242</v>
      </c>
      <c r="T14" s="11">
        <f>'Table 87'!T14/'Table 87'!T$22*100</f>
        <v>101.20638087326901</v>
      </c>
    </row>
    <row r="15" spans="1:20" s="169" customFormat="1">
      <c r="A15" s="142">
        <v>2005</v>
      </c>
      <c r="B15" s="9">
        <v>111.952</v>
      </c>
      <c r="C15" s="17">
        <v>79.509</v>
      </c>
      <c r="D15" s="17">
        <v>137.63900000000001</v>
      </c>
      <c r="E15" s="17">
        <v>95.393000000000001</v>
      </c>
      <c r="F15" s="17">
        <v>102.00700000000001</v>
      </c>
      <c r="G15" s="17">
        <v>118.44</v>
      </c>
      <c r="H15" s="11">
        <v>119.294</v>
      </c>
      <c r="I15" s="17">
        <v>73.302999999999997</v>
      </c>
      <c r="J15" s="17">
        <v>107.977</v>
      </c>
      <c r="K15" s="17">
        <v>124.31399999999999</v>
      </c>
      <c r="L15" s="17">
        <v>56.378</v>
      </c>
      <c r="M15" s="17">
        <v>105.61</v>
      </c>
      <c r="N15" s="17">
        <v>162.26599999999999</v>
      </c>
      <c r="O15" s="17">
        <v>109.24299999999999</v>
      </c>
      <c r="P15" s="17">
        <v>99.260999999999996</v>
      </c>
      <c r="Q15" s="17">
        <v>121.13800000000001</v>
      </c>
      <c r="R15" s="17">
        <v>137.08799999999999</v>
      </c>
      <c r="S15" s="11">
        <v>98.620999999999995</v>
      </c>
      <c r="T15" s="11">
        <f>'Table 87'!T15/'Table 87'!T$22*100</f>
        <v>96.128340707767052</v>
      </c>
    </row>
    <row r="16" spans="1:20" s="169" customFormat="1">
      <c r="A16" s="142">
        <v>2006</v>
      </c>
      <c r="B16" s="9">
        <v>114.13500000000001</v>
      </c>
      <c r="C16" s="17">
        <v>83.352999999999994</v>
      </c>
      <c r="D16" s="17">
        <v>144.886</v>
      </c>
      <c r="E16" s="17">
        <v>99.908000000000001</v>
      </c>
      <c r="F16" s="17">
        <v>85.305999999999997</v>
      </c>
      <c r="G16" s="17">
        <v>116.44499999999999</v>
      </c>
      <c r="H16" s="11">
        <v>122.38</v>
      </c>
      <c r="I16" s="17">
        <v>76.804000000000002</v>
      </c>
      <c r="J16" s="17">
        <v>106.78100000000001</v>
      </c>
      <c r="K16" s="17">
        <v>129.11500000000001</v>
      </c>
      <c r="L16" s="17">
        <v>60.671999999999997</v>
      </c>
      <c r="M16" s="17">
        <v>103.28100000000001</v>
      </c>
      <c r="N16" s="17">
        <v>148.78100000000001</v>
      </c>
      <c r="O16" s="17">
        <v>120.09699999999999</v>
      </c>
      <c r="P16" s="17">
        <v>92.106999999999999</v>
      </c>
      <c r="Q16" s="17">
        <v>115.914</v>
      </c>
      <c r="R16" s="17">
        <v>138.52099999999999</v>
      </c>
      <c r="S16" s="11">
        <v>99.155000000000001</v>
      </c>
      <c r="T16" s="11">
        <f>'Table 87'!T16/'Table 87'!T$22*100</f>
        <v>94.886730889230307</v>
      </c>
    </row>
    <row r="17" spans="1:20" s="169" customFormat="1">
      <c r="A17" s="142">
        <v>2007</v>
      </c>
      <c r="B17" s="9">
        <v>132.535</v>
      </c>
      <c r="C17" s="17">
        <v>86.771000000000001</v>
      </c>
      <c r="D17" s="17">
        <v>188.45500000000001</v>
      </c>
      <c r="E17" s="17">
        <v>100.58499999999999</v>
      </c>
      <c r="F17" s="17">
        <v>70.328000000000003</v>
      </c>
      <c r="G17" s="17">
        <v>121.372</v>
      </c>
      <c r="H17" s="11">
        <v>151.28899999999999</v>
      </c>
      <c r="I17" s="17">
        <v>84.900999999999996</v>
      </c>
      <c r="J17" s="17">
        <v>105.735</v>
      </c>
      <c r="K17" s="17">
        <v>115.935</v>
      </c>
      <c r="L17" s="17">
        <v>55.953000000000003</v>
      </c>
      <c r="M17" s="17">
        <v>99.843999999999994</v>
      </c>
      <c r="N17" s="17">
        <v>112.96899999999999</v>
      </c>
      <c r="O17" s="17">
        <v>118.38800000000001</v>
      </c>
      <c r="P17" s="17">
        <v>120.94799999999999</v>
      </c>
      <c r="Q17" s="17">
        <v>115.14100000000001</v>
      </c>
      <c r="R17" s="17">
        <v>151.97900000000001</v>
      </c>
      <c r="S17" s="11">
        <v>96.43</v>
      </c>
      <c r="T17" s="11">
        <f>'Table 87'!T17/'Table 87'!T$22*100</f>
        <v>90.819440484954924</v>
      </c>
    </row>
    <row r="18" spans="1:20" s="169" customFormat="1">
      <c r="A18" s="142">
        <v>2008</v>
      </c>
      <c r="B18" s="9">
        <v>125.71</v>
      </c>
      <c r="C18" s="17">
        <v>92.804000000000002</v>
      </c>
      <c r="D18" s="17">
        <v>169.846</v>
      </c>
      <c r="E18" s="17">
        <v>106.072</v>
      </c>
      <c r="F18" s="17">
        <v>78.998000000000005</v>
      </c>
      <c r="G18" s="17">
        <v>127.605</v>
      </c>
      <c r="H18" s="11">
        <v>141.22499999999999</v>
      </c>
      <c r="I18" s="17">
        <v>84.381</v>
      </c>
      <c r="J18" s="17">
        <v>107.773</v>
      </c>
      <c r="K18" s="17">
        <v>109.46899999999999</v>
      </c>
      <c r="L18" s="17">
        <v>53.255000000000003</v>
      </c>
      <c r="M18" s="17">
        <v>97.974999999999994</v>
      </c>
      <c r="N18" s="17">
        <v>123.605</v>
      </c>
      <c r="O18" s="17">
        <v>106.67700000000001</v>
      </c>
      <c r="P18" s="17">
        <v>137.364</v>
      </c>
      <c r="Q18" s="17">
        <v>119.863</v>
      </c>
      <c r="R18" s="17">
        <v>144.976</v>
      </c>
      <c r="S18" s="11">
        <v>94.619</v>
      </c>
      <c r="T18" s="11">
        <f>'Table 87'!T18/'Table 87'!T$22*100</f>
        <v>92.047899862294486</v>
      </c>
    </row>
    <row r="19" spans="1:20" s="169" customFormat="1">
      <c r="A19" s="142">
        <v>2009</v>
      </c>
      <c r="B19" s="9">
        <v>109.907</v>
      </c>
      <c r="C19" s="17">
        <v>92.376000000000005</v>
      </c>
      <c r="D19" s="17">
        <v>131.928</v>
      </c>
      <c r="E19" s="17">
        <v>97.888999999999996</v>
      </c>
      <c r="F19" s="17">
        <v>79.543999999999997</v>
      </c>
      <c r="G19" s="17">
        <v>114.732</v>
      </c>
      <c r="H19" s="11">
        <v>116.063</v>
      </c>
      <c r="I19" s="17">
        <v>74.569000000000003</v>
      </c>
      <c r="J19" s="17">
        <v>111.075</v>
      </c>
      <c r="K19" s="17">
        <v>96.774000000000001</v>
      </c>
      <c r="L19" s="17">
        <v>65.900999999999996</v>
      </c>
      <c r="M19" s="17">
        <v>97.602000000000004</v>
      </c>
      <c r="N19" s="17">
        <v>127.14400000000001</v>
      </c>
      <c r="O19" s="17">
        <v>117.956</v>
      </c>
      <c r="P19" s="17">
        <v>148.41200000000001</v>
      </c>
      <c r="Q19" s="17">
        <v>112.961</v>
      </c>
      <c r="R19" s="17">
        <v>127.17</v>
      </c>
      <c r="S19" s="11">
        <v>95.230999999999995</v>
      </c>
      <c r="T19" s="11">
        <f>'Table 87'!T19/'Table 87'!T$22*100</f>
        <v>90.968625956633247</v>
      </c>
    </row>
    <row r="20" spans="1:20" s="169" customFormat="1">
      <c r="A20" s="142">
        <v>2010</v>
      </c>
      <c r="B20" s="9">
        <v>117.298</v>
      </c>
      <c r="C20" s="17">
        <v>100.967</v>
      </c>
      <c r="D20" s="17">
        <v>143.19399999999999</v>
      </c>
      <c r="E20" s="17">
        <v>110.77800000000001</v>
      </c>
      <c r="F20" s="17">
        <v>78.983000000000004</v>
      </c>
      <c r="G20" s="17">
        <v>108.27</v>
      </c>
      <c r="H20" s="11">
        <v>125.596</v>
      </c>
      <c r="I20" s="17">
        <v>83.35</v>
      </c>
      <c r="J20" s="17">
        <v>111.245</v>
      </c>
      <c r="K20" s="17">
        <v>99.957999999999998</v>
      </c>
      <c r="L20" s="17">
        <v>78.677999999999997</v>
      </c>
      <c r="M20" s="17">
        <v>96.566999999999993</v>
      </c>
      <c r="N20" s="17">
        <v>114.947</v>
      </c>
      <c r="O20" s="17">
        <v>114.542</v>
      </c>
      <c r="P20" s="17">
        <v>160.67599999999999</v>
      </c>
      <c r="Q20" s="17">
        <v>111.68300000000001</v>
      </c>
      <c r="R20" s="17">
        <v>140.74600000000001</v>
      </c>
      <c r="S20" s="11">
        <v>98.94</v>
      </c>
      <c r="T20" s="11">
        <f>'Table 87'!T20/'Table 87'!T$22*100</f>
        <v>95.089538752867952</v>
      </c>
    </row>
    <row r="21" spans="1:20" s="169" customFormat="1">
      <c r="A21" s="142">
        <v>2011</v>
      </c>
      <c r="B21" s="9">
        <v>115.819</v>
      </c>
      <c r="C21" s="17">
        <v>98.423000000000002</v>
      </c>
      <c r="D21" s="17">
        <v>138.62100000000001</v>
      </c>
      <c r="E21" s="17">
        <v>109.282</v>
      </c>
      <c r="F21" s="17">
        <v>83.543000000000006</v>
      </c>
      <c r="G21" s="17">
        <v>81.900000000000006</v>
      </c>
      <c r="H21" s="11">
        <v>123.238</v>
      </c>
      <c r="I21" s="17">
        <v>92.569000000000003</v>
      </c>
      <c r="J21" s="17">
        <v>109.21899999999999</v>
      </c>
      <c r="K21" s="17">
        <v>95.591999999999999</v>
      </c>
      <c r="L21" s="17">
        <v>88.165999999999997</v>
      </c>
      <c r="M21" s="17">
        <v>98.593999999999994</v>
      </c>
      <c r="N21" s="17">
        <v>108.88200000000001</v>
      </c>
      <c r="O21" s="17">
        <v>112.48399999999999</v>
      </c>
      <c r="P21" s="17">
        <v>141.51300000000001</v>
      </c>
      <c r="Q21" s="17">
        <v>108.65</v>
      </c>
      <c r="R21" s="17">
        <v>111.511</v>
      </c>
      <c r="S21" s="11">
        <v>99.331000000000003</v>
      </c>
      <c r="T21" s="11">
        <f>'Table 87'!T21/'Table 87'!T$22*100</f>
        <v>95.281281018386849</v>
      </c>
    </row>
    <row r="22" spans="1:20" s="169" customFormat="1">
      <c r="A22" s="142">
        <v>2012</v>
      </c>
      <c r="B22" s="81">
        <v>100</v>
      </c>
      <c r="C22" s="82">
        <v>100</v>
      </c>
      <c r="D22" s="82">
        <v>100</v>
      </c>
      <c r="E22" s="82">
        <v>100</v>
      </c>
      <c r="F22" s="82">
        <v>100</v>
      </c>
      <c r="G22" s="82">
        <v>100</v>
      </c>
      <c r="H22" s="115">
        <v>100</v>
      </c>
      <c r="I22" s="82">
        <v>100</v>
      </c>
      <c r="J22" s="82">
        <v>100</v>
      </c>
      <c r="K22" s="82">
        <v>100</v>
      </c>
      <c r="L22" s="82">
        <v>100</v>
      </c>
      <c r="M22" s="82">
        <v>100</v>
      </c>
      <c r="N22" s="82">
        <v>100</v>
      </c>
      <c r="O22" s="82">
        <v>100</v>
      </c>
      <c r="P22" s="82">
        <v>100</v>
      </c>
      <c r="Q22" s="82">
        <v>100</v>
      </c>
      <c r="R22" s="82">
        <v>100</v>
      </c>
      <c r="S22" s="115">
        <v>100</v>
      </c>
      <c r="T22" s="115">
        <f>'Table 87'!T22/'Table 87'!T$22*100</f>
        <v>100</v>
      </c>
    </row>
    <row r="23" spans="1:20" s="169" customFormat="1">
      <c r="A23" s="142">
        <v>2013</v>
      </c>
      <c r="B23" s="9">
        <v>95.978999999999999</v>
      </c>
      <c r="C23" s="17">
        <v>104.851</v>
      </c>
      <c r="D23" s="17">
        <v>98.144000000000005</v>
      </c>
      <c r="E23" s="17">
        <v>81.978999999999999</v>
      </c>
      <c r="F23" s="17">
        <v>106.429</v>
      </c>
      <c r="G23" s="17">
        <v>94.093000000000004</v>
      </c>
      <c r="H23" s="11">
        <v>97.608999999999995</v>
      </c>
      <c r="I23" s="17">
        <v>95.822999999999993</v>
      </c>
      <c r="J23" s="17">
        <v>93.442999999999998</v>
      </c>
      <c r="K23" s="17">
        <v>87.554000000000002</v>
      </c>
      <c r="L23" s="17">
        <v>86.77</v>
      </c>
      <c r="M23" s="17">
        <v>102.398</v>
      </c>
      <c r="N23" s="17">
        <v>90.911000000000001</v>
      </c>
      <c r="O23" s="17">
        <v>66.838999999999999</v>
      </c>
      <c r="P23" s="17">
        <v>79.623000000000005</v>
      </c>
      <c r="Q23" s="17">
        <v>96.603999999999999</v>
      </c>
      <c r="R23" s="17">
        <v>102.727</v>
      </c>
      <c r="S23" s="11">
        <v>93.498999999999995</v>
      </c>
      <c r="T23" s="11">
        <f>'Table 87'!T23/'Table 87'!T$22*100</f>
        <v>95.40732625677299</v>
      </c>
    </row>
    <row r="24" spans="1:20" s="169" customFormat="1">
      <c r="A24" s="142">
        <v>2014</v>
      </c>
      <c r="B24" s="9">
        <v>87.037000000000006</v>
      </c>
      <c r="C24" s="17">
        <v>93.727999999999994</v>
      </c>
      <c r="D24" s="17">
        <v>82.096000000000004</v>
      </c>
      <c r="E24" s="17">
        <v>59.473999999999997</v>
      </c>
      <c r="F24" s="17">
        <v>109.908</v>
      </c>
      <c r="G24" s="17">
        <v>96.341999999999999</v>
      </c>
      <c r="H24" s="11">
        <v>85.552000000000007</v>
      </c>
      <c r="I24" s="17">
        <v>91.203999999999994</v>
      </c>
      <c r="J24" s="17">
        <v>93.116</v>
      </c>
      <c r="K24" s="17">
        <v>89.596999999999994</v>
      </c>
      <c r="L24" s="17">
        <v>87.24</v>
      </c>
      <c r="M24" s="17">
        <v>103.18</v>
      </c>
      <c r="N24" s="17">
        <v>97.091999999999999</v>
      </c>
      <c r="O24" s="17">
        <v>65.415000000000006</v>
      </c>
      <c r="P24" s="17">
        <v>64.209999999999994</v>
      </c>
      <c r="Q24" s="17">
        <v>77.418000000000006</v>
      </c>
      <c r="R24" s="17">
        <v>98.912999999999997</v>
      </c>
      <c r="S24" s="11">
        <v>91.742000000000004</v>
      </c>
      <c r="T24" s="11">
        <f>'Table 87'!T24/'Table 87'!T$22*100</f>
        <v>93.151214564978105</v>
      </c>
    </row>
    <row r="25" spans="1:20" s="169" customFormat="1">
      <c r="A25" s="142">
        <v>2015</v>
      </c>
      <c r="B25" s="9">
        <v>81.277000000000001</v>
      </c>
      <c r="C25" s="17">
        <v>96.287000000000006</v>
      </c>
      <c r="D25" s="17">
        <v>70.688000000000002</v>
      </c>
      <c r="E25" s="17">
        <v>51.597000000000001</v>
      </c>
      <c r="F25" s="17">
        <v>114.379</v>
      </c>
      <c r="G25" s="17">
        <v>109.902</v>
      </c>
      <c r="H25" s="11">
        <v>78.56</v>
      </c>
      <c r="I25" s="17">
        <v>87.373000000000005</v>
      </c>
      <c r="J25" s="17">
        <v>91.713999999999999</v>
      </c>
      <c r="K25" s="17">
        <v>84.552999999999997</v>
      </c>
      <c r="L25" s="17">
        <v>96.105999999999995</v>
      </c>
      <c r="M25" s="17">
        <v>103.63200000000001</v>
      </c>
      <c r="N25" s="17">
        <v>95.843000000000004</v>
      </c>
      <c r="O25" s="17">
        <v>66.375</v>
      </c>
      <c r="P25" s="17">
        <v>39.978999999999999</v>
      </c>
      <c r="Q25" s="17">
        <v>69.950999999999993</v>
      </c>
      <c r="R25" s="17">
        <v>94.475999999999999</v>
      </c>
      <c r="S25" s="11">
        <v>88.680999999999997</v>
      </c>
      <c r="T25" s="11">
        <f>'Table 87'!T25/'Table 87'!T$22*100</f>
        <v>91.153493431135217</v>
      </c>
    </row>
    <row r="26" spans="1:20" s="169" customFormat="1">
      <c r="A26" s="142">
        <v>2016</v>
      </c>
      <c r="B26" s="9">
        <v>76.358999999999995</v>
      </c>
      <c r="C26" s="17">
        <v>93.471000000000004</v>
      </c>
      <c r="D26" s="17">
        <v>72.111999999999995</v>
      </c>
      <c r="E26" s="17">
        <v>41.344999999999999</v>
      </c>
      <c r="F26" s="17">
        <v>115.834</v>
      </c>
      <c r="G26" s="17">
        <v>106.67400000000001</v>
      </c>
      <c r="H26" s="11">
        <v>73.066999999999993</v>
      </c>
      <c r="I26" s="17">
        <v>78.209999999999994</v>
      </c>
      <c r="J26" s="17">
        <v>93.337000000000003</v>
      </c>
      <c r="K26" s="17">
        <v>91.629000000000005</v>
      </c>
      <c r="L26" s="17">
        <v>96.391000000000005</v>
      </c>
      <c r="M26" s="17">
        <v>103.84699999999999</v>
      </c>
      <c r="N26" s="17">
        <v>95.760999999999996</v>
      </c>
      <c r="O26" s="17">
        <v>70.480999999999995</v>
      </c>
      <c r="P26" s="17">
        <v>39.887999999999998</v>
      </c>
      <c r="Q26" s="17">
        <v>71.266000000000005</v>
      </c>
      <c r="R26" s="17">
        <v>88.037999999999997</v>
      </c>
      <c r="S26" s="11">
        <v>88.866</v>
      </c>
      <c r="T26" s="11">
        <f>'Table 87'!T26/'Table 87'!T$22*100</f>
        <v>88.765354943129395</v>
      </c>
    </row>
    <row r="27" spans="1:20" s="169" customFormat="1">
      <c r="A27" s="142">
        <v>2017</v>
      </c>
      <c r="B27" s="9">
        <v>75.566999999999993</v>
      </c>
      <c r="C27" s="17">
        <v>83.284000000000006</v>
      </c>
      <c r="D27" s="17">
        <v>74.573999999999998</v>
      </c>
      <c r="E27" s="17">
        <v>35.689</v>
      </c>
      <c r="F27" s="17">
        <v>115.343</v>
      </c>
      <c r="G27" s="17">
        <v>119.008</v>
      </c>
      <c r="H27" s="11">
        <v>72.825000000000003</v>
      </c>
      <c r="I27" s="17">
        <v>77.653000000000006</v>
      </c>
      <c r="J27" s="17">
        <v>98.745999999999995</v>
      </c>
      <c r="K27" s="17">
        <v>88.298000000000002</v>
      </c>
      <c r="L27" s="17">
        <v>91.48</v>
      </c>
      <c r="M27" s="17">
        <v>101.084</v>
      </c>
      <c r="N27" s="17">
        <v>90.481999999999999</v>
      </c>
      <c r="O27" s="17">
        <v>72.007999999999996</v>
      </c>
      <c r="P27" s="17">
        <v>32.689</v>
      </c>
      <c r="Q27" s="17">
        <v>67.542000000000002</v>
      </c>
      <c r="R27" s="17">
        <v>96.171999999999997</v>
      </c>
      <c r="S27" s="11">
        <v>87.494</v>
      </c>
      <c r="T27" s="11">
        <f>'Table 87'!T27/'Table 87'!T$22*100</f>
        <v>85.861404592779195</v>
      </c>
    </row>
    <row r="28" spans="1:20" s="169" customFormat="1"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</row>
    <row r="29" spans="1:20" s="169" customFormat="1">
      <c r="A29" s="1" t="s">
        <v>22</v>
      </c>
    </row>
    <row r="30" spans="1:20" s="169" customFormat="1">
      <c r="A30" s="1"/>
    </row>
    <row r="31" spans="1:20" s="169" customFormat="1">
      <c r="A31" s="142" t="s">
        <v>656</v>
      </c>
      <c r="B31" s="9">
        <f>((B27/B7)^(1/(2017-1997))-1)*100</f>
        <v>-0.47663230758576702</v>
      </c>
      <c r="C31" s="16">
        <f t="shared" ref="C31:T31" si="0">((C27/C7)^(1/(2017-1997))-1)*100</f>
        <v>0.73039783265287372</v>
      </c>
      <c r="D31" s="17">
        <f t="shared" si="0"/>
        <v>4.9347067471807726</v>
      </c>
      <c r="E31" s="17">
        <f t="shared" si="0"/>
        <v>-3.8393248284226744</v>
      </c>
      <c r="F31" s="17">
        <f t="shared" si="0"/>
        <v>0.29957087737222388</v>
      </c>
      <c r="G31" s="73">
        <f t="shared" si="0"/>
        <v>-0.21187826294615242</v>
      </c>
      <c r="H31" s="9">
        <f t="shared" si="0"/>
        <v>0.69983302822589355</v>
      </c>
      <c r="I31" s="16">
        <f t="shared" si="0"/>
        <v>0.84693884332032177</v>
      </c>
      <c r="J31" s="17">
        <f t="shared" si="0"/>
        <v>0.10070667969142022</v>
      </c>
      <c r="K31" s="17">
        <f t="shared" si="0"/>
        <v>-2.43910684041998</v>
      </c>
      <c r="L31" s="17">
        <f t="shared" si="0"/>
        <v>2.3222109944874392</v>
      </c>
      <c r="M31" s="17">
        <f t="shared" si="0"/>
        <v>-1.4440434681477599</v>
      </c>
      <c r="N31" s="17">
        <f t="shared" si="0"/>
        <v>-7.1707678495865785</v>
      </c>
      <c r="O31" s="17">
        <f t="shared" si="0"/>
        <v>5.7397219653023024</v>
      </c>
      <c r="P31" s="17">
        <f t="shared" si="0"/>
        <v>-8.5271061335904559</v>
      </c>
      <c r="Q31" s="17">
        <f t="shared" si="0"/>
        <v>-3.6140832395278766</v>
      </c>
      <c r="R31" s="73">
        <f t="shared" si="0"/>
        <v>-3.5466029598908988</v>
      </c>
      <c r="S31" s="9">
        <f t="shared" si="0"/>
        <v>-0.90128872461525678</v>
      </c>
      <c r="T31" s="9">
        <f t="shared" si="0"/>
        <v>-1.1502518703321307</v>
      </c>
    </row>
    <row r="32" spans="1:20" s="169" customFormat="1">
      <c r="A32" s="142" t="s">
        <v>25</v>
      </c>
      <c r="B32" s="9">
        <f>((B17/B7)^(1/(2007-1997))-1)*100</f>
        <v>4.7731417163022094</v>
      </c>
      <c r="C32" s="16">
        <f>((C17/C7)^(1/(2007-1997))-1)*100</f>
        <v>1.8831587203194111</v>
      </c>
      <c r="D32" s="17">
        <f>((D17/D7)^(1/(2007-1997))-1)*100</f>
        <v>20.80928915654092</v>
      </c>
      <c r="E32" s="17">
        <f t="shared" ref="E32:T32" si="1">((E17/E7)^(1/(2007-1997))-1)*100</f>
        <v>2.5639863125271445</v>
      </c>
      <c r="F32" s="17">
        <f t="shared" si="1"/>
        <v>-4.2559372206882218</v>
      </c>
      <c r="G32" s="73">
        <f t="shared" si="1"/>
        <v>-0.22725255673787803</v>
      </c>
      <c r="H32" s="11">
        <f t="shared" si="1"/>
        <v>9.0963414587357683</v>
      </c>
      <c r="I32" s="16">
        <f t="shared" si="1"/>
        <v>2.6126483675002365</v>
      </c>
      <c r="J32" s="17">
        <f t="shared" si="1"/>
        <v>0.88909183112073631</v>
      </c>
      <c r="K32" s="17">
        <f t="shared" si="1"/>
        <v>-2.1912057484103409</v>
      </c>
      <c r="L32" s="17">
        <f t="shared" si="1"/>
        <v>-0.32424043222267773</v>
      </c>
      <c r="M32" s="17">
        <f t="shared" si="1"/>
        <v>-2.9870502315530345</v>
      </c>
      <c r="N32" s="17">
        <f t="shared" si="1"/>
        <v>-11.893241098133778</v>
      </c>
      <c r="O32" s="17">
        <f t="shared" si="1"/>
        <v>17.508429446779306</v>
      </c>
      <c r="P32" s="17">
        <f t="shared" si="1"/>
        <v>-4.6315897529756729</v>
      </c>
      <c r="Q32" s="17">
        <f t="shared" si="1"/>
        <v>-2.0075145865287358</v>
      </c>
      <c r="R32" s="73">
        <f t="shared" si="1"/>
        <v>-2.6113043534953251</v>
      </c>
      <c r="S32" s="11">
        <f t="shared" si="1"/>
        <v>-0.83477467847469233</v>
      </c>
      <c r="T32" s="11">
        <f t="shared" si="1"/>
        <v>-1.7371813905964095</v>
      </c>
    </row>
    <row r="33" spans="1:20" s="169" customFormat="1">
      <c r="A33" s="142" t="s">
        <v>657</v>
      </c>
      <c r="B33" s="9">
        <f>((B27/B17)^(1/(2017-2007))-1)*100</f>
        <v>-5.4633606038147047</v>
      </c>
      <c r="C33" s="16">
        <f t="shared" ref="C33:T33" si="2">((C27/C17)^(1/(2017-2007))-1)*100</f>
        <v>-0.40932009795554558</v>
      </c>
      <c r="D33" s="17">
        <f t="shared" si="2"/>
        <v>-8.8539237587207715</v>
      </c>
      <c r="E33" s="17">
        <f t="shared" si="2"/>
        <v>-9.842862178961564</v>
      </c>
      <c r="F33" s="17">
        <f t="shared" si="2"/>
        <v>5.0718303167594847</v>
      </c>
      <c r="G33" s="73">
        <f t="shared" si="2"/>
        <v>-0.19650160008155559</v>
      </c>
      <c r="H33" s="9">
        <f t="shared" si="2"/>
        <v>-7.0504451723702788</v>
      </c>
      <c r="I33" s="16">
        <f t="shared" si="2"/>
        <v>-0.88838719331316707</v>
      </c>
      <c r="J33" s="17">
        <f t="shared" si="2"/>
        <v>-0.68151773487612477</v>
      </c>
      <c r="K33" s="17">
        <f t="shared" si="2"/>
        <v>-2.6863796151919916</v>
      </c>
      <c r="L33" s="17">
        <f t="shared" si="2"/>
        <v>5.0389272998832668</v>
      </c>
      <c r="M33" s="17">
        <f t="shared" si="2"/>
        <v>0.12350506908871406</v>
      </c>
      <c r="N33" s="17">
        <f t="shared" si="2"/>
        <v>-2.1951726628225421</v>
      </c>
      <c r="O33" s="17">
        <f t="shared" si="2"/>
        <v>-4.8503255984425619</v>
      </c>
      <c r="P33" s="17">
        <f t="shared" si="2"/>
        <v>-12.263502237036604</v>
      </c>
      <c r="Q33" s="17">
        <f t="shared" si="2"/>
        <v>-5.1943124969508254</v>
      </c>
      <c r="R33" s="73">
        <f t="shared" si="2"/>
        <v>-4.472919173850487</v>
      </c>
      <c r="S33" s="9">
        <f t="shared" si="2"/>
        <v>-0.96775815714938984</v>
      </c>
      <c r="T33" s="9">
        <f t="shared" si="2"/>
        <v>-0.55981658596875317</v>
      </c>
    </row>
    <row r="34" spans="1:20" s="169" customFormat="1"/>
    <row r="35" spans="1:20" s="169" customFormat="1">
      <c r="A35" s="25" t="s">
        <v>594</v>
      </c>
      <c r="B35" s="97" t="s">
        <v>835</v>
      </c>
    </row>
    <row r="36" spans="1:20" s="169" customFormat="1">
      <c r="A36" s="25" t="s">
        <v>595</v>
      </c>
      <c r="B36" s="3" t="s">
        <v>596</v>
      </c>
    </row>
    <row r="37" spans="1:20" s="169" customFormat="1">
      <c r="A37" s="1" t="s">
        <v>1</v>
      </c>
      <c r="B37" s="3" t="s">
        <v>597</v>
      </c>
    </row>
  </sheetData>
  <mergeCells count="1">
    <mergeCell ref="B6:T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127"/>
  <dimension ref="A1:T37"/>
  <sheetViews>
    <sheetView workbookViewId="0">
      <selection activeCell="L49" sqref="L49"/>
    </sheetView>
  </sheetViews>
  <sheetFormatPr defaultRowHeight="15"/>
  <sheetData>
    <row r="1" spans="1:20" s="169" customFormat="1" ht="15.75">
      <c r="A1" s="227" t="s">
        <v>190</v>
      </c>
      <c r="B1" s="2" t="s">
        <v>917</v>
      </c>
    </row>
    <row r="2" spans="1:20" s="169" customFormat="1">
      <c r="A2" s="3"/>
      <c r="B2" s="3"/>
    </row>
    <row r="3" spans="1:20" s="169" customFormat="1">
      <c r="A3" s="1" t="s">
        <v>2</v>
      </c>
    </row>
    <row r="4" spans="1:20" s="169" customFormat="1">
      <c r="A4" s="1"/>
    </row>
    <row r="5" spans="1:20" s="169" customFormat="1" ht="56.25">
      <c r="A5" s="4" t="s">
        <v>3</v>
      </c>
      <c r="B5" s="68" t="s">
        <v>4</v>
      </c>
      <c r="C5" s="204" t="s">
        <v>5</v>
      </c>
      <c r="D5" s="204" t="s">
        <v>6</v>
      </c>
      <c r="E5" s="204" t="s">
        <v>7</v>
      </c>
      <c r="F5" s="204" t="s">
        <v>8</v>
      </c>
      <c r="G5" s="204" t="s">
        <v>9</v>
      </c>
      <c r="H5" s="70" t="s">
        <v>10</v>
      </c>
      <c r="I5" s="204" t="s">
        <v>11</v>
      </c>
      <c r="J5" s="204" t="s">
        <v>12</v>
      </c>
      <c r="K5" s="204" t="s">
        <v>13</v>
      </c>
      <c r="L5" s="204" t="s">
        <v>14</v>
      </c>
      <c r="M5" s="204" t="s">
        <v>15</v>
      </c>
      <c r="N5" s="204" t="s">
        <v>16</v>
      </c>
      <c r="O5" s="204" t="s">
        <v>17</v>
      </c>
      <c r="P5" s="204" t="s">
        <v>18</v>
      </c>
      <c r="Q5" s="204" t="s">
        <v>19</v>
      </c>
      <c r="R5" s="204" t="s">
        <v>20</v>
      </c>
      <c r="S5" s="70" t="s">
        <v>21</v>
      </c>
      <c r="T5" s="86" t="s">
        <v>80</v>
      </c>
    </row>
    <row r="6" spans="1:20" s="169" customFormat="1">
      <c r="A6" s="67"/>
      <c r="B6" s="246" t="s">
        <v>694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1:20" s="169" customFormat="1">
      <c r="A7" s="142">
        <v>1997</v>
      </c>
      <c r="B7" s="9">
        <v>117.627</v>
      </c>
      <c r="C7" s="17">
        <v>82.244</v>
      </c>
      <c r="D7" s="17">
        <v>222.70400000000001</v>
      </c>
      <c r="E7" s="17">
        <v>121.91200000000001</v>
      </c>
      <c r="F7" s="17">
        <v>114.239</v>
      </c>
      <c r="G7" s="17">
        <v>101.661</v>
      </c>
      <c r="H7" s="11">
        <v>130.6</v>
      </c>
      <c r="I7" s="17">
        <v>100.19499999999999</v>
      </c>
      <c r="J7" s="17">
        <v>106.63500000000001</v>
      </c>
      <c r="K7" s="17">
        <v>124.333</v>
      </c>
      <c r="L7" s="17">
        <v>80.367999999999995</v>
      </c>
      <c r="M7" s="17">
        <v>102.587</v>
      </c>
      <c r="N7" s="17">
        <v>285.96699999999998</v>
      </c>
      <c r="O7" s="17">
        <v>216.59700000000001</v>
      </c>
      <c r="P7" s="17">
        <v>182.648</v>
      </c>
      <c r="Q7" s="17">
        <v>87.12</v>
      </c>
      <c r="R7" s="17">
        <v>144.94499999999999</v>
      </c>
      <c r="S7" s="11">
        <v>110.29300000000001</v>
      </c>
      <c r="T7" s="11">
        <f>'Table 88'!T7/'Table 88'!T$22*100</f>
        <v>114.83467981122963</v>
      </c>
    </row>
    <row r="8" spans="1:20" s="169" customFormat="1">
      <c r="A8" s="142">
        <v>1998</v>
      </c>
      <c r="B8" s="9">
        <v>116.126</v>
      </c>
      <c r="C8" s="17">
        <v>85.566999999999993</v>
      </c>
      <c r="D8" s="17">
        <v>215.40600000000001</v>
      </c>
      <c r="E8" s="17">
        <v>119.608</v>
      </c>
      <c r="F8" s="17">
        <v>112.254</v>
      </c>
      <c r="G8" s="17">
        <v>102.292</v>
      </c>
      <c r="H8" s="11">
        <v>130.71100000000001</v>
      </c>
      <c r="I8" s="17">
        <v>101.377</v>
      </c>
      <c r="J8" s="17">
        <v>108.64100000000001</v>
      </c>
      <c r="K8" s="17">
        <v>111.75</v>
      </c>
      <c r="L8" s="17">
        <v>80.299000000000007</v>
      </c>
      <c r="M8" s="17">
        <v>99.998000000000005</v>
      </c>
      <c r="N8" s="17">
        <v>264.60500000000002</v>
      </c>
      <c r="O8" s="17">
        <v>213.65600000000001</v>
      </c>
      <c r="P8" s="17">
        <v>171.22300000000001</v>
      </c>
      <c r="Q8" s="17">
        <v>76.144999999999996</v>
      </c>
      <c r="R8" s="17">
        <v>137.684</v>
      </c>
      <c r="S8" s="11">
        <v>107.48699999999999</v>
      </c>
      <c r="T8" s="11">
        <f>'Table 88'!T8/'Table 88'!T$22*100</f>
        <v>113.21763900436909</v>
      </c>
    </row>
    <row r="9" spans="1:20" s="169" customFormat="1">
      <c r="A9" s="142">
        <v>1999</v>
      </c>
      <c r="B9" s="9">
        <v>117.093</v>
      </c>
      <c r="C9" s="17">
        <v>91.537999999999997</v>
      </c>
      <c r="D9" s="17">
        <v>209.09899999999999</v>
      </c>
      <c r="E9" s="17">
        <v>120.52500000000001</v>
      </c>
      <c r="F9" s="17">
        <v>111.295</v>
      </c>
      <c r="G9" s="17">
        <v>106.703</v>
      </c>
      <c r="H9" s="11">
        <v>134.767</v>
      </c>
      <c r="I9" s="17">
        <v>101.79900000000001</v>
      </c>
      <c r="J9" s="17">
        <v>111.807</v>
      </c>
      <c r="K9" s="17">
        <v>108.199</v>
      </c>
      <c r="L9" s="17">
        <v>85.915000000000006</v>
      </c>
      <c r="M9" s="17">
        <v>97.12</v>
      </c>
      <c r="N9" s="17">
        <v>253.41200000000001</v>
      </c>
      <c r="O9" s="17">
        <v>231.31299999999999</v>
      </c>
      <c r="P9" s="17">
        <v>149.535</v>
      </c>
      <c r="Q9" s="17">
        <v>75.14</v>
      </c>
      <c r="R9" s="17">
        <v>121.84699999999999</v>
      </c>
      <c r="S9" s="11">
        <v>106.196</v>
      </c>
      <c r="T9" s="11">
        <f>'Table 88'!T9/'Table 88'!T$22*100</f>
        <v>113.55605355102618</v>
      </c>
    </row>
    <row r="10" spans="1:20" s="169" customFormat="1">
      <c r="A10" s="142">
        <v>2000</v>
      </c>
      <c r="B10" s="9">
        <v>118.29900000000001</v>
      </c>
      <c r="C10" s="17">
        <v>93.292000000000002</v>
      </c>
      <c r="D10" s="17">
        <v>203.56200000000001</v>
      </c>
      <c r="E10" s="17">
        <v>123.218</v>
      </c>
      <c r="F10" s="17">
        <v>110.505</v>
      </c>
      <c r="G10" s="17">
        <v>112.983</v>
      </c>
      <c r="H10" s="11">
        <v>139.19499999999999</v>
      </c>
      <c r="I10" s="17">
        <v>103.479</v>
      </c>
      <c r="J10" s="17">
        <v>109.495</v>
      </c>
      <c r="K10" s="17">
        <v>111.20399999999999</v>
      </c>
      <c r="L10" s="17">
        <v>87.478999999999999</v>
      </c>
      <c r="M10" s="17">
        <v>95.510999999999996</v>
      </c>
      <c r="N10" s="17">
        <v>195.09800000000001</v>
      </c>
      <c r="O10" s="17">
        <v>190.73599999999999</v>
      </c>
      <c r="P10" s="17">
        <v>147.40799999999999</v>
      </c>
      <c r="Q10" s="17">
        <v>75.234999999999999</v>
      </c>
      <c r="R10" s="17">
        <v>122.072</v>
      </c>
      <c r="S10" s="11">
        <v>105.13</v>
      </c>
      <c r="T10" s="11">
        <f>'Table 88'!T10/'Table 88'!T$22*100</f>
        <v>114.94920120431222</v>
      </c>
    </row>
    <row r="11" spans="1:20" s="169" customFormat="1">
      <c r="A11" s="142">
        <v>2001</v>
      </c>
      <c r="B11" s="9">
        <v>116.676</v>
      </c>
      <c r="C11" s="17">
        <v>88.489000000000004</v>
      </c>
      <c r="D11" s="17">
        <v>188.48099999999999</v>
      </c>
      <c r="E11" s="17">
        <v>115.377</v>
      </c>
      <c r="F11" s="17">
        <v>114.583</v>
      </c>
      <c r="G11" s="17">
        <v>109.116</v>
      </c>
      <c r="H11" s="11">
        <v>133.60599999999999</v>
      </c>
      <c r="I11" s="17">
        <v>103.902</v>
      </c>
      <c r="J11" s="17">
        <v>112.90300000000001</v>
      </c>
      <c r="K11" s="17">
        <v>111.23</v>
      </c>
      <c r="L11" s="17">
        <v>83.959000000000003</v>
      </c>
      <c r="M11" s="17">
        <v>99.091999999999999</v>
      </c>
      <c r="N11" s="17">
        <v>193.00399999999999</v>
      </c>
      <c r="O11" s="17">
        <v>183.095</v>
      </c>
      <c r="P11" s="17">
        <v>158.17599999999999</v>
      </c>
      <c r="Q11" s="17">
        <v>83.376999999999995</v>
      </c>
      <c r="R11" s="17">
        <v>115.867</v>
      </c>
      <c r="S11" s="11">
        <v>105.81699999999999</v>
      </c>
      <c r="T11" s="11">
        <f>'Table 88'!T11/'Table 88'!T$22*100</f>
        <v>113.91739589041299</v>
      </c>
    </row>
    <row r="12" spans="1:20" s="169" customFormat="1">
      <c r="A12" s="142">
        <v>2002</v>
      </c>
      <c r="B12" s="9">
        <v>117.818</v>
      </c>
      <c r="C12" s="17">
        <v>84.19</v>
      </c>
      <c r="D12" s="17">
        <v>186.22499999999999</v>
      </c>
      <c r="E12" s="17">
        <v>121.89</v>
      </c>
      <c r="F12" s="17">
        <v>120.384</v>
      </c>
      <c r="G12" s="17">
        <v>112.07299999999999</v>
      </c>
      <c r="H12" s="11">
        <v>135.46700000000001</v>
      </c>
      <c r="I12" s="17">
        <v>106.61499999999999</v>
      </c>
      <c r="J12" s="17">
        <v>115.37</v>
      </c>
      <c r="K12" s="17">
        <v>109.8</v>
      </c>
      <c r="L12" s="17">
        <v>83.036000000000001</v>
      </c>
      <c r="M12" s="17">
        <v>101.068</v>
      </c>
      <c r="N12" s="17">
        <v>179.07599999999999</v>
      </c>
      <c r="O12" s="17">
        <v>168.41900000000001</v>
      </c>
      <c r="P12" s="17">
        <v>143.286</v>
      </c>
      <c r="Q12" s="17">
        <v>87.852999999999994</v>
      </c>
      <c r="R12" s="17">
        <v>116.31100000000001</v>
      </c>
      <c r="S12" s="11">
        <v>106.328</v>
      </c>
      <c r="T12" s="11">
        <f>'Table 88'!T12/'Table 88'!T$22*100</f>
        <v>115.86946670215093</v>
      </c>
    </row>
    <row r="13" spans="1:20" s="169" customFormat="1">
      <c r="A13" s="142">
        <v>2003</v>
      </c>
      <c r="B13" s="9">
        <v>116.511</v>
      </c>
      <c r="C13" s="17">
        <v>90.116</v>
      </c>
      <c r="D13" s="17">
        <v>180.08</v>
      </c>
      <c r="E13" s="17">
        <v>120.48</v>
      </c>
      <c r="F13" s="17">
        <v>121.375</v>
      </c>
      <c r="G13" s="17">
        <v>110.28400000000001</v>
      </c>
      <c r="H13" s="11">
        <v>133.239</v>
      </c>
      <c r="I13" s="17">
        <v>105.68600000000001</v>
      </c>
      <c r="J13" s="17">
        <v>112.81100000000001</v>
      </c>
      <c r="K13" s="17">
        <v>109.791</v>
      </c>
      <c r="L13" s="17">
        <v>84.135999999999996</v>
      </c>
      <c r="M13" s="17">
        <v>100.017</v>
      </c>
      <c r="N13" s="17">
        <v>178.48</v>
      </c>
      <c r="O13" s="17">
        <v>151.21100000000001</v>
      </c>
      <c r="P13" s="17">
        <v>130.249</v>
      </c>
      <c r="Q13" s="17">
        <v>83.873000000000005</v>
      </c>
      <c r="R13" s="17">
        <v>111.783</v>
      </c>
      <c r="S13" s="11">
        <v>105.562</v>
      </c>
      <c r="T13" s="11">
        <f>'Table 88'!T13/'Table 88'!T$22*100</f>
        <v>114.32382925832492</v>
      </c>
    </row>
    <row r="14" spans="1:20" s="169" customFormat="1">
      <c r="A14" s="142">
        <v>2004</v>
      </c>
      <c r="B14" s="9">
        <v>115.429</v>
      </c>
      <c r="C14" s="17">
        <v>96.691000000000003</v>
      </c>
      <c r="D14" s="17">
        <v>169.38399999999999</v>
      </c>
      <c r="E14" s="17">
        <v>117.733</v>
      </c>
      <c r="F14" s="17">
        <v>121.401</v>
      </c>
      <c r="G14" s="17">
        <v>112.17100000000001</v>
      </c>
      <c r="H14" s="11">
        <v>132.172</v>
      </c>
      <c r="I14" s="17">
        <v>102.566</v>
      </c>
      <c r="J14" s="17">
        <v>107.29300000000001</v>
      </c>
      <c r="K14" s="17">
        <v>113.449</v>
      </c>
      <c r="L14" s="17">
        <v>84.212000000000003</v>
      </c>
      <c r="M14" s="17">
        <v>99.05</v>
      </c>
      <c r="N14" s="17">
        <v>166.626</v>
      </c>
      <c r="O14" s="17">
        <v>141.99600000000001</v>
      </c>
      <c r="P14" s="17">
        <v>130.773</v>
      </c>
      <c r="Q14" s="17">
        <v>84.727000000000004</v>
      </c>
      <c r="R14" s="17">
        <v>114.691</v>
      </c>
      <c r="S14" s="11">
        <v>104.349</v>
      </c>
      <c r="T14" s="11">
        <f>'Table 88'!T14/'Table 88'!T$22*100</f>
        <v>113.62927218827987</v>
      </c>
    </row>
    <row r="15" spans="1:20" s="169" customFormat="1">
      <c r="A15" s="142">
        <v>2005</v>
      </c>
      <c r="B15" s="9">
        <v>112.70399999999999</v>
      </c>
      <c r="C15" s="17">
        <v>98.721000000000004</v>
      </c>
      <c r="D15" s="17">
        <v>154.239</v>
      </c>
      <c r="E15" s="17">
        <v>120.47499999999999</v>
      </c>
      <c r="F15" s="17">
        <v>119.26</v>
      </c>
      <c r="G15" s="17">
        <v>112.232</v>
      </c>
      <c r="H15" s="11">
        <v>128.125</v>
      </c>
      <c r="I15" s="17">
        <v>102.68899999999999</v>
      </c>
      <c r="J15" s="17">
        <v>105.078</v>
      </c>
      <c r="K15" s="17">
        <v>116.354</v>
      </c>
      <c r="L15" s="17">
        <v>83.123000000000005</v>
      </c>
      <c r="M15" s="17">
        <v>95.513999999999996</v>
      </c>
      <c r="N15" s="17">
        <v>165.245</v>
      </c>
      <c r="O15" s="17">
        <v>140.84</v>
      </c>
      <c r="P15" s="17">
        <v>124.965</v>
      </c>
      <c r="Q15" s="17">
        <v>84.543000000000006</v>
      </c>
      <c r="R15" s="17">
        <v>110.95099999999999</v>
      </c>
      <c r="S15" s="11">
        <v>102.422</v>
      </c>
      <c r="T15" s="11">
        <f>'Table 88'!T15/'Table 88'!T$22*100</f>
        <v>111.47967046228182</v>
      </c>
    </row>
    <row r="16" spans="1:20" s="169" customFormat="1">
      <c r="A16" s="142">
        <v>2006</v>
      </c>
      <c r="B16" s="9">
        <v>109.13800000000001</v>
      </c>
      <c r="C16" s="17">
        <v>98.902000000000001</v>
      </c>
      <c r="D16" s="17">
        <v>142.941</v>
      </c>
      <c r="E16" s="17">
        <v>114.887</v>
      </c>
      <c r="F16" s="17">
        <v>115.017</v>
      </c>
      <c r="G16" s="17">
        <v>109.95699999999999</v>
      </c>
      <c r="H16" s="11">
        <v>122.28</v>
      </c>
      <c r="I16" s="17">
        <v>99.519000000000005</v>
      </c>
      <c r="J16" s="17">
        <v>105.94499999999999</v>
      </c>
      <c r="K16" s="17">
        <v>114.495</v>
      </c>
      <c r="L16" s="17">
        <v>82.43</v>
      </c>
      <c r="M16" s="17">
        <v>92.326999999999998</v>
      </c>
      <c r="N16" s="17">
        <v>159.42500000000001</v>
      </c>
      <c r="O16" s="17">
        <v>128.25200000000001</v>
      </c>
      <c r="P16" s="17">
        <v>123.786</v>
      </c>
      <c r="Q16" s="17">
        <v>88.846000000000004</v>
      </c>
      <c r="R16" s="17">
        <v>112.04600000000001</v>
      </c>
      <c r="S16" s="11">
        <v>100.151</v>
      </c>
      <c r="T16" s="11">
        <f>'Table 88'!T16/'Table 88'!T$22*100</f>
        <v>107.9238183379138</v>
      </c>
    </row>
    <row r="17" spans="1:20" s="169" customFormat="1">
      <c r="A17" s="142">
        <v>2007</v>
      </c>
      <c r="B17" s="9">
        <v>106.471</v>
      </c>
      <c r="C17" s="17">
        <v>97.555999999999997</v>
      </c>
      <c r="D17" s="17">
        <v>133.547</v>
      </c>
      <c r="E17" s="17">
        <v>117.529</v>
      </c>
      <c r="F17" s="17">
        <v>110.265</v>
      </c>
      <c r="G17" s="17">
        <v>105.24299999999999</v>
      </c>
      <c r="H17" s="11">
        <v>116.85599999999999</v>
      </c>
      <c r="I17" s="17">
        <v>99.323999999999998</v>
      </c>
      <c r="J17" s="17">
        <v>101.929</v>
      </c>
      <c r="K17" s="17">
        <v>110.03</v>
      </c>
      <c r="L17" s="17">
        <v>85.108000000000004</v>
      </c>
      <c r="M17" s="17">
        <v>91.683000000000007</v>
      </c>
      <c r="N17" s="17">
        <v>147.245</v>
      </c>
      <c r="O17" s="17">
        <v>132.09</v>
      </c>
      <c r="P17" s="17">
        <v>117.381</v>
      </c>
      <c r="Q17" s="17">
        <v>91.171000000000006</v>
      </c>
      <c r="R17" s="17">
        <v>108.435</v>
      </c>
      <c r="S17" s="11">
        <v>99.221000000000004</v>
      </c>
      <c r="T17" s="11">
        <f>'Table 88'!T17/'Table 88'!T$22*100</f>
        <v>105.41822874815001</v>
      </c>
    </row>
    <row r="18" spans="1:20" s="169" customFormat="1">
      <c r="A18" s="142">
        <v>2008</v>
      </c>
      <c r="B18" s="9">
        <v>102.318</v>
      </c>
      <c r="C18" s="17">
        <v>105.767</v>
      </c>
      <c r="D18" s="17">
        <v>121.72499999999999</v>
      </c>
      <c r="E18" s="17">
        <v>119.274</v>
      </c>
      <c r="F18" s="17">
        <v>105.557</v>
      </c>
      <c r="G18" s="17">
        <v>98.72</v>
      </c>
      <c r="H18" s="11">
        <v>110.163</v>
      </c>
      <c r="I18" s="17">
        <v>94.861000000000004</v>
      </c>
      <c r="J18" s="17">
        <v>100.529</v>
      </c>
      <c r="K18" s="17">
        <v>103.051</v>
      </c>
      <c r="L18" s="17">
        <v>86.432000000000002</v>
      </c>
      <c r="M18" s="17">
        <v>89.921000000000006</v>
      </c>
      <c r="N18" s="17">
        <v>130.79499999999999</v>
      </c>
      <c r="O18" s="17">
        <v>118.41500000000001</v>
      </c>
      <c r="P18" s="17">
        <v>106.196</v>
      </c>
      <c r="Q18" s="17">
        <v>95.524000000000001</v>
      </c>
      <c r="R18" s="17">
        <v>112.461</v>
      </c>
      <c r="S18" s="11">
        <v>96.798000000000002</v>
      </c>
      <c r="T18" s="11">
        <f>'Table 88'!T18/'Table 88'!T$22*100</f>
        <v>101.66785326629582</v>
      </c>
    </row>
    <row r="19" spans="1:20" s="169" customFormat="1">
      <c r="A19" s="142">
        <v>2009</v>
      </c>
      <c r="B19" s="9">
        <v>97.176000000000002</v>
      </c>
      <c r="C19" s="17">
        <v>98.691000000000003</v>
      </c>
      <c r="D19" s="17">
        <v>108.11499999999999</v>
      </c>
      <c r="E19" s="17">
        <v>107.617</v>
      </c>
      <c r="F19" s="17">
        <v>95.77</v>
      </c>
      <c r="G19" s="17">
        <v>88.531000000000006</v>
      </c>
      <c r="H19" s="11">
        <v>99.185000000000002</v>
      </c>
      <c r="I19" s="17">
        <v>87.625</v>
      </c>
      <c r="J19" s="17">
        <v>100.485</v>
      </c>
      <c r="K19" s="17">
        <v>96.915999999999997</v>
      </c>
      <c r="L19" s="17">
        <v>88.900999999999996</v>
      </c>
      <c r="M19" s="17">
        <v>92.233999999999995</v>
      </c>
      <c r="N19" s="17">
        <v>115.07899999999999</v>
      </c>
      <c r="O19" s="17">
        <v>109.08499999999999</v>
      </c>
      <c r="P19" s="17">
        <v>106.923</v>
      </c>
      <c r="Q19" s="17">
        <v>96.864000000000004</v>
      </c>
      <c r="R19" s="17">
        <v>107.509</v>
      </c>
      <c r="S19" s="11">
        <v>95.364999999999995</v>
      </c>
      <c r="T19" s="11">
        <f>'Table 88'!T19/'Table 88'!T$22*100</f>
        <v>97.242891621316204</v>
      </c>
    </row>
    <row r="20" spans="1:20" s="169" customFormat="1">
      <c r="A20" s="142">
        <v>2010</v>
      </c>
      <c r="B20" s="9">
        <v>99.665999999999997</v>
      </c>
      <c r="C20" s="17">
        <v>99.373000000000005</v>
      </c>
      <c r="D20" s="17">
        <v>112.45399999999999</v>
      </c>
      <c r="E20" s="17">
        <v>106.908</v>
      </c>
      <c r="F20" s="17">
        <v>99.167000000000002</v>
      </c>
      <c r="G20" s="17">
        <v>94.126000000000005</v>
      </c>
      <c r="H20" s="11">
        <v>102.843</v>
      </c>
      <c r="I20" s="17">
        <v>95.376999999999995</v>
      </c>
      <c r="J20" s="17">
        <v>101.916</v>
      </c>
      <c r="K20" s="17">
        <v>100.268</v>
      </c>
      <c r="L20" s="17">
        <v>91.691000000000003</v>
      </c>
      <c r="M20" s="17">
        <v>94.602000000000004</v>
      </c>
      <c r="N20" s="17">
        <v>105.539</v>
      </c>
      <c r="O20" s="17">
        <v>107.625</v>
      </c>
      <c r="P20" s="17">
        <v>105.096</v>
      </c>
      <c r="Q20" s="17">
        <v>97.528999999999996</v>
      </c>
      <c r="R20" s="17">
        <v>103.083</v>
      </c>
      <c r="S20" s="11">
        <v>97.266000000000005</v>
      </c>
      <c r="T20" s="11">
        <f>'Table 88'!T20/'Table 88'!T$22*100</f>
        <v>99.243497102070634</v>
      </c>
    </row>
    <row r="21" spans="1:20" s="169" customFormat="1">
      <c r="A21" s="142">
        <v>2011</v>
      </c>
      <c r="B21" s="9">
        <v>100.76600000000001</v>
      </c>
      <c r="C21" s="17">
        <v>102.60599999999999</v>
      </c>
      <c r="D21" s="17">
        <v>111.11</v>
      </c>
      <c r="E21" s="17">
        <v>105.846</v>
      </c>
      <c r="F21" s="17">
        <v>97.165000000000006</v>
      </c>
      <c r="G21" s="17">
        <v>97.314999999999998</v>
      </c>
      <c r="H21" s="11">
        <v>102.723</v>
      </c>
      <c r="I21" s="17">
        <v>97.671999999999997</v>
      </c>
      <c r="J21" s="17">
        <v>101.926</v>
      </c>
      <c r="K21" s="17">
        <v>102.782</v>
      </c>
      <c r="L21" s="17">
        <v>95.373000000000005</v>
      </c>
      <c r="M21" s="17">
        <v>98.283000000000001</v>
      </c>
      <c r="N21" s="17">
        <v>100.31399999999999</v>
      </c>
      <c r="O21" s="17">
        <v>101.08799999999999</v>
      </c>
      <c r="P21" s="17">
        <v>101.776</v>
      </c>
      <c r="Q21" s="17">
        <v>101.663</v>
      </c>
      <c r="R21" s="17">
        <v>101.414</v>
      </c>
      <c r="S21" s="11">
        <v>99.284999999999997</v>
      </c>
      <c r="T21" s="11">
        <f>'Table 88'!T21/'Table 88'!T$22*100</f>
        <v>100.15567001167034</v>
      </c>
    </row>
    <row r="22" spans="1:20" s="169" customFormat="1">
      <c r="A22" s="142">
        <v>2012</v>
      </c>
      <c r="B22" s="81">
        <v>100</v>
      </c>
      <c r="C22" s="82">
        <v>100</v>
      </c>
      <c r="D22" s="82">
        <v>100</v>
      </c>
      <c r="E22" s="82">
        <v>100</v>
      </c>
      <c r="F22" s="82">
        <v>100</v>
      </c>
      <c r="G22" s="82">
        <v>100</v>
      </c>
      <c r="H22" s="115">
        <v>100</v>
      </c>
      <c r="I22" s="82">
        <v>100</v>
      </c>
      <c r="J22" s="82">
        <v>100</v>
      </c>
      <c r="K22" s="82">
        <v>100</v>
      </c>
      <c r="L22" s="82">
        <v>100</v>
      </c>
      <c r="M22" s="82">
        <v>100</v>
      </c>
      <c r="N22" s="82">
        <v>100</v>
      </c>
      <c r="O22" s="82">
        <v>100</v>
      </c>
      <c r="P22" s="82">
        <v>100</v>
      </c>
      <c r="Q22" s="82">
        <v>100</v>
      </c>
      <c r="R22" s="82">
        <v>100</v>
      </c>
      <c r="S22" s="115">
        <v>100</v>
      </c>
      <c r="T22" s="115">
        <f>'Table 88'!T22/'Table 88'!T$22*100</f>
        <v>100</v>
      </c>
    </row>
    <row r="23" spans="1:20" s="169" customFormat="1">
      <c r="A23" s="142">
        <v>2013</v>
      </c>
      <c r="B23" s="9">
        <v>99.674999999999997</v>
      </c>
      <c r="C23" s="17">
        <v>114.904</v>
      </c>
      <c r="D23" s="17">
        <v>98.887</v>
      </c>
      <c r="E23" s="17">
        <v>95.460999999999999</v>
      </c>
      <c r="F23" s="17">
        <v>99.135000000000005</v>
      </c>
      <c r="G23" s="17">
        <v>100.703</v>
      </c>
      <c r="H23" s="11">
        <v>99.722999999999999</v>
      </c>
      <c r="I23" s="17">
        <v>97.251999999999995</v>
      </c>
      <c r="J23" s="17">
        <v>101.575</v>
      </c>
      <c r="K23" s="17">
        <v>95.608000000000004</v>
      </c>
      <c r="L23" s="17">
        <v>97.82</v>
      </c>
      <c r="M23" s="17">
        <v>103.36199999999999</v>
      </c>
      <c r="N23" s="17">
        <v>96.218999999999994</v>
      </c>
      <c r="O23" s="17">
        <v>95.751000000000005</v>
      </c>
      <c r="P23" s="17">
        <v>95.295000000000002</v>
      </c>
      <c r="Q23" s="17">
        <v>99.710999999999999</v>
      </c>
      <c r="R23" s="17">
        <v>102.00700000000001</v>
      </c>
      <c r="S23" s="11">
        <v>99.671000000000006</v>
      </c>
      <c r="T23" s="11">
        <f>'Table 88'!T23/'Table 88'!T$22*100</f>
        <v>99.55446254335854</v>
      </c>
    </row>
    <row r="24" spans="1:20" s="169" customFormat="1">
      <c r="A24" s="142">
        <v>2014</v>
      </c>
      <c r="B24" s="9">
        <v>99.55</v>
      </c>
      <c r="C24" s="17">
        <v>103.211</v>
      </c>
      <c r="D24" s="17">
        <v>101.934</v>
      </c>
      <c r="E24" s="17">
        <v>94.012</v>
      </c>
      <c r="F24" s="17">
        <v>98.593999999999994</v>
      </c>
      <c r="G24" s="17">
        <v>103.172</v>
      </c>
      <c r="H24" s="11">
        <v>100.068</v>
      </c>
      <c r="I24" s="17">
        <v>94.748999999999995</v>
      </c>
      <c r="J24" s="17">
        <v>101.34</v>
      </c>
      <c r="K24" s="17">
        <v>95.271000000000001</v>
      </c>
      <c r="L24" s="17">
        <v>93.941999999999993</v>
      </c>
      <c r="M24" s="17">
        <v>104.491</v>
      </c>
      <c r="N24" s="17">
        <v>96.506</v>
      </c>
      <c r="O24" s="17">
        <v>92.513999999999996</v>
      </c>
      <c r="P24" s="17">
        <v>96.131</v>
      </c>
      <c r="Q24" s="17">
        <v>99.576999999999998</v>
      </c>
      <c r="R24" s="17">
        <v>101.97799999999999</v>
      </c>
      <c r="S24" s="11">
        <v>99.221000000000004</v>
      </c>
      <c r="T24" s="11">
        <f>'Table 88'!T24/'Table 88'!T$22*100</f>
        <v>98.918527982479603</v>
      </c>
    </row>
    <row r="25" spans="1:20" s="169" customFormat="1">
      <c r="A25" s="142">
        <v>2015</v>
      </c>
      <c r="B25" s="9">
        <v>98.409000000000006</v>
      </c>
      <c r="C25" s="17">
        <v>107.361</v>
      </c>
      <c r="D25" s="17">
        <v>98.921000000000006</v>
      </c>
      <c r="E25" s="17">
        <v>91.019000000000005</v>
      </c>
      <c r="F25" s="17">
        <v>96.781999999999996</v>
      </c>
      <c r="G25" s="17">
        <v>104.101</v>
      </c>
      <c r="H25" s="11">
        <v>98.873000000000005</v>
      </c>
      <c r="I25" s="17">
        <v>91.742999999999995</v>
      </c>
      <c r="J25" s="17">
        <v>102.581</v>
      </c>
      <c r="K25" s="17">
        <v>91.701999999999998</v>
      </c>
      <c r="L25" s="17">
        <v>90.387</v>
      </c>
      <c r="M25" s="17">
        <v>107.304</v>
      </c>
      <c r="N25" s="17">
        <v>96.863</v>
      </c>
      <c r="O25" s="17">
        <v>92.524000000000001</v>
      </c>
      <c r="P25" s="17">
        <v>93.076999999999998</v>
      </c>
      <c r="Q25" s="17">
        <v>97.808999999999997</v>
      </c>
      <c r="R25" s="17">
        <v>98.94</v>
      </c>
      <c r="S25" s="11">
        <v>98.039000000000001</v>
      </c>
      <c r="T25" s="11">
        <f>'Table 88'!T25/'Table 88'!T$22*100</f>
        <v>98.042000894448037</v>
      </c>
    </row>
    <row r="26" spans="1:20" s="169" customFormat="1">
      <c r="A26" s="142">
        <v>2016</v>
      </c>
      <c r="B26" s="9">
        <v>98.260999999999996</v>
      </c>
      <c r="C26" s="17">
        <v>109.815</v>
      </c>
      <c r="D26" s="17">
        <v>96.9</v>
      </c>
      <c r="E26" s="17">
        <v>90.228999999999999</v>
      </c>
      <c r="F26" s="17">
        <v>92.534000000000006</v>
      </c>
      <c r="G26" s="17">
        <v>105.855</v>
      </c>
      <c r="H26" s="11">
        <v>98.129000000000005</v>
      </c>
      <c r="I26" s="17">
        <v>92.102000000000004</v>
      </c>
      <c r="J26" s="17">
        <v>106.417</v>
      </c>
      <c r="K26" s="17">
        <v>90.256</v>
      </c>
      <c r="L26" s="17">
        <v>87.771000000000001</v>
      </c>
      <c r="M26" s="17">
        <v>109.563</v>
      </c>
      <c r="N26" s="17">
        <v>99.260999999999996</v>
      </c>
      <c r="O26" s="17">
        <v>93.040999999999997</v>
      </c>
      <c r="P26" s="17">
        <v>92.197000000000003</v>
      </c>
      <c r="Q26" s="17">
        <v>98.850999999999999</v>
      </c>
      <c r="R26" s="17">
        <v>97.099000000000004</v>
      </c>
      <c r="S26" s="11">
        <v>98.094999999999999</v>
      </c>
      <c r="T26" s="11">
        <f>'Table 88'!T26/'Table 88'!T$22*100</f>
        <v>98.077996989936494</v>
      </c>
    </row>
    <row r="27" spans="1:20" s="169" customFormat="1">
      <c r="A27" s="142">
        <v>2017</v>
      </c>
      <c r="B27" s="24">
        <v>100.226</v>
      </c>
      <c r="C27" s="17">
        <v>107.255</v>
      </c>
      <c r="D27" s="17">
        <v>107.188</v>
      </c>
      <c r="E27" s="17">
        <v>90.495000000000005</v>
      </c>
      <c r="F27" s="17">
        <v>94.08</v>
      </c>
      <c r="G27" s="17">
        <v>109.48399999999999</v>
      </c>
      <c r="H27" s="11">
        <v>102.464</v>
      </c>
      <c r="I27" s="17">
        <v>94.191000000000003</v>
      </c>
      <c r="J27" s="17">
        <v>111.393</v>
      </c>
      <c r="K27" s="17">
        <v>89.116</v>
      </c>
      <c r="L27" s="17">
        <v>85.382000000000005</v>
      </c>
      <c r="M27" s="17">
        <v>109.95</v>
      </c>
      <c r="N27" s="17">
        <v>102.407</v>
      </c>
      <c r="O27" s="17">
        <v>92.936999999999998</v>
      </c>
      <c r="P27" s="17">
        <v>92.460999999999999</v>
      </c>
      <c r="Q27" s="17">
        <v>102.145</v>
      </c>
      <c r="R27" s="17">
        <v>107.18</v>
      </c>
      <c r="S27" s="11">
        <v>98.554000000000002</v>
      </c>
      <c r="T27" s="11">
        <f>'Table 88'!T27/'Table 88'!T$22*100</f>
        <v>99.608805497844571</v>
      </c>
    </row>
    <row r="28" spans="1:20" s="169" customFormat="1">
      <c r="B28" s="88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</row>
    <row r="29" spans="1:20" s="169" customFormat="1">
      <c r="A29" s="1" t="s">
        <v>22</v>
      </c>
    </row>
    <row r="30" spans="1:20" s="169" customFormat="1">
      <c r="A30" s="1"/>
    </row>
    <row r="31" spans="1:20" s="169" customFormat="1">
      <c r="A31" s="142" t="s">
        <v>656</v>
      </c>
      <c r="B31" s="9">
        <f>((B27/B7)^(1/(2017-1997))-1)*100</f>
        <v>-0.79725971578562538</v>
      </c>
      <c r="C31" s="16">
        <f t="shared" ref="C31:T31" si="0">((C27/C7)^(1/(2017-1997))-1)*100</f>
        <v>1.3364453435488199</v>
      </c>
      <c r="D31" s="17">
        <f t="shared" si="0"/>
        <v>-3.5902609197016599</v>
      </c>
      <c r="E31" s="17">
        <f t="shared" si="0"/>
        <v>-1.4789784295511588</v>
      </c>
      <c r="F31" s="17">
        <f t="shared" si="0"/>
        <v>-0.96603986859659097</v>
      </c>
      <c r="G31" s="73">
        <f t="shared" si="0"/>
        <v>0.37136119919385369</v>
      </c>
      <c r="H31" s="9">
        <f t="shared" si="0"/>
        <v>-1.205809638610611</v>
      </c>
      <c r="I31" s="16">
        <f t="shared" si="0"/>
        <v>-0.30849144222123703</v>
      </c>
      <c r="J31" s="17">
        <f t="shared" si="0"/>
        <v>0.21850187240115559</v>
      </c>
      <c r="K31" s="17">
        <f t="shared" si="0"/>
        <v>-1.6513362481694993</v>
      </c>
      <c r="L31" s="17">
        <f t="shared" si="0"/>
        <v>0.30305437779991617</v>
      </c>
      <c r="M31" s="17">
        <f t="shared" si="0"/>
        <v>0.34717374657426969</v>
      </c>
      <c r="N31" s="17">
        <f t="shared" si="0"/>
        <v>-5.0050133129374004</v>
      </c>
      <c r="O31" s="17">
        <f t="shared" si="0"/>
        <v>-4.1423427642588884</v>
      </c>
      <c r="P31" s="17">
        <f t="shared" si="0"/>
        <v>-3.3465894639029048</v>
      </c>
      <c r="Q31" s="17">
        <f t="shared" si="0"/>
        <v>0.79870725247985774</v>
      </c>
      <c r="R31" s="73">
        <f t="shared" si="0"/>
        <v>-1.4978917812086601</v>
      </c>
      <c r="S31" s="9">
        <f t="shared" si="0"/>
        <v>-0.56109912384584293</v>
      </c>
      <c r="T31" s="9">
        <f t="shared" si="0"/>
        <v>-0.70869164241486038</v>
      </c>
    </row>
    <row r="32" spans="1:20" s="169" customFormat="1">
      <c r="A32" s="142" t="s">
        <v>25</v>
      </c>
      <c r="B32" s="9">
        <f>((B17/B7)^(1/(2007-1997))-1)*100</f>
        <v>-0.99151132475785442</v>
      </c>
      <c r="C32" s="16">
        <f>((C17/C7)^(1/(2007-1997))-1)*100</f>
        <v>1.7220200549818987</v>
      </c>
      <c r="D32" s="17">
        <f>((D17/D7)^(1/(2007-1997))-1)*100</f>
        <v>-4.9853414693339149</v>
      </c>
      <c r="E32" s="17">
        <f t="shared" ref="E32:T32" si="1">((E17/E7)^(1/(2007-1997))-1)*100</f>
        <v>-0.36547412506640065</v>
      </c>
      <c r="F32" s="17">
        <f t="shared" si="1"/>
        <v>-0.35343579568385408</v>
      </c>
      <c r="G32" s="73">
        <f t="shared" si="1"/>
        <v>0.34688238279403372</v>
      </c>
      <c r="H32" s="11">
        <f t="shared" si="1"/>
        <v>-1.1058085794877881</v>
      </c>
      <c r="I32" s="16">
        <f t="shared" si="1"/>
        <v>-8.7272430591311956E-2</v>
      </c>
      <c r="J32" s="17">
        <f t="shared" si="1"/>
        <v>-0.45033588902635424</v>
      </c>
      <c r="K32" s="17">
        <f t="shared" si="1"/>
        <v>-1.2146665792968525</v>
      </c>
      <c r="L32" s="17">
        <f t="shared" si="1"/>
        <v>0.57469458160726017</v>
      </c>
      <c r="M32" s="17">
        <f t="shared" si="1"/>
        <v>-1.1174520404295674</v>
      </c>
      <c r="N32" s="17">
        <f t="shared" si="1"/>
        <v>-6.4222790939545309</v>
      </c>
      <c r="O32" s="17">
        <f t="shared" si="1"/>
        <v>-4.8252487721289539</v>
      </c>
      <c r="P32" s="17">
        <f t="shared" si="1"/>
        <v>-4.3250402034024749</v>
      </c>
      <c r="Q32" s="17">
        <f t="shared" si="1"/>
        <v>0.4555382896800575</v>
      </c>
      <c r="R32" s="73">
        <f t="shared" si="1"/>
        <v>-2.8603298314527903</v>
      </c>
      <c r="S32" s="11">
        <f t="shared" si="1"/>
        <v>-1.0523315920671017</v>
      </c>
      <c r="T32" s="11">
        <f t="shared" si="1"/>
        <v>-0.85192991180261801</v>
      </c>
    </row>
    <row r="33" spans="1:20" s="169" customFormat="1">
      <c r="A33" s="142" t="s">
        <v>657</v>
      </c>
      <c r="B33" s="9">
        <f>((B27/B17)^(1/(2017-2007))-1)*100</f>
        <v>-0.60262699113237117</v>
      </c>
      <c r="C33" s="16">
        <f t="shared" ref="C33:T33" si="2">((C27/C17)^(1/(2017-2007))-1)*100</f>
        <v>0.95233214318304338</v>
      </c>
      <c r="D33" s="17">
        <f t="shared" si="2"/>
        <v>-2.1746966913396282</v>
      </c>
      <c r="E33" s="17">
        <f t="shared" si="2"/>
        <v>-2.5800383346149536</v>
      </c>
      <c r="F33" s="17">
        <f t="shared" si="2"/>
        <v>-1.5748777930912117</v>
      </c>
      <c r="G33" s="73">
        <f t="shared" si="2"/>
        <v>0.39584598700443951</v>
      </c>
      <c r="H33" s="9">
        <f t="shared" si="2"/>
        <v>-1.3057095774180461</v>
      </c>
      <c r="I33" s="16">
        <f t="shared" si="2"/>
        <v>-0.52922064787450651</v>
      </c>
      <c r="J33" s="17">
        <f t="shared" si="2"/>
        <v>0.8918333099761977</v>
      </c>
      <c r="K33" s="17">
        <f t="shared" si="2"/>
        <v>-2.0860756669421443</v>
      </c>
      <c r="L33" s="17">
        <f t="shared" si="2"/>
        <v>3.2147841647534037E-2</v>
      </c>
      <c r="M33" s="17">
        <f t="shared" si="2"/>
        <v>1.8334932372722657</v>
      </c>
      <c r="N33" s="17">
        <f t="shared" si="2"/>
        <v>-3.5662825691642364</v>
      </c>
      <c r="O33" s="17">
        <f t="shared" si="2"/>
        <v>-3.4545367108455571</v>
      </c>
      <c r="P33" s="17">
        <f t="shared" si="2"/>
        <v>-2.3581322833067131</v>
      </c>
      <c r="Q33" s="17">
        <f t="shared" si="2"/>
        <v>1.1430485243333344</v>
      </c>
      <c r="R33" s="73">
        <f t="shared" si="2"/>
        <v>-0.11634477745942062</v>
      </c>
      <c r="S33" s="9">
        <f t="shared" si="2"/>
        <v>-6.7427898433858324E-2</v>
      </c>
      <c r="T33" s="9">
        <f t="shared" si="2"/>
        <v>-0.56524643806812325</v>
      </c>
    </row>
    <row r="34" spans="1:20" s="169" customFormat="1"/>
    <row r="35" spans="1:20" s="169" customFormat="1">
      <c r="A35" s="25" t="s">
        <v>594</v>
      </c>
      <c r="B35" s="97" t="s">
        <v>835</v>
      </c>
    </row>
    <row r="36" spans="1:20" s="169" customFormat="1">
      <c r="A36" s="25" t="s">
        <v>595</v>
      </c>
      <c r="B36" s="3" t="s">
        <v>596</v>
      </c>
    </row>
    <row r="37" spans="1:20" s="169" customFormat="1">
      <c r="A37" s="1" t="s">
        <v>1</v>
      </c>
      <c r="B37" s="3" t="s">
        <v>597</v>
      </c>
    </row>
  </sheetData>
  <mergeCells count="1">
    <mergeCell ref="B6:T6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33"/>
  <dimension ref="A1:T37"/>
  <sheetViews>
    <sheetView workbookViewId="0">
      <selection activeCell="D33" sqref="D33"/>
    </sheetView>
  </sheetViews>
  <sheetFormatPr defaultRowHeight="15"/>
  <sheetData>
    <row r="1" spans="1:20" ht="15.75">
      <c r="A1" s="227" t="s">
        <v>191</v>
      </c>
      <c r="B1" s="2" t="s">
        <v>915</v>
      </c>
    </row>
    <row r="2" spans="1:20">
      <c r="A2" s="3"/>
      <c r="B2" s="3"/>
    </row>
    <row r="3" spans="1:20">
      <c r="A3" s="1" t="s">
        <v>2</v>
      </c>
    </row>
    <row r="4" spans="1:20">
      <c r="A4" s="1"/>
    </row>
    <row r="5" spans="1:20" ht="56.25">
      <c r="A5" s="4" t="s">
        <v>3</v>
      </c>
      <c r="B5" s="68" t="s">
        <v>4</v>
      </c>
      <c r="C5" s="69" t="s">
        <v>5</v>
      </c>
      <c r="D5" s="69" t="s">
        <v>6</v>
      </c>
      <c r="E5" s="69" t="s">
        <v>7</v>
      </c>
      <c r="F5" s="69" t="s">
        <v>8</v>
      </c>
      <c r="G5" s="69" t="s">
        <v>9</v>
      </c>
      <c r="H5" s="70" t="s">
        <v>10</v>
      </c>
      <c r="I5" s="69" t="s">
        <v>11</v>
      </c>
      <c r="J5" s="69" t="s">
        <v>12</v>
      </c>
      <c r="K5" s="69" t="s">
        <v>13</v>
      </c>
      <c r="L5" s="69" t="s">
        <v>14</v>
      </c>
      <c r="M5" s="69" t="s">
        <v>15</v>
      </c>
      <c r="N5" s="69" t="s">
        <v>16</v>
      </c>
      <c r="O5" s="69" t="s">
        <v>17</v>
      </c>
      <c r="P5" s="69" t="s">
        <v>18</v>
      </c>
      <c r="Q5" s="69" t="s">
        <v>19</v>
      </c>
      <c r="R5" s="69" t="s">
        <v>20</v>
      </c>
      <c r="S5" s="70" t="s">
        <v>21</v>
      </c>
      <c r="T5" s="86" t="s">
        <v>80</v>
      </c>
    </row>
    <row r="6" spans="1:20" s="41" customFormat="1">
      <c r="A6" s="67"/>
      <c r="B6" s="246" t="s">
        <v>933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1:20">
      <c r="A7" s="8">
        <v>1997</v>
      </c>
      <c r="B7" s="9">
        <f>B$22*'Table 85'!B7/100</f>
        <v>1.2580323085312002</v>
      </c>
      <c r="C7" s="16">
        <f>C$22*'Table 85'!C7/100</f>
        <v>1.16682701536665</v>
      </c>
      <c r="D7" s="17">
        <f>D$22*'Table 85'!D7/100</f>
        <v>0.26542114154675994</v>
      </c>
      <c r="E7" s="17">
        <f>E$22*'Table 85'!E7/100</f>
        <v>1.3509869241143999</v>
      </c>
      <c r="F7" s="17">
        <f>F$22*'Table 85'!F7/100</f>
        <v>17.525962104886499</v>
      </c>
      <c r="G7" s="73">
        <f>G$22*'Table 85'!G7/100</f>
        <v>7.9728469411087506</v>
      </c>
      <c r="H7" s="9">
        <f>H$22*'Table 85'!H7/100</f>
        <v>0.79607123461135998</v>
      </c>
      <c r="I7" s="16">
        <f>I$22*'Table 85'!I7/100</f>
        <v>1.676102793376</v>
      </c>
      <c r="J7" s="17">
        <f>J$22*'Table 85'!J7/100</f>
        <v>3.1639838993320804</v>
      </c>
      <c r="K7" s="17">
        <f>K$22*'Table 85'!K7/100</f>
        <v>1.3969062806437498</v>
      </c>
      <c r="L7" s="17">
        <f>L$22*'Table 85'!L7/100</f>
        <v>1.2855402675799998</v>
      </c>
      <c r="M7" s="17">
        <f>M$22*'Table 85'!M7/100</f>
        <v>2.1513683834020001</v>
      </c>
      <c r="N7" s="17">
        <f>N$22*'Table 85'!N7/100</f>
        <v>24.100791936699679</v>
      </c>
      <c r="O7" s="17">
        <f>O$22*'Table 85'!O7/100</f>
        <v>3.6764705539583997</v>
      </c>
      <c r="P7" s="17">
        <f>P$22*'Table 85'!P7/100</f>
        <v>6.1731482630483212</v>
      </c>
      <c r="Q7" s="17">
        <f>Q$22*'Table 85'!Q7/100</f>
        <v>5.8777712692826993</v>
      </c>
      <c r="R7" s="73">
        <f>R$22*'Table 85'!R7/100</f>
        <v>14.666607801383247</v>
      </c>
      <c r="S7" s="9">
        <f>S$22*'Table 85'!S7/100</f>
        <v>2.5928515094036997</v>
      </c>
      <c r="T7" s="9">
        <f>'Table 1'!X7/'Table 61'!T7</f>
        <v>3.3308485662338536</v>
      </c>
    </row>
    <row r="8" spans="1:20">
      <c r="A8" s="8">
        <v>1998</v>
      </c>
      <c r="B8" s="9">
        <f>B$22*'Table 85'!B8/100</f>
        <v>1.3082664476671999</v>
      </c>
      <c r="C8" s="16">
        <f>C$22*'Table 85'!C8/100</f>
        <v>1.2385676816865001</v>
      </c>
      <c r="D8" s="17">
        <f>D$22*'Table 85'!D8/100</f>
        <v>0.40563043316501995</v>
      </c>
      <c r="E8" s="17">
        <f>E$22*'Table 85'!E8/100</f>
        <v>1.5020231377134001</v>
      </c>
      <c r="F8" s="17">
        <f>F$22*'Table 85'!F8/100</f>
        <v>16.587921057071</v>
      </c>
      <c r="G8" s="73">
        <f>G$22*'Table 85'!G8/100</f>
        <v>7.4314780162064995</v>
      </c>
      <c r="H8" s="9">
        <f>H$22*'Table 85'!H8/100</f>
        <v>0.87530887565431004</v>
      </c>
      <c r="I8" s="16">
        <f>I$22*'Table 85'!I8/100</f>
        <v>1.8373254858485999</v>
      </c>
      <c r="J8" s="17">
        <f>J$22*'Table 85'!J8/100</f>
        <v>3.3899593969883997</v>
      </c>
      <c r="K8" s="17">
        <f>K$22*'Table 85'!K8/100</f>
        <v>1.1548089415687499</v>
      </c>
      <c r="L8" s="17">
        <f>L$22*'Table 85'!L8/100</f>
        <v>1.3350491367086001</v>
      </c>
      <c r="M8" s="17">
        <f>M$22*'Table 85'!M8/100</f>
        <v>2.0943920850551994</v>
      </c>
      <c r="N8" s="17">
        <f>N$22*'Table 85'!N8/100</f>
        <v>19.148012558455797</v>
      </c>
      <c r="O8" s="17">
        <f>O$22*'Table 85'!O8/100</f>
        <v>6.3669473725968011</v>
      </c>
      <c r="P8" s="17">
        <f>P$22*'Table 85'!P8/100</f>
        <v>4.6200774739152797</v>
      </c>
      <c r="Q8" s="17">
        <f>Q$22*'Table 85'!Q8/100</f>
        <v>6.334690911799</v>
      </c>
      <c r="R8" s="73">
        <f>R$22*'Table 85'!R8/100</f>
        <v>14.244345189582701</v>
      </c>
      <c r="S8" s="9">
        <f>S$22*'Table 85'!S8/100</f>
        <v>2.59346966743745</v>
      </c>
      <c r="T8" s="9">
        <f>'Table 1'!X8/'Table 61'!T8</f>
        <v>3.2981079071863952</v>
      </c>
    </row>
    <row r="9" spans="1:20">
      <c r="A9" s="8">
        <v>1999</v>
      </c>
      <c r="B9" s="9">
        <f>B$22*'Table 85'!B9/100</f>
        <v>1.3887469856384</v>
      </c>
      <c r="C9" s="16">
        <f>C$22*'Table 85'!C9/100</f>
        <v>1.4456222318488501</v>
      </c>
      <c r="D9" s="17">
        <f>D$22*'Table 85'!D9/100</f>
        <v>0.50918552960868002</v>
      </c>
      <c r="E9" s="17">
        <f>E$22*'Table 85'!E9/100</f>
        <v>1.5018501294504003</v>
      </c>
      <c r="F9" s="17">
        <f>F$22*'Table 85'!F9/100</f>
        <v>17.893112822827703</v>
      </c>
      <c r="G9" s="73">
        <f>G$22*'Table 85'!G9/100</f>
        <v>8.2854937558814985</v>
      </c>
      <c r="H9" s="9">
        <f>H$22*'Table 85'!H9/100</f>
        <v>0.98782506919238</v>
      </c>
      <c r="I9" s="16">
        <f>I$22*'Table 85'!I9/100</f>
        <v>1.80413558449806</v>
      </c>
      <c r="J9" s="17">
        <f>J$22*'Table 85'!J9/100</f>
        <v>3.78822813432192</v>
      </c>
      <c r="K9" s="17">
        <f>K$22*'Table 85'!K9/100</f>
        <v>1.0860492809812501</v>
      </c>
      <c r="L9" s="17">
        <f>L$22*'Table 85'!L9/100</f>
        <v>1.4888246628339998</v>
      </c>
      <c r="M9" s="17">
        <f>M$22*'Table 85'!M9/100</f>
        <v>1.9847831156859999</v>
      </c>
      <c r="N9" s="17">
        <f>N$22*'Table 85'!N9/100</f>
        <v>22.560723763713924</v>
      </c>
      <c r="O9" s="17">
        <f>O$22*'Table 85'!O9/100</f>
        <v>9.7350707947823985</v>
      </c>
      <c r="P9" s="17">
        <f>P$22*'Table 85'!P9/100</f>
        <v>2.9810179212588999</v>
      </c>
      <c r="Q9" s="17">
        <f>Q$22*'Table 85'!Q9/100</f>
        <v>6.5892205347897006</v>
      </c>
      <c r="R9" s="73">
        <f>R$22*'Table 85'!R9/100</f>
        <v>12.54714724417</v>
      </c>
      <c r="S9" s="9">
        <f>S$22*'Table 85'!S9/100</f>
        <v>2.6274189066510001</v>
      </c>
      <c r="T9" s="9">
        <f>'Table 1'!X9/'Table 61'!T9</f>
        <v>3.43953668171044</v>
      </c>
    </row>
    <row r="10" spans="1:20">
      <c r="A10" s="8">
        <v>2000</v>
      </c>
      <c r="B10" s="9">
        <f>B$22*'Table 85'!B10/100</f>
        <v>1.42910073536</v>
      </c>
      <c r="C10" s="16">
        <f>C$22*'Table 85'!C10/100</f>
        <v>1.3782893950385999</v>
      </c>
      <c r="D10" s="17">
        <f>D$22*'Table 85'!D10/100</f>
        <v>0.66441091645113981</v>
      </c>
      <c r="E10" s="17">
        <f>E$22*'Table 85'!E10/100</f>
        <v>1.4092215054401998</v>
      </c>
      <c r="F10" s="17">
        <f>F$22*'Table 85'!F10/100</f>
        <v>14.9115457227806</v>
      </c>
      <c r="G10" s="73">
        <f>G$22*'Table 85'!G10/100</f>
        <v>8.3632541363887505</v>
      </c>
      <c r="H10" s="9">
        <f>H$22*'Table 85'!H10/100</f>
        <v>1.04352391536246</v>
      </c>
      <c r="I10" s="16">
        <f>I$22*'Table 85'!I10/100</f>
        <v>1.7419971394753402</v>
      </c>
      <c r="J10" s="17">
        <f>J$22*'Table 85'!J10/100</f>
        <v>3.9700350993778799</v>
      </c>
      <c r="K10" s="17">
        <f>K$22*'Table 85'!K10/100</f>
        <v>1.0656492300375</v>
      </c>
      <c r="L10" s="17">
        <f>L$22*'Table 85'!L10/100</f>
        <v>1.6415103710855001</v>
      </c>
      <c r="M10" s="17">
        <f>M$22*'Table 85'!M10/100</f>
        <v>1.9329141593579999</v>
      </c>
      <c r="N10" s="17">
        <f>N$22*'Table 85'!N10/100</f>
        <v>19.659564412541119</v>
      </c>
      <c r="O10" s="17">
        <f>O$22*'Table 85'!O10/100</f>
        <v>10.414432170043201</v>
      </c>
      <c r="P10" s="17">
        <f>P$22*'Table 85'!P10/100</f>
        <v>3.2701460060721401</v>
      </c>
      <c r="Q10" s="17">
        <f>Q$22*'Table 85'!Q10/100</f>
        <v>6.4235908112322999</v>
      </c>
      <c r="R10" s="73">
        <f>R$22*'Table 85'!R10/100</f>
        <v>11.974155915475199</v>
      </c>
      <c r="S10" s="9">
        <f>S$22*'Table 85'!S10/100</f>
        <v>2.6480653849782501</v>
      </c>
      <c r="T10" s="9">
        <f>'Table 1'!X10/'Table 61'!T10</f>
        <v>3.3459610570805927</v>
      </c>
    </row>
    <row r="11" spans="1:20">
      <c r="A11" s="8">
        <v>2001</v>
      </c>
      <c r="B11" s="9">
        <f>B$22*'Table 85'!B11/100</f>
        <v>1.4408270780800001</v>
      </c>
      <c r="C11" s="16">
        <f>C$22*'Table 85'!C11/100</f>
        <v>1.3411955650846499</v>
      </c>
      <c r="D11" s="17">
        <f>D$22*'Table 85'!D11/100</f>
        <v>0.70614819976064003</v>
      </c>
      <c r="E11" s="17">
        <f>E$22*'Table 85'!E11/100</f>
        <v>1.3618691438571</v>
      </c>
      <c r="F11" s="17">
        <f>F$22*'Table 85'!F11/100</f>
        <v>17.4846657148193</v>
      </c>
      <c r="G11" s="73">
        <f>G$22*'Table 85'!G11/100</f>
        <v>7.3029261732870001</v>
      </c>
      <c r="H11" s="9">
        <f>H$22*'Table 85'!H11/100</f>
        <v>1.0690357966181598</v>
      </c>
      <c r="I11" s="16">
        <f>I$22*'Table 85'!I11/100</f>
        <v>1.6446247653052799</v>
      </c>
      <c r="J11" s="17">
        <f>J$22*'Table 85'!J11/100</f>
        <v>3.7554368403188398</v>
      </c>
      <c r="K11" s="17">
        <f>K$22*'Table 85'!K11/100</f>
        <v>1.0513508507437499</v>
      </c>
      <c r="L11" s="17">
        <f>L$22*'Table 85'!L11/100</f>
        <v>1.6270313621893999</v>
      </c>
      <c r="M11" s="17">
        <f>M$22*'Table 85'!M11/100</f>
        <v>1.8534082775264</v>
      </c>
      <c r="N11" s="17">
        <f>N$22*'Table 85'!N11/100</f>
        <v>20.356768814658579</v>
      </c>
      <c r="O11" s="17">
        <f>O$22*'Table 85'!O11/100</f>
        <v>13.068587006020801</v>
      </c>
      <c r="P11" s="17">
        <f>P$22*'Table 85'!P11/100</f>
        <v>3.1824101490896997</v>
      </c>
      <c r="Q11" s="17">
        <f>Q$22*'Table 85'!Q11/100</f>
        <v>6.6388177595087008</v>
      </c>
      <c r="R11" s="73">
        <f>R$22*'Table 85'!R11/100</f>
        <v>11.187848269996401</v>
      </c>
      <c r="S11" s="9">
        <f>S$22*'Table 85'!S11/100</f>
        <v>2.6132012718747499</v>
      </c>
      <c r="T11" s="9">
        <f>'Table 1'!X11/'Table 61'!T11</f>
        <v>3.2984483094810253</v>
      </c>
    </row>
    <row r="12" spans="1:20">
      <c r="A12" s="8">
        <v>2002</v>
      </c>
      <c r="B12" s="9">
        <f>B$22*'Table 85'!B12/100</f>
        <v>1.7426858358399999</v>
      </c>
      <c r="C12" s="16">
        <f>C$22*'Table 85'!C12/100</f>
        <v>1.3512104130145499</v>
      </c>
      <c r="D12" s="17">
        <f>D$22*'Table 85'!D12/100</f>
        <v>1.2848927592960799</v>
      </c>
      <c r="E12" s="17">
        <f>E$22*'Table 85'!E12/100</f>
        <v>1.4472314208213002</v>
      </c>
      <c r="F12" s="17">
        <f>F$22*'Table 85'!F12/100</f>
        <v>16.2607762170074</v>
      </c>
      <c r="G12" s="73">
        <f>G$22*'Table 85'!G12/100</f>
        <v>7.9523634056984998</v>
      </c>
      <c r="H12" s="9">
        <f>H$22*'Table 85'!H12/100</f>
        <v>1.5062189558506898</v>
      </c>
      <c r="I12" s="16">
        <f>I$22*'Table 85'!I12/100</f>
        <v>1.7100081044554201</v>
      </c>
      <c r="J12" s="17">
        <f>J$22*'Table 85'!J12/100</f>
        <v>3.9097488120980399</v>
      </c>
      <c r="K12" s="17">
        <f>K$22*'Table 85'!K12/100</f>
        <v>1.0836356450437499</v>
      </c>
      <c r="L12" s="17">
        <f>L$22*'Table 85'!L12/100</f>
        <v>1.6946890350955999</v>
      </c>
      <c r="M12" s="17">
        <f>M$22*'Table 85'!M12/100</f>
        <v>1.7698610721035999</v>
      </c>
      <c r="N12" s="17">
        <f>N$22*'Table 85'!N12/100</f>
        <v>15.378610306103861</v>
      </c>
      <c r="O12" s="17">
        <f>O$22*'Table 85'!O12/100</f>
        <v>13.797209095963201</v>
      </c>
      <c r="P12" s="17">
        <f>P$22*'Table 85'!P12/100</f>
        <v>3.4701087938000397</v>
      </c>
      <c r="Q12" s="17">
        <f>Q$22*'Table 85'!Q12/100</f>
        <v>6.4392201887697986</v>
      </c>
      <c r="R12" s="73">
        <f>R$22*'Table 85'!R12/100</f>
        <v>12.262947692954649</v>
      </c>
      <c r="S12" s="9">
        <f>S$22*'Table 85'!S12/100</f>
        <v>2.6170338516840004</v>
      </c>
      <c r="T12" s="9">
        <f>'Table 1'!X12/'Table 61'!T12</f>
        <v>3.086279363770061</v>
      </c>
    </row>
    <row r="13" spans="1:20">
      <c r="A13" s="8">
        <v>2003</v>
      </c>
      <c r="B13" s="9">
        <f>B$22*'Table 85'!B13/100</f>
        <v>1.8571046792575998</v>
      </c>
      <c r="C13" s="16">
        <f>C$22*'Table 85'!C13/100</f>
        <v>1.3888876321682999</v>
      </c>
      <c r="D13" s="17">
        <f>D$22*'Table 85'!D13/100</f>
        <v>1.47173588701434</v>
      </c>
      <c r="E13" s="17">
        <f>E$22*'Table 85'!E13/100</f>
        <v>1.4075087236365003</v>
      </c>
      <c r="F13" s="17">
        <f>F$22*'Table 85'!F13/100</f>
        <v>15.691015085299</v>
      </c>
      <c r="G13" s="73">
        <f>G$22*'Table 85'!G13/100</f>
        <v>8.9617072712587493</v>
      </c>
      <c r="H13" s="9">
        <f>H$22*'Table 85'!H13/100</f>
        <v>1.65871214164215</v>
      </c>
      <c r="I13" s="16">
        <f>I$22*'Table 85'!I13/100</f>
        <v>1.7027773561242401</v>
      </c>
      <c r="J13" s="17">
        <f>J$22*'Table 85'!J13/100</f>
        <v>3.5543735720048399</v>
      </c>
      <c r="K13" s="17">
        <f>K$22*'Table 85'!K13/100</f>
        <v>1.2939695351812497</v>
      </c>
      <c r="L13" s="17">
        <f>L$22*'Table 85'!L13/100</f>
        <v>1.7165076337547001</v>
      </c>
      <c r="M13" s="17">
        <f>M$22*'Table 85'!M13/100</f>
        <v>1.7589940484311999</v>
      </c>
      <c r="N13" s="17">
        <f>N$22*'Table 85'!N13/100</f>
        <v>15.854799770087817</v>
      </c>
      <c r="O13" s="17">
        <f>O$22*'Table 85'!O13/100</f>
        <v>15.1077623501664</v>
      </c>
      <c r="P13" s="17">
        <f>P$22*'Table 85'!P13/100</f>
        <v>2.9906110526161398</v>
      </c>
      <c r="Q13" s="17">
        <f>Q$22*'Table 85'!Q13/100</f>
        <v>6.0476105051902005</v>
      </c>
      <c r="R13" s="73">
        <f>R$22*'Table 85'!R13/100</f>
        <v>12.292945300002398</v>
      </c>
      <c r="S13" s="9">
        <f>S$22*'Table 85'!S13/100</f>
        <v>2.6848581511470502</v>
      </c>
      <c r="T13" s="9">
        <f>'Table 1'!X13/'Table 61'!T13</f>
        <v>3.1597429881795409</v>
      </c>
    </row>
    <row r="14" spans="1:20">
      <c r="A14" s="8">
        <v>2004</v>
      </c>
      <c r="B14" s="9">
        <f>B$22*'Table 85'!B14/100</f>
        <v>1.7407037056512003</v>
      </c>
      <c r="C14" s="16">
        <f>C$22*'Table 85'!C14/100</f>
        <v>1.50859585491615</v>
      </c>
      <c r="D14" s="17">
        <f>D$22*'Table 85'!D14/100</f>
        <v>1.2987896424538798</v>
      </c>
      <c r="E14" s="17">
        <f>E$22*'Table 85'!E14/100</f>
        <v>1.4972827113072</v>
      </c>
      <c r="F14" s="17">
        <f>F$22*'Table 85'!F14/100</f>
        <v>16.3343354118146</v>
      </c>
      <c r="G14" s="73">
        <f>G$22*'Table 85'!G14/100</f>
        <v>8.6950360406670004</v>
      </c>
      <c r="H14" s="9">
        <f>H$22*'Table 85'!H14/100</f>
        <v>1.5300845038824999</v>
      </c>
      <c r="I14" s="16">
        <f>I$22*'Table 85'!I14/100</f>
        <v>1.7678796414523199</v>
      </c>
      <c r="J14" s="17">
        <f>J$22*'Table 85'!J14/100</f>
        <v>3.4331471331579597</v>
      </c>
      <c r="K14" s="17">
        <f>K$22*'Table 85'!K14/100</f>
        <v>1.2541638513</v>
      </c>
      <c r="L14" s="17">
        <f>L$22*'Table 85'!L14/100</f>
        <v>1.5236321112554998</v>
      </c>
      <c r="M14" s="17">
        <f>M$22*'Table 85'!M14/100</f>
        <v>1.7155736859099999</v>
      </c>
      <c r="N14" s="17">
        <f>N$22*'Table 85'!N14/100</f>
        <v>11.92446255870316</v>
      </c>
      <c r="O14" s="17">
        <f>O$22*'Table 85'!O14/100</f>
        <v>13.647868068542401</v>
      </c>
      <c r="P14" s="17">
        <f>P$22*'Table 85'!P14/100</f>
        <v>3.3955555510998998</v>
      </c>
      <c r="Q14" s="17">
        <f>Q$22*'Table 85'!Q14/100</f>
        <v>5.5495126626551006</v>
      </c>
      <c r="R14" s="73">
        <f>R$22*'Table 85'!R14/100</f>
        <v>11.8611278948459</v>
      </c>
      <c r="S14" s="9">
        <f>S$22*'Table 85'!S14/100</f>
        <v>2.5775211901667001</v>
      </c>
      <c r="T14" s="9">
        <f>'Table 1'!X14/'Table 61'!T14</f>
        <v>3.1151297162498079</v>
      </c>
    </row>
    <row r="15" spans="1:20">
      <c r="A15" s="8">
        <v>2005</v>
      </c>
      <c r="B15" s="9">
        <f>B$22*'Table 85'!B15/100</f>
        <v>1.6939193808896003</v>
      </c>
      <c r="C15" s="16">
        <f>C$22*'Table 85'!C15/100</f>
        <v>1.28846366352495</v>
      </c>
      <c r="D15" s="17">
        <f>D$22*'Table 85'!D15/100</f>
        <v>1.28372691339358</v>
      </c>
      <c r="E15" s="17">
        <f>E$22*'Table 85'!E15/100</f>
        <v>1.6503777232359003</v>
      </c>
      <c r="F15" s="17">
        <f>F$22*'Table 85'!F15/100</f>
        <v>16.455159615565901</v>
      </c>
      <c r="G15" s="73">
        <f>G$22*'Table 85'!G15/100</f>
        <v>7.6052349027899995</v>
      </c>
      <c r="H15" s="9">
        <f>H$22*'Table 85'!H15/100</f>
        <v>1.4992188977918599</v>
      </c>
      <c r="I15" s="16">
        <f>I$22*'Table 85'!I15/100</f>
        <v>1.87291711986038</v>
      </c>
      <c r="J15" s="17">
        <f>J$22*'Table 85'!J15/100</f>
        <v>3.5301152069497199</v>
      </c>
      <c r="K15" s="17">
        <f>K$22*'Table 85'!K15/100</f>
        <v>1.2001949517374999</v>
      </c>
      <c r="L15" s="17">
        <f>L$22*'Table 85'!L15/100</f>
        <v>1.2539133080558</v>
      </c>
      <c r="M15" s="17">
        <f>M$22*'Table 85'!M15/100</f>
        <v>1.6803314349080001</v>
      </c>
      <c r="N15" s="17">
        <f>N$22*'Table 85'!N15/100</f>
        <v>9.7586965853525189</v>
      </c>
      <c r="O15" s="17">
        <f>O$22*'Table 85'!O15/100</f>
        <v>17.029709664436801</v>
      </c>
      <c r="P15" s="17">
        <f>P$22*'Table 85'!P15/100</f>
        <v>3.1530589789768197</v>
      </c>
      <c r="Q15" s="17">
        <f>Q$22*'Table 85'!Q15/100</f>
        <v>5.0488307630338003</v>
      </c>
      <c r="R15" s="73">
        <f>R$22*'Table 85'!R15/100</f>
        <v>10.1538566789184</v>
      </c>
      <c r="S15" s="9">
        <f>S$22*'Table 85'!S15/100</f>
        <v>2.4385345378583501</v>
      </c>
      <c r="T15" s="9">
        <f>'Table 1'!X15/'Table 61'!T15</f>
        <v>2.9588277747776242</v>
      </c>
    </row>
    <row r="16" spans="1:20">
      <c r="A16" s="8">
        <v>2006</v>
      </c>
      <c r="B16" s="9">
        <f>B$22*'Table 85'!B16/100</f>
        <v>1.7269498404480002</v>
      </c>
      <c r="C16" s="16">
        <f>C$22*'Table 85'!C16/100</f>
        <v>1.3507566658591497</v>
      </c>
      <c r="D16" s="17">
        <f>D$22*'Table 85'!D16/100</f>
        <v>1.3513179954369199</v>
      </c>
      <c r="E16" s="17">
        <f>E$22*'Table 85'!E16/100</f>
        <v>1.7284909539804003</v>
      </c>
      <c r="F16" s="17">
        <f>F$22*'Table 85'!F16/100</f>
        <v>13.761054105752201</v>
      </c>
      <c r="G16" s="73">
        <f>G$22*'Table 85'!G16/100</f>
        <v>7.4771325418387491</v>
      </c>
      <c r="H16" s="9">
        <f>H$22*'Table 85'!H16/100</f>
        <v>1.5380019842721999</v>
      </c>
      <c r="I16" s="16">
        <f>I$22*'Table 85'!I16/100</f>
        <v>1.9623688863178401</v>
      </c>
      <c r="J16" s="17">
        <f>J$22*'Table 85'!J16/100</f>
        <v>3.4910141225751601</v>
      </c>
      <c r="K16" s="17">
        <f>K$22*'Table 85'!K16/100</f>
        <v>1.2465464162812501</v>
      </c>
      <c r="L16" s="17">
        <f>L$22*'Table 85'!L16/100</f>
        <v>1.3494169396991997</v>
      </c>
      <c r="M16" s="17">
        <f>M$22*'Table 85'!M16/100</f>
        <v>1.6432753615068001</v>
      </c>
      <c r="N16" s="17">
        <f>N$22*'Table 85'!N16/100</f>
        <v>8.9477070776708203</v>
      </c>
      <c r="O16" s="17">
        <f>O$22*'Table 85'!O16/100</f>
        <v>18.721721680747198</v>
      </c>
      <c r="P16" s="17">
        <f>P$22*'Table 85'!P16/100</f>
        <v>2.92580976795134</v>
      </c>
      <c r="Q16" s="17">
        <f>Q$22*'Table 85'!Q16/100</f>
        <v>4.8311031143514001</v>
      </c>
      <c r="R16" s="73">
        <f>R$22*'Table 85'!R16/100</f>
        <v>10.259996360151549</v>
      </c>
      <c r="S16" s="9">
        <f>S$22*'Table 85'!S16/100</f>
        <v>2.4517383934592503</v>
      </c>
      <c r="T16" s="9">
        <f>'Table 1'!X16/'Table 61'!T16</f>
        <v>2.9206110575278039</v>
      </c>
    </row>
    <row r="17" spans="1:20">
      <c r="A17" s="8">
        <v>2007</v>
      </c>
      <c r="B17" s="9">
        <f>B$22*'Table 85'!B17/100</f>
        <v>2.0053559127680001</v>
      </c>
      <c r="C17" s="16">
        <f>C$22*'Table 85'!C17/100</f>
        <v>1.4061462293290501</v>
      </c>
      <c r="D17" s="17">
        <f>D$22*'Table 85'!D17/100</f>
        <v>1.7576759164450999</v>
      </c>
      <c r="E17" s="17">
        <f>E$22*'Table 85'!E17/100</f>
        <v>1.7402036133855001</v>
      </c>
      <c r="F17" s="17">
        <f>F$22*'Table 85'!F17/100</f>
        <v>11.344892658773601</v>
      </c>
      <c r="G17" s="73">
        <f>G$22*'Table 85'!G17/100</f>
        <v>7.7935036357770002</v>
      </c>
      <c r="H17" s="9">
        <f>H$22*'Table 85'!H17/100</f>
        <v>1.9013137947259096</v>
      </c>
      <c r="I17" s="16">
        <f>I$22*'Table 85'!I17/100</f>
        <v>2.1692500497014602</v>
      </c>
      <c r="J17" s="17">
        <f>J$22*'Table 85'!J17/100</f>
        <v>3.4568170203545998</v>
      </c>
      <c r="K17" s="17">
        <f>K$22*'Table 85'!K17/100</f>
        <v>1.11929952965625</v>
      </c>
      <c r="L17" s="17">
        <f>L$22*'Table 85'!L17/100</f>
        <v>1.2444608060883</v>
      </c>
      <c r="M17" s="17">
        <f>M$22*'Table 85'!M17/100</f>
        <v>1.5885902072431997</v>
      </c>
      <c r="N17" s="17">
        <f>N$22*'Table 85'!N17/100</f>
        <v>6.7939691281641794</v>
      </c>
      <c r="O17" s="17">
        <f>O$22*'Table 85'!O17/100</f>
        <v>18.4553085117888</v>
      </c>
      <c r="P17" s="17">
        <f>P$22*'Table 85'!P17/100</f>
        <v>3.8419538125677599</v>
      </c>
      <c r="Q17" s="17">
        <f>Q$22*'Table 85'!Q17/100</f>
        <v>4.7988857574541006</v>
      </c>
      <c r="R17" s="73">
        <f>R$22*'Table 85'!R17/100</f>
        <v>11.25680573212345</v>
      </c>
      <c r="S17" s="9">
        <f>S$22*'Table 85'!S17/100</f>
        <v>2.3843591677805005</v>
      </c>
      <c r="T17" s="9">
        <f>'Table 1'!X17/'Table 61'!T17</f>
        <v>2.7954199668707678</v>
      </c>
    </row>
    <row r="18" spans="1:20">
      <c r="A18" s="8">
        <v>2008</v>
      </c>
      <c r="B18" s="9">
        <f>B$22*'Table 85'!B18/100</f>
        <v>1.9020884430080001</v>
      </c>
      <c r="C18" s="16">
        <f>C$22*'Table 85'!C18/100</f>
        <v>1.5039125360622001</v>
      </c>
      <c r="D18" s="17">
        <f>D$22*'Table 85'!D18/100</f>
        <v>1.58411410524812</v>
      </c>
      <c r="E18" s="17">
        <f>E$22*'Table 85'!E18/100</f>
        <v>1.8351332472936002</v>
      </c>
      <c r="F18" s="17">
        <f>F$22*'Table 85'!F18/100</f>
        <v>12.743485244252602</v>
      </c>
      <c r="G18" s="73">
        <f>G$22*'Table 85'!G18/100</f>
        <v>8.1937352226487494</v>
      </c>
      <c r="H18" s="9">
        <f>H$22*'Table 85'!H18/100</f>
        <v>1.7748351873577499</v>
      </c>
      <c r="I18" s="16">
        <f>I$22*'Table 85'!I18/100</f>
        <v>2.1559638690222602</v>
      </c>
      <c r="J18" s="17">
        <f>J$22*'Table 85'!J18/100</f>
        <v>3.5234457912202801</v>
      </c>
      <c r="K18" s="17">
        <f>K$22*'Table 85'!K18/100</f>
        <v>1.0568732497687499</v>
      </c>
      <c r="L18" s="17">
        <f>L$22*'Table 85'!L18/100</f>
        <v>1.1844540994805002</v>
      </c>
      <c r="M18" s="17">
        <f>M$22*'Table 85'!M18/100</f>
        <v>1.5588530663299998</v>
      </c>
      <c r="N18" s="17">
        <f>N$22*'Table 85'!N18/100</f>
        <v>7.4336194361880992</v>
      </c>
      <c r="O18" s="17">
        <f>O$22*'Table 85'!O18/100</f>
        <v>16.629700190155202</v>
      </c>
      <c r="P18" s="17">
        <f>P$22*'Table 85'!P18/100</f>
        <v>4.3634135621056798</v>
      </c>
      <c r="Q18" s="17">
        <f>Q$22*'Table 85'!Q18/100</f>
        <v>4.9956908794062995</v>
      </c>
      <c r="R18" s="73">
        <f>R$22*'Table 85'!R18/100</f>
        <v>10.738106368776801</v>
      </c>
      <c r="S18" s="9">
        <f>S$22*'Table 85'!S18/100</f>
        <v>2.3395797998156498</v>
      </c>
      <c r="T18" s="9">
        <f>'Table 1'!X18/'Table 61'!T18</f>
        <v>2.8332319138896827</v>
      </c>
    </row>
    <row r="19" spans="1:20">
      <c r="A19" s="8">
        <v>2009</v>
      </c>
      <c r="B19" s="9">
        <f>B$22*'Table 85'!B19/100</f>
        <v>1.6629769668736001</v>
      </c>
      <c r="C19" s="16">
        <f>C$22*'Table 85'!C19/100</f>
        <v>1.4969766866868</v>
      </c>
      <c r="D19" s="17">
        <f>D$22*'Table 85'!D19/100</f>
        <v>1.2304617458001599</v>
      </c>
      <c r="E19" s="17">
        <f>E$22*'Table 85'!E19/100</f>
        <v>1.6935605856807001</v>
      </c>
      <c r="F19" s="17">
        <f>F$22*'Table 85'!F19/100</f>
        <v>12.8315627011928</v>
      </c>
      <c r="G19" s="73">
        <f>G$22*'Table 85'!G19/100</f>
        <v>7.3671378830369996</v>
      </c>
      <c r="H19" s="9">
        <f>H$22*'Table 85'!H19/100</f>
        <v>1.4586135340789699</v>
      </c>
      <c r="I19" s="16">
        <f>I$22*'Table 85'!I19/100</f>
        <v>1.90526385974474</v>
      </c>
      <c r="J19" s="17">
        <f>J$22*'Table 85'!J19/100</f>
        <v>3.6313987850370002</v>
      </c>
      <c r="K19" s="17">
        <f>K$22*'Table 85'!K19/100</f>
        <v>0.9343088168625</v>
      </c>
      <c r="L19" s="17">
        <f>L$22*'Table 85'!L19/100</f>
        <v>1.4657160756710998</v>
      </c>
      <c r="M19" s="17">
        <f>M$22*'Table 85'!M19/100</f>
        <v>1.5529183667256001</v>
      </c>
      <c r="N19" s="17">
        <f>N$22*'Table 85'!N19/100</f>
        <v>7.6464553181076802</v>
      </c>
      <c r="O19" s="17">
        <f>O$22*'Table 85'!O19/100</f>
        <v>18.387964749945599</v>
      </c>
      <c r="P19" s="17">
        <f>P$22*'Table 85'!P19/100</f>
        <v>4.7143569900354398</v>
      </c>
      <c r="Q19" s="17">
        <f>Q$22*'Table 85'!Q19/100</f>
        <v>4.7080269760361002</v>
      </c>
      <c r="R19" s="73">
        <f>R$22*'Table 85'!R19/100</f>
        <v>9.4192486129935009</v>
      </c>
      <c r="S19" s="9">
        <f>S$22*'Table 85'!S19/100</f>
        <v>2.3547123084818495</v>
      </c>
      <c r="T19" s="9">
        <f>'Table 1'!X19/'Table 61'!T19</f>
        <v>2.8000118917281522</v>
      </c>
    </row>
    <row r="20" spans="1:20">
      <c r="A20" s="8">
        <v>2010</v>
      </c>
      <c r="B20" s="9">
        <f>B$22*'Table 85'!B20/100</f>
        <v>1.7748084495104002</v>
      </c>
      <c r="C20" s="16">
        <f>C$22*'Table 85'!C20/100</f>
        <v>1.6361960371168498</v>
      </c>
      <c r="D20" s="17">
        <f>D$22*'Table 85'!D20/100</f>
        <v>1.3355371053006797</v>
      </c>
      <c r="E20" s="17">
        <f>E$22*'Table 85'!E20/100</f>
        <v>1.9165509358614004</v>
      </c>
      <c r="F20" s="17">
        <f>F$22*'Table 85'!F20/100</f>
        <v>12.741065533897102</v>
      </c>
      <c r="G20" s="73">
        <f>G$22*'Table 85'!G20/100</f>
        <v>6.9522018146324998</v>
      </c>
      <c r="H20" s="9">
        <f>H$22*'Table 85'!H20/100</f>
        <v>1.57841883654724</v>
      </c>
      <c r="I20" s="16">
        <f>I$22*'Table 85'!I20/100</f>
        <v>2.1296214607909998</v>
      </c>
      <c r="J20" s="17">
        <f>J$22*'Table 85'!J20/100</f>
        <v>3.6369566314781996</v>
      </c>
      <c r="K20" s="17">
        <f>K$22*'Table 85'!K20/100</f>
        <v>0.96504888416250001</v>
      </c>
      <c r="L20" s="17">
        <f>L$22*'Table 85'!L20/100</f>
        <v>1.7498916465857999</v>
      </c>
      <c r="M20" s="17">
        <f>M$22*'Table 85'!M20/100</f>
        <v>1.5364507686275999</v>
      </c>
      <c r="N20" s="17">
        <f>N$22*'Table 85'!N20/100</f>
        <v>6.9129262839813395</v>
      </c>
      <c r="O20" s="17">
        <f>O$22*'Table 85'!O20/100</f>
        <v>17.855761965379198</v>
      </c>
      <c r="P20" s="17">
        <f>P$22*'Table 85'!P20/100</f>
        <v>5.1039270660791196</v>
      </c>
      <c r="Q20" s="17">
        <f>Q$22*'Table 85'!Q20/100</f>
        <v>4.6547620573883002</v>
      </c>
      <c r="R20" s="73">
        <f>R$22*'Table 85'!R20/100</f>
        <v>10.4247980285003</v>
      </c>
      <c r="S20" s="9">
        <f>S$22*'Table 85'!S20/100</f>
        <v>2.4464222343689999</v>
      </c>
      <c r="T20" s="9">
        <f>'Table 1'!X20/'Table 61'!T20</f>
        <v>2.9268534781860218</v>
      </c>
    </row>
    <row r="21" spans="1:20">
      <c r="A21" s="8">
        <v>2011</v>
      </c>
      <c r="B21" s="9">
        <f>B$22*'Table 85'!B21/100</f>
        <v>1.7524300483711999</v>
      </c>
      <c r="C21" s="16">
        <f>C$22*'Table 85'!C21/100</f>
        <v>1.59496986699765</v>
      </c>
      <c r="D21" s="17">
        <f>D$22*'Table 85'!D21/100</f>
        <v>1.29288579880362</v>
      </c>
      <c r="E21" s="17">
        <f>E$22*'Table 85'!E21/100</f>
        <v>1.8906688997166001</v>
      </c>
      <c r="F21" s="17">
        <f>F$22*'Table 85'!F21/100</f>
        <v>13.476657481969101</v>
      </c>
      <c r="G21" s="73">
        <f>G$22*'Table 85'!G21/100</f>
        <v>5.2589390285249999</v>
      </c>
      <c r="H21" s="9">
        <f>H$22*'Table 85'!H21/100</f>
        <v>1.54878483851722</v>
      </c>
      <c r="I21" s="16">
        <f>I$22*'Table 85'!I21/100</f>
        <v>2.3651701140247399</v>
      </c>
      <c r="J21" s="17">
        <f>J$22*'Table 85'!J21/100</f>
        <v>3.5707201791848395</v>
      </c>
      <c r="K21" s="17">
        <f>K$22*'Table 85'!K21/100</f>
        <v>0.92289714614999996</v>
      </c>
      <c r="L21" s="17">
        <f>L$22*'Table 85'!L21/100</f>
        <v>1.9609159728626</v>
      </c>
      <c r="M21" s="17">
        <f>M$22*'Table 85'!M21/100</f>
        <v>1.5687018037431997</v>
      </c>
      <c r="N21" s="17">
        <f>N$22*'Table 85'!N21/100</f>
        <v>6.5481764609120399</v>
      </c>
      <c r="O21" s="17">
        <f>O$22*'Table 85'!O21/100</f>
        <v>17.534943766598399</v>
      </c>
      <c r="P21" s="17">
        <f>P$22*'Table 85'!P21/100</f>
        <v>4.49520793959306</v>
      </c>
      <c r="Q21" s="17">
        <f>Q$22*'Table 85'!Q21/100</f>
        <v>4.528351651865</v>
      </c>
      <c r="R21" s="73">
        <f>R$22*'Table 85'!R21/100</f>
        <v>8.2594152086460504</v>
      </c>
      <c r="S21" s="9">
        <f>S$22*'Table 85'!S21/100</f>
        <v>2.4560902260168502</v>
      </c>
      <c r="T21" s="9">
        <f>'Table 1'!X21/'Table 61'!T21</f>
        <v>2.9327553000279365</v>
      </c>
    </row>
    <row r="22" spans="1:20">
      <c r="A22" s="8">
        <v>2012</v>
      </c>
      <c r="B22" s="9">
        <v>1.5130764800000001</v>
      </c>
      <c r="C22" s="16">
        <v>1.620525555</v>
      </c>
      <c r="D22" s="17">
        <v>0.93267672199999996</v>
      </c>
      <c r="E22" s="17">
        <v>1.7300826300000001</v>
      </c>
      <c r="F22" s="17">
        <v>16.13140237</v>
      </c>
      <c r="G22" s="73">
        <v>6.4211709749999999</v>
      </c>
      <c r="H22" s="11">
        <v>1.2567429189999999</v>
      </c>
      <c r="I22" s="16">
        <v>2.555034746</v>
      </c>
      <c r="J22" s="17">
        <v>3.2693214359999998</v>
      </c>
      <c r="K22" s="17">
        <v>0.96545437499999998</v>
      </c>
      <c r="L22" s="17">
        <v>2.22411811</v>
      </c>
      <c r="M22" s="17">
        <v>1.5910722799999999</v>
      </c>
      <c r="N22" s="17">
        <v>6.0140119219999999</v>
      </c>
      <c r="O22" s="17">
        <v>15.58883376</v>
      </c>
      <c r="P22" s="17">
        <v>3.1765335619999999</v>
      </c>
      <c r="Q22" s="17">
        <v>4.16783401</v>
      </c>
      <c r="R22" s="73">
        <v>7.4068165549999998</v>
      </c>
      <c r="S22" s="11">
        <v>2.472632135</v>
      </c>
      <c r="T22" s="11">
        <v>3.077997345</v>
      </c>
    </row>
    <row r="23" spans="1:20">
      <c r="A23" s="8">
        <v>2013</v>
      </c>
      <c r="B23" s="9">
        <f>B$22*'Table 85'!B23/100</f>
        <v>1.4522356747392002</v>
      </c>
      <c r="C23" s="16">
        <f>C$22*'Table 85'!C23/100</f>
        <v>1.6991372496730499</v>
      </c>
      <c r="D23" s="17">
        <f>D$22*'Table 85'!D23/100</f>
        <v>0.91536624203967998</v>
      </c>
      <c r="E23" s="17">
        <f>E$22*'Table 85'!E23/100</f>
        <v>1.4183044392477</v>
      </c>
      <c r="F23" s="17">
        <f>F$22*'Table 85'!F23/100</f>
        <v>17.1684902283673</v>
      </c>
      <c r="G23" s="73">
        <f>G$22*'Table 85'!G23/100</f>
        <v>6.0418724055067505</v>
      </c>
      <c r="H23" s="9">
        <f>H$22*'Table 85'!H23/100</f>
        <v>1.2266941958067099</v>
      </c>
      <c r="I23" s="16">
        <f>I$22*'Table 85'!I23/100</f>
        <v>2.4483109446595801</v>
      </c>
      <c r="J23" s="17">
        <f>J$22*'Table 85'!J23/100</f>
        <v>3.05495202944148</v>
      </c>
      <c r="K23" s="17">
        <f>K$22*'Table 85'!K23/100</f>
        <v>0.84529392348749999</v>
      </c>
      <c r="L23" s="17">
        <f>L$22*'Table 85'!L23/100</f>
        <v>1.9298672840469999</v>
      </c>
      <c r="M23" s="17">
        <f>M$22*'Table 85'!M23/100</f>
        <v>1.6292261932743997</v>
      </c>
      <c r="N23" s="17">
        <f>N$22*'Table 85'!N23/100</f>
        <v>5.4673983784094196</v>
      </c>
      <c r="O23" s="17">
        <f>O$22*'Table 85'!O23/100</f>
        <v>10.4194205968464</v>
      </c>
      <c r="P23" s="17">
        <f>P$22*'Table 85'!P23/100</f>
        <v>2.5292513180712599</v>
      </c>
      <c r="Q23" s="17">
        <f>Q$22*'Table 85'!Q23/100</f>
        <v>4.0262943670203999</v>
      </c>
      <c r="R23" s="73">
        <f>R$22*'Table 85'!R23/100</f>
        <v>7.6088004424548501</v>
      </c>
      <c r="S23" s="9">
        <f>S$22*'Table 85'!S23/100</f>
        <v>2.3118863199036501</v>
      </c>
      <c r="T23" s="9">
        <f>'Table 1'!X23/'Table 61'!T23</f>
        <v>2.9366349691189608</v>
      </c>
    </row>
    <row r="24" spans="1:20">
      <c r="A24" s="8">
        <v>2014</v>
      </c>
      <c r="B24" s="9">
        <f>B$22*'Table 85'!B24/100</f>
        <v>1.3169363758976003</v>
      </c>
      <c r="C24" s="16">
        <f>C$22*'Table 85'!C24/100</f>
        <v>1.5188861921903998</v>
      </c>
      <c r="D24" s="17">
        <f>D$22*'Table 85'!D24/100</f>
        <v>0.76569028169312003</v>
      </c>
      <c r="E24" s="17">
        <f>E$22*'Table 85'!E24/100</f>
        <v>1.0289493433662</v>
      </c>
      <c r="F24" s="17">
        <f>F$22*'Table 85'!F24/100</f>
        <v>17.729701716819601</v>
      </c>
      <c r="G24" s="73">
        <f>G$22*'Table 85'!G24/100</f>
        <v>6.1862845407345004</v>
      </c>
      <c r="H24" s="9">
        <f>H$22*'Table 85'!H24/100</f>
        <v>1.07516870206288</v>
      </c>
      <c r="I24" s="16">
        <f>I$22*'Table 85'!I24/100</f>
        <v>2.3302938897418399</v>
      </c>
      <c r="J24" s="17">
        <f>J$22*'Table 85'!J24/100</f>
        <v>3.0442613483457599</v>
      </c>
      <c r="K24" s="17">
        <f>K$22*'Table 85'!K24/100</f>
        <v>0.8650181563687499</v>
      </c>
      <c r="L24" s="17">
        <f>L$22*'Table 85'!L24/100</f>
        <v>1.940320639164</v>
      </c>
      <c r="M24" s="17">
        <f>M$22*'Table 85'!M24/100</f>
        <v>1.6416683785039998</v>
      </c>
      <c r="N24" s="17">
        <f>N$22*'Table 85'!N24/100</f>
        <v>5.83912445530824</v>
      </c>
      <c r="O24" s="17">
        <f>O$22*'Table 85'!O24/100</f>
        <v>10.197435604104001</v>
      </c>
      <c r="P24" s="17">
        <f>P$22*'Table 85'!P24/100</f>
        <v>2.0396522001601998</v>
      </c>
      <c r="Q24" s="17">
        <f>Q$22*'Table 85'!Q24/100</f>
        <v>3.2266537338618004</v>
      </c>
      <c r="R24" s="73">
        <f>R$22*'Table 85'!R24/100</f>
        <v>7.32630445904715</v>
      </c>
      <c r="S24" s="9">
        <f>S$22*'Table 85'!S24/100</f>
        <v>2.2684421732917004</v>
      </c>
      <c r="T24" s="9">
        <f>'Table 1'!X24/'Table 61'!T24</f>
        <v>2.8671919111452793</v>
      </c>
    </row>
    <row r="25" spans="1:20">
      <c r="A25" s="8">
        <v>2015</v>
      </c>
      <c r="B25" s="9">
        <f>B$22*'Table 85'!B25/100</f>
        <v>1.2297831706496001</v>
      </c>
      <c r="C25" s="16">
        <f>C$22*'Table 85'!C25/100</f>
        <v>1.5603554411428502</v>
      </c>
      <c r="D25" s="17">
        <f>D$22*'Table 85'!D25/100</f>
        <v>0.65929052124735998</v>
      </c>
      <c r="E25" s="17">
        <f>E$22*'Table 85'!E25/100</f>
        <v>0.89267073460110014</v>
      </c>
      <c r="F25" s="17">
        <f>F$22*'Table 85'!F25/100</f>
        <v>18.450936716782302</v>
      </c>
      <c r="G25" s="73">
        <f>G$22*'Table 85'!G25/100</f>
        <v>7.0569953249444994</v>
      </c>
      <c r="H25" s="9">
        <f>H$22*'Table 85'!H25/100</f>
        <v>0.98729723716639994</v>
      </c>
      <c r="I25" s="16">
        <f>I$22*'Table 85'!I25/100</f>
        <v>2.2324105086225803</v>
      </c>
      <c r="J25" s="17">
        <f>J$22*'Table 85'!J25/100</f>
        <v>2.9984254618130399</v>
      </c>
      <c r="K25" s="17">
        <f>K$22*'Table 85'!K25/100</f>
        <v>0.81632063769374996</v>
      </c>
      <c r="L25" s="17">
        <f>L$22*'Table 85'!L25/100</f>
        <v>2.1375109507965999</v>
      </c>
      <c r="M25" s="17">
        <f>M$22*'Table 85'!M25/100</f>
        <v>1.6488600252096</v>
      </c>
      <c r="N25" s="17">
        <f>N$22*'Table 85'!N25/100</f>
        <v>5.7640094464024605</v>
      </c>
      <c r="O25" s="17">
        <f>O$22*'Table 85'!O25/100</f>
        <v>10.347088408199999</v>
      </c>
      <c r="P25" s="17">
        <f>P$22*'Table 85'!P25/100</f>
        <v>1.2699463527519799</v>
      </c>
      <c r="Q25" s="17">
        <f>Q$22*'Table 85'!Q25/100</f>
        <v>2.9154415683350998</v>
      </c>
      <c r="R25" s="73">
        <f>R$22*'Table 85'!R25/100</f>
        <v>6.9976640085017996</v>
      </c>
      <c r="S25" s="9">
        <f>S$22*'Table 85'!S25/100</f>
        <v>2.1927549036393499</v>
      </c>
      <c r="T25" s="9">
        <f>'Table 1'!X25/'Table 61'!T25</f>
        <v>2.8057021076850912</v>
      </c>
    </row>
    <row r="26" spans="1:20">
      <c r="A26" s="8">
        <v>2016</v>
      </c>
      <c r="B26" s="9">
        <f>B$22*'Table 85'!B26/100</f>
        <v>1.1553700693632001</v>
      </c>
      <c r="C26" s="16">
        <f>C$22*'Table 85'!C26/100</f>
        <v>1.51472144151405</v>
      </c>
      <c r="D26" s="17">
        <f>D$22*'Table 85'!D26/100</f>
        <v>0.67257183776863994</v>
      </c>
      <c r="E26" s="17">
        <f>E$22*'Table 85'!E26/100</f>
        <v>0.71530266337350001</v>
      </c>
      <c r="F26" s="17">
        <f>F$22*'Table 85'!F26/100</f>
        <v>18.685648621265798</v>
      </c>
      <c r="G26" s="73">
        <f>G$22*'Table 85'!G26/100</f>
        <v>6.8497199258714998</v>
      </c>
      <c r="H26" s="9">
        <f>H$22*'Table 85'!H26/100</f>
        <v>0.91826434862572981</v>
      </c>
      <c r="I26" s="16">
        <f>I$22*'Table 85'!I26/100</f>
        <v>1.9982926748465999</v>
      </c>
      <c r="J26" s="17">
        <f>J$22*'Table 85'!J26/100</f>
        <v>3.0514865487193195</v>
      </c>
      <c r="K26" s="17">
        <f>K$22*'Table 85'!K26/100</f>
        <v>0.88463618926874998</v>
      </c>
      <c r="L26" s="17">
        <f>L$22*'Table 85'!L26/100</f>
        <v>2.1438496874101003</v>
      </c>
      <c r="M26" s="17">
        <f>M$22*'Table 85'!M26/100</f>
        <v>1.6522808306115999</v>
      </c>
      <c r="N26" s="17">
        <f>N$22*'Table 85'!N26/100</f>
        <v>5.7590779566264203</v>
      </c>
      <c r="O26" s="17">
        <f>O$22*'Table 85'!O26/100</f>
        <v>10.9871659223856</v>
      </c>
      <c r="P26" s="17">
        <f>P$22*'Table 85'!P26/100</f>
        <v>1.2670557072105599</v>
      </c>
      <c r="Q26" s="17">
        <f>Q$22*'Table 85'!Q26/100</f>
        <v>2.9702485855666003</v>
      </c>
      <c r="R26" s="73">
        <f>R$22*'Table 85'!R26/100</f>
        <v>6.5208131586908999</v>
      </c>
      <c r="S26" s="9">
        <f>S$22*'Table 85'!S26/100</f>
        <v>2.1973292730891001</v>
      </c>
      <c r="T26" s="9">
        <f>'Table 1'!X26/'Table 61'!T26</f>
        <v>2.7321952684293489</v>
      </c>
    </row>
    <row r="27" spans="1:20" s="169" customFormat="1">
      <c r="A27" s="142">
        <v>2017</v>
      </c>
      <c r="B27" s="9">
        <f>B$22*'Table 85'!B27/100</f>
        <v>1.1433865036416</v>
      </c>
      <c r="C27" s="16">
        <f>C$22*'Table 85'!C27/100</f>
        <v>1.3496385032261999</v>
      </c>
      <c r="D27" s="17">
        <f>D$22*'Table 85'!D27/100</f>
        <v>0.69553433866427994</v>
      </c>
      <c r="E27" s="17">
        <f>E$22*'Table 85'!E27/100</f>
        <v>0.61744918982070007</v>
      </c>
      <c r="F27" s="17">
        <f>F$22*'Table 85'!F27/100</f>
        <v>18.6064434356291</v>
      </c>
      <c r="G27" s="73">
        <f>G$22*'Table 85'!G27/100</f>
        <v>7.6417071539279995</v>
      </c>
      <c r="H27" s="9">
        <f>H$22*'Table 85'!H27/100</f>
        <v>0.91522303076174993</v>
      </c>
      <c r="I27" s="16">
        <f>I$22*'Table 85'!I27/100</f>
        <v>1.9840611313113803</v>
      </c>
      <c r="J27" s="17">
        <f>J$22*'Table 85'!J27/100</f>
        <v>3.2283241451925595</v>
      </c>
      <c r="K27" s="17">
        <f>K$22*'Table 85'!K27/100</f>
        <v>0.85247690403749998</v>
      </c>
      <c r="L27" s="17">
        <f>L$22*'Table 85'!L27/100</f>
        <v>2.0346232470280001</v>
      </c>
      <c r="M27" s="17">
        <f>M$22*'Table 85'!M27/100</f>
        <v>1.6083195035152</v>
      </c>
      <c r="N27" s="17">
        <f>N$22*'Table 85'!N27/100</f>
        <v>5.4415982672640393</v>
      </c>
      <c r="O27" s="17">
        <f>O$22*'Table 85'!O27/100</f>
        <v>11.225207413900797</v>
      </c>
      <c r="P27" s="17">
        <f>P$22*'Table 85'!P27/100</f>
        <v>1.0383770560821801</v>
      </c>
      <c r="Q27" s="17">
        <f>Q$22*'Table 85'!Q27/100</f>
        <v>2.8150384470341998</v>
      </c>
      <c r="R27" s="73">
        <f>R$22*'Table 85'!R27/100</f>
        <v>7.1232836172746001</v>
      </c>
      <c r="S27" s="9">
        <f>S$22*'Table 85'!S27/100</f>
        <v>2.1634047601969</v>
      </c>
      <c r="T27" s="9">
        <f>'Table 1'!X27/'Table 61'!T27</f>
        <v>2.6428117537454519</v>
      </c>
    </row>
    <row r="28" spans="1:20">
      <c r="B28" s="54"/>
      <c r="C28" s="54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</row>
    <row r="29" spans="1:20">
      <c r="A29" s="1" t="s">
        <v>22</v>
      </c>
    </row>
    <row r="30" spans="1:20">
      <c r="A30" s="1"/>
    </row>
    <row r="31" spans="1:20">
      <c r="A31" s="142" t="s">
        <v>656</v>
      </c>
      <c r="B31" s="9">
        <f>((B27/B7)^(1/(2017-1997))-1)*100</f>
        <v>-0.47663230758576702</v>
      </c>
      <c r="C31" s="16">
        <f t="shared" ref="C31:T31" si="0">((C27/C7)^(1/(2017-1997))-1)*100</f>
        <v>0.73039783265287372</v>
      </c>
      <c r="D31" s="17">
        <f t="shared" si="0"/>
        <v>4.9347067471807726</v>
      </c>
      <c r="E31" s="17">
        <f t="shared" si="0"/>
        <v>-3.8393248284226744</v>
      </c>
      <c r="F31" s="17">
        <f t="shared" si="0"/>
        <v>0.29957087737222388</v>
      </c>
      <c r="G31" s="73">
        <f t="shared" si="0"/>
        <v>-0.21187826294615242</v>
      </c>
      <c r="H31" s="9">
        <f t="shared" si="0"/>
        <v>0.69983302822589355</v>
      </c>
      <c r="I31" s="16">
        <f t="shared" si="0"/>
        <v>0.84693884332032177</v>
      </c>
      <c r="J31" s="17">
        <f t="shared" si="0"/>
        <v>0.10070667969142022</v>
      </c>
      <c r="K31" s="17">
        <f t="shared" si="0"/>
        <v>-2.43910684041998</v>
      </c>
      <c r="L31" s="17">
        <f t="shared" si="0"/>
        <v>2.3222109944874392</v>
      </c>
      <c r="M31" s="17">
        <f t="shared" si="0"/>
        <v>-1.4440434681477599</v>
      </c>
      <c r="N31" s="17">
        <f t="shared" si="0"/>
        <v>-7.1707678495865785</v>
      </c>
      <c r="O31" s="17">
        <f t="shared" si="0"/>
        <v>5.7397219653023024</v>
      </c>
      <c r="P31" s="17">
        <f t="shared" si="0"/>
        <v>-8.5271061335904559</v>
      </c>
      <c r="Q31" s="17">
        <f t="shared" si="0"/>
        <v>-3.6140832395278766</v>
      </c>
      <c r="R31" s="73">
        <f t="shared" si="0"/>
        <v>-3.5466029598908988</v>
      </c>
      <c r="S31" s="9">
        <f t="shared" si="0"/>
        <v>-0.90128872461525678</v>
      </c>
      <c r="T31" s="9">
        <f t="shared" si="0"/>
        <v>-1.1502518703321307</v>
      </c>
    </row>
    <row r="32" spans="1:20">
      <c r="A32" s="8" t="s">
        <v>25</v>
      </c>
      <c r="B32" s="9">
        <f>((B17/B7)^(1/(2007-1997))-1)*100</f>
        <v>4.7731417163022094</v>
      </c>
      <c r="C32" s="16">
        <f>((C17/C7)^(1/(2007-1997))-1)*100</f>
        <v>1.8831587203194111</v>
      </c>
      <c r="D32" s="17">
        <f>((D17/D7)^(1/(2007-1997))-1)*100</f>
        <v>20.80928915654092</v>
      </c>
      <c r="E32" s="17">
        <f t="shared" ref="E32:T32" si="1">((E17/E7)^(1/(2007-1997))-1)*100</f>
        <v>2.5639863125271445</v>
      </c>
      <c r="F32" s="17">
        <f t="shared" si="1"/>
        <v>-4.2559372206882218</v>
      </c>
      <c r="G32" s="73">
        <f t="shared" si="1"/>
        <v>-0.22725255673787803</v>
      </c>
      <c r="H32" s="11">
        <f t="shared" si="1"/>
        <v>9.0963414587357683</v>
      </c>
      <c r="I32" s="16">
        <f t="shared" si="1"/>
        <v>2.6126483675002365</v>
      </c>
      <c r="J32" s="17">
        <f t="shared" si="1"/>
        <v>0.88909183112073631</v>
      </c>
      <c r="K32" s="17">
        <f t="shared" si="1"/>
        <v>-2.1912057484103409</v>
      </c>
      <c r="L32" s="17">
        <f t="shared" si="1"/>
        <v>-0.32424043222267773</v>
      </c>
      <c r="M32" s="17">
        <f t="shared" si="1"/>
        <v>-2.9870502315530345</v>
      </c>
      <c r="N32" s="17">
        <f t="shared" si="1"/>
        <v>-11.893241098133778</v>
      </c>
      <c r="O32" s="17">
        <f t="shared" si="1"/>
        <v>17.508429446779306</v>
      </c>
      <c r="P32" s="17">
        <f t="shared" si="1"/>
        <v>-4.6315897529756729</v>
      </c>
      <c r="Q32" s="17">
        <f t="shared" si="1"/>
        <v>-2.0075145865287358</v>
      </c>
      <c r="R32" s="73">
        <f t="shared" si="1"/>
        <v>-2.6113043534953251</v>
      </c>
      <c r="S32" s="11">
        <f t="shared" si="1"/>
        <v>-0.83477467847469233</v>
      </c>
      <c r="T32" s="11">
        <f t="shared" si="1"/>
        <v>-1.7371813905964095</v>
      </c>
    </row>
    <row r="33" spans="1:20">
      <c r="A33" s="142" t="s">
        <v>657</v>
      </c>
      <c r="B33" s="9">
        <f>((B27/B17)^(1/(2017-2007))-1)*100</f>
        <v>-5.4633606038147047</v>
      </c>
      <c r="C33" s="16">
        <f t="shared" ref="C33:T33" si="2">((C27/C17)^(1/(2017-2007))-1)*100</f>
        <v>-0.40932009795554558</v>
      </c>
      <c r="D33" s="17">
        <f t="shared" si="2"/>
        <v>-8.8539237587207715</v>
      </c>
      <c r="E33" s="17">
        <f t="shared" si="2"/>
        <v>-9.842862178961564</v>
      </c>
      <c r="F33" s="17">
        <f t="shared" si="2"/>
        <v>5.0718303167594847</v>
      </c>
      <c r="G33" s="73">
        <f t="shared" si="2"/>
        <v>-0.19650160008155559</v>
      </c>
      <c r="H33" s="9">
        <f t="shared" si="2"/>
        <v>-7.0504451723702788</v>
      </c>
      <c r="I33" s="16">
        <f t="shared" si="2"/>
        <v>-0.88838719331316707</v>
      </c>
      <c r="J33" s="17">
        <f t="shared" si="2"/>
        <v>-0.68151773487612477</v>
      </c>
      <c r="K33" s="17">
        <f t="shared" si="2"/>
        <v>-2.6863796151919916</v>
      </c>
      <c r="L33" s="17">
        <f t="shared" si="2"/>
        <v>5.0389272998832668</v>
      </c>
      <c r="M33" s="17">
        <f t="shared" si="2"/>
        <v>0.12350506908871406</v>
      </c>
      <c r="N33" s="17">
        <f t="shared" si="2"/>
        <v>-2.1951726628225421</v>
      </c>
      <c r="O33" s="17">
        <f t="shared" si="2"/>
        <v>-4.8503255984425619</v>
      </c>
      <c r="P33" s="17">
        <f t="shared" si="2"/>
        <v>-12.263502237036604</v>
      </c>
      <c r="Q33" s="17">
        <f t="shared" si="2"/>
        <v>-5.1943124969508254</v>
      </c>
      <c r="R33" s="73">
        <f t="shared" si="2"/>
        <v>-4.4729191738504763</v>
      </c>
      <c r="S33" s="9">
        <f t="shared" si="2"/>
        <v>-0.96775815714938984</v>
      </c>
      <c r="T33" s="9">
        <f t="shared" si="2"/>
        <v>-0.55981658596875317</v>
      </c>
    </row>
    <row r="35" spans="1:20">
      <c r="A35" s="25" t="s">
        <v>594</v>
      </c>
      <c r="B35" s="97" t="s">
        <v>835</v>
      </c>
    </row>
    <row r="36" spans="1:20">
      <c r="A36" s="25" t="s">
        <v>595</v>
      </c>
      <c r="B36" s="3" t="s">
        <v>596</v>
      </c>
    </row>
    <row r="37" spans="1:20">
      <c r="A37" s="1" t="s">
        <v>1</v>
      </c>
      <c r="B37" s="3" t="s">
        <v>597</v>
      </c>
    </row>
  </sheetData>
  <mergeCells count="1">
    <mergeCell ref="B6:T6"/>
  </mergeCell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34"/>
  <dimension ref="A1:T37"/>
  <sheetViews>
    <sheetView workbookViewId="0">
      <selection activeCell="B35" sqref="B35"/>
    </sheetView>
  </sheetViews>
  <sheetFormatPr defaultRowHeight="15"/>
  <sheetData>
    <row r="1" spans="1:20" ht="15.75">
      <c r="A1" s="227" t="s">
        <v>202</v>
      </c>
      <c r="B1" s="2" t="s">
        <v>918</v>
      </c>
    </row>
    <row r="2" spans="1:20">
      <c r="A2" s="3"/>
      <c r="B2" s="3"/>
    </row>
    <row r="3" spans="1:20">
      <c r="A3" s="1" t="s">
        <v>2</v>
      </c>
    </row>
    <row r="4" spans="1:20">
      <c r="A4" s="1"/>
    </row>
    <row r="5" spans="1:20" ht="56.25">
      <c r="A5" s="4" t="s">
        <v>3</v>
      </c>
      <c r="B5" s="68" t="s">
        <v>4</v>
      </c>
      <c r="C5" s="69" t="s">
        <v>5</v>
      </c>
      <c r="D5" s="69" t="s">
        <v>6</v>
      </c>
      <c r="E5" s="69" t="s">
        <v>7</v>
      </c>
      <c r="F5" s="69" t="s">
        <v>8</v>
      </c>
      <c r="G5" s="69" t="s">
        <v>9</v>
      </c>
      <c r="H5" s="70" t="s">
        <v>10</v>
      </c>
      <c r="I5" s="69" t="s">
        <v>11</v>
      </c>
      <c r="J5" s="69" t="s">
        <v>12</v>
      </c>
      <c r="K5" s="69" t="s">
        <v>13</v>
      </c>
      <c r="L5" s="69" t="s">
        <v>14</v>
      </c>
      <c r="M5" s="69" t="s">
        <v>15</v>
      </c>
      <c r="N5" s="69" t="s">
        <v>16</v>
      </c>
      <c r="O5" s="69" t="s">
        <v>17</v>
      </c>
      <c r="P5" s="69" t="s">
        <v>18</v>
      </c>
      <c r="Q5" s="69" t="s">
        <v>19</v>
      </c>
      <c r="R5" s="69" t="s">
        <v>20</v>
      </c>
      <c r="S5" s="70" t="s">
        <v>21</v>
      </c>
      <c r="T5" s="86" t="s">
        <v>80</v>
      </c>
    </row>
    <row r="6" spans="1:20" s="41" customFormat="1">
      <c r="A6" s="67"/>
      <c r="B6" s="246" t="s">
        <v>933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1:20">
      <c r="A7" s="8">
        <v>1997</v>
      </c>
      <c r="B7" s="9">
        <f>'Table 86'!B7*'Table 88'!B$22/100</f>
        <v>2.9614461720288898</v>
      </c>
      <c r="C7" s="16">
        <f>'Table 86'!C7*'Table 88'!C$22/100</f>
        <v>1.9840992516924001</v>
      </c>
      <c r="D7" s="17">
        <f>'Table 86'!D7*'Table 88'!D$22/100</f>
        <v>2.6404854996496003</v>
      </c>
      <c r="E7" s="17">
        <f>'Table 86'!E7*'Table 88'!E$22/100</f>
        <v>1.8791658402378399</v>
      </c>
      <c r="F7" s="17">
        <f>'Table 86'!F7*'Table 88'!F$22/100</f>
        <v>15.4156850735019</v>
      </c>
      <c r="G7" s="73">
        <f>'Table 86'!G7*'Table 88'!G$22/100</f>
        <v>2.8040327705537695</v>
      </c>
      <c r="H7" s="9">
        <f>'Table 86'!H7*'Table 88'!H$22/100</f>
        <v>3.0585309311880002</v>
      </c>
      <c r="I7" s="16">
        <f>'Table 86'!I7*'Table 88'!I$22/100</f>
        <v>2.4837113812614997</v>
      </c>
      <c r="J7" s="17">
        <f>'Table 86'!J7*'Table 88'!J$22/100</f>
        <v>3.9683159222268007</v>
      </c>
      <c r="K7" s="17">
        <f>'Table 86'!K7*'Table 88'!K$22/100</f>
        <v>1.6137876595899301</v>
      </c>
      <c r="L7" s="17">
        <f>'Table 86'!L7*'Table 88'!L$22/100</f>
        <v>1.6327895949102398</v>
      </c>
      <c r="M7" s="17">
        <f>'Table 86'!M7*'Table 88'!M$22/100</f>
        <v>1.8423296790678301</v>
      </c>
      <c r="N7" s="17">
        <f>'Table 86'!N7*'Table 88'!N$22/100</f>
        <v>21.788348969539239</v>
      </c>
      <c r="O7" s="17">
        <f>'Table 86'!O7*'Table 88'!O$22/100</f>
        <v>15.01605965698176</v>
      </c>
      <c r="P7" s="17">
        <f>'Table 86'!P7*'Table 88'!P$22/100</f>
        <v>6.9600627042667202</v>
      </c>
      <c r="Q7" s="17">
        <f>'Table 86'!Q7*'Table 88'!Q$22/100</f>
        <v>8.0511894307944019</v>
      </c>
      <c r="R7" s="73">
        <f>'Table 86'!R7*'Table 88'!R$22/100</f>
        <v>8.7753377138332489</v>
      </c>
      <c r="S7" s="9">
        <f>'Table 86'!S7*'Table 88'!S$22/100</f>
        <v>2.9248398668370506</v>
      </c>
      <c r="T7" s="11">
        <v>3.2974399249999999</v>
      </c>
    </row>
    <row r="8" spans="1:20">
      <c r="A8" s="8">
        <v>1998</v>
      </c>
      <c r="B8" s="9">
        <f>'Table 86'!B8*'Table 88'!B$22/100</f>
        <v>2.9236561178388198</v>
      </c>
      <c r="C8" s="16">
        <f>'Table 86'!C8*'Table 88'!C$22/100</f>
        <v>2.0642651217057</v>
      </c>
      <c r="D8" s="17">
        <f>'Table 86'!D8*'Table 88'!D$22/100</f>
        <v>2.5539569093394001</v>
      </c>
      <c r="E8" s="17">
        <f>'Table 86'!E8*'Table 88'!E$22/100</f>
        <v>1.84365171450856</v>
      </c>
      <c r="F8" s="17">
        <f>'Table 86'!F8*'Table 88'!F$22/100</f>
        <v>15.147824405333399</v>
      </c>
      <c r="G8" s="73">
        <f>'Table 86'!G8*'Table 88'!G$22/100</f>
        <v>2.8214371309104398</v>
      </c>
      <c r="H8" s="9">
        <f>'Table 86'!H8*'Table 88'!H$22/100</f>
        <v>3.0611304482887807</v>
      </c>
      <c r="I8" s="16">
        <f>'Table 86'!I8*'Table 88'!I$22/100</f>
        <v>2.5130117141388997</v>
      </c>
      <c r="J8" s="17">
        <f>'Table 86'!J8*'Table 88'!J$22/100</f>
        <v>4.0429672256448805</v>
      </c>
      <c r="K8" s="17">
        <f>'Table 86'!K8*'Table 88'!K$22/100</f>
        <v>1.4504658534675001</v>
      </c>
      <c r="L8" s="17">
        <f>'Table 86'!L8*'Table 88'!L$22/100</f>
        <v>1.6313877623145701</v>
      </c>
      <c r="M8" s="17">
        <f>'Table 86'!M8*'Table 88'!M$22/100</f>
        <v>1.7958345915898202</v>
      </c>
      <c r="N8" s="17">
        <f>'Table 86'!N8*'Table 88'!N$22/100</f>
        <v>20.1607391030606</v>
      </c>
      <c r="O8" s="17">
        <f>'Table 86'!O8*'Table 88'!O$22/100</f>
        <v>14.812168414484479</v>
      </c>
      <c r="P8" s="17">
        <f>'Table 86'!P8*'Table 88'!P$22/100</f>
        <v>6.524696774192221</v>
      </c>
      <c r="Q8" s="17">
        <f>'Table 86'!Q8*'Table 88'!Q$22/100</f>
        <v>7.0369354821836501</v>
      </c>
      <c r="R8" s="73">
        <f>'Table 86'!R8*'Table 88'!R$22/100</f>
        <v>8.3357383682873998</v>
      </c>
      <c r="S8" s="9">
        <f>'Table 86'!S8*'Table 88'!S$22/100</f>
        <v>2.8504280667559501</v>
      </c>
      <c r="T8" s="11">
        <v>3.2510071319999998</v>
      </c>
    </row>
    <row r="9" spans="1:20">
      <c r="A9" s="8">
        <v>1999</v>
      </c>
      <c r="B9" s="9">
        <f>'Table 86'!B9*'Table 88'!B$22/100</f>
        <v>2.9480018756015101</v>
      </c>
      <c r="C9" s="16">
        <f>'Table 86'!C9*'Table 88'!C$22/100</f>
        <v>2.2083127924397998</v>
      </c>
      <c r="D9" s="17">
        <f>'Table 86'!D9*'Table 88'!D$22/100</f>
        <v>2.4791780906101</v>
      </c>
      <c r="E9" s="17">
        <f>'Table 86'!E9*'Table 88'!E$22/100</f>
        <v>1.8577864598617502</v>
      </c>
      <c r="F9" s="17">
        <f>'Table 86'!F9*'Table 88'!F$22/100</f>
        <v>15.018414641719499</v>
      </c>
      <c r="G9" s="73">
        <f>'Table 86'!G9*'Table 88'!G$22/100</f>
        <v>2.9431021602817098</v>
      </c>
      <c r="H9" s="9">
        <f>'Table 86'!H9*'Table 88'!H$22/100</f>
        <v>3.15611820829566</v>
      </c>
      <c r="I9" s="16">
        <f>'Table 86'!I9*'Table 88'!I$22/100</f>
        <v>2.5234725774842999</v>
      </c>
      <c r="J9" s="17">
        <f>'Table 86'!J9*'Table 88'!J$22/100</f>
        <v>4.1607867802917609</v>
      </c>
      <c r="K9" s="17">
        <f>'Table 86'!K9*'Table 88'!K$22/100</f>
        <v>1.4043754351617901</v>
      </c>
      <c r="L9" s="17">
        <f>'Table 86'!L9*'Table 88'!L$22/100</f>
        <v>1.7454847457534501</v>
      </c>
      <c r="M9" s="17">
        <f>'Table 86'!M9*'Table 88'!M$22/100</f>
        <v>1.7441494383408003</v>
      </c>
      <c r="N9" s="17">
        <f>'Table 86'!N9*'Table 88'!N$22/100</f>
        <v>19.307923953004639</v>
      </c>
      <c r="O9" s="17">
        <f>'Table 86'!O9*'Table 88'!O$22/100</f>
        <v>16.036278468471039</v>
      </c>
      <c r="P9" s="17">
        <f>'Table 86'!P9*'Table 88'!P$22/100</f>
        <v>5.6982445823799006</v>
      </c>
      <c r="Q9" s="17">
        <f>'Table 86'!Q9*'Table 88'!Q$22/100</f>
        <v>6.9440584691218001</v>
      </c>
      <c r="R9" s="73">
        <f>'Table 86'!R9*'Table 88'!R$22/100</f>
        <v>7.3769262438679508</v>
      </c>
      <c r="S9" s="9">
        <f>'Table 86'!S9*'Table 88'!S$22/100</f>
        <v>2.8161922742026002</v>
      </c>
      <c r="T9" s="11">
        <v>3.260724594</v>
      </c>
    </row>
    <row r="10" spans="1:20">
      <c r="A10" s="8">
        <v>2000</v>
      </c>
      <c r="B10" s="9">
        <f>'Table 86'!B10*'Table 88'!B$22/100</f>
        <v>2.9783648371959304</v>
      </c>
      <c r="C10" s="16">
        <f>'Table 86'!C10*'Table 88'!C$22/100</f>
        <v>2.2506272480532004</v>
      </c>
      <c r="D10" s="17">
        <f>'Table 86'!D10*'Table 88'!D$22/100</f>
        <v>2.4135287614038003</v>
      </c>
      <c r="E10" s="17">
        <f>'Table 86'!E10*'Table 88'!E$22/100</f>
        <v>1.89929667713126</v>
      </c>
      <c r="F10" s="17">
        <f>'Table 86'!F10*'Table 88'!F$22/100</f>
        <v>14.911810144060498</v>
      </c>
      <c r="G10" s="73">
        <f>'Table 86'!G10*'Table 88'!G$22/100</f>
        <v>3.11631829822131</v>
      </c>
      <c r="H10" s="9">
        <f>'Table 86'!H10*'Table 88'!H$22/100</f>
        <v>3.2598178634511004</v>
      </c>
      <c r="I10" s="16">
        <f>'Table 86'!I10*'Table 88'!I$22/100</f>
        <v>2.5651177206603002</v>
      </c>
      <c r="J10" s="17">
        <f>'Table 86'!J10*'Table 88'!J$22/100</f>
        <v>4.0747479899116001</v>
      </c>
      <c r="K10" s="17">
        <f>'Table 86'!K10*'Table 88'!K$22/100</f>
        <v>1.4433790135928399</v>
      </c>
      <c r="L10" s="17">
        <f>'Table 86'!L10*'Table 88'!L$22/100</f>
        <v>1.7772596179219697</v>
      </c>
      <c r="M10" s="17">
        <f>'Table 86'!M10*'Table 88'!M$22/100</f>
        <v>1.7152538818509899</v>
      </c>
      <c r="N10" s="17">
        <f>'Table 86'!N10*'Table 88'!N$22/100</f>
        <v>14.864873594712559</v>
      </c>
      <c r="O10" s="17">
        <f>'Table 86'!O10*'Table 88'!O$22/100</f>
        <v>13.223189401210879</v>
      </c>
      <c r="P10" s="17">
        <f>'Table 86'!P10*'Table 88'!P$22/100</f>
        <v>5.6171922118531201</v>
      </c>
      <c r="Q10" s="17">
        <f>'Table 86'!Q10*'Table 88'!Q$22/100</f>
        <v>6.9528378882669504</v>
      </c>
      <c r="R10" s="73">
        <f>'Table 86'!R10*'Table 88'!R$22/100</f>
        <v>7.3905483142092008</v>
      </c>
      <c r="S10" s="9">
        <f>'Table 86'!S10*'Table 88'!S$22/100</f>
        <v>2.7879232154405003</v>
      </c>
      <c r="T10" s="11">
        <v>3.3007283690000002</v>
      </c>
    </row>
    <row r="11" spans="1:20">
      <c r="A11" s="8">
        <v>2001</v>
      </c>
      <c r="B11" s="9">
        <f>'Table 86'!B11*'Table 88'!B$22/100</f>
        <v>2.9375032396273202</v>
      </c>
      <c r="C11" s="16">
        <f>'Table 86'!C11*'Table 88'!C$22/100</f>
        <v>2.1347570483319003</v>
      </c>
      <c r="D11" s="17">
        <f>'Table 86'!D11*'Table 88'!D$22/100</f>
        <v>2.2347211880318998</v>
      </c>
      <c r="E11" s="17">
        <f>'Table 86'!E11*'Table 88'!E$22/100</f>
        <v>1.77843458518539</v>
      </c>
      <c r="F11" s="17">
        <f>'Table 86'!F11*'Table 88'!F$22/100</f>
        <v>15.462105259824298</v>
      </c>
      <c r="G11" s="73">
        <f>'Table 86'!G11*'Table 88'!G$22/100</f>
        <v>3.0096579788881201</v>
      </c>
      <c r="H11" s="9">
        <f>'Table 86'!H11*'Table 88'!H$22/100</f>
        <v>3.1289286645658803</v>
      </c>
      <c r="I11" s="16">
        <f>'Table 86'!I11*'Table 88'!I$22/100</f>
        <v>2.5756033727813996</v>
      </c>
      <c r="J11" s="17">
        <f>'Table 86'!J11*'Table 88'!J$22/100</f>
        <v>4.2015733349010409</v>
      </c>
      <c r="K11" s="17">
        <f>'Table 86'!K11*'Table 88'!K$22/100</f>
        <v>1.4437164821583002</v>
      </c>
      <c r="L11" s="17">
        <f>'Table 86'!L11*'Table 88'!L$22/100</f>
        <v>1.70574583912837</v>
      </c>
      <c r="M11" s="17">
        <f>'Table 86'!M11*'Table 88'!M$22/100</f>
        <v>1.7795640047782799</v>
      </c>
      <c r="N11" s="17">
        <f>'Table 86'!N11*'Table 88'!N$22/100</f>
        <v>14.705327903278878</v>
      </c>
      <c r="O11" s="17">
        <f>'Table 86'!O11*'Table 88'!O$22/100</f>
        <v>12.693460402937598</v>
      </c>
      <c r="P11" s="17">
        <f>'Table 86'!P11*'Table 88'!P$22/100</f>
        <v>6.0275222192966398</v>
      </c>
      <c r="Q11" s="17">
        <f>'Table 86'!Q11*'Table 88'!Q$22/100</f>
        <v>7.7052803164754895</v>
      </c>
      <c r="R11" s="73">
        <f>'Table 86'!R11*'Table 88'!R$22/100</f>
        <v>7.0148818854649502</v>
      </c>
      <c r="S11" s="9">
        <f>'Table 86'!S11*'Table 88'!S$22/100</f>
        <v>2.80614164261645</v>
      </c>
      <c r="T11" s="11">
        <v>3.2711004199999998</v>
      </c>
    </row>
    <row r="12" spans="1:20">
      <c r="A12" s="8">
        <v>2002</v>
      </c>
      <c r="B12" s="9">
        <f>'Table 86'!B12*'Table 88'!B$22/100</f>
        <v>2.9662548997772604</v>
      </c>
      <c r="C12" s="16">
        <f>'Table 86'!C12*'Table 88'!C$22/100</f>
        <v>2.0310456203489999</v>
      </c>
      <c r="D12" s="17">
        <f>'Table 86'!D12*'Table 88'!D$22/100</f>
        <v>2.2079729693775003</v>
      </c>
      <c r="E12" s="17">
        <f>'Table 86'!E12*'Table 88'!E$22/100</f>
        <v>1.8788267296622998</v>
      </c>
      <c r="F12" s="17">
        <f>'Table 86'!F12*'Table 88'!F$22/100</f>
        <v>16.244906134406399</v>
      </c>
      <c r="G12" s="73">
        <f>'Table 86'!G12*'Table 88'!G$22/100</f>
        <v>3.0912185075326097</v>
      </c>
      <c r="H12" s="9">
        <f>'Table 86'!H12*'Table 88'!H$22/100</f>
        <v>3.1725115593816606</v>
      </c>
      <c r="I12" s="16">
        <f>'Table 86'!I12*'Table 88'!I$22/100</f>
        <v>2.6428553212554999</v>
      </c>
      <c r="J12" s="17">
        <f>'Table 86'!J12*'Table 88'!J$22/100</f>
        <v>4.2933802967816002</v>
      </c>
      <c r="K12" s="17">
        <f>'Table 86'!K12*'Table 88'!K$22/100</f>
        <v>1.425155711058</v>
      </c>
      <c r="L12" s="17">
        <f>'Table 86'!L12*'Table 88'!L$22/100</f>
        <v>1.6869937886094801</v>
      </c>
      <c r="M12" s="17">
        <f>'Table 86'!M12*'Table 88'!M$22/100</f>
        <v>1.8150504060361201</v>
      </c>
      <c r="N12" s="17">
        <f>'Table 86'!N12*'Table 88'!N$22/100</f>
        <v>13.644128098938721</v>
      </c>
      <c r="O12" s="17">
        <f>'Table 86'!O12*'Table 88'!O$22/100</f>
        <v>11.676014678731521</v>
      </c>
      <c r="P12" s="17">
        <f>'Table 86'!P12*'Table 88'!P$22/100</f>
        <v>5.4601175191820399</v>
      </c>
      <c r="Q12" s="17">
        <f>'Table 86'!Q12*'Table 88'!Q$22/100</f>
        <v>8.1189295806196089</v>
      </c>
      <c r="R12" s="73">
        <f>'Table 86'!R12*'Table 88'!R$22/100</f>
        <v>7.0417627709383508</v>
      </c>
      <c r="S12" s="9">
        <f>'Table 86'!S12*'Table 88'!S$22/100</f>
        <v>2.8196927580268003</v>
      </c>
      <c r="T12" s="11">
        <v>3.3271534890000001</v>
      </c>
    </row>
    <row r="13" spans="1:20">
      <c r="A13" s="8">
        <v>2003</v>
      </c>
      <c r="B13" s="9">
        <f>'Table 86'!B13*'Table 88'!B$22/100</f>
        <v>2.9333491030907703</v>
      </c>
      <c r="C13" s="16">
        <f>'Table 86'!C13*'Table 88'!C$22/100</f>
        <v>2.1740076864636002</v>
      </c>
      <c r="D13" s="17">
        <f>'Table 86'!D13*'Table 88'!D$22/100</f>
        <v>2.1351149003920002</v>
      </c>
      <c r="E13" s="17">
        <f>'Table 86'!E13*'Table 88'!E$22/100</f>
        <v>1.8570928245936</v>
      </c>
      <c r="F13" s="17">
        <f>'Table 86'!F13*'Table 88'!F$22/100</f>
        <v>16.378634054887499</v>
      </c>
      <c r="G13" s="73">
        <f>'Table 86'!G13*'Table 88'!G$22/100</f>
        <v>3.0418739739698797</v>
      </c>
      <c r="H13" s="9">
        <f>'Table 86'!H13*'Table 88'!H$22/100</f>
        <v>3.1203338647822205</v>
      </c>
      <c r="I13" s="16">
        <f>'Table 86'!I13*'Table 88'!I$22/100</f>
        <v>2.6198265486302001</v>
      </c>
      <c r="J13" s="17">
        <f>'Table 86'!J13*'Table 88'!J$22/100</f>
        <v>4.1981496460104806</v>
      </c>
      <c r="K13" s="17">
        <f>'Table 86'!K13*'Table 88'!K$22/100</f>
        <v>1.4250388950161101</v>
      </c>
      <c r="L13" s="17">
        <f>'Table 86'!L13*'Table 88'!L$22/100</f>
        <v>1.7093418444824797</v>
      </c>
      <c r="M13" s="17">
        <f>'Table 86'!M13*'Table 88'!M$22/100</f>
        <v>1.7961758069865299</v>
      </c>
      <c r="N13" s="17">
        <f>'Table 86'!N13*'Table 88'!N$22/100</f>
        <v>13.598717768425599</v>
      </c>
      <c r="O13" s="17">
        <f>'Table 86'!O13*'Table 88'!O$22/100</f>
        <v>10.48303252949888</v>
      </c>
      <c r="P13" s="17">
        <f>'Table 86'!P13*'Table 88'!P$22/100</f>
        <v>4.9633240285578601</v>
      </c>
      <c r="Q13" s="17">
        <f>'Table 86'!Q13*'Table 88'!Q$22/100</f>
        <v>7.751118125907011</v>
      </c>
      <c r="R13" s="73">
        <f>'Table 86'!R13*'Table 88'!R$22/100</f>
        <v>6.7676261731375504</v>
      </c>
      <c r="S13" s="9">
        <f>'Table 86'!S13*'Table 88'!S$22/100</f>
        <v>2.7993793443196999</v>
      </c>
      <c r="T13" s="11">
        <v>3.2827710200000002</v>
      </c>
    </row>
    <row r="14" spans="1:20">
      <c r="A14" s="8">
        <v>2004</v>
      </c>
      <c r="B14" s="9">
        <f>'Table 86'!B14*'Table 88'!B$22/100</f>
        <v>2.9061080380450299</v>
      </c>
      <c r="C14" s="16">
        <f>'Table 86'!C14*'Table 88'!C$22/100</f>
        <v>2.3326265836461002</v>
      </c>
      <c r="D14" s="17">
        <f>'Table 86'!D14*'Table 88'!D$22/100</f>
        <v>2.0082979913816001</v>
      </c>
      <c r="E14" s="17">
        <f>'Table 86'!E14*'Table 88'!E$22/100</f>
        <v>1.8147502450023101</v>
      </c>
      <c r="F14" s="17">
        <f>'Table 86'!F14*'Table 88'!F$22/100</f>
        <v>16.3821425573421</v>
      </c>
      <c r="G14" s="73">
        <f>'Table 86'!G14*'Table 88'!G$22/100</f>
        <v>3.09392156191447</v>
      </c>
      <c r="H14" s="9">
        <f>'Table 86'!H14*'Table 88'!H$22/100</f>
        <v>3.0953457139125602</v>
      </c>
      <c r="I14" s="16">
        <f>'Table 86'!I14*'Table 88'!I$22/100</f>
        <v>2.5424855684462</v>
      </c>
      <c r="J14" s="17">
        <f>'Table 86'!J14*'Table 88'!J$22/100</f>
        <v>3.9928027405962405</v>
      </c>
      <c r="K14" s="17">
        <f>'Table 86'!K14*'Table 88'!K$22/100</f>
        <v>1.4725181262642899</v>
      </c>
      <c r="L14" s="17">
        <f>'Table 86'!L14*'Table 88'!L$22/100</f>
        <v>1.7108858919791599</v>
      </c>
      <c r="M14" s="17">
        <f>'Table 86'!M14*'Table 88'!M$22/100</f>
        <v>1.7788097391644999</v>
      </c>
      <c r="N14" s="17">
        <f>'Table 86'!N14*'Table 88'!N$22/100</f>
        <v>12.69553981892472</v>
      </c>
      <c r="O14" s="17">
        <f>'Table 86'!O14*'Table 88'!O$22/100</f>
        <v>9.8441825466316804</v>
      </c>
      <c r="P14" s="17">
        <f>'Table 86'!P14*'Table 88'!P$22/100</f>
        <v>4.9832917963792198</v>
      </c>
      <c r="Q14" s="17">
        <f>'Table 86'!Q14*'Table 88'!Q$22/100</f>
        <v>7.8300404832749901</v>
      </c>
      <c r="R14" s="73">
        <f>'Table 86'!R14*'Table 88'!R$22/100</f>
        <v>6.9436838644813506</v>
      </c>
      <c r="S14" s="9">
        <f>'Table 86'!S14*'Table 88'!S$22/100</f>
        <v>2.7672120194806502</v>
      </c>
      <c r="T14" s="11">
        <v>3.2628270430000001</v>
      </c>
    </row>
    <row r="15" spans="1:20">
      <c r="A15" s="8">
        <v>2005</v>
      </c>
      <c r="B15" s="9">
        <f>'Table 86'!B15*'Table 88'!B$22/100</f>
        <v>2.8375018437292798</v>
      </c>
      <c r="C15" s="16">
        <f>'Table 86'!C15*'Table 88'!C$22/100</f>
        <v>2.3815994142590999</v>
      </c>
      <c r="D15" s="17">
        <f>'Table 86'!D15*'Table 88'!D$22/100</f>
        <v>1.8287316032961001</v>
      </c>
      <c r="E15" s="17">
        <f>'Table 86'!E15*'Table 88'!E$22/100</f>
        <v>1.8570157540082499</v>
      </c>
      <c r="F15" s="17">
        <f>'Table 86'!F15*'Table 88'!F$22/100</f>
        <v>16.093230874446</v>
      </c>
      <c r="G15" s="73">
        <f>'Table 86'!G15*'Table 88'!G$22/100</f>
        <v>3.0956040753562402</v>
      </c>
      <c r="H15" s="9">
        <f>'Table 86'!H15*'Table 88'!H$22/100</f>
        <v>3.0005687255625002</v>
      </c>
      <c r="I15" s="16">
        <f>'Table 86'!I15*'Table 88'!I$22/100</f>
        <v>2.5455345878572997</v>
      </c>
      <c r="J15" s="17">
        <f>'Table 86'!J15*'Table 88'!J$22/100</f>
        <v>3.9103737091550403</v>
      </c>
      <c r="K15" s="17">
        <f>'Table 86'!K15*'Table 88'!K$22/100</f>
        <v>1.5102237486743399</v>
      </c>
      <c r="L15" s="17">
        <f>'Table 86'!L15*'Table 88'!L$22/100</f>
        <v>1.6887613166648898</v>
      </c>
      <c r="M15" s="17">
        <f>'Table 86'!M15*'Table 88'!M$22/100</f>
        <v>1.7153077579662599</v>
      </c>
      <c r="N15" s="17">
        <f>'Table 86'!N15*'Table 88'!N$22/100</f>
        <v>12.590318902081401</v>
      </c>
      <c r="O15" s="17">
        <f>'Table 86'!O15*'Table 88'!O$22/100</f>
        <v>9.7640403241471994</v>
      </c>
      <c r="P15" s="17">
        <f>'Table 86'!P15*'Table 88'!P$22/100</f>
        <v>4.7619696675501002</v>
      </c>
      <c r="Q15" s="17">
        <f>'Table 86'!Q15*'Table 88'!Q$22/100</f>
        <v>7.8130361346149106</v>
      </c>
      <c r="R15" s="73">
        <f>'Table 86'!R15*'Table 88'!R$22/100</f>
        <v>6.7172547841423498</v>
      </c>
      <c r="S15" s="9">
        <f>'Table 86'!S15*'Table 88'!S$22/100</f>
        <v>2.7161102594107001</v>
      </c>
      <c r="T15" s="11">
        <v>3.201101939</v>
      </c>
    </row>
    <row r="16" spans="1:20">
      <c r="A16" s="8">
        <v>2006</v>
      </c>
      <c r="B16" s="9">
        <f>'Table 86'!B16*'Table 88'!B$22/100</f>
        <v>2.7477221413696604</v>
      </c>
      <c r="C16" s="16">
        <f>'Table 86'!C16*'Table 88'!C$22/100</f>
        <v>2.3859659572842</v>
      </c>
      <c r="D16" s="17">
        <f>'Table 86'!D16*'Table 88'!D$22/100</f>
        <v>1.6947770933859001</v>
      </c>
      <c r="E16" s="17">
        <f>'Table 86'!E16*'Table 88'!E$22/100</f>
        <v>1.7708816678210899</v>
      </c>
      <c r="F16" s="17">
        <f>'Table 86'!F16*'Table 88'!F$22/100</f>
        <v>15.520670262335697</v>
      </c>
      <c r="G16" s="73">
        <f>'Table 86'!G16*'Table 88'!G$22/100</f>
        <v>3.0328545986344899</v>
      </c>
      <c r="H16" s="9">
        <f>'Table 86'!H16*'Table 88'!H$22/100</f>
        <v>2.8636842439944004</v>
      </c>
      <c r="I16" s="16">
        <f>'Table 86'!I16*'Table 88'!I$22/100</f>
        <v>2.4669541688883001</v>
      </c>
      <c r="J16" s="17">
        <f>'Table 86'!J16*'Table 88'!J$22/100</f>
        <v>3.9426382555476001</v>
      </c>
      <c r="K16" s="17">
        <f>'Table 86'!K16*'Table 88'!K$22/100</f>
        <v>1.48609474624395</v>
      </c>
      <c r="L16" s="17">
        <f>'Table 86'!L16*'Table 88'!L$22/100</f>
        <v>1.6746820414649</v>
      </c>
      <c r="M16" s="17">
        <f>'Table 86'!M16*'Table 88'!M$22/100</f>
        <v>1.6580733648444299</v>
      </c>
      <c r="N16" s="17">
        <f>'Table 86'!N16*'Table 88'!N$22/100</f>
        <v>12.146882453110999</v>
      </c>
      <c r="O16" s="17">
        <f>'Table 86'!O16*'Table 88'!O$22/100</f>
        <v>8.8913497561241606</v>
      </c>
      <c r="P16" s="17">
        <f>'Table 86'!P16*'Table 88'!P$22/100</f>
        <v>4.7170421899520401</v>
      </c>
      <c r="Q16" s="17">
        <f>'Table 86'!Q16*'Table 88'!Q$22/100</f>
        <v>8.2106976144210204</v>
      </c>
      <c r="R16" s="73">
        <f>'Table 86'!R16*'Table 88'!R$22/100</f>
        <v>6.7835488598031013</v>
      </c>
      <c r="S16" s="9">
        <f>'Table 86'!S16*'Table 88'!S$22/100</f>
        <v>2.65588602634435</v>
      </c>
      <c r="T16" s="11">
        <v>3.0989968189999999</v>
      </c>
    </row>
    <row r="17" spans="1:20">
      <c r="A17" s="8">
        <v>2007</v>
      </c>
      <c r="B17" s="9">
        <f>'Table 86'!B17*'Table 88'!B$22/100</f>
        <v>2.6805761889879705</v>
      </c>
      <c r="C17" s="16">
        <f>'Table 86'!C17*'Table 88'!C$22/100</f>
        <v>2.3534943168876001</v>
      </c>
      <c r="D17" s="17">
        <f>'Table 86'!D17*'Table 88'!D$22/100</f>
        <v>1.5833973212053001</v>
      </c>
      <c r="E17" s="17">
        <f>'Table 86'!E17*'Table 88'!E$22/100</f>
        <v>1.8116057651200299</v>
      </c>
      <c r="F17" s="17">
        <f>'Table 86'!F17*'Table 88'!F$22/100</f>
        <v>14.8794239675565</v>
      </c>
      <c r="G17" s="73">
        <f>'Table 86'!G17*'Table 88'!G$22/100</f>
        <v>2.9028321664295094</v>
      </c>
      <c r="H17" s="9">
        <f>'Table 86'!H17*'Table 88'!H$22/100</f>
        <v>2.73665919215088</v>
      </c>
      <c r="I17" s="16">
        <f>'Table 86'!I17*'Table 88'!I$22/100</f>
        <v>2.4621203576267998</v>
      </c>
      <c r="J17" s="17">
        <f>'Table 86'!J17*'Table 88'!J$22/100</f>
        <v>3.7931867926727203</v>
      </c>
      <c r="K17" s="17">
        <f>'Table 86'!K17*'Table 88'!K$22/100</f>
        <v>1.4281410099063001</v>
      </c>
      <c r="L17" s="17">
        <f>'Table 86'!L17*'Table 88'!L$22/100</f>
        <v>1.7290893993084397</v>
      </c>
      <c r="M17" s="17">
        <f>'Table 86'!M17*'Table 88'!M$22/100</f>
        <v>1.6465079587664702</v>
      </c>
      <c r="N17" s="17">
        <f>'Table 86'!N17*'Table 88'!N$22/100</f>
        <v>11.218865967121401</v>
      </c>
      <c r="O17" s="17">
        <f>'Table 86'!O17*'Table 88'!O$22/100</f>
        <v>9.1574274809472005</v>
      </c>
      <c r="P17" s="17">
        <f>'Table 86'!P17*'Table 88'!P$22/100</f>
        <v>4.4729705241203401</v>
      </c>
      <c r="Q17" s="17">
        <f>'Table 86'!Q17*'Table 88'!Q$22/100</f>
        <v>8.4255623461312705</v>
      </c>
      <c r="R17" s="73">
        <f>'Table 86'!R17*'Table 88'!R$22/100</f>
        <v>6.564929766459751</v>
      </c>
      <c r="S17" s="9">
        <f>'Table 86'!S17*'Table 88'!S$22/100</f>
        <v>2.6312235266738502</v>
      </c>
      <c r="T17" s="11">
        <v>3.0270496410000001</v>
      </c>
    </row>
    <row r="18" spans="1:20">
      <c r="A18" s="8">
        <v>2008</v>
      </c>
      <c r="B18" s="9">
        <f>'Table 86'!B18*'Table 88'!B$22/100</f>
        <v>2.5760178311922601</v>
      </c>
      <c r="C18" s="16">
        <f>'Table 86'!C18*'Table 88'!C$22/100</f>
        <v>2.5515809731257</v>
      </c>
      <c r="D18" s="17">
        <f>'Table 86'!D18*'Table 88'!D$22/100</f>
        <v>1.4432300158275</v>
      </c>
      <c r="E18" s="17">
        <f>'Table 86'!E18*'Table 88'!E$22/100</f>
        <v>1.8385033994071798</v>
      </c>
      <c r="F18" s="17">
        <f>'Table 86'!F18*'Table 88'!F$22/100</f>
        <v>14.244115138469699</v>
      </c>
      <c r="G18" s="73">
        <f>'Table 86'!G18*'Table 88'!G$22/100</f>
        <v>2.7229135569104002</v>
      </c>
      <c r="H18" s="9">
        <f>'Table 86'!H18*'Table 88'!H$22/100</f>
        <v>2.5799153366957404</v>
      </c>
      <c r="I18" s="16">
        <f>'Table 86'!I18*'Table 88'!I$22/100</f>
        <v>2.3514880516777001</v>
      </c>
      <c r="J18" s="17">
        <f>'Table 86'!J18*'Table 88'!J$22/100</f>
        <v>3.7410871791207199</v>
      </c>
      <c r="K18" s="17">
        <f>'Table 86'!K18*'Table 88'!K$22/100</f>
        <v>1.3375566592007102</v>
      </c>
      <c r="L18" s="17">
        <f>'Table 86'!L18*'Table 88'!L$22/100</f>
        <v>1.7559883320137599</v>
      </c>
      <c r="M18" s="17">
        <f>'Table 86'!M18*'Table 88'!M$22/100</f>
        <v>1.6148647203978903</v>
      </c>
      <c r="N18" s="17">
        <f>'Table 86'!N18*'Table 88'!N$22/100</f>
        <v>9.9655103682273989</v>
      </c>
      <c r="O18" s="17">
        <f>'Table 86'!O18*'Table 88'!O$22/100</f>
        <v>8.2093782660032009</v>
      </c>
      <c r="P18" s="17">
        <f>'Table 86'!P18*'Table 88'!P$22/100</f>
        <v>4.0467501365594396</v>
      </c>
      <c r="Q18" s="17">
        <f>'Table 86'!Q18*'Table 88'!Q$22/100</f>
        <v>8.8278445728558808</v>
      </c>
      <c r="R18" s="73">
        <f>'Table 86'!R18*'Table 88'!R$22/100</f>
        <v>6.8086740117658504</v>
      </c>
      <c r="S18" s="9">
        <f>'Table 86'!S18*'Table 88'!S$22/100</f>
        <v>2.5669684334462999</v>
      </c>
      <c r="T18" s="11">
        <v>2.9193588469999998</v>
      </c>
    </row>
    <row r="19" spans="1:20">
      <c r="A19" s="8">
        <v>2009</v>
      </c>
      <c r="B19" s="9">
        <f>'Table 86'!B19*'Table 88'!B$22/100</f>
        <v>2.44655983076232</v>
      </c>
      <c r="C19" s="16">
        <f>'Table 86'!C19*'Table 88'!C$22/100</f>
        <v>2.3808756778461002</v>
      </c>
      <c r="D19" s="17">
        <f>'Table 86'!D19*'Table 88'!D$22/100</f>
        <v>1.2818633243885</v>
      </c>
      <c r="E19" s="17">
        <f>'Table 86'!E19*'Table 88'!E$22/100</f>
        <v>1.6588210367221898</v>
      </c>
      <c r="F19" s="17">
        <f>'Table 86'!F19*'Table 88'!F$22/100</f>
        <v>12.923433849116998</v>
      </c>
      <c r="G19" s="73">
        <f>'Table 86'!G19*'Table 88'!G$22/100</f>
        <v>2.4418786477596699</v>
      </c>
      <c r="H19" s="9">
        <f>'Table 86'!H19*'Table 88'!H$22/100</f>
        <v>2.3228207535213001</v>
      </c>
      <c r="I19" s="16">
        <f>'Table 86'!I19*'Table 88'!I$22/100</f>
        <v>2.1721164707125</v>
      </c>
      <c r="J19" s="17">
        <f>'Table 86'!J19*'Table 88'!J$22/100</f>
        <v>3.7394497626948002</v>
      </c>
      <c r="K19" s="17">
        <f>'Table 86'!K19*'Table 88'!K$22/100</f>
        <v>1.25792705731236</v>
      </c>
      <c r="L19" s="17">
        <f>'Table 86'!L19*'Table 88'!L$22/100</f>
        <v>1.8061495592414298</v>
      </c>
      <c r="M19" s="17">
        <f>'Table 86'!M19*'Table 88'!M$22/100</f>
        <v>1.6564032052710598</v>
      </c>
      <c r="N19" s="17">
        <f>'Table 86'!N19*'Table 88'!N$22/100</f>
        <v>8.7680795723478795</v>
      </c>
      <c r="O19" s="17">
        <f>'Table 86'!O19*'Table 88'!O$22/100</f>
        <v>7.5625556571967989</v>
      </c>
      <c r="P19" s="17">
        <f>'Table 86'!P19*'Table 88'!P$22/100</f>
        <v>4.0744535090902199</v>
      </c>
      <c r="Q19" s="17">
        <f>'Table 86'!Q19*'Table 88'!Q$22/100</f>
        <v>8.9516805902716801</v>
      </c>
      <c r="R19" s="73">
        <f>'Table 86'!R19*'Table 88'!R$22/100</f>
        <v>6.5088673791886507</v>
      </c>
      <c r="S19" s="9">
        <f>'Table 86'!S19*'Table 88'!S$22/100</f>
        <v>2.5289669689002499</v>
      </c>
      <c r="T19" s="11">
        <v>2.7922975339999998</v>
      </c>
    </row>
    <row r="20" spans="1:20">
      <c r="A20" s="8">
        <v>2010</v>
      </c>
      <c r="B20" s="9">
        <f>'Table 86'!B20*'Table 88'!B$22/100</f>
        <v>2.5092495275866202</v>
      </c>
      <c r="C20" s="16">
        <f>'Table 86'!C20*'Table 88'!C$22/100</f>
        <v>2.3973286189683001</v>
      </c>
      <c r="D20" s="17">
        <f>'Table 86'!D20*'Table 88'!D$22/100</f>
        <v>1.3333085906746001</v>
      </c>
      <c r="E20" s="17">
        <f>'Table 86'!E20*'Table 88'!E$22/100</f>
        <v>1.6478924277195599</v>
      </c>
      <c r="F20" s="17">
        <f>'Table 86'!F20*'Table 88'!F$22/100</f>
        <v>13.381833189050699</v>
      </c>
      <c r="G20" s="73">
        <f>'Table 86'!G20*'Table 88'!G$22/100</f>
        <v>2.5962009872138201</v>
      </c>
      <c r="H20" s="9">
        <f>'Table 86'!H20*'Table 88'!H$22/100</f>
        <v>2.4084877224821404</v>
      </c>
      <c r="I20" s="16">
        <f>'Table 86'!I20*'Table 88'!I$22/100</f>
        <v>2.3642790599388999</v>
      </c>
      <c r="J20" s="17">
        <f>'Table 86'!J20*'Table 88'!J$22/100</f>
        <v>3.7927030105468797</v>
      </c>
      <c r="K20" s="17">
        <f>'Table 86'!K20*'Table 88'!K$22/100</f>
        <v>1.3014345431362802</v>
      </c>
      <c r="L20" s="17">
        <f>'Table 86'!L20*'Table 88'!L$22/100</f>
        <v>1.8628323555011297</v>
      </c>
      <c r="M20" s="17">
        <f>'Table 86'!M20*'Table 88'!M$22/100</f>
        <v>1.6989294189241801</v>
      </c>
      <c r="N20" s="17">
        <f>'Table 86'!N20*'Table 88'!N$22/100</f>
        <v>8.0412095168190802</v>
      </c>
      <c r="O20" s="17">
        <f>'Table 86'!O20*'Table 88'!O$22/100</f>
        <v>7.4613379713599999</v>
      </c>
      <c r="P20" s="17">
        <f>'Table 86'!P20*'Table 88'!P$22/100</f>
        <v>4.0048330667054408</v>
      </c>
      <c r="Q20" s="17">
        <f>'Table 86'!Q20*'Table 88'!Q$22/100</f>
        <v>9.0131365242877308</v>
      </c>
      <c r="R20" s="73">
        <f>'Table 86'!R20*'Table 88'!R$22/100</f>
        <v>6.24090611994255</v>
      </c>
      <c r="S20" s="9">
        <f>'Table 86'!S20*'Table 88'!S$22/100</f>
        <v>2.5793792397321003</v>
      </c>
      <c r="T20" s="11">
        <v>2.84974426</v>
      </c>
    </row>
    <row r="21" spans="1:20">
      <c r="A21" s="8">
        <v>2011</v>
      </c>
      <c r="B21" s="9">
        <f>'Table 86'!B21*'Table 88'!B$22/100</f>
        <v>2.5369437711636205</v>
      </c>
      <c r="C21" s="16">
        <f>'Table 86'!C21*'Table 88'!C$22/100</f>
        <v>2.4753232797426001</v>
      </c>
      <c r="D21" s="17">
        <f>'Table 86'!D21*'Table 88'!D$22/100</f>
        <v>1.3173734816890001</v>
      </c>
      <c r="E21" s="17">
        <f>'Table 86'!E21*'Table 88'!E$22/100</f>
        <v>1.63152263539122</v>
      </c>
      <c r="F21" s="17">
        <f>'Table 86'!F21*'Table 88'!F$22/100</f>
        <v>13.111678500046501</v>
      </c>
      <c r="G21" s="73">
        <f>'Table 86'!G21*'Table 88'!G$22/100</f>
        <v>2.6841605833745494</v>
      </c>
      <c r="H21" s="9">
        <f>'Table 86'!H21*'Table 88'!H$22/100</f>
        <v>2.4056774337245401</v>
      </c>
      <c r="I21" s="16">
        <f>'Table 86'!I21*'Table 88'!I$22/100</f>
        <v>2.4211693001703996</v>
      </c>
      <c r="J21" s="17">
        <f>'Table 86'!J21*'Table 88'!J$22/100</f>
        <v>3.7930751506436802</v>
      </c>
      <c r="K21" s="17">
        <f>'Table 86'!K21*'Table 88'!K$22/100</f>
        <v>1.3340651575042202</v>
      </c>
      <c r="L21" s="17">
        <f>'Table 86'!L21*'Table 88'!L$22/100</f>
        <v>1.9376373934323901</v>
      </c>
      <c r="M21" s="17">
        <f>'Table 86'!M21*'Table 88'!M$22/100</f>
        <v>1.7650354123604699</v>
      </c>
      <c r="N21" s="17">
        <f>'Table 86'!N21*'Table 88'!N$22/100</f>
        <v>7.6431072065320791</v>
      </c>
      <c r="O21" s="17">
        <f>'Table 86'!O21*'Table 88'!O$22/100</f>
        <v>7.0081461821030393</v>
      </c>
      <c r="P21" s="17">
        <f>'Table 86'!P21*'Table 88'!P$22/100</f>
        <v>3.8783197286006401</v>
      </c>
      <c r="Q21" s="17">
        <f>'Table 86'!Q21*'Table 88'!Q$22/100</f>
        <v>9.3951798795093104</v>
      </c>
      <c r="R21" s="73">
        <f>'Table 86'!R21*'Table 88'!R$22/100</f>
        <v>6.1398606292779005</v>
      </c>
      <c r="S21" s="9">
        <f>'Table 86'!S21*'Table 88'!S$22/100</f>
        <v>2.6329207309522502</v>
      </c>
      <c r="T21" s="11">
        <v>2.8759370039999999</v>
      </c>
    </row>
    <row r="22" spans="1:20">
      <c r="A22" s="8">
        <v>2012</v>
      </c>
      <c r="B22" s="9">
        <v>2.5176585070000002</v>
      </c>
      <c r="C22" s="16">
        <v>2.41245471</v>
      </c>
      <c r="D22" s="17">
        <v>1.1856479900000001</v>
      </c>
      <c r="E22" s="17">
        <v>1.541411707</v>
      </c>
      <c r="F22" s="17">
        <v>13.494240209999999</v>
      </c>
      <c r="G22" s="73">
        <v>2.7582187569999999</v>
      </c>
      <c r="H22" s="11">
        <v>2.3419072980000002</v>
      </c>
      <c r="I22" s="16">
        <v>2.4788775699999999</v>
      </c>
      <c r="J22" s="17">
        <v>3.7214009680000002</v>
      </c>
      <c r="K22" s="17">
        <v>1.2979560210000001</v>
      </c>
      <c r="L22" s="17">
        <v>2.0316414429999998</v>
      </c>
      <c r="M22" s="17">
        <v>1.795870509</v>
      </c>
      <c r="N22" s="17">
        <v>7.6191829719999999</v>
      </c>
      <c r="O22" s="17">
        <v>6.9327182079999998</v>
      </c>
      <c r="P22" s="17">
        <v>3.8106427140000001</v>
      </c>
      <c r="Q22" s="17">
        <v>9.2414938370000002</v>
      </c>
      <c r="R22" s="73">
        <v>6.0542534850000003</v>
      </c>
      <c r="S22" s="11">
        <v>2.6518816850000002</v>
      </c>
      <c r="T22" s="11">
        <v>2.8714669910000001</v>
      </c>
    </row>
    <row r="23" spans="1:20">
      <c r="A23" s="8">
        <v>2013</v>
      </c>
      <c r="B23" s="9">
        <f>'Table 86'!B23*'Table 88'!B$22/100</f>
        <v>2.5094761168522499</v>
      </c>
      <c r="C23" s="16">
        <f>'Table 86'!C23*'Table 88'!C$22/100</f>
        <v>2.7720069599784001</v>
      </c>
      <c r="D23" s="17">
        <f>'Table 86'!D23*'Table 88'!D$22/100</f>
        <v>1.1724517278713003</v>
      </c>
      <c r="E23" s="17">
        <f>'Table 86'!E23*'Table 88'!E$22/100</f>
        <v>1.4714470296192699</v>
      </c>
      <c r="F23" s="17">
        <f>'Table 86'!F23*'Table 88'!F$22/100</f>
        <v>13.377515032183501</v>
      </c>
      <c r="G23" s="73">
        <f>'Table 86'!G23*'Table 88'!G$22/100</f>
        <v>2.77760903486171</v>
      </c>
      <c r="H23" s="9">
        <f>'Table 86'!H23*'Table 88'!H$22/100</f>
        <v>2.33542021478454</v>
      </c>
      <c r="I23" s="16">
        <f>'Table 86'!I23*'Table 88'!I$22/100</f>
        <v>2.4107580143763996</v>
      </c>
      <c r="J23" s="17">
        <f>'Table 86'!J23*'Table 88'!J$22/100</f>
        <v>3.7800130332460005</v>
      </c>
      <c r="K23" s="17">
        <f>'Table 86'!K23*'Table 88'!K$22/100</f>
        <v>1.24094979255768</v>
      </c>
      <c r="L23" s="17">
        <f>'Table 86'!L23*'Table 88'!L$22/100</f>
        <v>1.9873516595425997</v>
      </c>
      <c r="M23" s="17">
        <f>'Table 86'!M23*'Table 88'!M$22/100</f>
        <v>1.8562476755125801</v>
      </c>
      <c r="N23" s="17">
        <f>'Table 86'!N23*'Table 88'!N$22/100</f>
        <v>7.3311016638286794</v>
      </c>
      <c r="O23" s="17">
        <f>'Table 86'!O23*'Table 88'!O$22/100</f>
        <v>6.6381470113420802</v>
      </c>
      <c r="P23" s="17">
        <f>'Table 86'!P23*'Table 88'!P$22/100</f>
        <v>3.6313519743063001</v>
      </c>
      <c r="Q23" s="17">
        <f>'Table 86'!Q23*'Table 88'!Q$22/100</f>
        <v>9.2147859198110709</v>
      </c>
      <c r="R23" s="73">
        <f>'Table 86'!R23*'Table 88'!R$22/100</f>
        <v>6.1757623524439511</v>
      </c>
      <c r="S23" s="9">
        <f>'Table 86'!S23*'Table 88'!S$22/100</f>
        <v>2.6431569942563504</v>
      </c>
      <c r="T23" s="9">
        <v>2.8586735299999999</v>
      </c>
    </row>
    <row r="24" spans="1:20">
      <c r="A24" s="8">
        <v>2014</v>
      </c>
      <c r="B24" s="9">
        <f>'Table 86'!B24*'Table 88'!B$22/100</f>
        <v>2.5063290437185</v>
      </c>
      <c r="C24" s="16">
        <f>'Table 86'!C24*'Table 88'!C$22/100</f>
        <v>2.4899186307381003</v>
      </c>
      <c r="D24" s="17">
        <f>'Table 86'!D24*'Table 88'!D$22/100</f>
        <v>1.2085784221266</v>
      </c>
      <c r="E24" s="17">
        <f>'Table 86'!E24*'Table 88'!E$22/100</f>
        <v>1.4491119739848402</v>
      </c>
      <c r="F24" s="17">
        <f>'Table 86'!F24*'Table 88'!F$22/100</f>
        <v>13.304511192647398</v>
      </c>
      <c r="G24" s="73">
        <f>'Table 86'!G24*'Table 88'!G$22/100</f>
        <v>2.8457094559720399</v>
      </c>
      <c r="H24" s="9">
        <f>'Table 86'!H24*'Table 88'!H$22/100</f>
        <v>2.3434997949626402</v>
      </c>
      <c r="I24" s="16">
        <f>'Table 86'!I24*'Table 88'!I$22/100</f>
        <v>2.3487117087992995</v>
      </c>
      <c r="J24" s="17">
        <f>'Table 86'!J24*'Table 88'!J$22/100</f>
        <v>3.7712677409711999</v>
      </c>
      <c r="K24" s="17">
        <f>'Table 86'!K24*'Table 88'!K$22/100</f>
        <v>1.2365756807669102</v>
      </c>
      <c r="L24" s="17">
        <f>'Table 86'!L24*'Table 88'!L$22/100</f>
        <v>1.9085646043830595</v>
      </c>
      <c r="M24" s="17">
        <f>'Table 86'!M24*'Table 88'!M$22/100</f>
        <v>1.8765230535591899</v>
      </c>
      <c r="N24" s="17">
        <f>'Table 86'!N24*'Table 88'!N$22/100</f>
        <v>7.3529687189583193</v>
      </c>
      <c r="O24" s="17">
        <f>'Table 86'!O24*'Table 88'!O$22/100</f>
        <v>6.4137349229491187</v>
      </c>
      <c r="P24" s="17">
        <f>'Table 86'!P24*'Table 88'!P$22/100</f>
        <v>3.6632089473953404</v>
      </c>
      <c r="Q24" s="17">
        <f>'Table 86'!Q24*'Table 88'!Q$22/100</f>
        <v>9.2024023180694901</v>
      </c>
      <c r="R24" s="73">
        <f>'Table 86'!R24*'Table 88'!R$22/100</f>
        <v>6.1740066189333005</v>
      </c>
      <c r="S24" s="9">
        <f>'Table 86'!S24*'Table 88'!S$22/100</f>
        <v>2.6312235266738502</v>
      </c>
      <c r="T24" s="9">
        <v>2.8404128790000001</v>
      </c>
    </row>
    <row r="25" spans="1:20">
      <c r="A25" s="8">
        <v>2015</v>
      </c>
      <c r="B25" s="9">
        <f>'Table 86'!B25*'Table 88'!B$22/100</f>
        <v>2.4776025601536302</v>
      </c>
      <c r="C25" s="16">
        <f>'Table 86'!C25*'Table 88'!C$22/100</f>
        <v>2.5900355012031002</v>
      </c>
      <c r="D25" s="17">
        <f>'Table 86'!D25*'Table 88'!D$22/100</f>
        <v>1.1728548481879002</v>
      </c>
      <c r="E25" s="17">
        <f>'Table 86'!E25*'Table 88'!E$22/100</f>
        <v>1.4029775215943301</v>
      </c>
      <c r="F25" s="17">
        <f>'Table 86'!F25*'Table 88'!F$22/100</f>
        <v>13.059995560042198</v>
      </c>
      <c r="G25" s="73">
        <f>'Table 86'!G25*'Table 88'!G$22/100</f>
        <v>2.8713333082245698</v>
      </c>
      <c r="H25" s="9">
        <f>'Table 86'!H25*'Table 88'!H$22/100</f>
        <v>2.3155140027515402</v>
      </c>
      <c r="I25" s="16">
        <f>'Table 86'!I25*'Table 88'!I$22/100</f>
        <v>2.2741966490450998</v>
      </c>
      <c r="J25" s="17">
        <f>'Table 86'!J25*'Table 88'!J$22/100</f>
        <v>3.8174503269840803</v>
      </c>
      <c r="K25" s="17">
        <f>'Table 86'!K25*'Table 88'!K$22/100</f>
        <v>1.19025163037742</v>
      </c>
      <c r="L25" s="17">
        <f>'Table 86'!L25*'Table 88'!L$22/100</f>
        <v>1.8363397510844097</v>
      </c>
      <c r="M25" s="17">
        <f>'Table 86'!M25*'Table 88'!M$22/100</f>
        <v>1.9270408909773602</v>
      </c>
      <c r="N25" s="17">
        <f>'Table 86'!N25*'Table 88'!N$22/100</f>
        <v>7.3801692021683598</v>
      </c>
      <c r="O25" s="17">
        <f>'Table 86'!O25*'Table 88'!O$22/100</f>
        <v>6.4144281947699202</v>
      </c>
      <c r="P25" s="17">
        <f>'Table 86'!P25*'Table 88'!P$22/100</f>
        <v>3.5468319189097799</v>
      </c>
      <c r="Q25" s="17">
        <f>'Table 86'!Q25*'Table 88'!Q$22/100</f>
        <v>9.0390127070313309</v>
      </c>
      <c r="R25" s="73">
        <f>'Table 86'!R25*'Table 88'!R$22/100</f>
        <v>5.9900783980590004</v>
      </c>
      <c r="S25" s="9">
        <f>'Table 86'!S25*'Table 88'!S$22/100</f>
        <v>2.5998782851571502</v>
      </c>
      <c r="T25" s="9">
        <v>2.8152436930000002</v>
      </c>
    </row>
    <row r="26" spans="1:20">
      <c r="A26" s="8">
        <v>2016</v>
      </c>
      <c r="B26" s="9">
        <f>'Table 86'!B26*'Table 88'!B$22/100</f>
        <v>2.4738764255632701</v>
      </c>
      <c r="C26" s="16">
        <f>'Table 86'!C26*'Table 88'!C$22/100</f>
        <v>2.6492371397864996</v>
      </c>
      <c r="D26" s="17">
        <f>'Table 86'!D26*'Table 88'!D$22/100</f>
        <v>1.1488929023100001</v>
      </c>
      <c r="E26" s="17">
        <f>'Table 86'!E26*'Table 88'!E$22/100</f>
        <v>1.39080036910903</v>
      </c>
      <c r="F26" s="17">
        <f>'Table 86'!F26*'Table 88'!F$22/100</f>
        <v>12.4867602359214</v>
      </c>
      <c r="G26" s="73">
        <f>'Table 86'!G26*'Table 88'!G$22/100</f>
        <v>2.9197124652223501</v>
      </c>
      <c r="H26" s="9">
        <f>'Table 86'!H26*'Table 88'!H$22/100</f>
        <v>2.2980902124544205</v>
      </c>
      <c r="I26" s="16">
        <f>'Table 86'!I26*'Table 88'!I$22/100</f>
        <v>2.2830958195213999</v>
      </c>
      <c r="J26" s="17">
        <f>'Table 86'!J26*'Table 88'!J$22/100</f>
        <v>3.9602032681165604</v>
      </c>
      <c r="K26" s="17">
        <f>'Table 86'!K26*'Table 88'!K$22/100</f>
        <v>1.17148318631376</v>
      </c>
      <c r="L26" s="17">
        <f>'Table 86'!L26*'Table 88'!L$22/100</f>
        <v>1.7831920109355297</v>
      </c>
      <c r="M26" s="17">
        <f>'Table 86'!M26*'Table 88'!M$22/100</f>
        <v>1.96760960577567</v>
      </c>
      <c r="N26" s="17">
        <f>'Table 86'!N26*'Table 88'!N$22/100</f>
        <v>7.5628772098369197</v>
      </c>
      <c r="O26" s="17">
        <f>'Table 86'!O26*'Table 88'!O$22/100</f>
        <v>6.4502703479052794</v>
      </c>
      <c r="P26" s="17">
        <f>'Table 86'!P26*'Table 88'!P$22/100</f>
        <v>3.5132982630265803</v>
      </c>
      <c r="Q26" s="17">
        <f>'Table 86'!Q26*'Table 88'!Q$22/100</f>
        <v>9.1353090728128699</v>
      </c>
      <c r="R26" s="73">
        <f>'Table 86'!R26*'Table 88'!R$22/100</f>
        <v>5.8786195914001507</v>
      </c>
      <c r="S26" s="9">
        <f>'Table 86'!S26*'Table 88'!S$22/100</f>
        <v>2.6013633389007502</v>
      </c>
      <c r="T26" s="9">
        <v>2.8162773090000002</v>
      </c>
    </row>
    <row r="27" spans="1:20" s="169" customFormat="1">
      <c r="A27" s="142">
        <v>2017</v>
      </c>
      <c r="B27" s="9">
        <f>'Table 86'!B27*'Table 88'!B$22/100</f>
        <v>2.5233484152258203</v>
      </c>
      <c r="C27" s="16">
        <f>'Table 86'!C27*'Table 88'!C$22/100</f>
        <v>2.5874782992104999</v>
      </c>
      <c r="D27" s="17">
        <f>'Table 86'!D27*'Table 88'!D$22/100</f>
        <v>1.2708723675212001</v>
      </c>
      <c r="E27" s="17">
        <f>'Table 86'!E27*'Table 88'!E$22/100</f>
        <v>1.3949005242496499</v>
      </c>
      <c r="F27" s="17">
        <f>'Table 86'!F27*'Table 88'!F$22/100</f>
        <v>12.695381189568</v>
      </c>
      <c r="G27" s="73">
        <f>'Table 86'!G27*'Table 88'!G$22/100</f>
        <v>3.0198082239138797</v>
      </c>
      <c r="H27" s="9">
        <f>'Table 86'!H27*'Table 88'!H$22/100</f>
        <v>2.39961189382272</v>
      </c>
      <c r="I27" s="16">
        <f>'Table 86'!I27*'Table 88'!I$22/100</f>
        <v>2.3348795719586999</v>
      </c>
      <c r="J27" s="17">
        <f>'Table 86'!J27*'Table 88'!J$22/100</f>
        <v>4.1453801802842403</v>
      </c>
      <c r="K27" s="17">
        <f>'Table 86'!K27*'Table 88'!K$22/100</f>
        <v>1.1566864876743601</v>
      </c>
      <c r="L27" s="17">
        <f>'Table 86'!L27*'Table 88'!L$22/100</f>
        <v>1.73465609686226</v>
      </c>
      <c r="M27" s="17">
        <f>'Table 86'!M27*'Table 88'!M$22/100</f>
        <v>1.9745596246454999</v>
      </c>
      <c r="N27" s="17">
        <f>'Table 86'!N27*'Table 88'!N$22/100</f>
        <v>7.8025767061360396</v>
      </c>
      <c r="O27" s="17">
        <f>'Table 86'!O27*'Table 88'!O$22/100</f>
        <v>6.443060320968959</v>
      </c>
      <c r="P27" s="17">
        <f>'Table 86'!P27*'Table 88'!P$22/100</f>
        <v>3.5233583597915401</v>
      </c>
      <c r="Q27" s="17">
        <f>'Table 86'!Q27*'Table 88'!Q$22/100</f>
        <v>9.4397238798036494</v>
      </c>
      <c r="R27" s="73">
        <f>'Table 86'!R27*'Table 88'!R$22/100</f>
        <v>6.4889488852230013</v>
      </c>
      <c r="S27" s="9">
        <f>'Table 86'!S27*'Table 88'!S$22/100</f>
        <v>2.6135354758349001</v>
      </c>
      <c r="T27" s="9">
        <v>2.8602339699999999</v>
      </c>
    </row>
    <row r="29" spans="1:20">
      <c r="A29" s="1" t="s">
        <v>22</v>
      </c>
    </row>
    <row r="30" spans="1:20">
      <c r="A30" s="1"/>
    </row>
    <row r="31" spans="1:20">
      <c r="A31" s="142" t="s">
        <v>656</v>
      </c>
      <c r="B31" s="9">
        <f>((B27/B7)^(1/(2017-1997))-1)*100</f>
        <v>-0.79725971578562538</v>
      </c>
      <c r="C31" s="16">
        <f t="shared" ref="C31:T31" si="0">((C27/C7)^(1/(2017-1997))-1)*100</f>
        <v>1.3364453435488199</v>
      </c>
      <c r="D31" s="17">
        <f t="shared" si="0"/>
        <v>-3.5902609197016599</v>
      </c>
      <c r="E31" s="17">
        <f t="shared" si="0"/>
        <v>-1.4789784295511588</v>
      </c>
      <c r="F31" s="17">
        <f t="shared" si="0"/>
        <v>-0.96603986859659097</v>
      </c>
      <c r="G31" s="73">
        <f t="shared" si="0"/>
        <v>0.37136119919385369</v>
      </c>
      <c r="H31" s="9">
        <f t="shared" si="0"/>
        <v>-1.205809638610611</v>
      </c>
      <c r="I31" s="16">
        <f t="shared" si="0"/>
        <v>-0.30849144222123703</v>
      </c>
      <c r="J31" s="17">
        <f t="shared" si="0"/>
        <v>0.21850187240115559</v>
      </c>
      <c r="K31" s="17">
        <f t="shared" si="0"/>
        <v>-1.6513362481694993</v>
      </c>
      <c r="L31" s="17">
        <f t="shared" si="0"/>
        <v>0.30305437779991617</v>
      </c>
      <c r="M31" s="17">
        <f t="shared" si="0"/>
        <v>0.34717374657426969</v>
      </c>
      <c r="N31" s="17">
        <f t="shared" si="0"/>
        <v>-5.0050133129374004</v>
      </c>
      <c r="O31" s="17">
        <f t="shared" si="0"/>
        <v>-4.1423427642588884</v>
      </c>
      <c r="P31" s="17">
        <f t="shared" si="0"/>
        <v>-3.3465894639029048</v>
      </c>
      <c r="Q31" s="17">
        <f t="shared" si="0"/>
        <v>0.79870725247985774</v>
      </c>
      <c r="R31" s="73">
        <f t="shared" si="0"/>
        <v>-1.4978917812086601</v>
      </c>
      <c r="S31" s="9">
        <f t="shared" si="0"/>
        <v>-0.56109912384584293</v>
      </c>
      <c r="T31" s="9">
        <f t="shared" si="0"/>
        <v>-0.70869164241486038</v>
      </c>
    </row>
    <row r="32" spans="1:20">
      <c r="A32" s="8" t="s">
        <v>25</v>
      </c>
      <c r="B32" s="9">
        <f>((B17/B7)^(1/(2007-1997))-1)*100</f>
        <v>-0.99151132475785442</v>
      </c>
      <c r="C32" s="16">
        <f>((C17/C7)^(1/(2007-1997))-1)*100</f>
        <v>1.7220200549818987</v>
      </c>
      <c r="D32" s="17">
        <f>((D17/D7)^(1/(2007-1997))-1)*100</f>
        <v>-4.9853414693339149</v>
      </c>
      <c r="E32" s="17">
        <f t="shared" ref="E32:T32" si="1">((E17/E7)^(1/(2007-1997))-1)*100</f>
        <v>-0.36547412506640065</v>
      </c>
      <c r="F32" s="17">
        <f t="shared" si="1"/>
        <v>-0.35343579568385408</v>
      </c>
      <c r="G32" s="73">
        <f t="shared" si="1"/>
        <v>0.34688238279403372</v>
      </c>
      <c r="H32" s="11">
        <f t="shared" si="1"/>
        <v>-1.1058085794877881</v>
      </c>
      <c r="I32" s="16">
        <f t="shared" si="1"/>
        <v>-8.7272430591311956E-2</v>
      </c>
      <c r="J32" s="17">
        <f t="shared" si="1"/>
        <v>-0.45033588902635424</v>
      </c>
      <c r="K32" s="17">
        <f t="shared" si="1"/>
        <v>-1.2146665792968525</v>
      </c>
      <c r="L32" s="17">
        <f t="shared" si="1"/>
        <v>0.57469458160726017</v>
      </c>
      <c r="M32" s="17">
        <f t="shared" si="1"/>
        <v>-1.1174520404295674</v>
      </c>
      <c r="N32" s="17">
        <f t="shared" si="1"/>
        <v>-6.4222790939545309</v>
      </c>
      <c r="O32" s="17">
        <f t="shared" si="1"/>
        <v>-4.8252487721289539</v>
      </c>
      <c r="P32" s="17">
        <f t="shared" si="1"/>
        <v>-4.3250402034024749</v>
      </c>
      <c r="Q32" s="17">
        <f t="shared" si="1"/>
        <v>0.4555382896800575</v>
      </c>
      <c r="R32" s="73">
        <f t="shared" si="1"/>
        <v>-2.8603298314527792</v>
      </c>
      <c r="S32" s="11">
        <f t="shared" si="1"/>
        <v>-1.0523315920671017</v>
      </c>
      <c r="T32" s="11">
        <f t="shared" si="1"/>
        <v>-0.85192991180261801</v>
      </c>
    </row>
    <row r="33" spans="1:20">
      <c r="A33" s="142" t="s">
        <v>657</v>
      </c>
      <c r="B33" s="9">
        <f>((B27/B17)^(1/(2017-2007))-1)*100</f>
        <v>-0.60262699113237117</v>
      </c>
      <c r="C33" s="16">
        <f t="shared" ref="C33:T33" si="2">((C27/C17)^(1/(2017-2007))-1)*100</f>
        <v>0.95233214318302117</v>
      </c>
      <c r="D33" s="17">
        <f t="shared" si="2"/>
        <v>-2.1746966913396282</v>
      </c>
      <c r="E33" s="17">
        <f t="shared" si="2"/>
        <v>-2.5800383346149647</v>
      </c>
      <c r="F33" s="17">
        <f t="shared" si="2"/>
        <v>-1.5748777930912117</v>
      </c>
      <c r="G33" s="73">
        <f t="shared" si="2"/>
        <v>0.39584598700443951</v>
      </c>
      <c r="H33" s="9">
        <f t="shared" si="2"/>
        <v>-1.3057095774180461</v>
      </c>
      <c r="I33" s="16">
        <f t="shared" si="2"/>
        <v>-0.52922064787450651</v>
      </c>
      <c r="J33" s="17">
        <f t="shared" si="2"/>
        <v>0.8918333099761977</v>
      </c>
      <c r="K33" s="17">
        <f t="shared" si="2"/>
        <v>-2.0860756669421443</v>
      </c>
      <c r="L33" s="17">
        <f t="shared" si="2"/>
        <v>3.2147841647534037E-2</v>
      </c>
      <c r="M33" s="17">
        <f t="shared" si="2"/>
        <v>1.8334932372722434</v>
      </c>
      <c r="N33" s="17">
        <f t="shared" si="2"/>
        <v>-3.5662825691642364</v>
      </c>
      <c r="O33" s="17">
        <f t="shared" si="2"/>
        <v>-3.4545367108455571</v>
      </c>
      <c r="P33" s="17">
        <f t="shared" si="2"/>
        <v>-2.358132283306702</v>
      </c>
      <c r="Q33" s="17">
        <f t="shared" si="2"/>
        <v>1.1430485243333344</v>
      </c>
      <c r="R33" s="73">
        <f t="shared" si="2"/>
        <v>-0.11634477745942062</v>
      </c>
      <c r="S33" s="9">
        <f t="shared" si="2"/>
        <v>-6.7427898433858324E-2</v>
      </c>
      <c r="T33" s="9">
        <f t="shared" si="2"/>
        <v>-0.56524643806812325</v>
      </c>
    </row>
    <row r="35" spans="1:20">
      <c r="A35" s="25" t="s">
        <v>594</v>
      </c>
      <c r="B35" s="97" t="s">
        <v>835</v>
      </c>
    </row>
    <row r="36" spans="1:20">
      <c r="A36" s="25" t="s">
        <v>595</v>
      </c>
      <c r="B36" s="3" t="s">
        <v>596</v>
      </c>
    </row>
    <row r="37" spans="1:20">
      <c r="A37" s="1" t="s">
        <v>1</v>
      </c>
      <c r="B37" s="3" t="s">
        <v>42</v>
      </c>
    </row>
  </sheetData>
  <mergeCells count="1">
    <mergeCell ref="B6:T6"/>
  </mergeCell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11"/>
  <dimension ref="A1:M37"/>
  <sheetViews>
    <sheetView workbookViewId="0">
      <selection activeCell="B35" sqref="B35"/>
    </sheetView>
  </sheetViews>
  <sheetFormatPr defaultRowHeight="15"/>
  <sheetData>
    <row r="1" spans="1:13" ht="15.75">
      <c r="A1" s="227" t="s">
        <v>47</v>
      </c>
      <c r="B1" s="2" t="s">
        <v>804</v>
      </c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</row>
    <row r="2" spans="1:13">
      <c r="A2" s="169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</row>
    <row r="3" spans="1:13">
      <c r="A3" s="1" t="s">
        <v>2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</row>
    <row r="4" spans="1:13">
      <c r="A4" s="1"/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</row>
    <row r="5" spans="1:13" ht="101.25">
      <c r="A5" s="4" t="s">
        <v>3</v>
      </c>
      <c r="B5" s="171" t="s">
        <v>781</v>
      </c>
      <c r="C5" s="170" t="s">
        <v>783</v>
      </c>
      <c r="D5" s="170" t="s">
        <v>784</v>
      </c>
      <c r="E5" s="170" t="s">
        <v>785</v>
      </c>
      <c r="F5" s="170" t="s">
        <v>786</v>
      </c>
      <c r="G5" s="170" t="s">
        <v>787</v>
      </c>
      <c r="H5" s="170" t="s">
        <v>788</v>
      </c>
      <c r="I5" s="170" t="s">
        <v>789</v>
      </c>
      <c r="J5" s="170" t="s">
        <v>790</v>
      </c>
      <c r="K5" s="170" t="s">
        <v>791</v>
      </c>
      <c r="L5" s="170" t="s">
        <v>792</v>
      </c>
      <c r="M5" s="170" t="s">
        <v>793</v>
      </c>
    </row>
    <row r="6" spans="1:13">
      <c r="A6" s="67"/>
      <c r="B6" s="246" t="s">
        <v>655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</row>
    <row r="7" spans="1:13">
      <c r="A7" s="142">
        <v>1997</v>
      </c>
      <c r="B7" s="101">
        <v>1257896</v>
      </c>
      <c r="C7" s="102">
        <v>631217</v>
      </c>
      <c r="D7" s="102">
        <v>16666</v>
      </c>
      <c r="E7" s="102">
        <v>272762</v>
      </c>
      <c r="F7" s="102">
        <v>208195</v>
      </c>
      <c r="G7" s="163">
        <v>1504</v>
      </c>
      <c r="H7" s="163">
        <v>36247</v>
      </c>
      <c r="I7" s="163">
        <v>10216</v>
      </c>
      <c r="J7" s="163">
        <v>10235</v>
      </c>
      <c r="K7" s="163">
        <v>411138</v>
      </c>
      <c r="L7" s="163">
        <v>330088</v>
      </c>
      <c r="M7" s="163">
        <v>1632</v>
      </c>
    </row>
    <row r="8" spans="1:13">
      <c r="A8" s="142">
        <v>1998</v>
      </c>
      <c r="B8" s="101">
        <v>1306721</v>
      </c>
      <c r="C8" s="102">
        <v>648885</v>
      </c>
      <c r="D8" s="102">
        <v>16730</v>
      </c>
      <c r="E8" s="102">
        <v>278008</v>
      </c>
      <c r="F8" s="102">
        <v>216159</v>
      </c>
      <c r="G8" s="163">
        <v>1037</v>
      </c>
      <c r="H8" s="163">
        <v>36713</v>
      </c>
      <c r="I8" s="163">
        <v>6507</v>
      </c>
      <c r="J8" s="163">
        <v>6513</v>
      </c>
      <c r="K8" s="163">
        <v>450261</v>
      </c>
      <c r="L8" s="163">
        <v>347712</v>
      </c>
      <c r="M8" s="163">
        <v>781</v>
      </c>
    </row>
    <row r="9" spans="1:13">
      <c r="A9" s="142">
        <v>1999</v>
      </c>
      <c r="B9" s="101">
        <v>1374179</v>
      </c>
      <c r="C9" s="102">
        <v>673183</v>
      </c>
      <c r="D9" s="102">
        <v>18816</v>
      </c>
      <c r="E9" s="102">
        <v>284025</v>
      </c>
      <c r="F9" s="102">
        <v>224784</v>
      </c>
      <c r="G9" s="163">
        <v>1222</v>
      </c>
      <c r="H9" s="163">
        <v>41045</v>
      </c>
      <c r="I9" s="163">
        <v>6694</v>
      </c>
      <c r="J9" s="163">
        <v>6681</v>
      </c>
      <c r="K9" s="163">
        <v>499036</v>
      </c>
      <c r="L9" s="163">
        <v>375752</v>
      </c>
      <c r="M9" s="163">
        <v>1957</v>
      </c>
    </row>
    <row r="10" spans="1:13">
      <c r="A10" s="142">
        <v>2000</v>
      </c>
      <c r="B10" s="101">
        <v>1445398</v>
      </c>
      <c r="C10" s="102">
        <v>700340</v>
      </c>
      <c r="D10" s="102">
        <v>19772</v>
      </c>
      <c r="E10" s="102">
        <v>293787</v>
      </c>
      <c r="F10" s="102">
        <v>236698</v>
      </c>
      <c r="G10" s="163">
        <v>1348</v>
      </c>
      <c r="H10" s="163">
        <v>42522</v>
      </c>
      <c r="I10" s="163">
        <v>14596</v>
      </c>
      <c r="J10" s="163">
        <v>14588</v>
      </c>
      <c r="K10" s="163">
        <v>544225</v>
      </c>
      <c r="L10" s="163">
        <v>407690</v>
      </c>
      <c r="M10" s="163">
        <v>1362</v>
      </c>
    </row>
    <row r="11" spans="1:13">
      <c r="A11" s="142">
        <v>2001</v>
      </c>
      <c r="B11" s="101">
        <v>1470999</v>
      </c>
      <c r="C11" s="102">
        <v>717109</v>
      </c>
      <c r="D11" s="102">
        <v>20650</v>
      </c>
      <c r="E11" s="102">
        <v>303792</v>
      </c>
      <c r="F11" s="102">
        <v>245282</v>
      </c>
      <c r="G11" s="163">
        <v>1515</v>
      </c>
      <c r="H11" s="163">
        <v>47373</v>
      </c>
      <c r="I11" s="163">
        <v>-6795</v>
      </c>
      <c r="J11" s="163">
        <v>-6785</v>
      </c>
      <c r="K11" s="163">
        <v>527965</v>
      </c>
      <c r="L11" s="163">
        <v>387679</v>
      </c>
      <c r="M11" s="163">
        <v>-136</v>
      </c>
    </row>
    <row r="12" spans="1:13">
      <c r="A12" s="142">
        <v>2002</v>
      </c>
      <c r="B12" s="101">
        <v>1515277</v>
      </c>
      <c r="C12" s="102">
        <v>744741</v>
      </c>
      <c r="D12" s="102">
        <v>22594</v>
      </c>
      <c r="E12" s="102">
        <v>310663</v>
      </c>
      <c r="F12" s="102">
        <v>246196</v>
      </c>
      <c r="G12" s="163">
        <v>1794</v>
      </c>
      <c r="H12" s="163">
        <v>49132</v>
      </c>
      <c r="I12" s="163">
        <v>-3653</v>
      </c>
      <c r="J12" s="163">
        <v>-3647</v>
      </c>
      <c r="K12" s="163">
        <v>534228</v>
      </c>
      <c r="L12" s="163">
        <v>394734</v>
      </c>
      <c r="M12" s="163">
        <v>939</v>
      </c>
    </row>
    <row r="13" spans="1:13">
      <c r="A13" s="142">
        <v>2003</v>
      </c>
      <c r="B13" s="101">
        <v>1542578</v>
      </c>
      <c r="C13" s="102">
        <v>766350</v>
      </c>
      <c r="D13" s="102">
        <v>21964</v>
      </c>
      <c r="E13" s="102">
        <v>319611</v>
      </c>
      <c r="F13" s="102">
        <v>260059</v>
      </c>
      <c r="G13" s="163">
        <v>1595</v>
      </c>
      <c r="H13" s="163">
        <v>50959</v>
      </c>
      <c r="I13" s="163">
        <v>6431</v>
      </c>
      <c r="J13" s="163">
        <v>6417</v>
      </c>
      <c r="K13" s="163">
        <v>524954</v>
      </c>
      <c r="L13" s="163">
        <v>411428</v>
      </c>
      <c r="M13" s="163">
        <v>1099</v>
      </c>
    </row>
    <row r="14" spans="1:13">
      <c r="A14" s="142">
        <v>2004</v>
      </c>
      <c r="B14" s="101">
        <v>1590186</v>
      </c>
      <c r="C14" s="102">
        <v>790976</v>
      </c>
      <c r="D14" s="102">
        <v>21153</v>
      </c>
      <c r="E14" s="102">
        <v>325604</v>
      </c>
      <c r="F14" s="102">
        <v>283741</v>
      </c>
      <c r="G14" s="163">
        <v>1016</v>
      </c>
      <c r="H14" s="163">
        <v>54220</v>
      </c>
      <c r="I14" s="163">
        <v>6959</v>
      </c>
      <c r="J14" s="163">
        <v>7005</v>
      </c>
      <c r="K14" s="163">
        <v>554031</v>
      </c>
      <c r="L14" s="163">
        <v>446316</v>
      </c>
      <c r="M14" s="163">
        <v>312</v>
      </c>
    </row>
    <row r="15" spans="1:13">
      <c r="A15" s="142">
        <v>2005</v>
      </c>
      <c r="B15" s="101">
        <v>1641090</v>
      </c>
      <c r="C15" s="102">
        <v>821514</v>
      </c>
      <c r="D15" s="102">
        <v>22545</v>
      </c>
      <c r="E15" s="102">
        <v>329067</v>
      </c>
      <c r="F15" s="102">
        <v>307891</v>
      </c>
      <c r="G15" s="163">
        <v>2400</v>
      </c>
      <c r="H15" s="163">
        <v>59576</v>
      </c>
      <c r="I15" s="163">
        <v>13877</v>
      </c>
      <c r="J15" s="163">
        <v>13834</v>
      </c>
      <c r="K15" s="163">
        <v>566334</v>
      </c>
      <c r="L15" s="163">
        <v>478962</v>
      </c>
      <c r="M15" s="163">
        <v>562</v>
      </c>
    </row>
    <row r="16" spans="1:13">
      <c r="A16" s="142">
        <v>2006</v>
      </c>
      <c r="B16" s="101">
        <v>1684145</v>
      </c>
      <c r="C16" s="102">
        <v>855920</v>
      </c>
      <c r="D16" s="102">
        <v>23350</v>
      </c>
      <c r="E16" s="102">
        <v>338121</v>
      </c>
      <c r="F16" s="102">
        <v>328209</v>
      </c>
      <c r="G16" s="163">
        <v>2553</v>
      </c>
      <c r="H16" s="163">
        <v>62305</v>
      </c>
      <c r="I16" s="163">
        <v>12029</v>
      </c>
      <c r="J16" s="163">
        <v>12051</v>
      </c>
      <c r="K16" s="163">
        <v>571237</v>
      </c>
      <c r="L16" s="163">
        <v>504368</v>
      </c>
      <c r="M16" s="163">
        <v>-209</v>
      </c>
    </row>
    <row r="17" spans="1:13">
      <c r="A17" s="142">
        <v>2007</v>
      </c>
      <c r="B17" s="101">
        <v>1718880</v>
      </c>
      <c r="C17" s="102">
        <v>894903</v>
      </c>
      <c r="D17" s="102">
        <v>22897</v>
      </c>
      <c r="E17" s="102">
        <v>346151</v>
      </c>
      <c r="F17" s="102">
        <v>337363</v>
      </c>
      <c r="G17" s="163">
        <v>1804</v>
      </c>
      <c r="H17" s="163">
        <v>66463</v>
      </c>
      <c r="I17" s="163">
        <v>10768</v>
      </c>
      <c r="J17" s="163">
        <v>10768</v>
      </c>
      <c r="K17" s="163">
        <v>577752</v>
      </c>
      <c r="L17" s="163">
        <v>533375</v>
      </c>
      <c r="M17" s="163">
        <v>-1068</v>
      </c>
    </row>
    <row r="18" spans="1:13">
      <c r="A18" s="142">
        <v>2008</v>
      </c>
      <c r="B18" s="101">
        <v>1736086</v>
      </c>
      <c r="C18" s="102">
        <v>919920</v>
      </c>
      <c r="D18" s="102">
        <v>25019</v>
      </c>
      <c r="E18" s="102">
        <v>359171</v>
      </c>
      <c r="F18" s="102">
        <v>339765</v>
      </c>
      <c r="G18" s="163">
        <v>2841</v>
      </c>
      <c r="H18" s="163">
        <v>69635</v>
      </c>
      <c r="I18" s="163">
        <v>10516</v>
      </c>
      <c r="J18" s="163">
        <v>10496</v>
      </c>
      <c r="K18" s="163">
        <v>551432</v>
      </c>
      <c r="L18" s="163">
        <v>537954</v>
      </c>
      <c r="M18" s="163">
        <v>-345</v>
      </c>
    </row>
    <row r="19" spans="1:13">
      <c r="A19" s="142">
        <v>2009</v>
      </c>
      <c r="B19" s="101">
        <v>1684881</v>
      </c>
      <c r="C19" s="102">
        <v>921283</v>
      </c>
      <c r="D19" s="102">
        <v>23944</v>
      </c>
      <c r="E19" s="102">
        <v>368856</v>
      </c>
      <c r="F19" s="102">
        <v>287203</v>
      </c>
      <c r="G19" s="163">
        <v>2281</v>
      </c>
      <c r="H19" s="163">
        <v>76284</v>
      </c>
      <c r="I19" s="163">
        <v>-3144</v>
      </c>
      <c r="J19" s="163">
        <v>-3134</v>
      </c>
      <c r="K19" s="163">
        <v>479786</v>
      </c>
      <c r="L19" s="163">
        <v>470983</v>
      </c>
      <c r="M19" s="163">
        <v>-917</v>
      </c>
    </row>
    <row r="20" spans="1:13">
      <c r="A20" s="142">
        <v>2010</v>
      </c>
      <c r="B20" s="101">
        <v>1736820</v>
      </c>
      <c r="C20" s="102">
        <v>955371</v>
      </c>
      <c r="D20" s="102">
        <v>23618</v>
      </c>
      <c r="E20" s="102">
        <v>377158</v>
      </c>
      <c r="F20" s="102">
        <v>320481</v>
      </c>
      <c r="G20" s="163">
        <v>2444</v>
      </c>
      <c r="H20" s="163">
        <v>84946</v>
      </c>
      <c r="I20" s="163">
        <v>-687</v>
      </c>
      <c r="J20" s="163">
        <v>-704</v>
      </c>
      <c r="K20" s="163">
        <v>511670</v>
      </c>
      <c r="L20" s="163">
        <v>535858</v>
      </c>
      <c r="M20" s="163">
        <v>-1433</v>
      </c>
    </row>
    <row r="21" spans="1:13">
      <c r="A21" s="142">
        <v>2011</v>
      </c>
      <c r="B21" s="101">
        <v>1791389</v>
      </c>
      <c r="C21" s="102">
        <v>976340</v>
      </c>
      <c r="D21" s="102">
        <v>25088</v>
      </c>
      <c r="E21" s="102">
        <v>382104</v>
      </c>
      <c r="F21" s="102">
        <v>345793</v>
      </c>
      <c r="G21" s="163">
        <v>2453</v>
      </c>
      <c r="H21" s="163">
        <v>78474</v>
      </c>
      <c r="I21" s="163">
        <v>12765</v>
      </c>
      <c r="J21" s="163">
        <v>12853</v>
      </c>
      <c r="K21" s="163">
        <v>536020</v>
      </c>
      <c r="L21" s="163">
        <v>565728</v>
      </c>
      <c r="M21" s="163">
        <v>-1044</v>
      </c>
    </row>
    <row r="22" spans="1:13">
      <c r="A22" s="142">
        <v>2012</v>
      </c>
      <c r="B22" s="101">
        <v>1822808</v>
      </c>
      <c r="C22" s="102">
        <v>995046</v>
      </c>
      <c r="D22" s="102">
        <v>25553</v>
      </c>
      <c r="E22" s="102">
        <v>384770</v>
      </c>
      <c r="F22" s="102">
        <v>368695</v>
      </c>
      <c r="G22" s="163">
        <v>2723</v>
      </c>
      <c r="H22" s="163">
        <v>76141</v>
      </c>
      <c r="I22" s="163">
        <v>6822</v>
      </c>
      <c r="J22" s="163">
        <v>5752</v>
      </c>
      <c r="K22" s="163">
        <v>550736</v>
      </c>
      <c r="L22" s="163">
        <v>586644</v>
      </c>
      <c r="M22" s="163">
        <v>-1035</v>
      </c>
    </row>
    <row r="23" spans="1:13">
      <c r="A23" s="142">
        <v>2013</v>
      </c>
      <c r="B23" s="101">
        <v>1865095</v>
      </c>
      <c r="C23" s="102">
        <v>1021033</v>
      </c>
      <c r="D23" s="102">
        <v>26227</v>
      </c>
      <c r="E23" s="102">
        <v>381730</v>
      </c>
      <c r="F23" s="102">
        <v>379335</v>
      </c>
      <c r="G23" s="163">
        <v>2860</v>
      </c>
      <c r="H23" s="163">
        <v>71877</v>
      </c>
      <c r="I23" s="163">
        <v>17805</v>
      </c>
      <c r="J23" s="163">
        <v>17863</v>
      </c>
      <c r="K23" s="163">
        <v>563753</v>
      </c>
      <c r="L23" s="163">
        <v>598291</v>
      </c>
      <c r="M23" s="163">
        <v>-108</v>
      </c>
    </row>
    <row r="24" spans="1:13">
      <c r="A24" s="142">
        <v>2014</v>
      </c>
      <c r="B24" s="101">
        <v>1918419</v>
      </c>
      <c r="C24" s="102">
        <v>1048231</v>
      </c>
      <c r="D24" s="102">
        <v>26012</v>
      </c>
      <c r="E24" s="102">
        <v>383840</v>
      </c>
      <c r="F24" s="102">
        <v>391863</v>
      </c>
      <c r="G24" s="163">
        <v>3039</v>
      </c>
      <c r="H24" s="163">
        <v>69421</v>
      </c>
      <c r="I24" s="163">
        <v>10916</v>
      </c>
      <c r="J24" s="163">
        <v>10923</v>
      </c>
      <c r="K24" s="163">
        <v>598908</v>
      </c>
      <c r="L24" s="163">
        <v>612964</v>
      </c>
      <c r="M24" s="163">
        <v>-504</v>
      </c>
    </row>
    <row r="25" spans="1:13">
      <c r="A25" s="142">
        <v>2015</v>
      </c>
      <c r="B25" s="101">
        <v>1931354</v>
      </c>
      <c r="C25" s="102">
        <v>1071437</v>
      </c>
      <c r="D25" s="102">
        <v>27236</v>
      </c>
      <c r="E25" s="102">
        <v>389072</v>
      </c>
      <c r="F25" s="102">
        <v>366907</v>
      </c>
      <c r="G25" s="163">
        <v>2765</v>
      </c>
      <c r="H25" s="163">
        <v>70479</v>
      </c>
      <c r="I25" s="163">
        <v>2532</v>
      </c>
      <c r="J25" s="163">
        <v>2535</v>
      </c>
      <c r="K25" s="163">
        <v>619076</v>
      </c>
      <c r="L25" s="163">
        <v>616648</v>
      </c>
      <c r="M25" s="163">
        <v>-1352</v>
      </c>
    </row>
    <row r="26" spans="1:13">
      <c r="A26" s="142">
        <v>2016</v>
      </c>
      <c r="B26" s="101">
        <v>1952608</v>
      </c>
      <c r="C26" s="102">
        <v>1094231</v>
      </c>
      <c r="D26" s="102">
        <v>28982</v>
      </c>
      <c r="E26" s="102">
        <v>396234</v>
      </c>
      <c r="F26" s="102">
        <v>349893</v>
      </c>
      <c r="G26" s="163">
        <v>2663</v>
      </c>
      <c r="H26" s="163">
        <v>68826</v>
      </c>
      <c r="I26" s="163">
        <v>2291</v>
      </c>
      <c r="J26" s="163">
        <v>2195</v>
      </c>
      <c r="K26" s="163">
        <v>627293</v>
      </c>
      <c r="L26" s="163">
        <v>616628</v>
      </c>
      <c r="M26" s="163">
        <v>-1122</v>
      </c>
    </row>
    <row r="27" spans="1:13">
      <c r="A27" s="142">
        <v>2017</v>
      </c>
      <c r="B27" s="101">
        <v>2010894</v>
      </c>
      <c r="C27" s="102">
        <v>1133856</v>
      </c>
      <c r="D27" s="102">
        <v>28816</v>
      </c>
      <c r="E27" s="102">
        <v>404666</v>
      </c>
      <c r="F27" s="102">
        <v>357966</v>
      </c>
      <c r="G27" s="163">
        <v>2759</v>
      </c>
      <c r="H27" s="163">
        <v>73145</v>
      </c>
      <c r="I27" s="163">
        <v>17582</v>
      </c>
      <c r="J27" s="163">
        <v>17692</v>
      </c>
      <c r="K27" s="163">
        <v>634339</v>
      </c>
      <c r="L27" s="163">
        <v>642627</v>
      </c>
      <c r="M27" s="163">
        <v>-44</v>
      </c>
    </row>
    <row r="28" spans="1:13">
      <c r="A28" s="169"/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</row>
    <row r="29" spans="1:13">
      <c r="A29" s="1" t="s">
        <v>22</v>
      </c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</row>
    <row r="30" spans="1:13">
      <c r="A30" s="1"/>
      <c r="B30" s="169"/>
      <c r="C30" s="169"/>
      <c r="D30" s="169"/>
      <c r="E30" s="169"/>
      <c r="F30" s="169"/>
      <c r="G30" s="169"/>
      <c r="H30" s="169"/>
      <c r="I30" s="169"/>
      <c r="J30" s="169"/>
      <c r="K30" s="169"/>
      <c r="L30" s="169"/>
      <c r="M30" s="169"/>
    </row>
    <row r="31" spans="1:13">
      <c r="A31" s="21" t="s">
        <v>656</v>
      </c>
      <c r="B31" s="9">
        <f>((B27/B7)^(1/(2017-1997))-1)*100</f>
        <v>2.3734223706610713</v>
      </c>
      <c r="C31" s="16">
        <f t="shared" ref="C31:L31" si="0">((C27/C7)^(1/(2017-1997))-1)*100</f>
        <v>2.9719556067433039</v>
      </c>
      <c r="D31" s="17">
        <f t="shared" si="0"/>
        <v>2.7756224923652484</v>
      </c>
      <c r="E31" s="17">
        <f t="shared" si="0"/>
        <v>1.9918906568317851</v>
      </c>
      <c r="F31" s="17">
        <f t="shared" si="0"/>
        <v>2.7468637147563646</v>
      </c>
      <c r="G31" s="17">
        <f t="shared" si="0"/>
        <v>3.080185924460932</v>
      </c>
      <c r="H31" s="17">
        <f t="shared" si="0"/>
        <v>3.5727789287190559</v>
      </c>
      <c r="I31" s="17">
        <f t="shared" si="0"/>
        <v>2.7517836780784677</v>
      </c>
      <c r="J31" s="17">
        <f t="shared" si="0"/>
        <v>2.7742826585728908</v>
      </c>
      <c r="K31" s="17">
        <f t="shared" si="0"/>
        <v>2.1919507979663466</v>
      </c>
      <c r="L31" s="17">
        <f t="shared" si="0"/>
        <v>3.3871257194685311</v>
      </c>
      <c r="M31" s="17" t="str">
        <f>IFERROR(((M27/M7)^(1/(2017-1997))-1)*100, "N/A")</f>
        <v>N/A</v>
      </c>
    </row>
    <row r="32" spans="1:13">
      <c r="A32" s="21" t="s">
        <v>25</v>
      </c>
      <c r="B32" s="9">
        <f>((B17/B7)^(1/(2007-1997))-1)*100</f>
        <v>3.1715801714508496</v>
      </c>
      <c r="C32" s="16">
        <f t="shared" ref="C32:L32" si="1">((C17/C7)^(1/(2007-1997))-1)*100</f>
        <v>3.5522948175087166</v>
      </c>
      <c r="D32" s="17">
        <f t="shared" si="1"/>
        <v>3.2273362539756212</v>
      </c>
      <c r="E32" s="17">
        <f t="shared" si="1"/>
        <v>2.4113691793331116</v>
      </c>
      <c r="F32" s="17">
        <f t="shared" si="1"/>
        <v>4.9452328454961725</v>
      </c>
      <c r="G32" s="17">
        <f t="shared" si="1"/>
        <v>1.8354225323825357</v>
      </c>
      <c r="H32" s="17">
        <f t="shared" si="1"/>
        <v>6.2504522479441826</v>
      </c>
      <c r="I32" s="17">
        <f t="shared" si="1"/>
        <v>0.52762359820923699</v>
      </c>
      <c r="J32" s="17">
        <f t="shared" si="1"/>
        <v>0.50894629188733553</v>
      </c>
      <c r="K32" s="17">
        <f t="shared" si="1"/>
        <v>3.4606931886463022</v>
      </c>
      <c r="L32" s="17">
        <f t="shared" si="1"/>
        <v>4.9156539450443626</v>
      </c>
      <c r="M32" s="17" t="str">
        <f>IFERROR(((M17/M7)^(1/(2007-1997))-1)*100, "N/A")</f>
        <v>N/A</v>
      </c>
    </row>
    <row r="33" spans="1:13">
      <c r="A33" s="21" t="s">
        <v>657</v>
      </c>
      <c r="B33" s="9">
        <f>((B27/B17)^(1/(2017-2007))-1)*100</f>
        <v>1.581439292347242</v>
      </c>
      <c r="C33" s="16">
        <f t="shared" ref="C33:M33" si="2">((C27/C17)^(1/(2017-2007))-1)*100</f>
        <v>2.3948687970970051</v>
      </c>
      <c r="D33" s="17">
        <f t="shared" si="2"/>
        <v>2.3258853905218757</v>
      </c>
      <c r="E33" s="17">
        <f t="shared" si="2"/>
        <v>1.5741303247252425</v>
      </c>
      <c r="F33" s="17">
        <f t="shared" si="2"/>
        <v>0.59454552605513467</v>
      </c>
      <c r="G33" s="17">
        <f t="shared" si="2"/>
        <v>4.340164414230574</v>
      </c>
      <c r="H33" s="17">
        <f t="shared" si="2"/>
        <v>0.96258705783411891</v>
      </c>
      <c r="I33" s="17">
        <f t="shared" si="2"/>
        <v>5.0251529989883137</v>
      </c>
      <c r="J33" s="17">
        <f t="shared" si="2"/>
        <v>5.0906766578728169</v>
      </c>
      <c r="K33" s="17">
        <f t="shared" si="2"/>
        <v>0.93876704317310544</v>
      </c>
      <c r="L33" s="17">
        <f t="shared" si="2"/>
        <v>1.880866797362013</v>
      </c>
      <c r="M33" s="17">
        <f t="shared" si="2"/>
        <v>-27.307744835447632</v>
      </c>
    </row>
    <row r="34" spans="1:13">
      <c r="A34" s="169"/>
      <c r="B34" s="169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</row>
    <row r="35" spans="1:13">
      <c r="A35" s="25" t="s">
        <v>594</v>
      </c>
      <c r="B35" s="66" t="s">
        <v>938</v>
      </c>
      <c r="C35" s="169"/>
      <c r="D35" s="169"/>
      <c r="E35" s="169"/>
      <c r="F35" s="169"/>
      <c r="G35" s="169"/>
      <c r="H35" s="169"/>
      <c r="I35" s="169"/>
      <c r="J35" s="169"/>
      <c r="K35" s="169"/>
      <c r="L35" s="169"/>
      <c r="M35" s="169"/>
    </row>
    <row r="36" spans="1:13">
      <c r="A36" s="25" t="s">
        <v>595</v>
      </c>
      <c r="B36" s="3" t="s">
        <v>596</v>
      </c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169"/>
    </row>
    <row r="37" spans="1:13">
      <c r="A37" s="1" t="s">
        <v>1</v>
      </c>
      <c r="B37" s="3" t="s">
        <v>654</v>
      </c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</row>
  </sheetData>
  <mergeCells count="1">
    <mergeCell ref="B6:M6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37"/>
  <dimension ref="A1:S37"/>
  <sheetViews>
    <sheetView topLeftCell="A4" workbookViewId="0">
      <selection activeCell="B35" sqref="B35"/>
    </sheetView>
  </sheetViews>
  <sheetFormatPr defaultRowHeight="15"/>
  <sheetData>
    <row r="1" spans="1:19" ht="15.75">
      <c r="A1" s="227" t="s">
        <v>203</v>
      </c>
      <c r="B1" s="2" t="s">
        <v>747</v>
      </c>
    </row>
    <row r="2" spans="1:19">
      <c r="A2" s="3"/>
      <c r="B2" s="3"/>
    </row>
    <row r="3" spans="1:19">
      <c r="A3" s="1" t="s">
        <v>2</v>
      </c>
    </row>
    <row r="4" spans="1:19">
      <c r="A4" s="1"/>
    </row>
    <row r="5" spans="1:19" ht="56.2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15</v>
      </c>
      <c r="N5" s="6" t="s">
        <v>16</v>
      </c>
      <c r="O5" s="6" t="s">
        <v>17</v>
      </c>
      <c r="P5" s="6" t="s">
        <v>18</v>
      </c>
      <c r="Q5" s="6" t="s">
        <v>19</v>
      </c>
      <c r="R5" s="18" t="s">
        <v>20</v>
      </c>
      <c r="S5" s="7" t="s">
        <v>21</v>
      </c>
    </row>
    <row r="6" spans="1:19" s="41" customFormat="1">
      <c r="A6" s="67"/>
      <c r="B6" s="246" t="s">
        <v>658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</row>
    <row r="7" spans="1:19">
      <c r="A7" s="8">
        <v>1997</v>
      </c>
      <c r="B7" s="9">
        <v>80.769000000000005</v>
      </c>
      <c r="C7" s="17">
        <v>58.776000000000003</v>
      </c>
      <c r="D7" s="17">
        <v>29.427</v>
      </c>
      <c r="E7" s="17">
        <v>76.116</v>
      </c>
      <c r="F7" s="17">
        <v>107.116</v>
      </c>
      <c r="G7" s="17">
        <v>77.403000000000006</v>
      </c>
      <c r="H7" s="11">
        <v>62.905000000000001</v>
      </c>
      <c r="I7" s="17">
        <v>50.981000000000002</v>
      </c>
      <c r="J7" s="17">
        <v>83.927000000000007</v>
      </c>
      <c r="K7" s="17">
        <v>126.648</v>
      </c>
      <c r="L7" s="17">
        <v>54.948999999999998</v>
      </c>
      <c r="M7" s="17">
        <v>115.05</v>
      </c>
      <c r="N7" s="17">
        <v>137.23599999999999</v>
      </c>
      <c r="O7" s="17">
        <v>64.106999999999999</v>
      </c>
      <c r="P7" s="17">
        <v>123.14700000000001</v>
      </c>
      <c r="Q7" s="17">
        <v>90.927999999999997</v>
      </c>
      <c r="R7" s="73">
        <v>113.631</v>
      </c>
      <c r="S7" s="11">
        <v>94.718000000000004</v>
      </c>
    </row>
    <row r="8" spans="1:19">
      <c r="A8" s="8">
        <v>1998</v>
      </c>
      <c r="B8" s="9">
        <v>83.418999999999997</v>
      </c>
      <c r="C8" s="17">
        <v>61.680999999999997</v>
      </c>
      <c r="D8" s="17">
        <v>43.944000000000003</v>
      </c>
      <c r="E8" s="17">
        <v>81.766000000000005</v>
      </c>
      <c r="F8" s="17">
        <v>110.398</v>
      </c>
      <c r="G8" s="17">
        <v>74.602999999999994</v>
      </c>
      <c r="H8" s="11">
        <v>69.766000000000005</v>
      </c>
      <c r="I8" s="17">
        <v>57.981000000000002</v>
      </c>
      <c r="J8" s="17">
        <v>84.105999999999995</v>
      </c>
      <c r="K8" s="17">
        <v>105.727</v>
      </c>
      <c r="L8" s="17">
        <v>57.371000000000002</v>
      </c>
      <c r="M8" s="17">
        <v>113.52500000000001</v>
      </c>
      <c r="N8" s="17">
        <v>128.83699999999999</v>
      </c>
      <c r="O8" s="17">
        <v>73.241</v>
      </c>
      <c r="P8" s="17">
        <v>84.128</v>
      </c>
      <c r="Q8" s="17">
        <v>98.409000000000006</v>
      </c>
      <c r="R8" s="73">
        <v>102.553</v>
      </c>
      <c r="S8" s="11">
        <v>92.918999999999997</v>
      </c>
    </row>
    <row r="9" spans="1:19">
      <c r="A9" s="8">
        <v>1999</v>
      </c>
      <c r="B9" s="9">
        <v>86.325000000000003</v>
      </c>
      <c r="C9" s="17">
        <v>70.608000000000004</v>
      </c>
      <c r="D9" s="17">
        <v>54.384999999999998</v>
      </c>
      <c r="E9" s="17">
        <v>78.091999999999999</v>
      </c>
      <c r="F9" s="17">
        <v>113.291</v>
      </c>
      <c r="G9" s="17">
        <v>74.507000000000005</v>
      </c>
      <c r="H9" s="11">
        <v>76.167000000000002</v>
      </c>
      <c r="I9" s="17">
        <v>55.37</v>
      </c>
      <c r="J9" s="17">
        <v>84.733999999999995</v>
      </c>
      <c r="K9" s="17">
        <v>98.224999999999994</v>
      </c>
      <c r="L9" s="17">
        <v>64.081000000000003</v>
      </c>
      <c r="M9" s="17">
        <v>107.73399999999999</v>
      </c>
      <c r="N9" s="17">
        <v>121.41</v>
      </c>
      <c r="O9" s="17">
        <v>79.478999999999999</v>
      </c>
      <c r="P9" s="17">
        <v>62.920999999999999</v>
      </c>
      <c r="Q9" s="17">
        <v>104.264</v>
      </c>
      <c r="R9" s="73">
        <v>94.891999999999996</v>
      </c>
      <c r="S9" s="11">
        <v>91.832999999999998</v>
      </c>
    </row>
    <row r="10" spans="1:19">
      <c r="A10" s="8">
        <v>2000</v>
      </c>
      <c r="B10" s="9">
        <v>92.52</v>
      </c>
      <c r="C10" s="17">
        <v>74.745999999999995</v>
      </c>
      <c r="D10" s="17">
        <v>70.491</v>
      </c>
      <c r="E10" s="17">
        <v>75.75</v>
      </c>
      <c r="F10" s="17">
        <v>107.59099999999999</v>
      </c>
      <c r="G10" s="17">
        <v>75.742999999999995</v>
      </c>
      <c r="H10" s="11">
        <v>84.902000000000001</v>
      </c>
      <c r="I10" s="17">
        <v>59.323999999999998</v>
      </c>
      <c r="J10" s="17">
        <v>90.317999999999998</v>
      </c>
      <c r="K10" s="17">
        <v>101.44499999999999</v>
      </c>
      <c r="L10" s="17">
        <v>69.123999999999995</v>
      </c>
      <c r="M10" s="17">
        <v>107.79</v>
      </c>
      <c r="N10" s="17">
        <v>118.80500000000001</v>
      </c>
      <c r="O10" s="17">
        <v>79.808000000000007</v>
      </c>
      <c r="P10" s="17">
        <v>83.623000000000005</v>
      </c>
      <c r="Q10" s="17">
        <v>101.67700000000001</v>
      </c>
      <c r="R10" s="73">
        <v>98.655000000000001</v>
      </c>
      <c r="S10" s="11">
        <v>94.918000000000006</v>
      </c>
    </row>
    <row r="11" spans="1:19">
      <c r="A11" s="8">
        <v>2001</v>
      </c>
      <c r="B11" s="9">
        <v>92.927000000000007</v>
      </c>
      <c r="C11" s="17">
        <v>71.692999999999998</v>
      </c>
      <c r="D11" s="17">
        <v>77.37</v>
      </c>
      <c r="E11" s="17">
        <v>72.055000000000007</v>
      </c>
      <c r="F11" s="17">
        <v>125.467</v>
      </c>
      <c r="G11" s="17">
        <v>63.052</v>
      </c>
      <c r="H11" s="11">
        <v>86.337000000000003</v>
      </c>
      <c r="I11" s="17">
        <v>56.908000000000001</v>
      </c>
      <c r="J11" s="17">
        <v>89.786000000000001</v>
      </c>
      <c r="K11" s="17">
        <v>98.352000000000004</v>
      </c>
      <c r="L11" s="17">
        <v>70.802000000000007</v>
      </c>
      <c r="M11" s="17">
        <v>105.943</v>
      </c>
      <c r="N11" s="17">
        <v>133.351</v>
      </c>
      <c r="O11" s="17">
        <v>82.289000000000001</v>
      </c>
      <c r="P11" s="17">
        <v>76.066000000000003</v>
      </c>
      <c r="Q11" s="17">
        <v>99.236000000000004</v>
      </c>
      <c r="R11" s="73">
        <v>98.543000000000006</v>
      </c>
      <c r="S11" s="11">
        <v>94.007999999999996</v>
      </c>
    </row>
    <row r="12" spans="1:19">
      <c r="A12" s="8">
        <v>2002</v>
      </c>
      <c r="B12" s="9">
        <v>113.211</v>
      </c>
      <c r="C12" s="17">
        <v>74.388999999999996</v>
      </c>
      <c r="D12" s="17">
        <v>140.60499999999999</v>
      </c>
      <c r="E12" s="17">
        <v>83.105000000000004</v>
      </c>
      <c r="F12" s="17">
        <v>111.95099999999999</v>
      </c>
      <c r="G12" s="17">
        <v>75.834000000000003</v>
      </c>
      <c r="H12" s="11">
        <v>123.65600000000001</v>
      </c>
      <c r="I12" s="17">
        <v>58.999000000000002</v>
      </c>
      <c r="J12" s="17">
        <v>90.233000000000004</v>
      </c>
      <c r="K12" s="17">
        <v>104.04300000000001</v>
      </c>
      <c r="L12" s="17">
        <v>78.316000000000003</v>
      </c>
      <c r="M12" s="17">
        <v>106.94199999999999</v>
      </c>
      <c r="N12" s="17">
        <v>122.226</v>
      </c>
      <c r="O12" s="17">
        <v>84.968999999999994</v>
      </c>
      <c r="P12" s="17">
        <v>84.36</v>
      </c>
      <c r="Q12" s="17">
        <v>102.20699999999999</v>
      </c>
      <c r="R12" s="73">
        <v>100.264</v>
      </c>
      <c r="S12" s="11">
        <v>95.578000000000003</v>
      </c>
    </row>
    <row r="13" spans="1:19">
      <c r="A13" s="8">
        <v>2003</v>
      </c>
      <c r="B13" s="9">
        <v>120.884</v>
      </c>
      <c r="C13" s="17">
        <v>76.956000000000003</v>
      </c>
      <c r="D13" s="17">
        <v>162.34200000000001</v>
      </c>
      <c r="E13" s="17">
        <v>80.528000000000006</v>
      </c>
      <c r="F13" s="17">
        <v>115.863</v>
      </c>
      <c r="G13" s="17">
        <v>80.724999999999994</v>
      </c>
      <c r="H13" s="11">
        <v>137.54599999999999</v>
      </c>
      <c r="I13" s="17">
        <v>58.768999999999998</v>
      </c>
      <c r="J13" s="17">
        <v>85.36</v>
      </c>
      <c r="K13" s="17">
        <v>116.873</v>
      </c>
      <c r="L13" s="17">
        <v>78.814999999999998</v>
      </c>
      <c r="M13" s="17">
        <v>109.432</v>
      </c>
      <c r="N13" s="17">
        <v>125.155</v>
      </c>
      <c r="O13" s="17">
        <v>82.025000000000006</v>
      </c>
      <c r="P13" s="17">
        <v>63.548000000000002</v>
      </c>
      <c r="Q13" s="17">
        <v>100.53700000000001</v>
      </c>
      <c r="R13" s="73">
        <v>109.033</v>
      </c>
      <c r="S13" s="11">
        <v>96.594999999999999</v>
      </c>
    </row>
    <row r="14" spans="1:19">
      <c r="A14" s="8">
        <v>2004</v>
      </c>
      <c r="B14" s="9">
        <v>114.364</v>
      </c>
      <c r="C14" s="17">
        <v>84.328000000000003</v>
      </c>
      <c r="D14" s="17">
        <v>143.249</v>
      </c>
      <c r="E14" s="17">
        <v>84.484999999999999</v>
      </c>
      <c r="F14" s="17">
        <v>122.495</v>
      </c>
      <c r="G14" s="17">
        <v>72.564999999999998</v>
      </c>
      <c r="H14" s="11">
        <v>126.03700000000001</v>
      </c>
      <c r="I14" s="17">
        <v>61.530999999999999</v>
      </c>
      <c r="J14" s="17">
        <v>86.623000000000005</v>
      </c>
      <c r="K14" s="17">
        <v>114.357</v>
      </c>
      <c r="L14" s="17">
        <v>69.745999999999995</v>
      </c>
      <c r="M14" s="17">
        <v>107.23399999999999</v>
      </c>
      <c r="N14" s="17">
        <v>121.914</v>
      </c>
      <c r="O14" s="17">
        <v>85.004000000000005</v>
      </c>
      <c r="P14" s="17">
        <v>69.316000000000003</v>
      </c>
      <c r="Q14" s="17">
        <v>98.073999999999998</v>
      </c>
      <c r="R14" s="73">
        <v>111.238</v>
      </c>
      <c r="S14" s="11">
        <v>95.61</v>
      </c>
    </row>
    <row r="15" spans="1:19">
      <c r="A15" s="8">
        <v>2005</v>
      </c>
      <c r="B15" s="9">
        <v>112.589</v>
      </c>
      <c r="C15" s="17">
        <v>74.489999999999995</v>
      </c>
      <c r="D15" s="17">
        <v>140.709</v>
      </c>
      <c r="E15" s="17">
        <v>90.638000000000005</v>
      </c>
      <c r="F15" s="17">
        <v>117.34399999999999</v>
      </c>
      <c r="G15" s="17">
        <v>71.912999999999997</v>
      </c>
      <c r="H15" s="11">
        <v>123.82299999999999</v>
      </c>
      <c r="I15" s="17">
        <v>65.209000000000003</v>
      </c>
      <c r="J15" s="17">
        <v>89.525999999999996</v>
      </c>
      <c r="K15" s="17">
        <v>115.85899999999999</v>
      </c>
      <c r="L15" s="17">
        <v>60.801000000000002</v>
      </c>
      <c r="M15" s="17">
        <v>108.75700000000001</v>
      </c>
      <c r="N15" s="17">
        <v>115.959</v>
      </c>
      <c r="O15" s="17">
        <v>87.55</v>
      </c>
      <c r="P15" s="17">
        <v>61.325000000000003</v>
      </c>
      <c r="Q15" s="17">
        <v>98.93</v>
      </c>
      <c r="R15" s="73">
        <v>101.358</v>
      </c>
      <c r="S15" s="11">
        <v>94.08</v>
      </c>
    </row>
    <row r="16" spans="1:19">
      <c r="A16" s="8">
        <v>2006</v>
      </c>
      <c r="B16" s="9">
        <v>114.629</v>
      </c>
      <c r="C16" s="17">
        <v>74.340999999999994</v>
      </c>
      <c r="D16" s="17">
        <v>147.61199999999999</v>
      </c>
      <c r="E16" s="17">
        <v>92.147000000000006</v>
      </c>
      <c r="F16" s="17">
        <v>105.696</v>
      </c>
      <c r="G16" s="17">
        <v>75.796000000000006</v>
      </c>
      <c r="H16" s="11">
        <v>127.917</v>
      </c>
      <c r="I16" s="17">
        <v>69.350999999999999</v>
      </c>
      <c r="J16" s="17">
        <v>87.441000000000003</v>
      </c>
      <c r="K16" s="17">
        <v>114.83499999999999</v>
      </c>
      <c r="L16" s="17">
        <v>66.456999999999994</v>
      </c>
      <c r="M16" s="17">
        <v>104.922</v>
      </c>
      <c r="N16" s="17">
        <v>110.399</v>
      </c>
      <c r="O16" s="17">
        <v>90.326999999999998</v>
      </c>
      <c r="P16" s="17">
        <v>64.031000000000006</v>
      </c>
      <c r="Q16" s="17">
        <v>95.46</v>
      </c>
      <c r="R16" s="73">
        <v>96.912999999999997</v>
      </c>
      <c r="S16" s="11">
        <v>93.441999999999993</v>
      </c>
    </row>
    <row r="17" spans="1:19">
      <c r="A17" s="8">
        <v>2007</v>
      </c>
      <c r="B17" s="9">
        <v>132.14500000000001</v>
      </c>
      <c r="C17" s="17">
        <v>81.99</v>
      </c>
      <c r="D17" s="17">
        <v>191.43</v>
      </c>
      <c r="E17" s="17">
        <v>93.927000000000007</v>
      </c>
      <c r="F17" s="17">
        <v>97.100999999999999</v>
      </c>
      <c r="G17" s="17">
        <v>75.277000000000001</v>
      </c>
      <c r="H17" s="11">
        <v>157.28100000000001</v>
      </c>
      <c r="I17" s="17">
        <v>74.619</v>
      </c>
      <c r="J17" s="17">
        <v>89.418999999999997</v>
      </c>
      <c r="K17" s="17">
        <v>108.485</v>
      </c>
      <c r="L17" s="17">
        <v>56.395000000000003</v>
      </c>
      <c r="M17" s="17">
        <v>100.333</v>
      </c>
      <c r="N17" s="17">
        <v>107.40900000000001</v>
      </c>
      <c r="O17" s="17">
        <v>96.42</v>
      </c>
      <c r="P17" s="17">
        <v>78.147999999999996</v>
      </c>
      <c r="Q17" s="17">
        <v>96.751999999999995</v>
      </c>
      <c r="R17" s="73">
        <v>107.42</v>
      </c>
      <c r="S17" s="11">
        <v>92.655000000000001</v>
      </c>
    </row>
    <row r="18" spans="1:19">
      <c r="A18" s="8">
        <v>2008</v>
      </c>
      <c r="B18" s="9">
        <v>125.63</v>
      </c>
      <c r="C18" s="17">
        <v>92.957999999999998</v>
      </c>
      <c r="D18" s="17">
        <v>171.738</v>
      </c>
      <c r="E18" s="17">
        <v>96.331000000000003</v>
      </c>
      <c r="F18" s="17">
        <v>107.98099999999999</v>
      </c>
      <c r="G18" s="17">
        <v>82.524000000000001</v>
      </c>
      <c r="H18" s="11">
        <v>146.62899999999999</v>
      </c>
      <c r="I18" s="17">
        <v>76.531999999999996</v>
      </c>
      <c r="J18" s="17">
        <v>91.745999999999995</v>
      </c>
      <c r="K18" s="17">
        <v>107.629</v>
      </c>
      <c r="L18" s="17">
        <v>55.728999999999999</v>
      </c>
      <c r="M18" s="17">
        <v>98.570999999999998</v>
      </c>
      <c r="N18" s="17">
        <v>108.812</v>
      </c>
      <c r="O18" s="17">
        <v>90.025000000000006</v>
      </c>
      <c r="P18" s="17">
        <v>88.582999999999998</v>
      </c>
      <c r="Q18" s="17">
        <v>94.619</v>
      </c>
      <c r="R18" s="73">
        <v>106.261</v>
      </c>
      <c r="S18" s="11">
        <v>92.71</v>
      </c>
    </row>
    <row r="19" spans="1:19">
      <c r="A19" s="8">
        <v>2009</v>
      </c>
      <c r="B19" s="9">
        <v>112.27</v>
      </c>
      <c r="C19" s="17">
        <v>98.908000000000001</v>
      </c>
      <c r="D19" s="17">
        <v>135</v>
      </c>
      <c r="E19" s="17">
        <v>94.203999999999994</v>
      </c>
      <c r="F19" s="17">
        <v>103.02800000000001</v>
      </c>
      <c r="G19" s="17">
        <v>82.525999999999996</v>
      </c>
      <c r="H19" s="11">
        <v>121.913</v>
      </c>
      <c r="I19" s="17">
        <v>70.897000000000006</v>
      </c>
      <c r="J19" s="17">
        <v>97.966999999999999</v>
      </c>
      <c r="K19" s="17">
        <v>99.936999999999998</v>
      </c>
      <c r="L19" s="17">
        <v>73.049000000000007</v>
      </c>
      <c r="M19" s="17">
        <v>101.815</v>
      </c>
      <c r="N19" s="17">
        <v>114.806</v>
      </c>
      <c r="O19" s="17">
        <v>102.97499999999999</v>
      </c>
      <c r="P19" s="17">
        <v>102.584</v>
      </c>
      <c r="Q19" s="17">
        <v>107.738</v>
      </c>
      <c r="R19" s="73">
        <v>105.86</v>
      </c>
      <c r="S19" s="11">
        <v>97.171999999999997</v>
      </c>
    </row>
    <row r="20" spans="1:19">
      <c r="A20" s="8">
        <v>2010</v>
      </c>
      <c r="B20" s="9">
        <v>117.55800000000001</v>
      </c>
      <c r="C20" s="17">
        <v>100.952</v>
      </c>
      <c r="D20" s="17">
        <v>145.078</v>
      </c>
      <c r="E20" s="17">
        <v>111.864</v>
      </c>
      <c r="F20" s="17">
        <v>105.29</v>
      </c>
      <c r="G20" s="17">
        <v>80.980999999999995</v>
      </c>
      <c r="H20" s="11">
        <v>129.95699999999999</v>
      </c>
      <c r="I20" s="17">
        <v>78.81</v>
      </c>
      <c r="J20" s="17">
        <v>99.254000000000005</v>
      </c>
      <c r="K20" s="17">
        <v>101.749</v>
      </c>
      <c r="L20" s="17">
        <v>84.953999999999994</v>
      </c>
      <c r="M20" s="17">
        <v>99.100999999999999</v>
      </c>
      <c r="N20" s="17">
        <v>102.276</v>
      </c>
      <c r="O20" s="17">
        <v>101.61499999999999</v>
      </c>
      <c r="P20" s="17">
        <v>104.596</v>
      </c>
      <c r="Q20" s="17">
        <v>101.651</v>
      </c>
      <c r="R20" s="73">
        <v>108.753</v>
      </c>
      <c r="S20" s="11">
        <v>98.239000000000004</v>
      </c>
    </row>
    <row r="21" spans="1:19">
      <c r="A21" s="8">
        <v>2011</v>
      </c>
      <c r="B21" s="9">
        <v>115.291</v>
      </c>
      <c r="C21" s="17">
        <v>99.131</v>
      </c>
      <c r="D21" s="17">
        <v>138.852</v>
      </c>
      <c r="E21" s="17">
        <v>108.819</v>
      </c>
      <c r="F21" s="17">
        <v>108.11799999999999</v>
      </c>
      <c r="G21" s="17">
        <v>74.391000000000005</v>
      </c>
      <c r="H21" s="11">
        <v>125.45099999999999</v>
      </c>
      <c r="I21" s="17">
        <v>92.097999999999999</v>
      </c>
      <c r="J21" s="17">
        <v>99.947999999999993</v>
      </c>
      <c r="K21" s="17">
        <v>96.266000000000005</v>
      </c>
      <c r="L21" s="17">
        <v>91.799000000000007</v>
      </c>
      <c r="M21" s="17">
        <v>97.991</v>
      </c>
      <c r="N21" s="17">
        <v>107.193</v>
      </c>
      <c r="O21" s="17">
        <v>95.210999999999999</v>
      </c>
      <c r="P21" s="17">
        <v>102.855</v>
      </c>
      <c r="Q21" s="17">
        <v>102.21299999999999</v>
      </c>
      <c r="R21" s="73">
        <v>102.193</v>
      </c>
      <c r="S21" s="11">
        <v>98.730999999999995</v>
      </c>
    </row>
    <row r="22" spans="1:19">
      <c r="A22" s="8">
        <v>2012</v>
      </c>
      <c r="B22" s="81">
        <v>100</v>
      </c>
      <c r="C22" s="82">
        <v>100</v>
      </c>
      <c r="D22" s="82">
        <v>100</v>
      </c>
      <c r="E22" s="82">
        <v>100</v>
      </c>
      <c r="F22" s="82">
        <v>100</v>
      </c>
      <c r="G22" s="82">
        <v>100</v>
      </c>
      <c r="H22" s="115">
        <v>100</v>
      </c>
      <c r="I22" s="82">
        <v>100</v>
      </c>
      <c r="J22" s="82">
        <v>100</v>
      </c>
      <c r="K22" s="82">
        <v>100</v>
      </c>
      <c r="L22" s="82">
        <v>100</v>
      </c>
      <c r="M22" s="82">
        <v>100</v>
      </c>
      <c r="N22" s="82">
        <v>100</v>
      </c>
      <c r="O22" s="82">
        <v>100</v>
      </c>
      <c r="P22" s="82">
        <v>100</v>
      </c>
      <c r="Q22" s="82">
        <v>100</v>
      </c>
      <c r="R22" s="83">
        <v>100</v>
      </c>
      <c r="S22" s="115">
        <v>100</v>
      </c>
    </row>
    <row r="23" spans="1:19">
      <c r="A23" s="8">
        <v>2013</v>
      </c>
      <c r="B23" s="9">
        <v>99.426000000000002</v>
      </c>
      <c r="C23" s="17">
        <v>103.73699999999999</v>
      </c>
      <c r="D23" s="17">
        <v>98.747</v>
      </c>
      <c r="E23" s="17">
        <v>96.013000000000005</v>
      </c>
      <c r="F23" s="17">
        <v>97.572999999999993</v>
      </c>
      <c r="G23" s="17">
        <v>95.064999999999998</v>
      </c>
      <c r="H23" s="11">
        <v>98.085999999999999</v>
      </c>
      <c r="I23" s="17">
        <v>105.96599999999999</v>
      </c>
      <c r="J23" s="17">
        <v>104.051</v>
      </c>
      <c r="K23" s="17">
        <v>92.44</v>
      </c>
      <c r="L23" s="17">
        <v>104.809</v>
      </c>
      <c r="M23" s="17">
        <v>103.932</v>
      </c>
      <c r="N23" s="17">
        <v>97.090999999999994</v>
      </c>
      <c r="O23" s="17">
        <v>101.017</v>
      </c>
      <c r="P23" s="17">
        <v>99.94</v>
      </c>
      <c r="Q23" s="17">
        <v>105.955</v>
      </c>
      <c r="R23" s="73">
        <v>105.786</v>
      </c>
      <c r="S23" s="11">
        <v>100.77500000000001</v>
      </c>
    </row>
    <row r="24" spans="1:19">
      <c r="A24" s="8">
        <v>2014</v>
      </c>
      <c r="B24" s="9">
        <v>93.573999999999998</v>
      </c>
      <c r="C24" s="17">
        <v>94.12</v>
      </c>
      <c r="D24" s="17">
        <v>83.721000000000004</v>
      </c>
      <c r="E24" s="17">
        <v>82.421000000000006</v>
      </c>
      <c r="F24" s="17">
        <v>105.988</v>
      </c>
      <c r="G24" s="17">
        <v>96.323999999999998</v>
      </c>
      <c r="H24" s="11">
        <v>88.807000000000002</v>
      </c>
      <c r="I24" s="17">
        <v>103.16200000000001</v>
      </c>
      <c r="J24" s="17">
        <v>109.23099999999999</v>
      </c>
      <c r="K24" s="17">
        <v>97.763999999999996</v>
      </c>
      <c r="L24" s="17">
        <v>99.686000000000007</v>
      </c>
      <c r="M24" s="17">
        <v>107.605</v>
      </c>
      <c r="N24" s="17">
        <v>104.059</v>
      </c>
      <c r="O24" s="17">
        <v>106.03</v>
      </c>
      <c r="P24" s="17">
        <v>93.804000000000002</v>
      </c>
      <c r="Q24" s="17">
        <v>96.558000000000007</v>
      </c>
      <c r="R24" s="73">
        <v>103.4</v>
      </c>
      <c r="S24" s="11">
        <v>101.855</v>
      </c>
    </row>
    <row r="25" spans="1:19">
      <c r="A25" s="8">
        <v>2015</v>
      </c>
      <c r="B25" s="9">
        <v>90.248999999999995</v>
      </c>
      <c r="C25" s="17">
        <v>95.924000000000007</v>
      </c>
      <c r="D25" s="17">
        <v>72.706000000000003</v>
      </c>
      <c r="E25" s="17">
        <v>72.721999999999994</v>
      </c>
      <c r="F25" s="17">
        <v>108.727</v>
      </c>
      <c r="G25" s="17">
        <v>99.56</v>
      </c>
      <c r="H25" s="11">
        <v>82.561999999999998</v>
      </c>
      <c r="I25" s="17">
        <v>106.393</v>
      </c>
      <c r="J25" s="17">
        <v>112.102</v>
      </c>
      <c r="K25" s="17">
        <v>94.412999999999997</v>
      </c>
      <c r="L25" s="17">
        <v>107.867</v>
      </c>
      <c r="M25" s="17">
        <v>114.32899999999999</v>
      </c>
      <c r="N25" s="17">
        <v>99.152000000000001</v>
      </c>
      <c r="O25" s="17">
        <v>108.16</v>
      </c>
      <c r="P25" s="17">
        <v>70.478999999999999</v>
      </c>
      <c r="Q25" s="17">
        <v>100.874</v>
      </c>
      <c r="R25" s="73">
        <v>107.43899999999999</v>
      </c>
      <c r="S25" s="11">
        <v>103.964</v>
      </c>
    </row>
    <row r="26" spans="1:19">
      <c r="A26" s="8">
        <v>2016</v>
      </c>
      <c r="B26" s="9">
        <v>88.527000000000001</v>
      </c>
      <c r="C26" s="17">
        <v>92.575999999999993</v>
      </c>
      <c r="D26" s="17">
        <v>75.454999999999998</v>
      </c>
      <c r="E26" s="17">
        <v>67.988</v>
      </c>
      <c r="F26" s="17">
        <v>111.747</v>
      </c>
      <c r="G26" s="17">
        <v>95.274000000000001</v>
      </c>
      <c r="H26" s="11">
        <v>81.034000000000006</v>
      </c>
      <c r="I26" s="17">
        <v>96.236999999999995</v>
      </c>
      <c r="J26" s="17">
        <v>111.125</v>
      </c>
      <c r="K26" s="17">
        <v>99.971999999999994</v>
      </c>
      <c r="L26" s="17">
        <v>114.20699999999999</v>
      </c>
      <c r="M26" s="17">
        <v>117.294</v>
      </c>
      <c r="N26" s="17">
        <v>99.091999999999999</v>
      </c>
      <c r="O26" s="17">
        <v>102.633</v>
      </c>
      <c r="P26" s="17">
        <v>67.796000000000006</v>
      </c>
      <c r="Q26" s="17">
        <v>102.071</v>
      </c>
      <c r="R26" s="73">
        <v>103.089</v>
      </c>
      <c r="S26" s="11">
        <v>103.29600000000001</v>
      </c>
    </row>
    <row r="27" spans="1:19" s="134" customFormat="1">
      <c r="A27" s="142">
        <v>2017</v>
      </c>
      <c r="B27" s="9">
        <v>90.369</v>
      </c>
      <c r="C27" s="17">
        <v>88.86</v>
      </c>
      <c r="D27" s="17">
        <v>78.081000000000003</v>
      </c>
      <c r="E27" s="17">
        <v>61.472999999999999</v>
      </c>
      <c r="F27" s="17">
        <v>116.122</v>
      </c>
      <c r="G27" s="17">
        <v>111.202</v>
      </c>
      <c r="H27" s="11">
        <v>82.808000000000007</v>
      </c>
      <c r="I27" s="17">
        <v>100.965</v>
      </c>
      <c r="J27" s="17">
        <v>117.282</v>
      </c>
      <c r="K27" s="17">
        <v>96.867999999999995</v>
      </c>
      <c r="L27" s="17">
        <v>110.72799999999999</v>
      </c>
      <c r="M27" s="17">
        <v>122.43</v>
      </c>
      <c r="N27" s="17">
        <v>99.222999999999999</v>
      </c>
      <c r="O27" s="17">
        <v>102.956</v>
      </c>
      <c r="P27" s="17">
        <v>62.197000000000003</v>
      </c>
      <c r="Q27" s="17">
        <v>107.825</v>
      </c>
      <c r="R27" s="73">
        <v>107.574</v>
      </c>
      <c r="S27" s="11">
        <v>105.786</v>
      </c>
    </row>
    <row r="29" spans="1:19">
      <c r="A29" s="1" t="s">
        <v>22</v>
      </c>
    </row>
    <row r="30" spans="1:19">
      <c r="A30" s="1"/>
    </row>
    <row r="31" spans="1:19">
      <c r="A31" s="142" t="s">
        <v>656</v>
      </c>
      <c r="B31" s="9">
        <f>((B27/B7)^(1/(2017-1997))-1)*100</f>
        <v>0.56311989128539075</v>
      </c>
      <c r="C31" s="16">
        <f t="shared" ref="C31:S31" si="0">((C27/C7)^(1/(2017-1997))-1)*100</f>
        <v>2.0881453750392742</v>
      </c>
      <c r="D31" s="17">
        <f t="shared" si="0"/>
        <v>5.0001619403698294</v>
      </c>
      <c r="E31" s="17">
        <f t="shared" si="0"/>
        <v>-1.0626161104082321</v>
      </c>
      <c r="F31" s="17">
        <f t="shared" si="0"/>
        <v>0.40446075961317884</v>
      </c>
      <c r="G31" s="73">
        <f t="shared" si="0"/>
        <v>1.828123411682081</v>
      </c>
      <c r="H31" s="9">
        <f t="shared" si="0"/>
        <v>1.3839847287569373</v>
      </c>
      <c r="I31" s="16">
        <f t="shared" si="0"/>
        <v>3.4756408997776322</v>
      </c>
      <c r="J31" s="17">
        <f t="shared" si="0"/>
        <v>1.6872454662975267</v>
      </c>
      <c r="K31" s="17">
        <f t="shared" si="0"/>
        <v>-1.3313696060352598</v>
      </c>
      <c r="L31" s="17">
        <f t="shared" si="0"/>
        <v>3.5654467953110114</v>
      </c>
      <c r="M31" s="17">
        <f t="shared" si="0"/>
        <v>0.31134678844668695</v>
      </c>
      <c r="N31" s="17">
        <f t="shared" si="0"/>
        <v>-1.6085830118477085</v>
      </c>
      <c r="O31" s="17">
        <f t="shared" si="0"/>
        <v>2.3970182466289902</v>
      </c>
      <c r="P31" s="17">
        <f t="shared" si="0"/>
        <v>-3.3576949182809512</v>
      </c>
      <c r="Q31" s="17">
        <f t="shared" si="0"/>
        <v>0.855849417876553</v>
      </c>
      <c r="R31" s="73">
        <f t="shared" si="0"/>
        <v>-0.27351213982008682</v>
      </c>
      <c r="S31" s="9">
        <f t="shared" si="0"/>
        <v>0.5541001348642105</v>
      </c>
    </row>
    <row r="32" spans="1:19">
      <c r="A32" s="8" t="s">
        <v>25</v>
      </c>
      <c r="B32" s="9">
        <f>((B17/B7)^(1/(2007-1997))-1)*100</f>
        <v>5.0462619985017332</v>
      </c>
      <c r="C32" s="16">
        <f>((C17/C7)^(1/(2007-1997))-1)*100</f>
        <v>3.3846557455164517</v>
      </c>
      <c r="D32" s="17">
        <f>((D17/D7)^(1/(2007-1997))-1)*100</f>
        <v>20.594194494911267</v>
      </c>
      <c r="E32" s="17">
        <f t="shared" ref="E32:S32" si="1">((E17/E7)^(1/(2007-1997))-1)*100</f>
        <v>2.1248541702826529</v>
      </c>
      <c r="F32" s="17">
        <f t="shared" si="1"/>
        <v>-0.97680481993333013</v>
      </c>
      <c r="G32" s="73">
        <f t="shared" si="1"/>
        <v>-0.27812148632597733</v>
      </c>
      <c r="H32" s="11">
        <f t="shared" si="1"/>
        <v>9.5971118304116523</v>
      </c>
      <c r="I32" s="16">
        <f t="shared" si="1"/>
        <v>3.8829101778262265</v>
      </c>
      <c r="J32" s="17">
        <f t="shared" si="1"/>
        <v>0.63587127373225805</v>
      </c>
      <c r="K32" s="17">
        <f t="shared" si="1"/>
        <v>-1.5360768187425489</v>
      </c>
      <c r="L32" s="17">
        <f t="shared" si="1"/>
        <v>0.26008784080551184</v>
      </c>
      <c r="M32" s="17">
        <f t="shared" si="1"/>
        <v>-1.3593972223876927</v>
      </c>
      <c r="N32" s="17">
        <f t="shared" si="1"/>
        <v>-2.4207979873725916</v>
      </c>
      <c r="O32" s="17">
        <f t="shared" si="1"/>
        <v>4.166043141892084</v>
      </c>
      <c r="P32" s="17">
        <f t="shared" si="1"/>
        <v>-4.4458831012116669</v>
      </c>
      <c r="Q32" s="17">
        <f t="shared" si="1"/>
        <v>0.62276133469201245</v>
      </c>
      <c r="R32" s="73">
        <f t="shared" si="1"/>
        <v>-0.56052289442188874</v>
      </c>
      <c r="S32" s="11">
        <f t="shared" si="1"/>
        <v>-0.21996909493561256</v>
      </c>
    </row>
    <row r="33" spans="1:19">
      <c r="A33" s="142" t="s">
        <v>657</v>
      </c>
      <c r="B33" s="9">
        <f>((B27/B17)^(1/(2017-2007))-1)*100</f>
        <v>-3.7286916271872639</v>
      </c>
      <c r="C33" s="16">
        <f t="shared" ref="C33:S33" si="2">((C27/C17)^(1/(2017-2007))-1)*100</f>
        <v>0.80789408216535019</v>
      </c>
      <c r="D33" s="17">
        <f t="shared" si="2"/>
        <v>-8.5774066182836339</v>
      </c>
      <c r="E33" s="17">
        <f t="shared" si="2"/>
        <v>-4.1506006501124464</v>
      </c>
      <c r="F33" s="17">
        <f t="shared" si="2"/>
        <v>1.8049934876067875</v>
      </c>
      <c r="G33" s="73">
        <f t="shared" si="2"/>
        <v>3.9788547116363038</v>
      </c>
      <c r="H33" s="9">
        <f t="shared" si="2"/>
        <v>-6.213656657431887</v>
      </c>
      <c r="I33" s="16">
        <f t="shared" si="2"/>
        <v>3.0699683065404271</v>
      </c>
      <c r="J33" s="17">
        <f t="shared" si="2"/>
        <v>2.749603691482605</v>
      </c>
      <c r="K33" s="17">
        <f t="shared" si="2"/>
        <v>-1.1262368055433125</v>
      </c>
      <c r="L33" s="17">
        <f t="shared" si="2"/>
        <v>6.9797763088237819</v>
      </c>
      <c r="M33" s="17">
        <f t="shared" si="2"/>
        <v>2.0103893444149978</v>
      </c>
      <c r="N33" s="17">
        <f t="shared" si="2"/>
        <v>-0.78960744438457686</v>
      </c>
      <c r="O33" s="17">
        <f t="shared" si="2"/>
        <v>0.65803624236635549</v>
      </c>
      <c r="P33" s="17">
        <f t="shared" si="2"/>
        <v>-2.2571142444780201</v>
      </c>
      <c r="Q33" s="17">
        <f t="shared" si="2"/>
        <v>1.0894774390810991</v>
      </c>
      <c r="R33" s="73">
        <f t="shared" si="2"/>
        <v>1.4327009858350337E-2</v>
      </c>
      <c r="S33" s="9">
        <f t="shared" si="2"/>
        <v>1.3341744056235116</v>
      </c>
    </row>
    <row r="35" spans="1:19">
      <c r="A35" s="25" t="s">
        <v>594</v>
      </c>
      <c r="B35" s="97" t="s">
        <v>835</v>
      </c>
    </row>
    <row r="36" spans="1:19">
      <c r="A36" s="25" t="s">
        <v>595</v>
      </c>
      <c r="B36" s="3" t="s">
        <v>596</v>
      </c>
    </row>
    <row r="37" spans="1:19">
      <c r="A37" s="1" t="s">
        <v>1</v>
      </c>
      <c r="B37" s="3" t="s">
        <v>597</v>
      </c>
    </row>
  </sheetData>
  <mergeCells count="1">
    <mergeCell ref="B6:S6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36"/>
  <dimension ref="A1:S37"/>
  <sheetViews>
    <sheetView workbookViewId="0">
      <selection activeCell="B35" sqref="B35"/>
    </sheetView>
  </sheetViews>
  <sheetFormatPr defaultRowHeight="15"/>
  <sheetData>
    <row r="1" spans="1:19" ht="15.75">
      <c r="A1" s="227" t="s">
        <v>204</v>
      </c>
      <c r="B1" s="2" t="s">
        <v>748</v>
      </c>
    </row>
    <row r="3" spans="1:19">
      <c r="A3" s="1" t="s">
        <v>2</v>
      </c>
    </row>
    <row r="4" spans="1:19">
      <c r="A4" s="1"/>
    </row>
    <row r="5" spans="1:19" ht="56.25">
      <c r="A5" s="4" t="s">
        <v>3</v>
      </c>
      <c r="B5" s="5" t="s">
        <v>4</v>
      </c>
      <c r="C5" s="6" t="s">
        <v>5</v>
      </c>
      <c r="D5" s="6" t="s">
        <v>6</v>
      </c>
      <c r="E5" s="6" t="s">
        <v>7</v>
      </c>
      <c r="F5" s="6" t="s">
        <v>8</v>
      </c>
      <c r="G5" s="6" t="s">
        <v>9</v>
      </c>
      <c r="H5" s="7" t="s">
        <v>10</v>
      </c>
      <c r="I5" s="6" t="s">
        <v>11</v>
      </c>
      <c r="J5" s="6" t="s">
        <v>12</v>
      </c>
      <c r="K5" s="6" t="s">
        <v>13</v>
      </c>
      <c r="L5" s="6" t="s">
        <v>14</v>
      </c>
      <c r="M5" s="6" t="s">
        <v>15</v>
      </c>
      <c r="N5" s="6" t="s">
        <v>16</v>
      </c>
      <c r="O5" s="6" t="s">
        <v>17</v>
      </c>
      <c r="P5" s="6" t="s">
        <v>18</v>
      </c>
      <c r="Q5" s="6" t="s">
        <v>19</v>
      </c>
      <c r="R5" s="7" t="s">
        <v>20</v>
      </c>
      <c r="S5" s="7" t="s">
        <v>21</v>
      </c>
    </row>
    <row r="6" spans="1:19" s="41" customFormat="1">
      <c r="A6" s="67"/>
      <c r="B6" s="246" t="s">
        <v>601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47"/>
      <c r="N6" s="247"/>
      <c r="O6" s="247"/>
      <c r="P6" s="247"/>
      <c r="Q6" s="247"/>
      <c r="R6" s="247"/>
      <c r="S6" s="247"/>
    </row>
    <row r="7" spans="1:19">
      <c r="A7" s="8">
        <v>1997</v>
      </c>
      <c r="B7" s="9">
        <v>99.266999999999996</v>
      </c>
      <c r="C7" s="17">
        <v>69.311000000000007</v>
      </c>
      <c r="D7" s="17">
        <v>208.98500000000001</v>
      </c>
      <c r="E7" s="17">
        <v>114.626</v>
      </c>
      <c r="F7" s="17">
        <v>93.176000000000002</v>
      </c>
      <c r="G7" s="17">
        <v>88.234999999999999</v>
      </c>
      <c r="H7" s="11">
        <v>106.55200000000001</v>
      </c>
      <c r="I7" s="17">
        <v>75.230999999999995</v>
      </c>
      <c r="J7" s="17">
        <v>81.775999999999996</v>
      </c>
      <c r="K7" s="17">
        <v>106.017</v>
      </c>
      <c r="L7" s="17">
        <v>80.236000000000004</v>
      </c>
      <c r="M7" s="17">
        <v>96.096999999999994</v>
      </c>
      <c r="N7" s="17">
        <v>102.886</v>
      </c>
      <c r="O7" s="17">
        <v>110.37</v>
      </c>
      <c r="P7" s="17">
        <v>124.867</v>
      </c>
      <c r="Q7" s="17">
        <v>92.498999999999995</v>
      </c>
      <c r="R7" s="11">
        <v>100.97199999999999</v>
      </c>
      <c r="S7" s="11">
        <v>93.712999999999994</v>
      </c>
    </row>
    <row r="8" spans="1:19">
      <c r="A8" s="8">
        <v>1998</v>
      </c>
      <c r="B8" s="9">
        <v>99.945999999999998</v>
      </c>
      <c r="C8" s="17">
        <v>73.816999999999993</v>
      </c>
      <c r="D8" s="17">
        <v>209.071</v>
      </c>
      <c r="E8" s="17">
        <v>111.768</v>
      </c>
      <c r="F8" s="17">
        <v>95.06</v>
      </c>
      <c r="G8" s="17">
        <v>90.611000000000004</v>
      </c>
      <c r="H8" s="11">
        <v>108.75700000000001</v>
      </c>
      <c r="I8" s="17">
        <v>79.504999999999995</v>
      </c>
      <c r="J8" s="17">
        <v>84.266000000000005</v>
      </c>
      <c r="K8" s="17">
        <v>99.947999999999993</v>
      </c>
      <c r="L8" s="17">
        <v>79.67</v>
      </c>
      <c r="M8" s="17">
        <v>95.888000000000005</v>
      </c>
      <c r="N8" s="17">
        <v>102.934</v>
      </c>
      <c r="O8" s="17">
        <v>106.998</v>
      </c>
      <c r="P8" s="17">
        <v>118.2</v>
      </c>
      <c r="Q8" s="17">
        <v>92.832999999999998</v>
      </c>
      <c r="R8" s="11">
        <v>99.58</v>
      </c>
      <c r="S8" s="11">
        <v>93.561999999999998</v>
      </c>
    </row>
    <row r="9" spans="1:19">
      <c r="A9" s="8">
        <v>1999</v>
      </c>
      <c r="B9" s="9">
        <v>102.434</v>
      </c>
      <c r="C9" s="17">
        <v>79.753</v>
      </c>
      <c r="D9" s="17">
        <v>207.74199999999999</v>
      </c>
      <c r="E9" s="17">
        <v>114.22</v>
      </c>
      <c r="F9" s="17">
        <v>97.084000000000003</v>
      </c>
      <c r="G9" s="17">
        <v>95.399000000000001</v>
      </c>
      <c r="H9" s="11">
        <v>113.208</v>
      </c>
      <c r="I9" s="17">
        <v>81.433999999999997</v>
      </c>
      <c r="J9" s="17">
        <v>88.751000000000005</v>
      </c>
      <c r="K9" s="17">
        <v>99.070999999999998</v>
      </c>
      <c r="L9" s="17">
        <v>83.052000000000007</v>
      </c>
      <c r="M9" s="17">
        <v>95.207999999999998</v>
      </c>
      <c r="N9" s="17">
        <v>106.059</v>
      </c>
      <c r="O9" s="17">
        <v>108.34099999999999</v>
      </c>
      <c r="P9" s="17">
        <v>111.629</v>
      </c>
      <c r="Q9" s="17">
        <v>95.805999999999997</v>
      </c>
      <c r="R9" s="11">
        <v>97.638000000000005</v>
      </c>
      <c r="S9" s="11">
        <v>94.912999999999997</v>
      </c>
    </row>
    <row r="10" spans="1:19">
      <c r="A10" s="8">
        <v>2000</v>
      </c>
      <c r="B10" s="9">
        <v>104.813</v>
      </c>
      <c r="C10" s="17">
        <v>82.994</v>
      </c>
      <c r="D10" s="17">
        <v>200.63200000000001</v>
      </c>
      <c r="E10" s="17">
        <v>114.553</v>
      </c>
      <c r="F10" s="17">
        <v>99.814999999999998</v>
      </c>
      <c r="G10" s="17">
        <v>101.203</v>
      </c>
      <c r="H10" s="11">
        <v>117.602</v>
      </c>
      <c r="I10" s="17">
        <v>82.391999999999996</v>
      </c>
      <c r="J10" s="17">
        <v>91.78</v>
      </c>
      <c r="K10" s="17">
        <v>102.245</v>
      </c>
      <c r="L10" s="17">
        <v>85.043000000000006</v>
      </c>
      <c r="M10" s="17">
        <v>93.040999999999997</v>
      </c>
      <c r="N10" s="17">
        <v>107.04900000000001</v>
      </c>
      <c r="O10" s="17">
        <v>106.35</v>
      </c>
      <c r="P10" s="17">
        <v>113.84399999999999</v>
      </c>
      <c r="Q10" s="17">
        <v>99.498999999999995</v>
      </c>
      <c r="R10" s="11">
        <v>100.393</v>
      </c>
      <c r="S10" s="11">
        <v>96.024000000000001</v>
      </c>
    </row>
    <row r="11" spans="1:19">
      <c r="A11" s="8">
        <v>2001</v>
      </c>
      <c r="B11" s="9">
        <v>104.726</v>
      </c>
      <c r="C11" s="17">
        <v>80.733999999999995</v>
      </c>
      <c r="D11" s="17">
        <v>185.09700000000001</v>
      </c>
      <c r="E11" s="17">
        <v>107.129</v>
      </c>
      <c r="F11" s="17">
        <v>105.624</v>
      </c>
      <c r="G11" s="17">
        <v>98.478999999999999</v>
      </c>
      <c r="H11" s="11">
        <v>114.553</v>
      </c>
      <c r="I11" s="17">
        <v>82.697000000000003</v>
      </c>
      <c r="J11" s="17">
        <v>95.283000000000001</v>
      </c>
      <c r="K11" s="17">
        <v>102.934</v>
      </c>
      <c r="L11" s="17">
        <v>85.188999999999993</v>
      </c>
      <c r="M11" s="17">
        <v>96.926000000000002</v>
      </c>
      <c r="N11" s="17">
        <v>106.477</v>
      </c>
      <c r="O11" s="17">
        <v>107.953</v>
      </c>
      <c r="P11" s="17">
        <v>116.589</v>
      </c>
      <c r="Q11" s="17">
        <v>104.074</v>
      </c>
      <c r="R11" s="11">
        <v>102.131</v>
      </c>
      <c r="S11" s="11">
        <v>97.978999999999999</v>
      </c>
    </row>
    <row r="12" spans="1:19">
      <c r="A12" s="8">
        <v>2002</v>
      </c>
      <c r="B12" s="9">
        <v>105.831</v>
      </c>
      <c r="C12" s="17">
        <v>74.878</v>
      </c>
      <c r="D12" s="17">
        <v>184.07</v>
      </c>
      <c r="E12" s="17">
        <v>113.374</v>
      </c>
      <c r="F12" s="17">
        <v>110.128</v>
      </c>
      <c r="G12" s="17">
        <v>100.485</v>
      </c>
      <c r="H12" s="11">
        <v>116.44</v>
      </c>
      <c r="I12" s="17">
        <v>84.347999999999999</v>
      </c>
      <c r="J12" s="17">
        <v>96.876999999999995</v>
      </c>
      <c r="K12" s="17">
        <v>101.864</v>
      </c>
      <c r="L12" s="17">
        <v>87.093999999999994</v>
      </c>
      <c r="M12" s="17">
        <v>99.352999999999994</v>
      </c>
      <c r="N12" s="17">
        <v>106.245</v>
      </c>
      <c r="O12" s="17">
        <v>106.373</v>
      </c>
      <c r="P12" s="17">
        <v>110.214</v>
      </c>
      <c r="Q12" s="17">
        <v>102.73399999999999</v>
      </c>
      <c r="R12" s="11">
        <v>103.586</v>
      </c>
      <c r="S12" s="11">
        <v>98.738</v>
      </c>
    </row>
    <row r="13" spans="1:19">
      <c r="A13" s="8">
        <v>2003</v>
      </c>
      <c r="B13" s="9">
        <v>105.16800000000001</v>
      </c>
      <c r="C13" s="17">
        <v>81.373000000000005</v>
      </c>
      <c r="D13" s="17">
        <v>178.77600000000001</v>
      </c>
      <c r="E13" s="17">
        <v>111.065</v>
      </c>
      <c r="F13" s="17">
        <v>110.194</v>
      </c>
      <c r="G13" s="17">
        <v>99.049000000000007</v>
      </c>
      <c r="H13" s="11">
        <v>115.38</v>
      </c>
      <c r="I13" s="17">
        <v>85.748999999999995</v>
      </c>
      <c r="J13" s="17">
        <v>95.102999999999994</v>
      </c>
      <c r="K13" s="17">
        <v>101.999</v>
      </c>
      <c r="L13" s="17">
        <v>88.096000000000004</v>
      </c>
      <c r="M13" s="17">
        <v>99.156999999999996</v>
      </c>
      <c r="N13" s="17">
        <v>107.843</v>
      </c>
      <c r="O13" s="17">
        <v>102.40300000000001</v>
      </c>
      <c r="P13" s="17">
        <v>103.14100000000001</v>
      </c>
      <c r="Q13" s="17">
        <v>100.37</v>
      </c>
      <c r="R13" s="11">
        <v>102.399</v>
      </c>
      <c r="S13" s="11">
        <v>98.337999999999994</v>
      </c>
    </row>
    <row r="14" spans="1:19">
      <c r="A14" s="8">
        <v>2004</v>
      </c>
      <c r="B14" s="9">
        <v>104.883</v>
      </c>
      <c r="C14" s="17">
        <v>88.180999999999997</v>
      </c>
      <c r="D14" s="17">
        <v>167.6</v>
      </c>
      <c r="E14" s="17">
        <v>108.748</v>
      </c>
      <c r="F14" s="17">
        <v>109.28700000000001</v>
      </c>
      <c r="G14" s="17">
        <v>100.256</v>
      </c>
      <c r="H14" s="11">
        <v>114.866</v>
      </c>
      <c r="I14" s="17">
        <v>85.662999999999997</v>
      </c>
      <c r="J14" s="17">
        <v>94.042000000000002</v>
      </c>
      <c r="K14" s="17">
        <v>102.87</v>
      </c>
      <c r="L14" s="17">
        <v>89.350999999999999</v>
      </c>
      <c r="M14" s="17">
        <v>98.242000000000004</v>
      </c>
      <c r="N14" s="17">
        <v>105.16</v>
      </c>
      <c r="O14" s="17">
        <v>103.785</v>
      </c>
      <c r="P14" s="17">
        <v>104.057</v>
      </c>
      <c r="Q14" s="17">
        <v>102.42</v>
      </c>
      <c r="R14" s="11">
        <v>103.718</v>
      </c>
      <c r="S14" s="11">
        <v>98.221999999999994</v>
      </c>
    </row>
    <row r="15" spans="1:19">
      <c r="A15" s="8">
        <v>2005</v>
      </c>
      <c r="B15" s="9">
        <v>104.824</v>
      </c>
      <c r="C15" s="17">
        <v>91.22</v>
      </c>
      <c r="D15" s="17">
        <v>151.91499999999999</v>
      </c>
      <c r="E15" s="17">
        <v>111.19</v>
      </c>
      <c r="F15" s="17">
        <v>106.26900000000001</v>
      </c>
      <c r="G15" s="17">
        <v>101.907</v>
      </c>
      <c r="H15" s="11">
        <v>113.108</v>
      </c>
      <c r="I15" s="17">
        <v>88.234999999999999</v>
      </c>
      <c r="J15" s="17">
        <v>95.015000000000001</v>
      </c>
      <c r="K15" s="17">
        <v>108.033</v>
      </c>
      <c r="L15" s="17">
        <v>89.81</v>
      </c>
      <c r="M15" s="17">
        <v>96.183999999999997</v>
      </c>
      <c r="N15" s="17">
        <v>105.645</v>
      </c>
      <c r="O15" s="17">
        <v>105.16</v>
      </c>
      <c r="P15" s="17">
        <v>106.64400000000001</v>
      </c>
      <c r="Q15" s="17">
        <v>104.42100000000001</v>
      </c>
      <c r="R15" s="11">
        <v>107.047</v>
      </c>
      <c r="S15" s="11">
        <v>99.15</v>
      </c>
    </row>
    <row r="16" spans="1:19">
      <c r="A16" s="8">
        <v>2006</v>
      </c>
      <c r="B16" s="9">
        <v>103.871</v>
      </c>
      <c r="C16" s="17">
        <v>92.481999999999999</v>
      </c>
      <c r="D16" s="17">
        <v>140.339</v>
      </c>
      <c r="E16" s="17">
        <v>106.745</v>
      </c>
      <c r="F16" s="17">
        <v>104.876</v>
      </c>
      <c r="G16" s="17">
        <v>101.432</v>
      </c>
      <c r="H16" s="11">
        <v>110.363</v>
      </c>
      <c r="I16" s="17">
        <v>90.971000000000004</v>
      </c>
      <c r="J16" s="17">
        <v>98.983000000000004</v>
      </c>
      <c r="K16" s="17">
        <v>106.501</v>
      </c>
      <c r="L16" s="17">
        <v>91.106999999999999</v>
      </c>
      <c r="M16" s="17">
        <v>94.507000000000005</v>
      </c>
      <c r="N16" s="17">
        <v>105.861</v>
      </c>
      <c r="O16" s="17">
        <v>102.476</v>
      </c>
      <c r="P16" s="17">
        <v>108.14400000000001</v>
      </c>
      <c r="Q16" s="17">
        <v>106.039</v>
      </c>
      <c r="R16" s="11">
        <v>105.729</v>
      </c>
      <c r="S16" s="11">
        <v>99.427999999999997</v>
      </c>
    </row>
    <row r="17" spans="1:19">
      <c r="A17" s="8">
        <v>2007</v>
      </c>
      <c r="B17" s="9">
        <v>102.67</v>
      </c>
      <c r="C17" s="17">
        <v>92.453999999999994</v>
      </c>
      <c r="D17" s="17">
        <v>132.55199999999999</v>
      </c>
      <c r="E17" s="17">
        <v>110.205</v>
      </c>
      <c r="F17" s="17">
        <v>102.892</v>
      </c>
      <c r="G17" s="17">
        <v>99.016999999999996</v>
      </c>
      <c r="H17" s="11">
        <v>107.551</v>
      </c>
      <c r="I17" s="17">
        <v>91.798000000000002</v>
      </c>
      <c r="J17" s="17">
        <v>100.43600000000001</v>
      </c>
      <c r="K17" s="17">
        <v>104.265</v>
      </c>
      <c r="L17" s="17">
        <v>91.215000000000003</v>
      </c>
      <c r="M17" s="17">
        <v>94.566999999999993</v>
      </c>
      <c r="N17" s="17">
        <v>104.075</v>
      </c>
      <c r="O17" s="17">
        <v>105.625</v>
      </c>
      <c r="P17" s="17">
        <v>106.74</v>
      </c>
      <c r="Q17" s="17">
        <v>105.446</v>
      </c>
      <c r="R17" s="11">
        <v>103.578</v>
      </c>
      <c r="S17" s="11">
        <v>99.328000000000003</v>
      </c>
    </row>
    <row r="18" spans="1:19">
      <c r="A18" s="8">
        <v>2008</v>
      </c>
      <c r="B18" s="9">
        <v>100.22499999999999</v>
      </c>
      <c r="C18" s="17">
        <v>102.479</v>
      </c>
      <c r="D18" s="17">
        <v>120.63</v>
      </c>
      <c r="E18" s="17">
        <v>111.462</v>
      </c>
      <c r="F18" s="17">
        <v>98.085999999999999</v>
      </c>
      <c r="G18" s="17">
        <v>97.855999999999995</v>
      </c>
      <c r="H18" s="11">
        <v>104.307</v>
      </c>
      <c r="I18" s="17">
        <v>89.626999999999995</v>
      </c>
      <c r="J18" s="17">
        <v>101.905</v>
      </c>
      <c r="K18" s="17">
        <v>101.14400000000001</v>
      </c>
      <c r="L18" s="17">
        <v>92.58</v>
      </c>
      <c r="M18" s="17">
        <v>91.903000000000006</v>
      </c>
      <c r="N18" s="17">
        <v>101.98399999999999</v>
      </c>
      <c r="O18" s="17">
        <v>99.944000000000003</v>
      </c>
      <c r="P18" s="17">
        <v>101.057</v>
      </c>
      <c r="Q18" s="17">
        <v>105.149</v>
      </c>
      <c r="R18" s="11">
        <v>102.586</v>
      </c>
      <c r="S18" s="11">
        <v>97.566999999999993</v>
      </c>
    </row>
    <row r="19" spans="1:19">
      <c r="A19" s="8">
        <v>2009</v>
      </c>
      <c r="B19" s="9">
        <v>97.537999999999997</v>
      </c>
      <c r="C19" s="17">
        <v>97.046000000000006</v>
      </c>
      <c r="D19" s="17">
        <v>109.111</v>
      </c>
      <c r="E19" s="17">
        <v>103.67400000000001</v>
      </c>
      <c r="F19" s="17">
        <v>98.090999999999994</v>
      </c>
      <c r="G19" s="17">
        <v>91.7</v>
      </c>
      <c r="H19" s="11">
        <v>98.251000000000005</v>
      </c>
      <c r="I19" s="17">
        <v>87.543999999999997</v>
      </c>
      <c r="J19" s="17">
        <v>99.778000000000006</v>
      </c>
      <c r="K19" s="17">
        <v>98.016000000000005</v>
      </c>
      <c r="L19" s="17">
        <v>94.847999999999999</v>
      </c>
      <c r="M19" s="17">
        <v>94.998000000000005</v>
      </c>
      <c r="N19" s="17">
        <v>101.952</v>
      </c>
      <c r="O19" s="17">
        <v>99.641999999999996</v>
      </c>
      <c r="P19" s="17">
        <v>101.998</v>
      </c>
      <c r="Q19" s="17">
        <v>105.1</v>
      </c>
      <c r="R19" s="11">
        <v>102.556</v>
      </c>
      <c r="S19" s="11">
        <v>97.448999999999998</v>
      </c>
    </row>
    <row r="20" spans="1:19">
      <c r="A20" s="8">
        <v>2010</v>
      </c>
      <c r="B20" s="9">
        <v>99.024000000000001</v>
      </c>
      <c r="C20" s="17">
        <v>97.745999999999995</v>
      </c>
      <c r="D20" s="17">
        <v>112.589</v>
      </c>
      <c r="E20" s="17">
        <v>101.532</v>
      </c>
      <c r="F20" s="17">
        <v>98.126000000000005</v>
      </c>
      <c r="G20" s="17">
        <v>95.396000000000001</v>
      </c>
      <c r="H20" s="11">
        <v>100.63800000000001</v>
      </c>
      <c r="I20" s="17">
        <v>94.953999999999994</v>
      </c>
      <c r="J20" s="17">
        <v>100.574</v>
      </c>
      <c r="K20" s="17">
        <v>99.492999999999995</v>
      </c>
      <c r="L20" s="17">
        <v>95.974999999999994</v>
      </c>
      <c r="M20" s="17">
        <v>96.284000000000006</v>
      </c>
      <c r="N20" s="17">
        <v>99.861999999999995</v>
      </c>
      <c r="O20" s="17">
        <v>98.381</v>
      </c>
      <c r="P20" s="17">
        <v>99.808000000000007</v>
      </c>
      <c r="Q20" s="17">
        <v>101.679</v>
      </c>
      <c r="R20" s="11">
        <v>100.13800000000001</v>
      </c>
      <c r="S20" s="11">
        <v>98.186999999999998</v>
      </c>
    </row>
    <row r="21" spans="1:19">
      <c r="A21" s="8">
        <v>2011</v>
      </c>
      <c r="B21" s="9">
        <v>100.43300000000001</v>
      </c>
      <c r="C21" s="17">
        <v>100.408</v>
      </c>
      <c r="D21" s="17">
        <v>111.19199999999999</v>
      </c>
      <c r="E21" s="17">
        <v>100.584</v>
      </c>
      <c r="F21" s="17">
        <v>99.549000000000007</v>
      </c>
      <c r="G21" s="17">
        <v>98.105999999999995</v>
      </c>
      <c r="H21" s="11">
        <v>101.89100000000001</v>
      </c>
      <c r="I21" s="17">
        <v>98.256</v>
      </c>
      <c r="J21" s="17">
        <v>100.54600000000001</v>
      </c>
      <c r="K21" s="17">
        <v>101.45399999999999</v>
      </c>
      <c r="L21" s="17">
        <v>97.375</v>
      </c>
      <c r="M21" s="17">
        <v>98.995999999999995</v>
      </c>
      <c r="N21" s="17">
        <v>99.358000000000004</v>
      </c>
      <c r="O21" s="17">
        <v>98.287000000000006</v>
      </c>
      <c r="P21" s="17">
        <v>98.531000000000006</v>
      </c>
      <c r="Q21" s="17">
        <v>101.84399999999999</v>
      </c>
      <c r="R21" s="11">
        <v>100.712</v>
      </c>
      <c r="S21" s="11">
        <v>99.628</v>
      </c>
    </row>
    <row r="22" spans="1:19">
      <c r="A22" s="8">
        <v>2012</v>
      </c>
      <c r="B22" s="9">
        <v>100</v>
      </c>
      <c r="C22" s="17">
        <v>100</v>
      </c>
      <c r="D22" s="17">
        <v>100</v>
      </c>
      <c r="E22" s="17">
        <v>100</v>
      </c>
      <c r="F22" s="17">
        <v>100</v>
      </c>
      <c r="G22" s="17">
        <v>100</v>
      </c>
      <c r="H22" s="11">
        <v>100</v>
      </c>
      <c r="I22" s="17">
        <v>100</v>
      </c>
      <c r="J22" s="17">
        <v>100</v>
      </c>
      <c r="K22" s="17">
        <v>100</v>
      </c>
      <c r="L22" s="17">
        <v>100</v>
      </c>
      <c r="M22" s="17">
        <v>100</v>
      </c>
      <c r="N22" s="17">
        <v>100</v>
      </c>
      <c r="O22" s="17">
        <v>100</v>
      </c>
      <c r="P22" s="17">
        <v>100</v>
      </c>
      <c r="Q22" s="17">
        <v>100</v>
      </c>
      <c r="R22" s="11">
        <v>100</v>
      </c>
      <c r="S22" s="11">
        <v>100</v>
      </c>
    </row>
    <row r="23" spans="1:19">
      <c r="A23" s="8">
        <v>2013</v>
      </c>
      <c r="B23" s="9">
        <v>100.898</v>
      </c>
      <c r="C23" s="17">
        <v>113.803</v>
      </c>
      <c r="D23" s="17">
        <v>99.17</v>
      </c>
      <c r="E23" s="17">
        <v>96.337999999999994</v>
      </c>
      <c r="F23" s="17">
        <v>100.449</v>
      </c>
      <c r="G23" s="17">
        <v>101.374</v>
      </c>
      <c r="H23" s="11">
        <v>100.82299999999999</v>
      </c>
      <c r="I23" s="17">
        <v>101.827</v>
      </c>
      <c r="J23" s="17">
        <v>103.345</v>
      </c>
      <c r="K23" s="17">
        <v>98.914000000000001</v>
      </c>
      <c r="L23" s="17">
        <v>99.07</v>
      </c>
      <c r="M23" s="17">
        <v>102.434</v>
      </c>
      <c r="N23" s="17">
        <v>100.227</v>
      </c>
      <c r="O23" s="17">
        <v>98.314999999999998</v>
      </c>
      <c r="P23" s="17">
        <v>96.653000000000006</v>
      </c>
      <c r="Q23" s="17">
        <v>102.16200000000001</v>
      </c>
      <c r="R23" s="11">
        <v>99.938999999999993</v>
      </c>
      <c r="S23" s="11">
        <v>100.858</v>
      </c>
    </row>
    <row r="24" spans="1:19">
      <c r="A24" s="8">
        <v>2014</v>
      </c>
      <c r="B24" s="9">
        <v>102.489</v>
      </c>
      <c r="C24" s="17">
        <v>105.205</v>
      </c>
      <c r="D24" s="17">
        <v>103.886</v>
      </c>
      <c r="E24" s="17">
        <v>98.911000000000001</v>
      </c>
      <c r="F24" s="17">
        <v>101.735</v>
      </c>
      <c r="G24" s="17">
        <v>104.211</v>
      </c>
      <c r="H24" s="11">
        <v>103.166</v>
      </c>
      <c r="I24" s="17">
        <v>101.33199999999999</v>
      </c>
      <c r="J24" s="17">
        <v>103.607</v>
      </c>
      <c r="K24" s="17">
        <v>100.009</v>
      </c>
      <c r="L24" s="17">
        <v>99.144000000000005</v>
      </c>
      <c r="M24" s="17">
        <v>103.61499999999999</v>
      </c>
      <c r="N24" s="17">
        <v>103.61199999999999</v>
      </c>
      <c r="O24" s="17">
        <v>98.706000000000003</v>
      </c>
      <c r="P24" s="17">
        <v>99.17</v>
      </c>
      <c r="Q24" s="17">
        <v>106.65300000000001</v>
      </c>
      <c r="R24" s="11">
        <v>102.345</v>
      </c>
      <c r="S24" s="11">
        <v>101.983</v>
      </c>
    </row>
    <row r="25" spans="1:19">
      <c r="A25" s="8">
        <v>2015</v>
      </c>
      <c r="B25" s="9">
        <v>101.464</v>
      </c>
      <c r="C25" s="17">
        <v>109.589</v>
      </c>
      <c r="D25" s="17">
        <v>105.18600000000001</v>
      </c>
      <c r="E25" s="17">
        <v>95.039000000000001</v>
      </c>
      <c r="F25" s="17">
        <v>100.363</v>
      </c>
      <c r="G25" s="17">
        <v>104.20699999999999</v>
      </c>
      <c r="H25" s="11">
        <v>102.86499999999999</v>
      </c>
      <c r="I25" s="17">
        <v>97.960999999999999</v>
      </c>
      <c r="J25" s="17">
        <v>102.712</v>
      </c>
      <c r="K25" s="17">
        <v>97.652000000000001</v>
      </c>
      <c r="L25" s="17">
        <v>97.022000000000006</v>
      </c>
      <c r="M25" s="17">
        <v>106.554</v>
      </c>
      <c r="N25" s="17">
        <v>99.787999999999997</v>
      </c>
      <c r="O25" s="17">
        <v>97.751000000000005</v>
      </c>
      <c r="P25" s="17">
        <v>94.736000000000004</v>
      </c>
      <c r="Q25" s="17">
        <v>106.25</v>
      </c>
      <c r="R25" s="11">
        <v>99.391999999999996</v>
      </c>
      <c r="S25" s="11">
        <v>100.73399999999999</v>
      </c>
    </row>
    <row r="26" spans="1:19">
      <c r="A26" s="8">
        <v>2016</v>
      </c>
      <c r="B26" s="9">
        <v>101.419</v>
      </c>
      <c r="C26" s="17">
        <v>112.154</v>
      </c>
      <c r="D26" s="17">
        <v>104.973</v>
      </c>
      <c r="E26" s="17">
        <v>94.774000000000001</v>
      </c>
      <c r="F26" s="17">
        <v>97.394000000000005</v>
      </c>
      <c r="G26" s="17">
        <v>105.66200000000001</v>
      </c>
      <c r="H26" s="11">
        <v>102.542</v>
      </c>
      <c r="I26" s="17">
        <v>98.668000000000006</v>
      </c>
      <c r="J26" s="17">
        <v>104.562</v>
      </c>
      <c r="K26" s="17">
        <v>97.617999999999995</v>
      </c>
      <c r="L26" s="17">
        <v>93.968000000000004</v>
      </c>
      <c r="M26" s="17">
        <v>108.379</v>
      </c>
      <c r="N26" s="17">
        <v>100.14100000000001</v>
      </c>
      <c r="O26" s="17">
        <v>97.834000000000003</v>
      </c>
      <c r="P26" s="17">
        <v>95.664000000000001</v>
      </c>
      <c r="Q26" s="17">
        <v>105.495</v>
      </c>
      <c r="R26" s="11">
        <v>97.558000000000007</v>
      </c>
      <c r="S26" s="11">
        <v>100.928</v>
      </c>
    </row>
    <row r="27" spans="1:19" s="107" customFormat="1">
      <c r="A27" s="44">
        <v>2017</v>
      </c>
      <c r="B27" s="9">
        <v>103.313</v>
      </c>
      <c r="C27" s="17">
        <v>109.38200000000001</v>
      </c>
      <c r="D27" s="17">
        <v>113.777</v>
      </c>
      <c r="E27" s="17">
        <v>95.027000000000001</v>
      </c>
      <c r="F27" s="17">
        <v>100.607</v>
      </c>
      <c r="G27" s="17">
        <v>108.901</v>
      </c>
      <c r="H27" s="11">
        <v>106.199</v>
      </c>
      <c r="I27" s="17">
        <v>103.40300000000001</v>
      </c>
      <c r="J27" s="17">
        <v>108.82599999999999</v>
      </c>
      <c r="K27" s="17">
        <v>97.763000000000005</v>
      </c>
      <c r="L27" s="17">
        <v>92.483000000000004</v>
      </c>
      <c r="M27" s="17">
        <v>109.911</v>
      </c>
      <c r="N27" s="17">
        <v>98.951999999999998</v>
      </c>
      <c r="O27" s="17">
        <v>96.882000000000005</v>
      </c>
      <c r="P27" s="17">
        <v>94.376999999999995</v>
      </c>
      <c r="Q27" s="17">
        <v>106.404</v>
      </c>
      <c r="R27" s="11">
        <v>98.763000000000005</v>
      </c>
      <c r="S27" s="11">
        <v>101.78100000000001</v>
      </c>
    </row>
    <row r="29" spans="1:19">
      <c r="A29" s="1" t="s">
        <v>22</v>
      </c>
    </row>
    <row r="30" spans="1:19">
      <c r="A30" s="1"/>
    </row>
    <row r="31" spans="1:19">
      <c r="A31" s="142" t="s">
        <v>656</v>
      </c>
      <c r="B31" s="9">
        <f>((B27/B7)^(1/(2017-1997))-1)*100</f>
        <v>0.19994976207211579</v>
      </c>
      <c r="C31" s="16">
        <f t="shared" ref="C31:S31" si="0">((C27/C7)^(1/(2017-1997))-1)*100</f>
        <v>2.3074322600191044</v>
      </c>
      <c r="D31" s="17">
        <f t="shared" si="0"/>
        <v>-2.9943638309919973</v>
      </c>
      <c r="E31" s="17">
        <f t="shared" si="0"/>
        <v>-0.93318649978263446</v>
      </c>
      <c r="F31" s="17">
        <f t="shared" si="0"/>
        <v>0.38439521030715351</v>
      </c>
      <c r="G31" s="73">
        <f t="shared" si="0"/>
        <v>1.0577323675119432</v>
      </c>
      <c r="H31" s="9">
        <f t="shared" si="0"/>
        <v>-1.6590805229066419E-2</v>
      </c>
      <c r="I31" s="16">
        <f t="shared" si="0"/>
        <v>1.603066395303987</v>
      </c>
      <c r="J31" s="17">
        <f t="shared" si="0"/>
        <v>1.4390889735748313</v>
      </c>
      <c r="K31" s="17">
        <f t="shared" si="0"/>
        <v>-0.4044462853393993</v>
      </c>
      <c r="L31" s="17">
        <f t="shared" si="0"/>
        <v>0.7127911077738025</v>
      </c>
      <c r="M31" s="17">
        <f t="shared" si="0"/>
        <v>0.67382429601055005</v>
      </c>
      <c r="N31" s="17">
        <f t="shared" si="0"/>
        <v>-0.19474360354184705</v>
      </c>
      <c r="O31" s="17">
        <f t="shared" si="0"/>
        <v>-0.64960396453768166</v>
      </c>
      <c r="P31" s="17">
        <f t="shared" si="0"/>
        <v>-1.3900077831773938</v>
      </c>
      <c r="Q31" s="17">
        <f t="shared" si="0"/>
        <v>0.70268400197277536</v>
      </c>
      <c r="R31" s="73">
        <f t="shared" si="0"/>
        <v>-0.11053990956865212</v>
      </c>
      <c r="S31" s="9">
        <f t="shared" si="0"/>
        <v>0.41378637121938233</v>
      </c>
    </row>
    <row r="32" spans="1:19">
      <c r="A32" s="8" t="s">
        <v>25</v>
      </c>
      <c r="B32" s="9">
        <f>((B17/B7)^(1/(2007-1997))-1)*100</f>
        <v>0.33763642979733888</v>
      </c>
      <c r="C32" s="16">
        <f>((C17/C7)^(1/(2007-1997))-1)*100</f>
        <v>2.9229804572746376</v>
      </c>
      <c r="D32" s="17">
        <f>((D17/D7)^(1/(2007-1997))-1)*100</f>
        <v>-4.450786418833208</v>
      </c>
      <c r="E32" s="17">
        <f t="shared" ref="E32:S32" si="1">((E17/E7)^(1/(2007-1997))-1)*100</f>
        <v>-0.3925513638035838</v>
      </c>
      <c r="F32" s="17">
        <f t="shared" si="1"/>
        <v>0.99683277148905347</v>
      </c>
      <c r="G32" s="73">
        <f t="shared" si="1"/>
        <v>1.1595496845580255</v>
      </c>
      <c r="H32" s="11">
        <f t="shared" si="1"/>
        <v>9.3363804618395996E-2</v>
      </c>
      <c r="I32" s="16">
        <f t="shared" si="1"/>
        <v>2.0102092612858558</v>
      </c>
      <c r="J32" s="17">
        <f t="shared" si="1"/>
        <v>2.0766372402333477</v>
      </c>
      <c r="K32" s="17">
        <f t="shared" si="1"/>
        <v>-0.16649847115812744</v>
      </c>
      <c r="L32" s="17">
        <f t="shared" si="1"/>
        <v>1.2907295759775117</v>
      </c>
      <c r="M32" s="17">
        <f t="shared" si="1"/>
        <v>-0.16036647549351191</v>
      </c>
      <c r="N32" s="17">
        <f t="shared" si="1"/>
        <v>0.1149681769889499</v>
      </c>
      <c r="O32" s="17">
        <f t="shared" si="1"/>
        <v>-0.43846862818963661</v>
      </c>
      <c r="P32" s="17">
        <f t="shared" si="1"/>
        <v>-1.5562946023410906</v>
      </c>
      <c r="Q32" s="17">
        <f t="shared" si="1"/>
        <v>1.318629640388802</v>
      </c>
      <c r="R32" s="73">
        <f t="shared" si="1"/>
        <v>0.25514194827696013</v>
      </c>
      <c r="S32" s="11">
        <f t="shared" si="1"/>
        <v>0.58360220927575757</v>
      </c>
    </row>
    <row r="33" spans="1:19">
      <c r="A33" s="142" t="s">
        <v>657</v>
      </c>
      <c r="B33" s="9">
        <f>((B27/B17)^(1/(2017-2007))-1)*100</f>
        <v>6.2452032607174246E-2</v>
      </c>
      <c r="C33" s="16">
        <f t="shared" ref="C33:S33" si="2">((C27/C17)^(1/(2017-2007))-1)*100</f>
        <v>1.6955654522983643</v>
      </c>
      <c r="D33" s="17">
        <f t="shared" si="2"/>
        <v>-1.5157415130339857</v>
      </c>
      <c r="E33" s="17">
        <f t="shared" si="2"/>
        <v>-1.4708872533007677</v>
      </c>
      <c r="F33" s="17">
        <f t="shared" si="2"/>
        <v>-0.2243285733625644</v>
      </c>
      <c r="G33" s="73">
        <f t="shared" si="2"/>
        <v>0.95601752982725774</v>
      </c>
      <c r="H33" s="9">
        <f t="shared" si="2"/>
        <v>-0.12642462768597262</v>
      </c>
      <c r="I33" s="16">
        <f t="shared" si="2"/>
        <v>1.1975485168064237</v>
      </c>
      <c r="J33" s="17">
        <f t="shared" si="2"/>
        <v>0.80552269342475391</v>
      </c>
      <c r="K33" s="17">
        <f t="shared" si="2"/>
        <v>-0.64182696362534708</v>
      </c>
      <c r="L33" s="17">
        <f t="shared" si="2"/>
        <v>0.13815020563983094</v>
      </c>
      <c r="M33" s="17">
        <f t="shared" si="2"/>
        <v>1.5149849873620225</v>
      </c>
      <c r="N33" s="17">
        <f t="shared" si="2"/>
        <v>-0.50349727172693814</v>
      </c>
      <c r="O33" s="17">
        <f t="shared" si="2"/>
        <v>-0.86029155636391241</v>
      </c>
      <c r="P33" s="17">
        <f t="shared" si="2"/>
        <v>-1.2234400795618439</v>
      </c>
      <c r="Q33" s="17">
        <f t="shared" si="2"/>
        <v>9.0482877579800558E-2</v>
      </c>
      <c r="R33" s="73">
        <f t="shared" si="2"/>
        <v>-0.47488793836013565</v>
      </c>
      <c r="S33" s="9">
        <f t="shared" si="2"/>
        <v>0.24425723415821832</v>
      </c>
    </row>
    <row r="35" spans="1:19">
      <c r="A35" s="25" t="s">
        <v>594</v>
      </c>
      <c r="B35" s="97" t="s">
        <v>835</v>
      </c>
    </row>
    <row r="36" spans="1:19">
      <c r="A36" s="25" t="s">
        <v>595</v>
      </c>
      <c r="B36" s="3" t="s">
        <v>596</v>
      </c>
    </row>
    <row r="37" spans="1:19">
      <c r="A37" s="1" t="s">
        <v>1</v>
      </c>
      <c r="B37" s="3" t="s">
        <v>42</v>
      </c>
    </row>
  </sheetData>
  <mergeCells count="1">
    <mergeCell ref="B6:S6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40"/>
  <dimension ref="A1:E38"/>
  <sheetViews>
    <sheetView workbookViewId="0">
      <selection activeCell="D7" sqref="D7:D28"/>
    </sheetView>
  </sheetViews>
  <sheetFormatPr defaultRowHeight="15"/>
  <sheetData>
    <row r="1" spans="1:4" ht="15.75">
      <c r="A1" s="227" t="s">
        <v>494</v>
      </c>
      <c r="B1" s="227" t="s">
        <v>974</v>
      </c>
    </row>
    <row r="2" spans="1:4">
      <c r="A2" s="3"/>
      <c r="B2" s="3"/>
    </row>
    <row r="3" spans="1:4">
      <c r="A3" s="1" t="s">
        <v>2</v>
      </c>
    </row>
    <row r="4" spans="1:4">
      <c r="A4" s="1"/>
    </row>
    <row r="5" spans="1:4" ht="33.75">
      <c r="A5" s="4" t="s">
        <v>3</v>
      </c>
      <c r="B5" s="23" t="s">
        <v>104</v>
      </c>
      <c r="C5" s="6" t="s">
        <v>105</v>
      </c>
      <c r="D5" s="207" t="s">
        <v>106</v>
      </c>
    </row>
    <row r="6" spans="1:4" s="134" customFormat="1">
      <c r="A6" s="67"/>
      <c r="B6" s="246" t="s">
        <v>749</v>
      </c>
      <c r="C6" s="247"/>
      <c r="D6" s="247"/>
    </row>
    <row r="7" spans="1:4">
      <c r="A7" s="8">
        <v>1997</v>
      </c>
      <c r="B7" s="186">
        <v>12.13045752</v>
      </c>
      <c r="C7" s="78">
        <v>12.851164799999999</v>
      </c>
      <c r="D7" s="78">
        <v>13.03744726</v>
      </c>
    </row>
    <row r="8" spans="1:4">
      <c r="A8" s="8">
        <v>1998</v>
      </c>
      <c r="B8" s="186">
        <v>12.19686504</v>
      </c>
      <c r="C8" s="78">
        <v>12.83751595</v>
      </c>
      <c r="D8" s="78">
        <v>13.029943210000001</v>
      </c>
    </row>
    <row r="9" spans="1:4">
      <c r="A9" s="8">
        <v>1999</v>
      </c>
      <c r="B9" s="186">
        <v>12.274845969999999</v>
      </c>
      <c r="C9" s="78">
        <v>12.863392490000001</v>
      </c>
      <c r="D9" s="78">
        <v>13.0549505</v>
      </c>
    </row>
    <row r="10" spans="1:4">
      <c r="A10" s="8">
        <v>2000</v>
      </c>
      <c r="B10" s="186">
        <v>12.340976530000001</v>
      </c>
      <c r="C10" s="78">
        <v>12.94586655</v>
      </c>
      <c r="D10" s="78">
        <v>13.15291751</v>
      </c>
    </row>
    <row r="11" spans="1:4">
      <c r="A11" s="8">
        <v>2001</v>
      </c>
      <c r="B11" s="186">
        <v>12.4346049</v>
      </c>
      <c r="C11" s="78">
        <v>13.01072607</v>
      </c>
      <c r="D11" s="78">
        <v>13.20765832</v>
      </c>
    </row>
    <row r="12" spans="1:4">
      <c r="A12" s="8">
        <v>2002</v>
      </c>
      <c r="B12" s="186">
        <v>12.54515599</v>
      </c>
      <c r="C12" s="78">
        <v>13.06981437</v>
      </c>
      <c r="D12" s="78">
        <v>13.24794189</v>
      </c>
    </row>
    <row r="13" spans="1:4">
      <c r="A13" s="8">
        <v>2003</v>
      </c>
      <c r="B13" s="186">
        <v>12.62934574</v>
      </c>
      <c r="C13" s="78">
        <v>13.1372315</v>
      </c>
      <c r="D13" s="78">
        <v>13.295821460000001</v>
      </c>
    </row>
    <row r="14" spans="1:4">
      <c r="A14" s="8">
        <v>2004</v>
      </c>
      <c r="B14" s="186">
        <v>12.56743421</v>
      </c>
      <c r="C14" s="78">
        <v>13.03024274</v>
      </c>
      <c r="D14" s="78">
        <v>13.18301267</v>
      </c>
    </row>
    <row r="15" spans="1:4">
      <c r="A15" s="8">
        <v>2005</v>
      </c>
      <c r="B15" s="186">
        <v>12.636363640000001</v>
      </c>
      <c r="C15" s="78">
        <v>13.1190189</v>
      </c>
      <c r="D15" s="78">
        <v>13.30051813</v>
      </c>
    </row>
    <row r="16" spans="1:4">
      <c r="A16" s="8">
        <v>2006</v>
      </c>
      <c r="B16" s="186">
        <v>12.67277269</v>
      </c>
      <c r="C16" s="78">
        <v>13.143426290000001</v>
      </c>
      <c r="D16" s="78">
        <v>13.311567159999999</v>
      </c>
    </row>
    <row r="17" spans="1:5">
      <c r="A17" s="8">
        <v>2007</v>
      </c>
      <c r="B17" s="186">
        <v>12.74965113</v>
      </c>
      <c r="C17" s="78">
        <v>13.22767498</v>
      </c>
      <c r="D17" s="78">
        <v>13.35697835</v>
      </c>
    </row>
    <row r="18" spans="1:5">
      <c r="A18" s="8">
        <v>2008</v>
      </c>
      <c r="B18" s="186">
        <v>12.781432949999999</v>
      </c>
      <c r="C18" s="78">
        <v>13.231044069999999</v>
      </c>
      <c r="D18" s="78">
        <v>13.3601446</v>
      </c>
    </row>
    <row r="19" spans="1:5">
      <c r="A19" s="8">
        <v>2009</v>
      </c>
      <c r="B19" s="186">
        <v>12.83435072</v>
      </c>
      <c r="C19" s="78">
        <v>13.269747239999999</v>
      </c>
      <c r="D19" s="78">
        <v>13.432558139999999</v>
      </c>
    </row>
    <row r="20" spans="1:5">
      <c r="A20" s="8">
        <v>2010</v>
      </c>
      <c r="B20" s="186">
        <v>12.89437397</v>
      </c>
      <c r="C20" s="78">
        <v>13.303112840000001</v>
      </c>
      <c r="D20" s="78">
        <v>13.442350830000001</v>
      </c>
    </row>
    <row r="21" spans="1:5">
      <c r="A21" s="8">
        <v>2011</v>
      </c>
      <c r="B21" s="186">
        <v>12.98674033</v>
      </c>
      <c r="C21" s="78">
        <v>13.40767754</v>
      </c>
      <c r="D21" s="78">
        <v>13.547649850000001</v>
      </c>
    </row>
    <row r="22" spans="1:5">
      <c r="A22" s="8">
        <v>2012</v>
      </c>
      <c r="B22" s="186">
        <v>13.099001660000001</v>
      </c>
      <c r="C22" s="78">
        <v>13.492704829999999</v>
      </c>
      <c r="D22" s="78">
        <v>13.63289037</v>
      </c>
    </row>
    <row r="23" spans="1:5">
      <c r="A23" s="8">
        <v>2013</v>
      </c>
      <c r="B23" s="186">
        <v>13.178850450000001</v>
      </c>
      <c r="C23" s="78">
        <v>13.5503003</v>
      </c>
      <c r="D23" s="78">
        <v>13.67449526</v>
      </c>
    </row>
    <row r="24" spans="1:5">
      <c r="A24" s="8">
        <v>2014</v>
      </c>
      <c r="B24" s="186">
        <v>13.20333239</v>
      </c>
      <c r="C24" s="78">
        <v>13.62370937</v>
      </c>
      <c r="D24" s="78">
        <v>13.743611230000001</v>
      </c>
    </row>
    <row r="25" spans="1:5">
      <c r="A25" s="8">
        <v>2015</v>
      </c>
      <c r="B25" s="186">
        <v>13.16800229</v>
      </c>
      <c r="C25" s="78">
        <v>13.50381971</v>
      </c>
      <c r="D25" s="78">
        <v>13.621770440000001</v>
      </c>
    </row>
    <row r="26" spans="1:5">
      <c r="A26" s="8">
        <v>2016</v>
      </c>
      <c r="B26" s="186">
        <v>13.21082949</v>
      </c>
      <c r="C26" s="78">
        <v>13.55555556</v>
      </c>
      <c r="D26" s="78">
        <v>13.67296949</v>
      </c>
    </row>
    <row r="27" spans="1:5" s="107" customFormat="1">
      <c r="A27" s="44">
        <v>2017</v>
      </c>
      <c r="B27" s="78">
        <v>13.21596517</v>
      </c>
      <c r="C27" s="78">
        <v>13.57591212</v>
      </c>
      <c r="D27" s="78">
        <v>13.71830357</v>
      </c>
    </row>
    <row r="28" spans="1:5" s="239" customFormat="1">
      <c r="A28" s="241">
        <v>2018</v>
      </c>
      <c r="B28" s="78">
        <v>13.29728933</v>
      </c>
      <c r="C28" s="78">
        <v>13.65732586</v>
      </c>
      <c r="D28" s="78">
        <v>13.77417924</v>
      </c>
    </row>
    <row r="30" spans="1:5">
      <c r="A30" s="1" t="s">
        <v>22</v>
      </c>
    </row>
    <row r="31" spans="1:5">
      <c r="A31" s="1"/>
    </row>
    <row r="32" spans="1:5">
      <c r="A32" s="241" t="s">
        <v>942</v>
      </c>
      <c r="B32" s="24">
        <f>((B28/B7)^(1/(2018-1997))-1)*100</f>
        <v>0.43829468702583085</v>
      </c>
      <c r="C32" s="17">
        <f t="shared" ref="C32:D32" si="0">((C28/C7)^(1/(2018-1997))-1)*100</f>
        <v>0.29014208812150333</v>
      </c>
      <c r="D32" s="17">
        <f t="shared" si="0"/>
        <v>0.26210477599259985</v>
      </c>
      <c r="E32" s="54"/>
    </row>
    <row r="33" spans="1:4">
      <c r="A33" s="8" t="s">
        <v>25</v>
      </c>
      <c r="B33" s="24">
        <f>((B17/B7)^(1/(2007-1997))-1)*100</f>
        <v>0.49908599150654265</v>
      </c>
      <c r="C33" s="17">
        <f>((C17/C7)^(1/(2007-1997))-1)*100</f>
        <v>0.28918504619042107</v>
      </c>
      <c r="D33" s="17">
        <f>((D17/D7)^(1/(2007-1997))-1)*100</f>
        <v>0.24242533673035638</v>
      </c>
    </row>
    <row r="34" spans="1:4">
      <c r="A34" s="241" t="s">
        <v>943</v>
      </c>
      <c r="B34" s="24">
        <f>((B28/B17)^(1/(2018-2007))-1)*100</f>
        <v>0.38306177520412987</v>
      </c>
      <c r="C34" s="17">
        <f t="shared" ref="C34:D34" si="1">((C28/C17)^(1/(2018-2007))-1)*100</f>
        <v>0.29101213416591332</v>
      </c>
      <c r="D34" s="17">
        <f t="shared" si="1"/>
        <v>0.27999852787155</v>
      </c>
    </row>
    <row r="36" spans="1:4">
      <c r="A36" s="25" t="s">
        <v>594</v>
      </c>
      <c r="B36" s="97" t="s">
        <v>951</v>
      </c>
    </row>
    <row r="37" spans="1:4">
      <c r="A37" s="25" t="s">
        <v>595</v>
      </c>
      <c r="B37" s="3" t="s">
        <v>612</v>
      </c>
    </row>
    <row r="38" spans="1:4">
      <c r="A38" s="1" t="s">
        <v>1</v>
      </c>
      <c r="B38" s="66" t="s">
        <v>614</v>
      </c>
    </row>
  </sheetData>
  <mergeCells count="1">
    <mergeCell ref="B6:D6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41"/>
  <dimension ref="A1:D38"/>
  <sheetViews>
    <sheetView workbookViewId="0">
      <selection activeCell="D7" sqref="D7:D28"/>
    </sheetView>
  </sheetViews>
  <sheetFormatPr defaultRowHeight="15"/>
  <sheetData>
    <row r="1" spans="1:4" ht="15.75">
      <c r="A1" s="227" t="s">
        <v>495</v>
      </c>
      <c r="B1" s="227" t="s">
        <v>975</v>
      </c>
    </row>
    <row r="2" spans="1:4">
      <c r="A2" s="3"/>
      <c r="B2" s="3"/>
    </row>
    <row r="3" spans="1:4">
      <c r="A3" s="1" t="s">
        <v>2</v>
      </c>
    </row>
    <row r="4" spans="1:4">
      <c r="A4" s="1"/>
    </row>
    <row r="5" spans="1:4" ht="33.75">
      <c r="A5" s="4" t="s">
        <v>3</v>
      </c>
      <c r="B5" s="23" t="s">
        <v>104</v>
      </c>
      <c r="C5" s="6" t="s">
        <v>105</v>
      </c>
      <c r="D5" s="6" t="s">
        <v>106</v>
      </c>
    </row>
    <row r="6" spans="1:4" s="134" customFormat="1">
      <c r="A6" s="67"/>
      <c r="B6" s="246" t="s">
        <v>749</v>
      </c>
      <c r="C6" s="247"/>
      <c r="D6" s="247"/>
    </row>
    <row r="7" spans="1:4">
      <c r="A7" s="8">
        <v>1997</v>
      </c>
      <c r="B7" s="186">
        <v>12.703754999999999</v>
      </c>
      <c r="C7" s="78">
        <v>13.084608040000001</v>
      </c>
      <c r="D7" s="78">
        <v>13.15970849</v>
      </c>
    </row>
    <row r="8" spans="1:4">
      <c r="A8" s="8">
        <v>1998</v>
      </c>
      <c r="B8" s="186">
        <v>12.747025430000001</v>
      </c>
      <c r="C8" s="78">
        <v>13.11863284</v>
      </c>
      <c r="D8" s="78">
        <v>13.18702347</v>
      </c>
    </row>
    <row r="9" spans="1:4">
      <c r="A9" s="8">
        <v>1999</v>
      </c>
      <c r="B9" s="186">
        <v>12.80371061</v>
      </c>
      <c r="C9" s="78">
        <v>13.15569988</v>
      </c>
      <c r="D9" s="78">
        <v>13.21527021</v>
      </c>
    </row>
    <row r="10" spans="1:4">
      <c r="A10" s="8">
        <v>2000</v>
      </c>
      <c r="B10" s="186">
        <v>12.864036179999999</v>
      </c>
      <c r="C10" s="78">
        <v>13.20304601</v>
      </c>
      <c r="D10" s="78">
        <v>13.25825706</v>
      </c>
    </row>
    <row r="11" spans="1:4">
      <c r="A11" s="8">
        <v>2001</v>
      </c>
      <c r="B11" s="186">
        <v>12.93836196</v>
      </c>
      <c r="C11" s="78">
        <v>13.268484750000001</v>
      </c>
      <c r="D11" s="78">
        <v>13.3196314</v>
      </c>
    </row>
    <row r="12" spans="1:4">
      <c r="A12" s="8">
        <v>2002</v>
      </c>
      <c r="B12" s="186">
        <v>12.98213718</v>
      </c>
      <c r="C12" s="78">
        <v>13.285189730000001</v>
      </c>
      <c r="D12" s="78">
        <v>13.339199410000001</v>
      </c>
    </row>
    <row r="13" spans="1:4">
      <c r="A13" s="8">
        <v>2003</v>
      </c>
      <c r="B13" s="186">
        <v>13.05588028</v>
      </c>
      <c r="C13" s="78">
        <v>13.33676642</v>
      </c>
      <c r="D13" s="78">
        <v>13.38647596</v>
      </c>
    </row>
    <row r="14" spans="1:4">
      <c r="A14" s="8">
        <v>2004</v>
      </c>
      <c r="B14" s="186">
        <v>13.079431599999999</v>
      </c>
      <c r="C14" s="78">
        <v>13.35815289</v>
      </c>
      <c r="D14" s="78">
        <v>13.40555077</v>
      </c>
    </row>
    <row r="15" spans="1:4">
      <c r="A15" s="8">
        <v>2005</v>
      </c>
      <c r="B15" s="186">
        <v>13.138895120000001</v>
      </c>
      <c r="C15" s="78">
        <v>13.42851756</v>
      </c>
      <c r="D15" s="78">
        <v>13.473163230000001</v>
      </c>
    </row>
    <row r="16" spans="1:4">
      <c r="A16" s="8">
        <v>2006</v>
      </c>
      <c r="B16" s="186">
        <v>13.171895790000001</v>
      </c>
      <c r="C16" s="78">
        <v>13.45925089</v>
      </c>
      <c r="D16" s="78">
        <v>13.5052421</v>
      </c>
    </row>
    <row r="17" spans="1:4">
      <c r="A17" s="8">
        <v>2007</v>
      </c>
      <c r="B17" s="186">
        <v>13.232841260000001</v>
      </c>
      <c r="C17" s="78">
        <v>13.50058067</v>
      </c>
      <c r="D17" s="78">
        <v>13.54752435</v>
      </c>
    </row>
    <row r="18" spans="1:4">
      <c r="A18" s="8">
        <v>2008</v>
      </c>
      <c r="B18" s="186">
        <v>13.272614109999999</v>
      </c>
      <c r="C18" s="78">
        <v>13.540324719999999</v>
      </c>
      <c r="D18" s="78">
        <v>13.582374099999999</v>
      </c>
    </row>
    <row r="19" spans="1:4">
      <c r="A19" s="8">
        <v>2009</v>
      </c>
      <c r="B19" s="186">
        <v>13.30092016</v>
      </c>
      <c r="C19" s="78">
        <v>13.58039222</v>
      </c>
      <c r="D19" s="78">
        <v>13.64531672</v>
      </c>
    </row>
    <row r="20" spans="1:4">
      <c r="A20" s="8">
        <v>2010</v>
      </c>
      <c r="B20" s="186">
        <v>13.35935982</v>
      </c>
      <c r="C20" s="78">
        <v>13.63803493</v>
      </c>
      <c r="D20" s="78">
        <v>13.69741752</v>
      </c>
    </row>
    <row r="21" spans="1:4">
      <c r="A21" s="8">
        <v>2011</v>
      </c>
      <c r="B21" s="186">
        <v>13.39309291</v>
      </c>
      <c r="C21" s="78">
        <v>13.67477515</v>
      </c>
      <c r="D21" s="78">
        <v>13.73231945</v>
      </c>
    </row>
    <row r="22" spans="1:4">
      <c r="A22" s="8">
        <v>2012</v>
      </c>
      <c r="B22" s="186">
        <v>13.4419033</v>
      </c>
      <c r="C22" s="78">
        <v>13.725574549999999</v>
      </c>
      <c r="D22" s="78">
        <v>13.776721970000001</v>
      </c>
    </row>
    <row r="23" spans="1:4">
      <c r="A23" s="8">
        <v>2013</v>
      </c>
      <c r="B23" s="186">
        <v>13.47542891</v>
      </c>
      <c r="C23" s="78">
        <v>13.75326937</v>
      </c>
      <c r="D23" s="78">
        <v>13.80558021</v>
      </c>
    </row>
    <row r="24" spans="1:4">
      <c r="A24" s="8">
        <v>2014</v>
      </c>
      <c r="B24" s="186">
        <v>13.511426070000001</v>
      </c>
      <c r="C24" s="78">
        <v>13.78996106</v>
      </c>
      <c r="D24" s="78">
        <v>13.834245210000001</v>
      </c>
    </row>
    <row r="25" spans="1:4">
      <c r="A25" s="8">
        <v>2015</v>
      </c>
      <c r="B25" s="186">
        <v>13.5729709</v>
      </c>
      <c r="C25" s="78">
        <v>13.85808686</v>
      </c>
      <c r="D25" s="78">
        <v>13.90164208</v>
      </c>
    </row>
    <row r="26" spans="1:4">
      <c r="A26" s="8">
        <v>2016</v>
      </c>
      <c r="B26" s="186">
        <v>13.623938709999999</v>
      </c>
      <c r="C26" s="78">
        <v>13.915551389999999</v>
      </c>
      <c r="D26" s="78">
        <v>13.958384730000001</v>
      </c>
    </row>
    <row r="27" spans="1:4" s="134" customFormat="1">
      <c r="A27" s="142">
        <v>2017</v>
      </c>
      <c r="B27" s="78">
        <v>13.656824050000001</v>
      </c>
      <c r="C27" s="78">
        <v>13.9441729</v>
      </c>
      <c r="D27" s="78">
        <v>13.982656759999999</v>
      </c>
    </row>
    <row r="28" spans="1:4" s="239" customFormat="1">
      <c r="A28" s="241">
        <v>2018</v>
      </c>
      <c r="B28" s="78">
        <v>13.70723038</v>
      </c>
      <c r="C28" s="78">
        <v>13.99350533</v>
      </c>
      <c r="D28" s="78">
        <v>14.02305775</v>
      </c>
    </row>
    <row r="30" spans="1:4">
      <c r="A30" s="1" t="s">
        <v>22</v>
      </c>
      <c r="B30" s="239"/>
    </row>
    <row r="31" spans="1:4">
      <c r="A31" s="1"/>
      <c r="B31" s="239"/>
    </row>
    <row r="32" spans="1:4">
      <c r="A32" s="241" t="s">
        <v>942</v>
      </c>
      <c r="B32" s="24">
        <f>((B28/B7)^(1/(2018-1997))-1)*100</f>
        <v>0.36268391945533107</v>
      </c>
      <c r="C32" s="17">
        <f t="shared" ref="C32:D32" si="0">((C28/C7)^(1/(2018-1997))-1)*100</f>
        <v>0.32030586911380166</v>
      </c>
      <c r="D32" s="17">
        <f t="shared" si="0"/>
        <v>0.30304483878917932</v>
      </c>
    </row>
    <row r="33" spans="1:4">
      <c r="A33" s="8" t="s">
        <v>25</v>
      </c>
      <c r="B33" s="24">
        <f>((B17/B7)^(1/(2007-1997))-1)*100</f>
        <v>0.40887456949696421</v>
      </c>
      <c r="C33" s="17">
        <f>((C17/C7)^(1/(2007-1997))-1)*100</f>
        <v>0.31345139962213331</v>
      </c>
      <c r="D33" s="17">
        <f>((D17/D7)^(1/(2007-1997))-1)*100</f>
        <v>0.29086270109688339</v>
      </c>
    </row>
    <row r="34" spans="1:4">
      <c r="A34" s="241" t="s">
        <v>943</v>
      </c>
      <c r="B34" s="24">
        <f>((B28/B17)^(1/(2018-2007))-1)*100</f>
        <v>0.3207108587855112</v>
      </c>
      <c r="C34" s="17">
        <f t="shared" ref="C34:D34" si="1">((C28/C17)^(1/(2018-2007))-1)*100</f>
        <v>0.32653761145076121</v>
      </c>
      <c r="D34" s="17">
        <f t="shared" si="1"/>
        <v>0.31412079348640543</v>
      </c>
    </row>
    <row r="36" spans="1:4">
      <c r="A36" s="25" t="s">
        <v>594</v>
      </c>
      <c r="B36" s="97" t="s">
        <v>951</v>
      </c>
    </row>
    <row r="37" spans="1:4">
      <c r="A37" s="25" t="s">
        <v>595</v>
      </c>
      <c r="B37" s="3" t="s">
        <v>612</v>
      </c>
    </row>
    <row r="38" spans="1:4">
      <c r="A38" s="1" t="s">
        <v>1</v>
      </c>
      <c r="B38" s="66" t="s">
        <v>613</v>
      </c>
    </row>
  </sheetData>
  <mergeCells count="1">
    <mergeCell ref="B6:D6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42"/>
  <dimension ref="A1:L38"/>
  <sheetViews>
    <sheetView workbookViewId="0">
      <selection activeCell="B36" sqref="B36"/>
    </sheetView>
  </sheetViews>
  <sheetFormatPr defaultRowHeight="15"/>
  <cols>
    <col min="3" max="3" width="11" customWidth="1"/>
    <col min="7" max="7" width="10.28515625" customWidth="1"/>
  </cols>
  <sheetData>
    <row r="1" spans="1:12" ht="15.75">
      <c r="A1" s="227" t="s">
        <v>496</v>
      </c>
      <c r="B1" s="227" t="s">
        <v>976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8" t="s">
        <v>29</v>
      </c>
      <c r="C5" s="6" t="s">
        <v>30</v>
      </c>
      <c r="D5" s="221" t="s">
        <v>35</v>
      </c>
      <c r="E5" s="221" t="s">
        <v>39</v>
      </c>
      <c r="F5" s="221" t="s">
        <v>37</v>
      </c>
      <c r="G5" s="221" t="s">
        <v>33</v>
      </c>
      <c r="H5" s="221" t="s">
        <v>36</v>
      </c>
      <c r="I5" s="221" t="s">
        <v>32</v>
      </c>
      <c r="J5" s="221" t="s">
        <v>34</v>
      </c>
      <c r="K5" s="221" t="s">
        <v>38</v>
      </c>
      <c r="L5" s="221" t="s">
        <v>31</v>
      </c>
    </row>
    <row r="6" spans="1:12" s="134" customFormat="1">
      <c r="A6" s="67"/>
      <c r="B6" s="246" t="s">
        <v>749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8">
        <v>1997</v>
      </c>
      <c r="B7" s="76">
        <v>12.703754999999999</v>
      </c>
      <c r="C7" s="77">
        <v>12.13045752</v>
      </c>
      <c r="D7" s="78">
        <v>12.373453</v>
      </c>
      <c r="E7" s="78">
        <v>12.601597999999999</v>
      </c>
      <c r="F7" s="78">
        <v>12.303042</v>
      </c>
      <c r="G7" s="78">
        <v>12.545526000000001</v>
      </c>
      <c r="H7" s="78">
        <v>12.814730000000001</v>
      </c>
      <c r="I7" s="78">
        <v>12.53722</v>
      </c>
      <c r="J7" s="78">
        <v>12.445665</v>
      </c>
      <c r="K7" s="78">
        <v>12.83652</v>
      </c>
      <c r="L7" s="78">
        <v>12.890103999999999</v>
      </c>
    </row>
    <row r="8" spans="1:12">
      <c r="A8" s="8">
        <v>1998</v>
      </c>
      <c r="B8" s="76">
        <v>12.747025430000001</v>
      </c>
      <c r="C8" s="77">
        <v>12.19686504</v>
      </c>
      <c r="D8" s="78">
        <v>12.401344999999999</v>
      </c>
      <c r="E8" s="78">
        <v>12.678653000000001</v>
      </c>
      <c r="F8" s="78">
        <v>12.384814</v>
      </c>
      <c r="G8" s="78">
        <v>12.592727</v>
      </c>
      <c r="H8" s="78">
        <v>12.836606</v>
      </c>
      <c r="I8" s="78">
        <v>12.600827000000001</v>
      </c>
      <c r="J8" s="78">
        <v>12.547549</v>
      </c>
      <c r="K8" s="78">
        <v>12.888619</v>
      </c>
      <c r="L8" s="78">
        <v>12.935072</v>
      </c>
    </row>
    <row r="9" spans="1:12">
      <c r="A9" s="8">
        <v>1999</v>
      </c>
      <c r="B9" s="76">
        <v>12.80371061</v>
      </c>
      <c r="C9" s="77">
        <v>12.274845969999999</v>
      </c>
      <c r="D9" s="78">
        <v>12.404921999999999</v>
      </c>
      <c r="E9" s="78">
        <v>12.719605</v>
      </c>
      <c r="F9" s="78">
        <v>12.443718000000001</v>
      </c>
      <c r="G9" s="78">
        <v>12.657709000000001</v>
      </c>
      <c r="H9" s="78">
        <v>12.921547</v>
      </c>
      <c r="I9" s="78">
        <v>12.618596</v>
      </c>
      <c r="J9" s="78">
        <v>12.551837000000001</v>
      </c>
      <c r="K9" s="78">
        <v>12.880903</v>
      </c>
      <c r="L9" s="78">
        <v>12.960561999999999</v>
      </c>
    </row>
    <row r="10" spans="1:12">
      <c r="A10" s="8">
        <v>2000</v>
      </c>
      <c r="B10" s="76">
        <v>12.864036179999999</v>
      </c>
      <c r="C10" s="77">
        <v>12.340976530000001</v>
      </c>
      <c r="D10" s="78">
        <v>12.467777999999999</v>
      </c>
      <c r="E10" s="78">
        <v>12.815633</v>
      </c>
      <c r="F10" s="78">
        <v>12.447274999999999</v>
      </c>
      <c r="G10" s="78">
        <v>12.694786000000001</v>
      </c>
      <c r="H10" s="78">
        <v>13.004045</v>
      </c>
      <c r="I10" s="78">
        <v>12.691951</v>
      </c>
      <c r="J10" s="78">
        <v>12.614692</v>
      </c>
      <c r="K10" s="78">
        <v>12.902908</v>
      </c>
      <c r="L10" s="78">
        <v>13.018129</v>
      </c>
    </row>
    <row r="11" spans="1:12">
      <c r="A11" s="8">
        <v>2001</v>
      </c>
      <c r="B11" s="76">
        <v>12.93836196</v>
      </c>
      <c r="C11" s="77">
        <v>12.4346049</v>
      </c>
      <c r="D11" s="78">
        <v>12.630243</v>
      </c>
      <c r="E11" s="78">
        <v>12.892313</v>
      </c>
      <c r="F11" s="78">
        <v>12.533780999999999</v>
      </c>
      <c r="G11" s="78">
        <v>12.775055999999999</v>
      </c>
      <c r="H11" s="78">
        <v>13.069102000000001</v>
      </c>
      <c r="I11" s="78">
        <v>12.769523</v>
      </c>
      <c r="J11" s="78">
        <v>12.658106999999999</v>
      </c>
      <c r="K11" s="78">
        <v>13.031905</v>
      </c>
      <c r="L11" s="78">
        <v>13.055078999999999</v>
      </c>
    </row>
    <row r="12" spans="1:12">
      <c r="A12" s="8">
        <v>2002</v>
      </c>
      <c r="B12" s="76">
        <v>12.98213718</v>
      </c>
      <c r="C12" s="77">
        <v>12.54515599</v>
      </c>
      <c r="D12" s="78">
        <v>12.725082</v>
      </c>
      <c r="E12" s="78">
        <v>12.892897</v>
      </c>
      <c r="F12" s="78">
        <v>12.585996</v>
      </c>
      <c r="G12" s="78">
        <v>12.840379</v>
      </c>
      <c r="H12" s="78">
        <v>13.108419</v>
      </c>
      <c r="I12" s="78">
        <v>12.762003999999999</v>
      </c>
      <c r="J12" s="78">
        <v>12.725325</v>
      </c>
      <c r="K12" s="78">
        <v>13.052574999999999</v>
      </c>
      <c r="L12" s="78">
        <v>13.088094</v>
      </c>
    </row>
    <row r="13" spans="1:12">
      <c r="A13" s="8">
        <v>2003</v>
      </c>
      <c r="B13" s="76">
        <v>13.05588028</v>
      </c>
      <c r="C13" s="77">
        <v>12.62934574</v>
      </c>
      <c r="D13" s="78">
        <v>12.770652</v>
      </c>
      <c r="E13" s="78">
        <v>12.985877</v>
      </c>
      <c r="F13" s="78">
        <v>12.650522</v>
      </c>
      <c r="G13" s="78">
        <v>12.948463</v>
      </c>
      <c r="H13" s="78">
        <v>13.177505999999999</v>
      </c>
      <c r="I13" s="78">
        <v>12.812863</v>
      </c>
      <c r="J13" s="78">
        <v>12.826244000000001</v>
      </c>
      <c r="K13" s="78">
        <v>13.029785</v>
      </c>
      <c r="L13" s="78">
        <v>13.180624</v>
      </c>
    </row>
    <row r="14" spans="1:12">
      <c r="A14" s="8">
        <v>2004</v>
      </c>
      <c r="B14" s="76">
        <v>13.079431599999999</v>
      </c>
      <c r="C14" s="77">
        <v>12.56743421</v>
      </c>
      <c r="D14" s="78">
        <v>12.822894</v>
      </c>
      <c r="E14" s="78">
        <v>13.013895</v>
      </c>
      <c r="F14" s="78">
        <v>12.7035</v>
      </c>
      <c r="G14" s="78">
        <v>12.978557</v>
      </c>
      <c r="H14" s="78">
        <v>13.200056999999999</v>
      </c>
      <c r="I14" s="78">
        <v>12.869262000000001</v>
      </c>
      <c r="J14" s="78">
        <v>12.835675</v>
      </c>
      <c r="K14" s="78">
        <v>13.052633999999999</v>
      </c>
      <c r="L14" s="78">
        <v>13.190272</v>
      </c>
    </row>
    <row r="15" spans="1:12">
      <c r="A15" s="8">
        <v>2005</v>
      </c>
      <c r="B15" s="76">
        <v>13.138895120000001</v>
      </c>
      <c r="C15" s="77">
        <v>12.636363640000001</v>
      </c>
      <c r="D15" s="78">
        <v>12.809677000000001</v>
      </c>
      <c r="E15" s="78">
        <v>13.012618</v>
      </c>
      <c r="F15" s="78">
        <v>12.727809000000001</v>
      </c>
      <c r="G15" s="78">
        <v>13.070411</v>
      </c>
      <c r="H15" s="78">
        <v>13.247014</v>
      </c>
      <c r="I15" s="78">
        <v>12.881014</v>
      </c>
      <c r="J15" s="78">
        <v>12.876815000000001</v>
      </c>
      <c r="K15" s="78">
        <v>13.164118</v>
      </c>
      <c r="L15" s="78">
        <v>13.219068</v>
      </c>
    </row>
    <row r="16" spans="1:12">
      <c r="A16" s="8">
        <v>2006</v>
      </c>
      <c r="B16" s="76">
        <v>13.171895790000001</v>
      </c>
      <c r="C16" s="77">
        <v>12.67277269</v>
      </c>
      <c r="D16" s="78">
        <v>12.841030999999999</v>
      </c>
      <c r="E16" s="78">
        <v>13.029797</v>
      </c>
      <c r="F16" s="78">
        <v>12.79996</v>
      </c>
      <c r="G16" s="78">
        <v>13.081061999999999</v>
      </c>
      <c r="H16" s="78">
        <v>13.302369000000001</v>
      </c>
      <c r="I16" s="78">
        <v>12.900256000000001</v>
      </c>
      <c r="J16" s="78">
        <v>12.880338999999999</v>
      </c>
      <c r="K16" s="78">
        <v>13.171355</v>
      </c>
      <c r="L16" s="78">
        <v>13.247382</v>
      </c>
    </row>
    <row r="17" spans="1:12">
      <c r="A17" s="8">
        <v>2007</v>
      </c>
      <c r="B17" s="76">
        <v>13.232841260000001</v>
      </c>
      <c r="C17" s="77">
        <v>12.74965113</v>
      </c>
      <c r="D17" s="78">
        <v>12.833691</v>
      </c>
      <c r="E17" s="78">
        <v>13.064643999999999</v>
      </c>
      <c r="F17" s="78">
        <v>12.831187</v>
      </c>
      <c r="G17" s="78">
        <v>13.155722000000001</v>
      </c>
      <c r="H17" s="78">
        <v>13.370240000000001</v>
      </c>
      <c r="I17" s="78">
        <v>12.913694</v>
      </c>
      <c r="J17" s="78">
        <v>12.895947</v>
      </c>
      <c r="K17" s="78">
        <v>13.217807000000001</v>
      </c>
      <c r="L17" s="78">
        <v>13.304933999999999</v>
      </c>
    </row>
    <row r="18" spans="1:12">
      <c r="A18" s="8">
        <v>2008</v>
      </c>
      <c r="B18" s="76">
        <v>13.272614109999999</v>
      </c>
      <c r="C18" s="77">
        <v>12.781432949999999</v>
      </c>
      <c r="D18" s="78">
        <v>12.891142</v>
      </c>
      <c r="E18" s="78">
        <v>13.085073</v>
      </c>
      <c r="F18" s="78">
        <v>12.913233</v>
      </c>
      <c r="G18" s="78">
        <v>13.172605000000001</v>
      </c>
      <c r="H18" s="78">
        <v>13.416634</v>
      </c>
      <c r="I18" s="78">
        <v>12.984228</v>
      </c>
      <c r="J18" s="78">
        <v>12.961363</v>
      </c>
      <c r="K18" s="78">
        <v>13.241636</v>
      </c>
      <c r="L18" s="78">
        <v>13.362875000000001</v>
      </c>
    </row>
    <row r="19" spans="1:12">
      <c r="A19" s="8">
        <v>2009</v>
      </c>
      <c r="B19" s="76">
        <v>13.30092016</v>
      </c>
      <c r="C19" s="77">
        <v>12.83435072</v>
      </c>
      <c r="D19" s="78">
        <v>12.970276</v>
      </c>
      <c r="E19" s="78">
        <v>13.148861999999999</v>
      </c>
      <c r="F19" s="78">
        <v>12.964992000000001</v>
      </c>
      <c r="G19" s="78">
        <v>13.204682</v>
      </c>
      <c r="H19" s="78">
        <v>13.422656</v>
      </c>
      <c r="I19" s="78">
        <v>12.992654</v>
      </c>
      <c r="J19" s="78">
        <v>13.007412</v>
      </c>
      <c r="K19" s="78">
        <v>13.283327</v>
      </c>
      <c r="L19" s="78">
        <v>13.424132</v>
      </c>
    </row>
    <row r="20" spans="1:12">
      <c r="A20" s="8">
        <v>2010</v>
      </c>
      <c r="B20" s="76">
        <v>13.35935982</v>
      </c>
      <c r="C20" s="77">
        <v>12.89437397</v>
      </c>
      <c r="D20" s="78">
        <v>13.099164999999999</v>
      </c>
      <c r="E20" s="78">
        <v>13.273344</v>
      </c>
      <c r="F20" s="78">
        <v>12.980845</v>
      </c>
      <c r="G20" s="78">
        <v>13.290335000000001</v>
      </c>
      <c r="H20" s="78">
        <v>13.480700000000001</v>
      </c>
      <c r="I20" s="78">
        <v>13.063253</v>
      </c>
      <c r="J20" s="78">
        <v>13.03407</v>
      </c>
      <c r="K20" s="78">
        <v>13.301577999999999</v>
      </c>
      <c r="L20" s="78">
        <v>13.463657</v>
      </c>
    </row>
    <row r="21" spans="1:12">
      <c r="A21" s="8">
        <v>2011</v>
      </c>
      <c r="B21" s="76">
        <v>13.39309291</v>
      </c>
      <c r="C21" s="77">
        <v>12.98674033</v>
      </c>
      <c r="D21" s="78">
        <v>13.120494000000001</v>
      </c>
      <c r="E21" s="78">
        <v>13.315016999999999</v>
      </c>
      <c r="F21" s="78">
        <v>12.975287</v>
      </c>
      <c r="G21" s="78">
        <v>13.338994</v>
      </c>
      <c r="H21" s="78">
        <v>13.516315000000001</v>
      </c>
      <c r="I21" s="78">
        <v>13.068231000000001</v>
      </c>
      <c r="J21" s="78">
        <v>13.046944999999999</v>
      </c>
      <c r="K21" s="78">
        <v>13.302813</v>
      </c>
      <c r="L21" s="78">
        <v>13.503042000000001</v>
      </c>
    </row>
    <row r="22" spans="1:12">
      <c r="A22" s="8">
        <v>2012</v>
      </c>
      <c r="B22" s="76">
        <v>13.4419033</v>
      </c>
      <c r="C22" s="77">
        <v>13.099001660000001</v>
      </c>
      <c r="D22" s="78">
        <v>13.202062</v>
      </c>
      <c r="E22" s="78">
        <v>13.394532</v>
      </c>
      <c r="F22" s="78">
        <v>13.007368</v>
      </c>
      <c r="G22" s="78">
        <v>13.424061999999999</v>
      </c>
      <c r="H22" s="78">
        <v>13.55006</v>
      </c>
      <c r="I22" s="78">
        <v>13.098617000000001</v>
      </c>
      <c r="J22" s="78">
        <v>13.128389</v>
      </c>
      <c r="K22" s="78">
        <v>13.319651</v>
      </c>
      <c r="L22" s="78">
        <v>13.546468000000001</v>
      </c>
    </row>
    <row r="23" spans="1:12">
      <c r="A23" s="8">
        <v>2013</v>
      </c>
      <c r="B23" s="76">
        <v>13.47542891</v>
      </c>
      <c r="C23" s="77">
        <v>13.178850450000001</v>
      </c>
      <c r="D23" s="78">
        <v>13.247412000000001</v>
      </c>
      <c r="E23" s="78">
        <v>13.426645000000001</v>
      </c>
      <c r="F23" s="78">
        <v>13.052526</v>
      </c>
      <c r="G23" s="78">
        <v>13.426969</v>
      </c>
      <c r="H23" s="78">
        <v>13.600031</v>
      </c>
      <c r="I23" s="78">
        <v>13.122120000000001</v>
      </c>
      <c r="J23" s="78">
        <v>13.193129000000001</v>
      </c>
      <c r="K23" s="78">
        <v>13.364585999999999</v>
      </c>
      <c r="L23" s="78">
        <v>13.563803999999999</v>
      </c>
    </row>
    <row r="24" spans="1:12">
      <c r="A24" s="8">
        <v>2014</v>
      </c>
      <c r="B24" s="76">
        <v>13.511426070000001</v>
      </c>
      <c r="C24" s="77">
        <v>13.20333239</v>
      </c>
      <c r="D24" s="78">
        <v>13.27453</v>
      </c>
      <c r="E24" s="78">
        <v>13.499191</v>
      </c>
      <c r="F24" s="78">
        <v>13.141897</v>
      </c>
      <c r="G24" s="78">
        <v>13.490012999999999</v>
      </c>
      <c r="H24" s="78">
        <v>13.61731</v>
      </c>
      <c r="I24" s="78">
        <v>13.144194000000001</v>
      </c>
      <c r="J24" s="78">
        <v>13.221005</v>
      </c>
      <c r="K24" s="78">
        <v>13.434953999999999</v>
      </c>
      <c r="L24" s="78">
        <v>13.568360999999999</v>
      </c>
    </row>
    <row r="25" spans="1:12">
      <c r="A25" s="8">
        <v>2015</v>
      </c>
      <c r="B25" s="76">
        <v>13.5729709</v>
      </c>
      <c r="C25" s="77">
        <v>13.16800229</v>
      </c>
      <c r="D25" s="78">
        <v>13.302521</v>
      </c>
      <c r="E25" s="78">
        <v>13.535947</v>
      </c>
      <c r="F25" s="78">
        <v>13.159744999999999</v>
      </c>
      <c r="G25" s="78">
        <v>13.556784</v>
      </c>
      <c r="H25" s="78">
        <v>13.680427999999999</v>
      </c>
      <c r="I25" s="78">
        <v>13.308731</v>
      </c>
      <c r="J25" s="78">
        <v>13.239599</v>
      </c>
      <c r="K25" s="78">
        <v>13.49405</v>
      </c>
      <c r="L25" s="78">
        <v>13.624580999999999</v>
      </c>
    </row>
    <row r="26" spans="1:12">
      <c r="A26" s="8">
        <v>2016</v>
      </c>
      <c r="B26" s="76">
        <v>13.623938709999999</v>
      </c>
      <c r="C26" s="77">
        <v>13.21082949</v>
      </c>
      <c r="D26" s="78">
        <v>13.414301</v>
      </c>
      <c r="E26" s="78">
        <v>13.61103</v>
      </c>
      <c r="F26" s="78">
        <v>13.265423999999999</v>
      </c>
      <c r="G26" s="78">
        <v>13.565664</v>
      </c>
      <c r="H26" s="78">
        <v>13.757707</v>
      </c>
      <c r="I26" s="78">
        <v>13.283401</v>
      </c>
      <c r="J26" s="78">
        <v>13.294587999999999</v>
      </c>
      <c r="K26" s="78">
        <v>13.57734</v>
      </c>
      <c r="L26" s="78">
        <v>13.643865999999999</v>
      </c>
    </row>
    <row r="27" spans="1:12" s="134" customFormat="1">
      <c r="A27" s="142">
        <v>2017</v>
      </c>
      <c r="B27" s="76">
        <v>13.656824050000001</v>
      </c>
      <c r="C27" s="77">
        <v>13.21596517</v>
      </c>
      <c r="D27" s="78">
        <v>13.463136</v>
      </c>
      <c r="E27" s="78">
        <v>13.634294000000001</v>
      </c>
      <c r="F27" s="78">
        <v>13.298041</v>
      </c>
      <c r="G27" s="78">
        <v>13.668075</v>
      </c>
      <c r="H27" s="78">
        <v>13.750321</v>
      </c>
      <c r="I27" s="78">
        <v>13.358105999999999</v>
      </c>
      <c r="J27" s="78">
        <v>13.306951</v>
      </c>
      <c r="K27" s="78">
        <v>13.576129999999999</v>
      </c>
      <c r="L27" s="78">
        <v>13.703944999999999</v>
      </c>
    </row>
    <row r="28" spans="1:12" s="239" customFormat="1">
      <c r="A28" s="241">
        <v>2018</v>
      </c>
      <c r="B28" s="76">
        <v>13.70723038</v>
      </c>
      <c r="C28" s="77">
        <v>13.29728933</v>
      </c>
      <c r="D28" s="78">
        <v>13.445015</v>
      </c>
      <c r="E28" s="78">
        <v>13.67821</v>
      </c>
      <c r="F28" s="78">
        <v>13.31085</v>
      </c>
      <c r="G28" s="78">
        <v>13.705155</v>
      </c>
      <c r="H28" s="78">
        <v>13.821839000000001</v>
      </c>
      <c r="I28" s="78">
        <v>13.384782</v>
      </c>
      <c r="J28" s="78">
        <v>13.320171999999999</v>
      </c>
      <c r="K28" s="78">
        <v>13.626602</v>
      </c>
      <c r="L28" s="78">
        <v>13.729672000000001</v>
      </c>
    </row>
    <row r="30" spans="1:12">
      <c r="A30" s="1" t="s">
        <v>22</v>
      </c>
    </row>
    <row r="31" spans="1:12">
      <c r="A31" s="1"/>
    </row>
    <row r="32" spans="1:12">
      <c r="A32" s="241" t="s">
        <v>942</v>
      </c>
      <c r="B32" s="9">
        <f>((B28/B7)^(1/(2018-1997))-1)*100</f>
        <v>0.36268391945533107</v>
      </c>
      <c r="C32" s="16">
        <f t="shared" ref="C32:L32" si="0">((C28/C7)^(1/(2018-1997))-1)*100</f>
        <v>0.43829468702583085</v>
      </c>
      <c r="D32" s="17">
        <f t="shared" si="0"/>
        <v>0.39628368235153921</v>
      </c>
      <c r="E32" s="17">
        <f t="shared" si="0"/>
        <v>0.39114596003997359</v>
      </c>
      <c r="F32" s="17">
        <f t="shared" si="0"/>
        <v>0.3756224769992933</v>
      </c>
      <c r="G32" s="17">
        <f t="shared" si="0"/>
        <v>0.42187755809424132</v>
      </c>
      <c r="H32" s="17">
        <f t="shared" si="0"/>
        <v>0.36090965405359832</v>
      </c>
      <c r="I32" s="17">
        <f t="shared" si="0"/>
        <v>0.31199316450483128</v>
      </c>
      <c r="J32" s="17">
        <f t="shared" si="0"/>
        <v>0.32389105644472505</v>
      </c>
      <c r="K32" s="17">
        <f t="shared" si="0"/>
        <v>0.28483191618304815</v>
      </c>
      <c r="L32" s="17">
        <f t="shared" si="0"/>
        <v>0.30092542191693106</v>
      </c>
    </row>
    <row r="33" spans="1:12">
      <c r="A33" s="8" t="s">
        <v>25</v>
      </c>
      <c r="B33" s="9">
        <f>((B17/B7)^(1/(2007-1997))-1)*100</f>
        <v>0.40887456949696421</v>
      </c>
      <c r="C33" s="16">
        <f t="shared" ref="C33:L33" si="1">((C17/C7)^(1/(2007-1997))-1)*100</f>
        <v>0.49908599150654265</v>
      </c>
      <c r="D33" s="17">
        <f t="shared" si="1"/>
        <v>0.36587300546280233</v>
      </c>
      <c r="E33" s="17">
        <f t="shared" si="1"/>
        <v>0.36151207342718372</v>
      </c>
      <c r="F33" s="17">
        <f t="shared" si="1"/>
        <v>0.42120601957553738</v>
      </c>
      <c r="G33" s="17">
        <f t="shared" si="1"/>
        <v>0.47605645591133339</v>
      </c>
      <c r="H33" s="17">
        <f t="shared" si="1"/>
        <v>0.42526219476839433</v>
      </c>
      <c r="I33" s="17">
        <f t="shared" si="1"/>
        <v>0.29630289854012393</v>
      </c>
      <c r="J33" s="17">
        <f t="shared" si="1"/>
        <v>0.35603938426740367</v>
      </c>
      <c r="K33" s="17">
        <f t="shared" si="1"/>
        <v>0.2931358267882711</v>
      </c>
      <c r="L33" s="17">
        <f t="shared" si="1"/>
        <v>0.31725277163257015</v>
      </c>
    </row>
    <row r="34" spans="1:12">
      <c r="A34" s="241" t="s">
        <v>943</v>
      </c>
      <c r="B34" s="9">
        <f>((B28/B17)^(1/(2018-2007))-1)*100</f>
        <v>0.3207108587855112</v>
      </c>
      <c r="C34" s="16">
        <f t="shared" ref="C34:L34" si="2">((C28/C17)^(1/(2018-2007))-1)*100</f>
        <v>0.38306177520412987</v>
      </c>
      <c r="D34" s="17">
        <f t="shared" si="2"/>
        <v>0.42393774812636842</v>
      </c>
      <c r="E34" s="17">
        <f t="shared" si="2"/>
        <v>0.41809344990260122</v>
      </c>
      <c r="F34" s="17">
        <f t="shared" si="2"/>
        <v>0.33420084846784714</v>
      </c>
      <c r="G34" s="17">
        <f t="shared" si="2"/>
        <v>0.37264936642278368</v>
      </c>
      <c r="H34" s="17">
        <f t="shared" si="2"/>
        <v>0.3024431292934171</v>
      </c>
      <c r="I34" s="17">
        <f t="shared" si="2"/>
        <v>0.32625917264450521</v>
      </c>
      <c r="J34" s="17">
        <f t="shared" si="2"/>
        <v>0.29467424066567105</v>
      </c>
      <c r="K34" s="17">
        <f t="shared" si="2"/>
        <v>0.27728350316378325</v>
      </c>
      <c r="L34" s="17">
        <f t="shared" si="2"/>
        <v>0.28608468273432219</v>
      </c>
    </row>
    <row r="36" spans="1:12">
      <c r="A36" s="25" t="s">
        <v>594</v>
      </c>
      <c r="B36" s="97" t="s">
        <v>951</v>
      </c>
    </row>
    <row r="37" spans="1:12">
      <c r="A37" s="25" t="s">
        <v>595</v>
      </c>
      <c r="B37" s="3" t="s">
        <v>612</v>
      </c>
    </row>
    <row r="38" spans="1:12">
      <c r="A38" s="1" t="s">
        <v>1</v>
      </c>
      <c r="B38" s="66" t="s">
        <v>613</v>
      </c>
    </row>
  </sheetData>
  <mergeCells count="1">
    <mergeCell ref="B6:L6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46"/>
  <dimension ref="A1:L38"/>
  <sheetViews>
    <sheetView workbookViewId="0">
      <selection activeCell="B36" sqref="B36"/>
    </sheetView>
  </sheetViews>
  <sheetFormatPr defaultRowHeight="15"/>
  <sheetData>
    <row r="1" spans="1:12" ht="15.75">
      <c r="A1" s="227" t="s">
        <v>497</v>
      </c>
      <c r="B1" s="227" t="s">
        <v>977</v>
      </c>
    </row>
    <row r="2" spans="1:12">
      <c r="A2" s="3"/>
      <c r="B2" s="3"/>
    </row>
    <row r="3" spans="1:12">
      <c r="A3" s="1" t="s">
        <v>2</v>
      </c>
    </row>
    <row r="4" spans="1:12">
      <c r="A4" s="1"/>
    </row>
    <row r="5" spans="1:12" ht="33.75">
      <c r="A5" s="4" t="s">
        <v>3</v>
      </c>
      <c r="B5" s="18" t="s">
        <v>29</v>
      </c>
      <c r="C5" s="221" t="s">
        <v>30</v>
      </c>
      <c r="D5" s="221" t="s">
        <v>35</v>
      </c>
      <c r="E5" s="221" t="s">
        <v>39</v>
      </c>
      <c r="F5" s="221" t="s">
        <v>37</v>
      </c>
      <c r="G5" s="221" t="s">
        <v>33</v>
      </c>
      <c r="H5" s="221" t="s">
        <v>36</v>
      </c>
      <c r="I5" s="221" t="s">
        <v>32</v>
      </c>
      <c r="J5" s="221" t="s">
        <v>34</v>
      </c>
      <c r="K5" s="221" t="s">
        <v>38</v>
      </c>
      <c r="L5" s="221" t="s">
        <v>31</v>
      </c>
    </row>
    <row r="6" spans="1:12" s="134" customFormat="1">
      <c r="A6" s="67"/>
      <c r="B6" s="246" t="s">
        <v>749</v>
      </c>
      <c r="C6" s="247"/>
      <c r="D6" s="247"/>
      <c r="E6" s="247"/>
      <c r="F6" s="247"/>
      <c r="G6" s="247"/>
      <c r="H6" s="247"/>
      <c r="I6" s="247"/>
      <c r="J6" s="247"/>
      <c r="K6" s="247"/>
      <c r="L6" s="247"/>
    </row>
    <row r="7" spans="1:12">
      <c r="A7" s="8">
        <v>1997</v>
      </c>
      <c r="B7" s="76">
        <v>13.15970849</v>
      </c>
      <c r="C7" s="78">
        <v>13.03744726</v>
      </c>
      <c r="D7" s="78">
        <v>12.848122999999999</v>
      </c>
      <c r="E7" s="78">
        <v>13.193616</v>
      </c>
      <c r="F7" s="78">
        <v>12.910674</v>
      </c>
      <c r="G7" s="78">
        <v>13.138254</v>
      </c>
      <c r="H7" s="78">
        <v>13.236981999999999</v>
      </c>
      <c r="I7" s="78">
        <v>12.859375</v>
      </c>
      <c r="J7" s="78">
        <v>12.715332</v>
      </c>
      <c r="K7" s="78">
        <v>13.108594999999999</v>
      </c>
      <c r="L7" s="78">
        <v>13.268993</v>
      </c>
    </row>
    <row r="8" spans="1:12">
      <c r="A8" s="8">
        <v>1998</v>
      </c>
      <c r="B8" s="76">
        <v>13.18702347</v>
      </c>
      <c r="C8" s="78">
        <v>13.029943210000001</v>
      </c>
      <c r="D8" s="78">
        <v>12.828571</v>
      </c>
      <c r="E8" s="78">
        <v>13.201313000000001</v>
      </c>
      <c r="F8" s="78">
        <v>12.961721000000001</v>
      </c>
      <c r="G8" s="78">
        <v>13.15357</v>
      </c>
      <c r="H8" s="78">
        <v>13.253085</v>
      </c>
      <c r="I8" s="78">
        <v>12.908173</v>
      </c>
      <c r="J8" s="78">
        <v>12.809006</v>
      </c>
      <c r="K8" s="78">
        <v>13.137972</v>
      </c>
      <c r="L8" s="78">
        <v>13.330696</v>
      </c>
    </row>
    <row r="9" spans="1:12">
      <c r="A9" s="8">
        <v>1999</v>
      </c>
      <c r="B9" s="76">
        <v>13.21527021</v>
      </c>
      <c r="C9" s="78">
        <v>13.0549505</v>
      </c>
      <c r="D9" s="78">
        <v>12.883914000000001</v>
      </c>
      <c r="E9" s="78">
        <v>13.223323000000001</v>
      </c>
      <c r="F9" s="78">
        <v>12.964395</v>
      </c>
      <c r="G9" s="78">
        <v>13.179643</v>
      </c>
      <c r="H9" s="78">
        <v>13.301805999999999</v>
      </c>
      <c r="I9" s="78">
        <v>12.929309999999999</v>
      </c>
      <c r="J9" s="78">
        <v>12.817465</v>
      </c>
      <c r="K9" s="78">
        <v>13.125890999999999</v>
      </c>
      <c r="L9" s="78">
        <v>13.342416999999999</v>
      </c>
    </row>
    <row r="10" spans="1:12">
      <c r="A10" s="8">
        <v>2000</v>
      </c>
      <c r="B10" s="76">
        <v>13.25825706</v>
      </c>
      <c r="C10" s="78">
        <v>13.15291751</v>
      </c>
      <c r="D10" s="78">
        <v>12.842105</v>
      </c>
      <c r="E10" s="78">
        <v>13.320786999999999</v>
      </c>
      <c r="F10" s="78">
        <v>12.993062</v>
      </c>
      <c r="G10" s="78">
        <v>13.213317999999999</v>
      </c>
      <c r="H10" s="78">
        <v>13.343308</v>
      </c>
      <c r="I10" s="78">
        <v>12.967941</v>
      </c>
      <c r="J10" s="78">
        <v>12.86974</v>
      </c>
      <c r="K10" s="78">
        <v>13.171941</v>
      </c>
      <c r="L10" s="78">
        <v>13.386627000000001</v>
      </c>
    </row>
    <row r="11" spans="1:12">
      <c r="A11" s="8">
        <v>2001</v>
      </c>
      <c r="B11" s="76">
        <v>13.3196314</v>
      </c>
      <c r="C11" s="78">
        <v>13.20765832</v>
      </c>
      <c r="D11" s="78">
        <v>13.026646</v>
      </c>
      <c r="E11" s="78">
        <v>13.370156</v>
      </c>
      <c r="F11" s="78">
        <v>13.063636000000001</v>
      </c>
      <c r="G11" s="78">
        <v>13.266702</v>
      </c>
      <c r="H11" s="78">
        <v>13.407768000000001</v>
      </c>
      <c r="I11" s="78">
        <v>13.036552</v>
      </c>
      <c r="J11" s="78">
        <v>12.944372</v>
      </c>
      <c r="K11" s="78">
        <v>13.280184</v>
      </c>
      <c r="L11" s="78">
        <v>13.402051</v>
      </c>
    </row>
    <row r="12" spans="1:12">
      <c r="A12" s="8">
        <v>2002</v>
      </c>
      <c r="B12" s="76">
        <v>13.339199410000001</v>
      </c>
      <c r="C12" s="78">
        <v>13.24794189</v>
      </c>
      <c r="D12" s="78">
        <v>13.086687</v>
      </c>
      <c r="E12" s="78">
        <v>13.373343</v>
      </c>
      <c r="F12" s="78">
        <v>13.096491</v>
      </c>
      <c r="G12" s="78">
        <v>13.265389000000001</v>
      </c>
      <c r="H12" s="78">
        <v>13.444119000000001</v>
      </c>
      <c r="I12" s="78">
        <v>13.008699</v>
      </c>
      <c r="J12" s="78">
        <v>13.005129999999999</v>
      </c>
      <c r="K12" s="78">
        <v>13.293941999999999</v>
      </c>
      <c r="L12" s="78">
        <v>13.41685</v>
      </c>
    </row>
    <row r="13" spans="1:12">
      <c r="A13" s="8">
        <v>2003</v>
      </c>
      <c r="B13" s="76">
        <v>13.38647596</v>
      </c>
      <c r="C13" s="78">
        <v>13.295821460000001</v>
      </c>
      <c r="D13" s="78">
        <v>13.10303</v>
      </c>
      <c r="E13" s="78">
        <v>13.421187</v>
      </c>
      <c r="F13" s="78">
        <v>13.120023</v>
      </c>
      <c r="G13" s="78">
        <v>13.337853000000001</v>
      </c>
      <c r="H13" s="78">
        <v>13.487534</v>
      </c>
      <c r="I13" s="78">
        <v>13.076447999999999</v>
      </c>
      <c r="J13" s="78">
        <v>13.070812999999999</v>
      </c>
      <c r="K13" s="78">
        <v>13.247195</v>
      </c>
      <c r="L13" s="78">
        <v>13.501677000000001</v>
      </c>
    </row>
    <row r="14" spans="1:12">
      <c r="A14" s="8">
        <v>2004</v>
      </c>
      <c r="B14" s="76">
        <v>13.40555077</v>
      </c>
      <c r="C14" s="78">
        <v>13.18301267</v>
      </c>
      <c r="D14" s="78">
        <v>13.183458999999999</v>
      </c>
      <c r="E14" s="78">
        <v>13.417382999999999</v>
      </c>
      <c r="F14" s="78">
        <v>13.172651999999999</v>
      </c>
      <c r="G14" s="78">
        <v>13.377713999999999</v>
      </c>
      <c r="H14" s="78">
        <v>13.50989</v>
      </c>
      <c r="I14" s="78">
        <v>13.111577</v>
      </c>
      <c r="J14" s="78">
        <v>13.07253</v>
      </c>
      <c r="K14" s="78">
        <v>13.254733</v>
      </c>
      <c r="L14" s="78">
        <v>13.492383</v>
      </c>
    </row>
    <row r="15" spans="1:12">
      <c r="A15" s="8">
        <v>2005</v>
      </c>
      <c r="B15" s="76">
        <v>13.473163230000001</v>
      </c>
      <c r="C15" s="78">
        <v>13.30051813</v>
      </c>
      <c r="D15" s="78">
        <v>13.138847999999999</v>
      </c>
      <c r="E15" s="78">
        <v>13.439493000000001</v>
      </c>
      <c r="F15" s="78">
        <v>13.182684</v>
      </c>
      <c r="G15" s="78">
        <v>13.462529</v>
      </c>
      <c r="H15" s="78">
        <v>13.585394000000001</v>
      </c>
      <c r="I15" s="78">
        <v>13.160971</v>
      </c>
      <c r="J15" s="78">
        <v>13.107075999999999</v>
      </c>
      <c r="K15" s="78">
        <v>13.375940999999999</v>
      </c>
      <c r="L15" s="78">
        <v>13.487869</v>
      </c>
    </row>
    <row r="16" spans="1:12">
      <c r="A16" s="8">
        <v>2006</v>
      </c>
      <c r="B16" s="76">
        <v>13.5052421</v>
      </c>
      <c r="C16" s="78">
        <v>13.311567159999999</v>
      </c>
      <c r="D16" s="78">
        <v>13.207352999999999</v>
      </c>
      <c r="E16" s="78">
        <v>13.457946</v>
      </c>
      <c r="F16" s="78">
        <v>13.236234</v>
      </c>
      <c r="G16" s="78">
        <v>13.48934</v>
      </c>
      <c r="H16" s="78">
        <v>13.639317</v>
      </c>
      <c r="I16" s="78">
        <v>13.164465999999999</v>
      </c>
      <c r="J16" s="78">
        <v>13.082875</v>
      </c>
      <c r="K16" s="78">
        <v>13.362367000000001</v>
      </c>
      <c r="L16" s="78">
        <v>13.529055</v>
      </c>
    </row>
    <row r="17" spans="1:12">
      <c r="A17" s="8">
        <v>2007</v>
      </c>
      <c r="B17" s="76">
        <v>13.54752435</v>
      </c>
      <c r="C17" s="78">
        <v>13.35697835</v>
      </c>
      <c r="D17" s="78">
        <v>13.152047</v>
      </c>
      <c r="E17" s="78">
        <v>13.451598000000001</v>
      </c>
      <c r="F17" s="78">
        <v>13.262790000000001</v>
      </c>
      <c r="G17" s="78">
        <v>13.551183</v>
      </c>
      <c r="H17" s="78">
        <v>13.688768</v>
      </c>
      <c r="I17" s="78">
        <v>13.176709000000001</v>
      </c>
      <c r="J17" s="78">
        <v>13.089523</v>
      </c>
      <c r="K17" s="78">
        <v>13.404089000000001</v>
      </c>
      <c r="L17" s="78">
        <v>13.553083000000001</v>
      </c>
    </row>
    <row r="18" spans="1:12">
      <c r="A18" s="8">
        <v>2008</v>
      </c>
      <c r="B18" s="76">
        <v>13.582374099999999</v>
      </c>
      <c r="C18" s="78">
        <v>13.3601446</v>
      </c>
      <c r="D18" s="78">
        <v>13.192754000000001</v>
      </c>
      <c r="E18" s="78">
        <v>13.466563000000001</v>
      </c>
      <c r="F18" s="78">
        <v>13.330190999999999</v>
      </c>
      <c r="G18" s="78">
        <v>13.537241</v>
      </c>
      <c r="H18" s="78">
        <v>13.749285</v>
      </c>
      <c r="I18" s="78">
        <v>13.220153</v>
      </c>
      <c r="J18" s="78">
        <v>13.14029</v>
      </c>
      <c r="K18" s="78">
        <v>13.434851999999999</v>
      </c>
      <c r="L18" s="78">
        <v>13.600873999999999</v>
      </c>
    </row>
    <row r="19" spans="1:12">
      <c r="A19" s="8">
        <v>2009</v>
      </c>
      <c r="B19" s="76">
        <v>13.64531672</v>
      </c>
      <c r="C19" s="78">
        <v>13.432558139999999</v>
      </c>
      <c r="D19" s="78">
        <v>13.279000999999999</v>
      </c>
      <c r="E19" s="78">
        <v>13.530249</v>
      </c>
      <c r="F19" s="78">
        <v>13.381389</v>
      </c>
      <c r="G19" s="78">
        <v>13.593819999999999</v>
      </c>
      <c r="H19" s="78">
        <v>13.79792</v>
      </c>
      <c r="I19" s="78">
        <v>13.274938000000001</v>
      </c>
      <c r="J19" s="78">
        <v>13.210767000000001</v>
      </c>
      <c r="K19" s="78">
        <v>13.512243</v>
      </c>
      <c r="L19" s="78">
        <v>13.715726</v>
      </c>
    </row>
    <row r="20" spans="1:12">
      <c r="A20" s="8">
        <v>2010</v>
      </c>
      <c r="B20" s="76">
        <v>13.69741752</v>
      </c>
      <c r="C20" s="78">
        <v>13.442350830000001</v>
      </c>
      <c r="D20" s="78">
        <v>13.449857</v>
      </c>
      <c r="E20" s="78">
        <v>13.666593000000001</v>
      </c>
      <c r="F20" s="78">
        <v>13.379955000000001</v>
      </c>
      <c r="G20" s="78">
        <v>13.65733</v>
      </c>
      <c r="H20" s="78">
        <v>13.849995</v>
      </c>
      <c r="I20" s="78">
        <v>13.341872</v>
      </c>
      <c r="J20" s="78">
        <v>13.266717</v>
      </c>
      <c r="K20" s="78">
        <v>13.541065</v>
      </c>
      <c r="L20" s="78">
        <v>13.753036</v>
      </c>
    </row>
    <row r="21" spans="1:12">
      <c r="A21" s="8">
        <v>2011</v>
      </c>
      <c r="B21" s="76">
        <v>13.73231945</v>
      </c>
      <c r="C21" s="78">
        <v>13.547649850000001</v>
      </c>
      <c r="D21" s="78">
        <v>13.452646</v>
      </c>
      <c r="E21" s="78">
        <v>13.674614</v>
      </c>
      <c r="F21" s="78">
        <v>13.394093</v>
      </c>
      <c r="G21" s="78">
        <v>13.706434</v>
      </c>
      <c r="H21" s="78">
        <v>13.879549000000001</v>
      </c>
      <c r="I21" s="78">
        <v>13.360739000000001</v>
      </c>
      <c r="J21" s="78">
        <v>13.285553999999999</v>
      </c>
      <c r="K21" s="78">
        <v>13.541435999999999</v>
      </c>
      <c r="L21" s="78">
        <v>13.821842</v>
      </c>
    </row>
    <row r="22" spans="1:12">
      <c r="A22" s="8">
        <v>2012</v>
      </c>
      <c r="B22" s="76">
        <v>13.776721970000001</v>
      </c>
      <c r="C22" s="78">
        <v>13.63289037</v>
      </c>
      <c r="D22" s="78">
        <v>13.481532</v>
      </c>
      <c r="E22" s="78">
        <v>13.782295</v>
      </c>
      <c r="F22" s="78">
        <v>13.412065</v>
      </c>
      <c r="G22" s="78">
        <v>13.768916000000001</v>
      </c>
      <c r="H22" s="78">
        <v>13.927417</v>
      </c>
      <c r="I22" s="78">
        <v>13.411519</v>
      </c>
      <c r="J22" s="78">
        <v>13.350656000000001</v>
      </c>
      <c r="K22" s="78">
        <v>13.553024000000001</v>
      </c>
      <c r="L22" s="78">
        <v>13.842961000000001</v>
      </c>
    </row>
    <row r="23" spans="1:12">
      <c r="A23" s="8">
        <v>2013</v>
      </c>
      <c r="B23" s="76">
        <v>13.80558021</v>
      </c>
      <c r="C23" s="78">
        <v>13.67449526</v>
      </c>
      <c r="D23" s="78">
        <v>13.5</v>
      </c>
      <c r="E23" s="78">
        <v>13.825751</v>
      </c>
      <c r="F23" s="78">
        <v>13.455596</v>
      </c>
      <c r="G23" s="78">
        <v>13.773851000000001</v>
      </c>
      <c r="H23" s="78">
        <v>13.964183</v>
      </c>
      <c r="I23" s="78">
        <v>13.40179</v>
      </c>
      <c r="J23" s="78">
        <v>13.422961000000001</v>
      </c>
      <c r="K23" s="78">
        <v>13.59426</v>
      </c>
      <c r="L23" s="78">
        <v>13.874299000000001</v>
      </c>
    </row>
    <row r="24" spans="1:12">
      <c r="A24" s="8">
        <v>2014</v>
      </c>
      <c r="B24" s="76">
        <v>13.834245210000001</v>
      </c>
      <c r="C24" s="78">
        <v>13.743611230000001</v>
      </c>
      <c r="D24" s="78">
        <v>13.541892000000001</v>
      </c>
      <c r="E24" s="78">
        <v>13.87782</v>
      </c>
      <c r="F24" s="78">
        <v>13.529678000000001</v>
      </c>
      <c r="G24" s="78">
        <v>13.828218</v>
      </c>
      <c r="H24" s="78">
        <v>13.9664</v>
      </c>
      <c r="I24" s="78">
        <v>13.438947000000001</v>
      </c>
      <c r="J24" s="78">
        <v>13.449816</v>
      </c>
      <c r="K24" s="78">
        <v>13.673788999999999</v>
      </c>
      <c r="L24" s="78">
        <v>13.869382</v>
      </c>
    </row>
    <row r="25" spans="1:12">
      <c r="A25" s="8">
        <v>2015</v>
      </c>
      <c r="B25" s="76">
        <v>13.90164208</v>
      </c>
      <c r="C25" s="78">
        <v>13.621770440000001</v>
      </c>
      <c r="D25" s="78">
        <v>13.57377</v>
      </c>
      <c r="E25" s="78">
        <v>13.892011999999999</v>
      </c>
      <c r="F25" s="78">
        <v>13.531268000000001</v>
      </c>
      <c r="G25" s="78">
        <v>13.877831</v>
      </c>
      <c r="H25" s="78">
        <v>14.055465999999999</v>
      </c>
      <c r="I25" s="78">
        <v>13.612543000000001</v>
      </c>
      <c r="J25" s="78">
        <v>13.457636000000001</v>
      </c>
      <c r="K25" s="78">
        <v>13.734821999999999</v>
      </c>
      <c r="L25" s="78">
        <v>13.936472999999999</v>
      </c>
    </row>
    <row r="26" spans="1:12">
      <c r="A26" s="8">
        <v>2016</v>
      </c>
      <c r="B26" s="76">
        <v>13.958384730000001</v>
      </c>
      <c r="C26" s="78">
        <v>13.67296949</v>
      </c>
      <c r="D26" s="78">
        <v>13.706294</v>
      </c>
      <c r="E26" s="78">
        <v>13.991037</v>
      </c>
      <c r="F26" s="78">
        <v>13.652063</v>
      </c>
      <c r="G26" s="78">
        <v>13.906128000000001</v>
      </c>
      <c r="H26" s="78">
        <v>14.131065</v>
      </c>
      <c r="I26" s="78">
        <v>13.601736000000001</v>
      </c>
      <c r="J26" s="78">
        <v>13.549085</v>
      </c>
      <c r="K26" s="78">
        <v>13.842256000000001</v>
      </c>
      <c r="L26" s="78">
        <v>13.918761</v>
      </c>
    </row>
    <row r="27" spans="1:12" s="134" customFormat="1">
      <c r="A27" s="142">
        <v>2017</v>
      </c>
      <c r="B27" s="76">
        <v>13.982656759999999</v>
      </c>
      <c r="C27" s="78">
        <v>13.71830357</v>
      </c>
      <c r="D27" s="78">
        <v>13.780189999999999</v>
      </c>
      <c r="E27" s="78">
        <v>13.996214</v>
      </c>
      <c r="F27" s="78">
        <v>13.671671</v>
      </c>
      <c r="G27" s="78">
        <v>13.961876999999999</v>
      </c>
      <c r="H27" s="78">
        <v>14.121605000000001</v>
      </c>
      <c r="I27" s="78">
        <v>13.66263</v>
      </c>
      <c r="J27" s="78">
        <v>13.579457</v>
      </c>
      <c r="K27" s="78">
        <v>13.867374999999999</v>
      </c>
      <c r="L27" s="78">
        <v>13.971826</v>
      </c>
    </row>
    <row r="28" spans="1:12" s="239" customFormat="1">
      <c r="A28" s="241">
        <v>2018</v>
      </c>
      <c r="B28" s="76">
        <v>14.02305775</v>
      </c>
      <c r="C28" s="78">
        <v>13.77417924</v>
      </c>
      <c r="D28" s="78">
        <v>13.749670999999999</v>
      </c>
      <c r="E28" s="78">
        <v>14.03707</v>
      </c>
      <c r="F28" s="78">
        <v>13.657999</v>
      </c>
      <c r="G28" s="78">
        <v>13.991576999999999</v>
      </c>
      <c r="H28" s="78">
        <v>14.177775</v>
      </c>
      <c r="I28" s="78">
        <v>13.696726</v>
      </c>
      <c r="J28" s="78">
        <v>13.612564000000001</v>
      </c>
      <c r="K28" s="78">
        <v>13.904664</v>
      </c>
      <c r="L28" s="78">
        <v>13.997514000000001</v>
      </c>
    </row>
    <row r="30" spans="1:12">
      <c r="A30" s="1" t="s">
        <v>22</v>
      </c>
    </row>
    <row r="31" spans="1:12">
      <c r="A31" s="1"/>
    </row>
    <row r="32" spans="1:12">
      <c r="A32" s="241" t="s">
        <v>942</v>
      </c>
      <c r="B32" s="9">
        <f>((B28/B7)^(1/(2018-1997))-1)*100</f>
        <v>0.30304483878917932</v>
      </c>
      <c r="C32" s="16">
        <f t="shared" ref="C32:L32" si="0">((C28/C7)^(1/(2018-1997))-1)*100</f>
        <v>0.26210477599259985</v>
      </c>
      <c r="D32" s="17">
        <f t="shared" si="0"/>
        <v>0.32346089472672368</v>
      </c>
      <c r="E32" s="17">
        <f t="shared" si="0"/>
        <v>0.29552443944360629</v>
      </c>
      <c r="F32" s="17">
        <f t="shared" si="0"/>
        <v>0.26831621217302537</v>
      </c>
      <c r="G32" s="17">
        <f t="shared" si="0"/>
        <v>0.3001035937498564</v>
      </c>
      <c r="H32" s="17">
        <f t="shared" si="0"/>
        <v>0.32749232028195241</v>
      </c>
      <c r="I32" s="17">
        <f t="shared" si="0"/>
        <v>0.30085026236457146</v>
      </c>
      <c r="J32" s="17">
        <f t="shared" si="0"/>
        <v>0.32521663974851567</v>
      </c>
      <c r="K32" s="17">
        <f t="shared" si="0"/>
        <v>0.28113827112514755</v>
      </c>
      <c r="L32" s="17">
        <f t="shared" si="0"/>
        <v>0.25484695757556075</v>
      </c>
    </row>
    <row r="33" spans="1:12">
      <c r="A33" s="8" t="s">
        <v>25</v>
      </c>
      <c r="B33" s="9">
        <f>((B17/B7)^(1/(2007-1997))-1)*100</f>
        <v>0.29086270109688339</v>
      </c>
      <c r="C33" s="16">
        <f t="shared" ref="C33:L33" si="1">((C17/C7)^(1/(2007-1997))-1)*100</f>
        <v>0.24242533673035638</v>
      </c>
      <c r="D33" s="17">
        <f t="shared" si="1"/>
        <v>0.23407033061901839</v>
      </c>
      <c r="E33" s="17">
        <f t="shared" si="1"/>
        <v>0.19383595107416163</v>
      </c>
      <c r="F33" s="17">
        <f t="shared" si="1"/>
        <v>0.2694419318302721</v>
      </c>
      <c r="G33" s="17">
        <f t="shared" si="1"/>
        <v>0.3099365358846029</v>
      </c>
      <c r="H33" s="17">
        <f t="shared" si="1"/>
        <v>0.33617443954185866</v>
      </c>
      <c r="I33" s="17">
        <f t="shared" si="1"/>
        <v>0.24407421801420082</v>
      </c>
      <c r="J33" s="17">
        <f t="shared" si="1"/>
        <v>0.29045731021635213</v>
      </c>
      <c r="K33" s="17">
        <f t="shared" si="1"/>
        <v>0.22316552168044623</v>
      </c>
      <c r="L33" s="17">
        <f t="shared" si="1"/>
        <v>0.21206543246192755</v>
      </c>
    </row>
    <row r="34" spans="1:12">
      <c r="A34" s="241" t="s">
        <v>943</v>
      </c>
      <c r="B34" s="9">
        <f>((B28/B17)^(1/(2018-2007))-1)*100</f>
        <v>0.31412079348640543</v>
      </c>
      <c r="C34" s="16">
        <f t="shared" ref="C34:L34" si="2">((C28/C17)^(1/(2018-2007))-1)*100</f>
        <v>0.27999852787155</v>
      </c>
      <c r="D34" s="17">
        <f t="shared" si="2"/>
        <v>0.40479422067023485</v>
      </c>
      <c r="E34" s="17">
        <f t="shared" si="2"/>
        <v>0.38805807546329341</v>
      </c>
      <c r="F34" s="17">
        <f t="shared" si="2"/>
        <v>0.26729284163362621</v>
      </c>
      <c r="G34" s="17">
        <f t="shared" si="2"/>
        <v>0.29116539187290513</v>
      </c>
      <c r="H34" s="17">
        <f t="shared" si="2"/>
        <v>0.31960013651823882</v>
      </c>
      <c r="I34" s="17">
        <f t="shared" si="2"/>
        <v>0.35249275223829812</v>
      </c>
      <c r="J34" s="17">
        <f t="shared" si="2"/>
        <v>0.35682648423331909</v>
      </c>
      <c r="K34" s="17">
        <f t="shared" si="2"/>
        <v>0.33386986948185093</v>
      </c>
      <c r="L34" s="17">
        <f t="shared" si="2"/>
        <v>0.29375510173044184</v>
      </c>
    </row>
    <row r="36" spans="1:12">
      <c r="A36" s="25" t="s">
        <v>594</v>
      </c>
      <c r="B36" s="97" t="s">
        <v>951</v>
      </c>
    </row>
    <row r="37" spans="1:12">
      <c r="A37" s="25" t="s">
        <v>595</v>
      </c>
      <c r="B37" s="3" t="s">
        <v>612</v>
      </c>
    </row>
    <row r="38" spans="1:12">
      <c r="A38" s="1" t="s">
        <v>1</v>
      </c>
      <c r="B38" s="66" t="s">
        <v>613</v>
      </c>
    </row>
  </sheetData>
  <mergeCells count="1">
    <mergeCell ref="B6:L6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52"/>
  <dimension ref="A1:G45"/>
  <sheetViews>
    <sheetView zoomScaleNormal="100" workbookViewId="0">
      <selection activeCell="I4" sqref="I4"/>
    </sheetView>
  </sheetViews>
  <sheetFormatPr defaultRowHeight="15"/>
  <sheetData>
    <row r="1" spans="1:7" ht="15.75">
      <c r="A1" s="227" t="s">
        <v>498</v>
      </c>
      <c r="B1" s="227" t="s">
        <v>978</v>
      </c>
    </row>
    <row r="2" spans="1:7">
      <c r="A2" s="3"/>
      <c r="B2" s="3"/>
    </row>
    <row r="3" spans="1:7">
      <c r="A3" s="1" t="s">
        <v>2</v>
      </c>
    </row>
    <row r="4" spans="1:7">
      <c r="A4" s="1"/>
    </row>
    <row r="5" spans="1:7" ht="56.25">
      <c r="A5" s="4" t="s">
        <v>3</v>
      </c>
      <c r="B5" s="18" t="s">
        <v>110</v>
      </c>
      <c r="C5" s="84" t="s">
        <v>107</v>
      </c>
      <c r="D5" s="6" t="s">
        <v>108</v>
      </c>
      <c r="E5" s="6" t="s">
        <v>109</v>
      </c>
    </row>
    <row r="6" spans="1:7" s="152" customFormat="1">
      <c r="A6" s="67"/>
      <c r="B6" s="246" t="s">
        <v>750</v>
      </c>
      <c r="C6" s="247"/>
      <c r="D6" s="247"/>
      <c r="E6" s="247"/>
    </row>
    <row r="7" spans="1:7">
      <c r="A7" s="8">
        <v>1990</v>
      </c>
      <c r="B7" s="76">
        <v>206.9</v>
      </c>
      <c r="C7" s="78">
        <v>114.1</v>
      </c>
      <c r="D7" s="78">
        <v>70.099999999999994</v>
      </c>
      <c r="E7" s="78">
        <v>22.7</v>
      </c>
      <c r="G7" s="153"/>
    </row>
    <row r="8" spans="1:7">
      <c r="A8" s="8">
        <v>1991</v>
      </c>
      <c r="B8" s="76">
        <v>204.8</v>
      </c>
      <c r="C8" s="78">
        <v>109.7</v>
      </c>
      <c r="D8" s="78">
        <v>71.599999999999994</v>
      </c>
      <c r="E8" s="78">
        <v>23.5</v>
      </c>
      <c r="G8" s="153"/>
    </row>
    <row r="9" spans="1:7">
      <c r="A9" s="8">
        <v>1992</v>
      </c>
      <c r="B9" s="76">
        <v>195</v>
      </c>
      <c r="C9" s="78">
        <v>100.4</v>
      </c>
      <c r="D9" s="78">
        <v>69.8</v>
      </c>
      <c r="E9" s="78">
        <v>24.8</v>
      </c>
      <c r="G9" s="153"/>
    </row>
    <row r="10" spans="1:7">
      <c r="A10" s="8">
        <v>1993</v>
      </c>
      <c r="B10" s="76">
        <v>193.8</v>
      </c>
      <c r="C10" s="78">
        <v>98.2</v>
      </c>
      <c r="D10" s="78">
        <v>68.599999999999994</v>
      </c>
      <c r="E10" s="78">
        <v>27</v>
      </c>
      <c r="G10" s="153"/>
    </row>
    <row r="11" spans="1:7">
      <c r="A11" s="8">
        <v>1994</v>
      </c>
      <c r="B11" s="76">
        <v>193.5</v>
      </c>
      <c r="C11" s="78">
        <v>94.8</v>
      </c>
      <c r="D11" s="78">
        <v>71.5</v>
      </c>
      <c r="E11" s="78">
        <v>27.2</v>
      </c>
      <c r="G11" s="153"/>
    </row>
    <row r="12" spans="1:7">
      <c r="A12" s="8">
        <v>1995</v>
      </c>
      <c r="B12" s="76">
        <v>194.4</v>
      </c>
      <c r="C12" s="78">
        <v>91.1</v>
      </c>
      <c r="D12" s="78">
        <v>74.900000000000006</v>
      </c>
      <c r="E12" s="78">
        <v>28.4</v>
      </c>
      <c r="G12" s="153"/>
    </row>
    <row r="13" spans="1:7">
      <c r="A13" s="8">
        <v>1996</v>
      </c>
      <c r="B13" s="76">
        <v>188.7</v>
      </c>
      <c r="C13" s="78">
        <v>90.4</v>
      </c>
      <c r="D13" s="78">
        <v>73.3</v>
      </c>
      <c r="E13" s="78">
        <v>25</v>
      </c>
      <c r="G13" s="153"/>
    </row>
    <row r="14" spans="1:7">
      <c r="A14" s="8">
        <v>1997</v>
      </c>
      <c r="B14" s="76">
        <v>189.6</v>
      </c>
      <c r="C14" s="78">
        <v>86.1</v>
      </c>
      <c r="D14" s="78">
        <v>75.7</v>
      </c>
      <c r="E14" s="78">
        <v>27.8</v>
      </c>
      <c r="G14" s="153"/>
    </row>
    <row r="15" spans="1:7">
      <c r="A15" s="8">
        <v>1998</v>
      </c>
      <c r="B15" s="76">
        <v>193.7</v>
      </c>
      <c r="C15" s="78">
        <v>87.1</v>
      </c>
      <c r="D15" s="78">
        <v>79</v>
      </c>
      <c r="E15" s="78">
        <v>27.6</v>
      </c>
      <c r="G15" s="153"/>
    </row>
    <row r="16" spans="1:7">
      <c r="A16" s="8">
        <v>1999</v>
      </c>
      <c r="B16" s="76">
        <v>202</v>
      </c>
      <c r="C16" s="78">
        <v>89.7</v>
      </c>
      <c r="D16" s="78">
        <v>84.1</v>
      </c>
      <c r="E16" s="78">
        <v>28.2</v>
      </c>
      <c r="G16" s="153"/>
    </row>
    <row r="17" spans="1:7">
      <c r="A17" s="8">
        <v>2000</v>
      </c>
      <c r="B17" s="76">
        <v>198.8</v>
      </c>
      <c r="C17" s="78">
        <v>85.7</v>
      </c>
      <c r="D17" s="78">
        <v>84.5</v>
      </c>
      <c r="E17" s="78">
        <v>28.6</v>
      </c>
      <c r="G17" s="153"/>
    </row>
    <row r="18" spans="1:7">
      <c r="A18" s="8">
        <v>2001</v>
      </c>
      <c r="B18" s="76">
        <v>203.7</v>
      </c>
      <c r="C18" s="78">
        <v>86.3</v>
      </c>
      <c r="D18" s="78">
        <v>85.8</v>
      </c>
      <c r="E18" s="78">
        <v>31.6</v>
      </c>
      <c r="G18" s="153"/>
    </row>
    <row r="19" spans="1:7">
      <c r="A19" s="8">
        <v>2002</v>
      </c>
      <c r="B19" s="76">
        <v>206.5</v>
      </c>
      <c r="C19" s="78">
        <v>87.6</v>
      </c>
      <c r="D19" s="78">
        <v>86.6</v>
      </c>
      <c r="E19" s="78">
        <v>32.299999999999997</v>
      </c>
      <c r="G19" s="153"/>
    </row>
    <row r="20" spans="1:7">
      <c r="A20" s="8">
        <v>2003</v>
      </c>
      <c r="B20" s="76">
        <v>210.7</v>
      </c>
      <c r="C20" s="78">
        <v>86</v>
      </c>
      <c r="D20" s="78">
        <v>92.1</v>
      </c>
      <c r="E20" s="78">
        <v>32.6</v>
      </c>
      <c r="G20" s="153"/>
    </row>
    <row r="21" spans="1:7">
      <c r="A21" s="8">
        <v>2004</v>
      </c>
      <c r="B21" s="76">
        <v>213.1</v>
      </c>
      <c r="C21" s="78">
        <v>89.4</v>
      </c>
      <c r="D21" s="78">
        <v>92.6</v>
      </c>
      <c r="E21" s="78">
        <v>31.1</v>
      </c>
      <c r="G21" s="153"/>
    </row>
    <row r="22" spans="1:7">
      <c r="A22" s="8">
        <v>2005</v>
      </c>
      <c r="B22" s="76">
        <v>212.3</v>
      </c>
      <c r="C22" s="78">
        <v>85.2</v>
      </c>
      <c r="D22" s="78">
        <v>93.6</v>
      </c>
      <c r="E22" s="78">
        <v>33.5</v>
      </c>
      <c r="G22" s="153"/>
    </row>
    <row r="23" spans="1:7">
      <c r="A23" s="8">
        <v>2006</v>
      </c>
      <c r="B23" s="76">
        <v>214.4</v>
      </c>
      <c r="C23" s="78">
        <v>89.4</v>
      </c>
      <c r="D23" s="78">
        <v>89.6</v>
      </c>
      <c r="E23" s="78">
        <v>35.4</v>
      </c>
      <c r="G23" s="153"/>
    </row>
    <row r="24" spans="1:7">
      <c r="A24" s="8">
        <v>2007</v>
      </c>
      <c r="B24" s="76">
        <v>217.1</v>
      </c>
      <c r="C24" s="78">
        <v>87.9</v>
      </c>
      <c r="D24" s="78">
        <v>91.5</v>
      </c>
      <c r="E24" s="78">
        <v>37.700000000000003</v>
      </c>
      <c r="G24" s="153"/>
    </row>
    <row r="25" spans="1:7">
      <c r="A25" s="8">
        <v>2008</v>
      </c>
      <c r="B25" s="76">
        <v>221.2</v>
      </c>
      <c r="C25" s="78">
        <v>89.7</v>
      </c>
      <c r="D25" s="78">
        <v>91.3</v>
      </c>
      <c r="E25" s="78">
        <v>40.200000000000003</v>
      </c>
      <c r="G25" s="153"/>
    </row>
    <row r="26" spans="1:7">
      <c r="A26" s="8">
        <v>2009</v>
      </c>
      <c r="B26" s="76">
        <v>215.1</v>
      </c>
      <c r="C26" s="78">
        <v>83.2</v>
      </c>
      <c r="D26" s="78">
        <v>92.2</v>
      </c>
      <c r="E26" s="78">
        <v>39.700000000000003</v>
      </c>
      <c r="G26" s="153"/>
    </row>
    <row r="27" spans="1:7">
      <c r="A27" s="8">
        <v>2010</v>
      </c>
      <c r="B27" s="76">
        <v>222.8</v>
      </c>
      <c r="C27" s="78">
        <v>83.6</v>
      </c>
      <c r="D27" s="78">
        <v>101.4</v>
      </c>
      <c r="E27" s="78">
        <v>37.799999999999997</v>
      </c>
      <c r="G27" s="153"/>
    </row>
    <row r="28" spans="1:7">
      <c r="A28" s="8">
        <v>2011</v>
      </c>
      <c r="B28" s="76">
        <v>231.9</v>
      </c>
      <c r="C28" s="78">
        <v>83.3</v>
      </c>
      <c r="D28" s="78">
        <v>103.5</v>
      </c>
      <c r="E28" s="78">
        <v>45.1</v>
      </c>
      <c r="G28" s="153"/>
    </row>
    <row r="29" spans="1:7">
      <c r="A29" s="8">
        <v>2012</v>
      </c>
      <c r="B29" s="76">
        <v>240.8</v>
      </c>
      <c r="C29" s="78">
        <v>82.8</v>
      </c>
      <c r="D29" s="78">
        <v>107.5</v>
      </c>
      <c r="E29" s="78">
        <v>50.5</v>
      </c>
      <c r="G29" s="153"/>
    </row>
    <row r="30" spans="1:7">
      <c r="A30" s="8">
        <v>2013</v>
      </c>
      <c r="B30" s="76">
        <v>242.8</v>
      </c>
      <c r="C30" s="78">
        <v>81.3</v>
      </c>
      <c r="D30" s="78">
        <v>108.7</v>
      </c>
      <c r="E30" s="78">
        <v>52.8</v>
      </c>
      <c r="G30" s="153"/>
    </row>
    <row r="31" spans="1:7">
      <c r="A31" s="8">
        <v>2014</v>
      </c>
      <c r="B31" s="76">
        <v>238.7</v>
      </c>
      <c r="C31" s="78">
        <v>78.2</v>
      </c>
      <c r="D31" s="78">
        <v>106.3</v>
      </c>
      <c r="E31" s="78">
        <v>54.2</v>
      </c>
      <c r="G31" s="153"/>
    </row>
    <row r="32" spans="1:7">
      <c r="A32" s="8">
        <v>2015</v>
      </c>
      <c r="B32" s="76">
        <v>236.1</v>
      </c>
      <c r="C32" s="78">
        <v>83.1</v>
      </c>
      <c r="D32" s="78">
        <v>105.6</v>
      </c>
      <c r="E32" s="78">
        <v>47.4</v>
      </c>
      <c r="G32" s="153"/>
    </row>
    <row r="33" spans="1:7">
      <c r="A33" s="8">
        <v>2016</v>
      </c>
      <c r="B33" s="76">
        <v>232.7</v>
      </c>
      <c r="C33" s="78">
        <v>78.400000000000006</v>
      </c>
      <c r="D33" s="78">
        <v>106.9</v>
      </c>
      <c r="E33" s="78">
        <v>47.4</v>
      </c>
      <c r="G33" s="153"/>
    </row>
    <row r="34" spans="1:7" s="152" customFormat="1">
      <c r="A34" s="142">
        <v>2017</v>
      </c>
      <c r="B34" s="76">
        <v>224.1</v>
      </c>
      <c r="C34" s="78">
        <v>75.099999999999994</v>
      </c>
      <c r="D34" s="78">
        <v>103</v>
      </c>
      <c r="E34" s="78">
        <v>46</v>
      </c>
      <c r="G34" s="153"/>
    </row>
    <row r="35" spans="1:7" s="239" customFormat="1">
      <c r="A35" s="241">
        <v>2018</v>
      </c>
      <c r="B35" s="76">
        <v>225.4</v>
      </c>
      <c r="C35" s="78">
        <v>72.2</v>
      </c>
      <c r="D35" s="78">
        <v>102.7</v>
      </c>
      <c r="E35" s="78">
        <v>50.5</v>
      </c>
      <c r="G35" s="159"/>
    </row>
    <row r="37" spans="1:7">
      <c r="A37" s="1" t="s">
        <v>22</v>
      </c>
    </row>
    <row r="38" spans="1:7">
      <c r="A38" s="1"/>
    </row>
    <row r="39" spans="1:7">
      <c r="A39" s="241" t="s">
        <v>942</v>
      </c>
      <c r="B39" s="9">
        <f>((B35/B14)^(1/(2018-1997))-1)*100</f>
        <v>0.8270201767606844</v>
      </c>
      <c r="C39" s="16">
        <f t="shared" ref="C39:E39" si="0">((C35/C14)^(1/(2018-1997))-1)*100</f>
        <v>-0.83492056555274363</v>
      </c>
      <c r="D39" s="17">
        <f t="shared" si="0"/>
        <v>1.463143314912374</v>
      </c>
      <c r="E39" s="17">
        <f t="shared" si="0"/>
        <v>2.8833448843247789</v>
      </c>
    </row>
    <row r="40" spans="1:7">
      <c r="A40" s="8" t="s">
        <v>25</v>
      </c>
      <c r="B40" s="9">
        <f>((B24/B14)^(1/(2007-1997))-1)*100</f>
        <v>1.3636286193104308</v>
      </c>
      <c r="C40" s="16">
        <f>((C24/C14)^(1/(2007-1997))-1)*100</f>
        <v>0.20711812646074801</v>
      </c>
      <c r="D40" s="17">
        <f>((D24/D14)^(1/(2007-1997))-1)*100</f>
        <v>1.9136888348831649</v>
      </c>
      <c r="E40" s="17">
        <f>((E24/E14)^(1/(2007-1997))-1)*100</f>
        <v>3.0931133913555175</v>
      </c>
    </row>
    <row r="41" spans="1:7">
      <c r="A41" s="241" t="s">
        <v>943</v>
      </c>
      <c r="B41" s="9">
        <f>((B35/B24)^(1/(2018-2007))-1)*100</f>
        <v>0.34165982864258204</v>
      </c>
      <c r="C41" s="16">
        <f t="shared" ref="C41:E41" si="1">((C35/C24)^(1/(2018-2007))-1)*100</f>
        <v>-1.7728223527308851</v>
      </c>
      <c r="D41" s="17">
        <f t="shared" si="1"/>
        <v>1.0552851283156084</v>
      </c>
      <c r="E41" s="17">
        <f t="shared" si="1"/>
        <v>2.6930166506631048</v>
      </c>
    </row>
    <row r="43" spans="1:7">
      <c r="A43" s="25" t="s">
        <v>594</v>
      </c>
      <c r="B43" s="97" t="s">
        <v>951</v>
      </c>
    </row>
    <row r="44" spans="1:7">
      <c r="A44" s="25" t="s">
        <v>595</v>
      </c>
      <c r="B44" s="3" t="s">
        <v>612</v>
      </c>
    </row>
    <row r="45" spans="1:7">
      <c r="A45" s="1" t="s">
        <v>1</v>
      </c>
      <c r="B45" s="66" t="s">
        <v>614</v>
      </c>
    </row>
  </sheetData>
  <mergeCells count="1">
    <mergeCell ref="B6:E6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55"/>
  <dimension ref="A1:G45"/>
  <sheetViews>
    <sheetView workbookViewId="0">
      <selection activeCell="B43" sqref="B43"/>
    </sheetView>
  </sheetViews>
  <sheetFormatPr defaultRowHeight="15"/>
  <sheetData>
    <row r="1" spans="1:5" ht="15.75">
      <c r="A1" s="227" t="s">
        <v>647</v>
      </c>
      <c r="B1" s="227" t="s">
        <v>979</v>
      </c>
    </row>
    <row r="2" spans="1:5">
      <c r="A2" s="3"/>
      <c r="B2" s="3"/>
    </row>
    <row r="3" spans="1:5">
      <c r="A3" s="1" t="s">
        <v>2</v>
      </c>
    </row>
    <row r="4" spans="1:5">
      <c r="A4" s="1"/>
    </row>
    <row r="5" spans="1:5" ht="56.25">
      <c r="A5" s="4" t="s">
        <v>3</v>
      </c>
      <c r="B5" s="18" t="s">
        <v>110</v>
      </c>
      <c r="C5" s="84" t="s">
        <v>107</v>
      </c>
      <c r="D5" s="6" t="s">
        <v>108</v>
      </c>
      <c r="E5" s="6" t="s">
        <v>109</v>
      </c>
    </row>
    <row r="6" spans="1:5" s="152" customFormat="1">
      <c r="A6" s="67"/>
      <c r="B6" s="246" t="s">
        <v>750</v>
      </c>
      <c r="C6" s="247"/>
      <c r="D6" s="247"/>
      <c r="E6" s="247"/>
    </row>
    <row r="7" spans="1:5">
      <c r="A7" s="8">
        <v>1990</v>
      </c>
      <c r="B7" s="76">
        <v>13086.4</v>
      </c>
      <c r="C7" s="78">
        <v>7743.9</v>
      </c>
      <c r="D7" s="78">
        <v>3447.9</v>
      </c>
      <c r="E7" s="78">
        <v>1894.6</v>
      </c>
    </row>
    <row r="8" spans="1:5">
      <c r="A8" s="8">
        <v>1991</v>
      </c>
      <c r="B8" s="76">
        <v>12857.4</v>
      </c>
      <c r="C8" s="78">
        <v>7476.3</v>
      </c>
      <c r="D8" s="78">
        <v>3441.2</v>
      </c>
      <c r="E8" s="78">
        <v>1939.9</v>
      </c>
    </row>
    <row r="9" spans="1:5">
      <c r="A9" s="8">
        <v>1992</v>
      </c>
      <c r="B9" s="76">
        <v>12731</v>
      </c>
      <c r="C9" s="78">
        <v>7213.7</v>
      </c>
      <c r="D9" s="78">
        <v>3464.1</v>
      </c>
      <c r="E9" s="78">
        <v>2053.1999999999998</v>
      </c>
    </row>
    <row r="10" spans="1:5">
      <c r="A10" s="8">
        <v>1993</v>
      </c>
      <c r="B10" s="76">
        <v>12792.8</v>
      </c>
      <c r="C10" s="78">
        <v>7012.3</v>
      </c>
      <c r="D10" s="78">
        <v>3574.7</v>
      </c>
      <c r="E10" s="78">
        <v>2205.8000000000002</v>
      </c>
    </row>
    <row r="11" spans="1:5">
      <c r="A11" s="8">
        <v>1994</v>
      </c>
      <c r="B11" s="76">
        <v>13058.8</v>
      </c>
      <c r="C11" s="78">
        <v>6877.3</v>
      </c>
      <c r="D11" s="78">
        <v>3860.5</v>
      </c>
      <c r="E11" s="78">
        <v>2321</v>
      </c>
    </row>
    <row r="12" spans="1:5">
      <c r="A12" s="8">
        <v>1995</v>
      </c>
      <c r="B12" s="76">
        <v>13295.4</v>
      </c>
      <c r="C12" s="78">
        <v>6832.6</v>
      </c>
      <c r="D12" s="78">
        <v>4070.5</v>
      </c>
      <c r="E12" s="78">
        <v>2392.3000000000002</v>
      </c>
    </row>
    <row r="13" spans="1:5">
      <c r="A13" s="8">
        <v>1996</v>
      </c>
      <c r="B13" s="76">
        <v>13420.1</v>
      </c>
      <c r="C13" s="78">
        <v>6796</v>
      </c>
      <c r="D13" s="78">
        <v>4187.8</v>
      </c>
      <c r="E13" s="78">
        <v>2436.3000000000002</v>
      </c>
    </row>
    <row r="14" spans="1:5">
      <c r="A14" s="8">
        <v>1997</v>
      </c>
      <c r="B14" s="76">
        <v>13708.1</v>
      </c>
      <c r="C14" s="78">
        <v>6659.1</v>
      </c>
      <c r="D14" s="78">
        <v>4499.8999999999996</v>
      </c>
      <c r="E14" s="78">
        <v>2549.1</v>
      </c>
    </row>
    <row r="15" spans="1:5">
      <c r="A15" s="8">
        <v>1998</v>
      </c>
      <c r="B15" s="76">
        <v>14046.9</v>
      </c>
      <c r="C15" s="78">
        <v>6729.8</v>
      </c>
      <c r="D15" s="78">
        <v>4668.3</v>
      </c>
      <c r="E15" s="78">
        <v>2648.8</v>
      </c>
    </row>
    <row r="16" spans="1:5">
      <c r="A16" s="8">
        <v>1999</v>
      </c>
      <c r="B16" s="76">
        <v>14401.9</v>
      </c>
      <c r="C16" s="78">
        <v>6873</v>
      </c>
      <c r="D16" s="78">
        <v>4757.3</v>
      </c>
      <c r="E16" s="78">
        <v>2771.6</v>
      </c>
    </row>
    <row r="17" spans="1:5">
      <c r="A17" s="8">
        <v>2000</v>
      </c>
      <c r="B17" s="76">
        <v>14760</v>
      </c>
      <c r="C17" s="78">
        <v>7043.5</v>
      </c>
      <c r="D17" s="78">
        <v>4795.6000000000004</v>
      </c>
      <c r="E17" s="78">
        <v>2920.9</v>
      </c>
    </row>
    <row r="18" spans="1:5">
      <c r="A18" s="8">
        <v>2001</v>
      </c>
      <c r="B18" s="76">
        <v>14932.2</v>
      </c>
      <c r="C18" s="78">
        <v>6901.5</v>
      </c>
      <c r="D18" s="78">
        <v>5003.8999999999996</v>
      </c>
      <c r="E18" s="78">
        <v>3026.8</v>
      </c>
    </row>
    <row r="19" spans="1:5">
      <c r="A19" s="8">
        <v>2002</v>
      </c>
      <c r="B19" s="76">
        <v>15291.3</v>
      </c>
      <c r="C19" s="78">
        <v>7001.4</v>
      </c>
      <c r="D19" s="78">
        <v>5162.8999999999996</v>
      </c>
      <c r="E19" s="78">
        <v>3127</v>
      </c>
    </row>
    <row r="20" spans="1:5">
      <c r="A20" s="8">
        <v>2003</v>
      </c>
      <c r="B20" s="76">
        <v>15661</v>
      </c>
      <c r="C20" s="78">
        <v>7050.5</v>
      </c>
      <c r="D20" s="78">
        <v>5333.5</v>
      </c>
      <c r="E20" s="78">
        <v>3277</v>
      </c>
    </row>
    <row r="21" spans="1:5">
      <c r="A21" s="8">
        <v>2004</v>
      </c>
      <c r="B21" s="76">
        <v>15914.9</v>
      </c>
      <c r="C21" s="78">
        <v>7119.6</v>
      </c>
      <c r="D21" s="78">
        <v>5427.8</v>
      </c>
      <c r="E21" s="78">
        <v>3367.5</v>
      </c>
    </row>
    <row r="22" spans="1:5">
      <c r="A22" s="8">
        <v>2005</v>
      </c>
      <c r="B22" s="76">
        <v>16123.4</v>
      </c>
      <c r="C22" s="78">
        <v>6969.5</v>
      </c>
      <c r="D22" s="78">
        <v>5571.6</v>
      </c>
      <c r="E22" s="78">
        <v>3582.3</v>
      </c>
    </row>
    <row r="23" spans="1:5">
      <c r="A23" s="8">
        <v>2006</v>
      </c>
      <c r="B23" s="76">
        <v>16396</v>
      </c>
      <c r="C23" s="78">
        <v>6964.4</v>
      </c>
      <c r="D23" s="78">
        <v>5658.3</v>
      </c>
      <c r="E23" s="78">
        <v>3773.3</v>
      </c>
    </row>
    <row r="24" spans="1:5">
      <c r="A24" s="8">
        <v>2007</v>
      </c>
      <c r="B24" s="76">
        <v>16769.2</v>
      </c>
      <c r="C24" s="78">
        <v>6978.1</v>
      </c>
      <c r="D24" s="78">
        <v>5870.9</v>
      </c>
      <c r="E24" s="78">
        <v>3920.2</v>
      </c>
    </row>
    <row r="25" spans="1:5">
      <c r="A25" s="8">
        <v>2008</v>
      </c>
      <c r="B25" s="76">
        <v>17010.2</v>
      </c>
      <c r="C25" s="78">
        <v>7029.4</v>
      </c>
      <c r="D25" s="78">
        <v>5938.5</v>
      </c>
      <c r="E25" s="78">
        <v>4042.3</v>
      </c>
    </row>
    <row r="26" spans="1:5">
      <c r="A26" s="8">
        <v>2009</v>
      </c>
      <c r="B26" s="76">
        <v>16727.599999999999</v>
      </c>
      <c r="C26" s="78">
        <v>6694.1</v>
      </c>
      <c r="D26" s="78">
        <v>5927</v>
      </c>
      <c r="E26" s="78">
        <v>4106.5</v>
      </c>
    </row>
    <row r="27" spans="1:5">
      <c r="A27" s="8">
        <v>2010</v>
      </c>
      <c r="B27" s="76">
        <v>16964.3</v>
      </c>
      <c r="C27" s="78">
        <v>6630.3</v>
      </c>
      <c r="D27" s="78">
        <v>6040.6</v>
      </c>
      <c r="E27" s="78">
        <v>4293.3999999999996</v>
      </c>
    </row>
    <row r="28" spans="1:5">
      <c r="A28" s="8">
        <v>2011</v>
      </c>
      <c r="B28" s="76">
        <v>17221</v>
      </c>
      <c r="C28" s="78">
        <v>6611.5</v>
      </c>
      <c r="D28" s="78">
        <v>6180.2</v>
      </c>
      <c r="E28" s="78">
        <v>4429.3</v>
      </c>
    </row>
    <row r="29" spans="1:5">
      <c r="A29" s="8">
        <v>2012</v>
      </c>
      <c r="B29" s="76">
        <v>17437.900000000001</v>
      </c>
      <c r="C29" s="78">
        <v>6537</v>
      </c>
      <c r="D29" s="78">
        <v>6264.7</v>
      </c>
      <c r="E29" s="78">
        <v>4636.2</v>
      </c>
    </row>
    <row r="30" spans="1:5">
      <c r="A30" s="8">
        <v>2013</v>
      </c>
      <c r="B30" s="76">
        <v>17691.099999999999</v>
      </c>
      <c r="C30" s="78">
        <v>6569.3</v>
      </c>
      <c r="D30" s="78">
        <v>6323.9</v>
      </c>
      <c r="E30" s="78">
        <v>4797.8999999999996</v>
      </c>
    </row>
    <row r="31" spans="1:5">
      <c r="A31" s="8">
        <v>2014</v>
      </c>
      <c r="B31" s="76">
        <v>17802.2</v>
      </c>
      <c r="C31" s="78">
        <v>6520.9</v>
      </c>
      <c r="D31" s="78">
        <v>6373.7</v>
      </c>
      <c r="E31" s="78">
        <v>4907.6000000000004</v>
      </c>
    </row>
    <row r="32" spans="1:5">
      <c r="A32" s="8">
        <v>2015</v>
      </c>
      <c r="B32" s="76">
        <v>17946.7</v>
      </c>
      <c r="C32" s="78">
        <v>6302</v>
      </c>
      <c r="D32" s="78">
        <v>6475.7</v>
      </c>
      <c r="E32" s="78">
        <v>5169</v>
      </c>
    </row>
    <row r="33" spans="1:7">
      <c r="A33" s="8">
        <v>2016</v>
      </c>
      <c r="B33" s="76">
        <v>18079.900000000001</v>
      </c>
      <c r="C33" s="78">
        <v>6205.7</v>
      </c>
      <c r="D33" s="78">
        <v>6474.7</v>
      </c>
      <c r="E33" s="78">
        <v>5399.5</v>
      </c>
    </row>
    <row r="34" spans="1:7" s="152" customFormat="1">
      <c r="A34" s="142">
        <v>2017</v>
      </c>
      <c r="B34" s="76">
        <v>18416.5</v>
      </c>
      <c r="C34" s="78">
        <v>6283.8</v>
      </c>
      <c r="D34" s="78">
        <v>6519.3</v>
      </c>
      <c r="E34" s="78">
        <v>5613.4</v>
      </c>
      <c r="G34" s="155"/>
    </row>
    <row r="35" spans="1:7" s="239" customFormat="1">
      <c r="A35" s="241">
        <v>2018</v>
      </c>
      <c r="B35" s="76">
        <v>18657.5</v>
      </c>
      <c r="C35" s="78">
        <v>6202.9</v>
      </c>
      <c r="D35" s="78">
        <v>6674.5</v>
      </c>
      <c r="E35" s="78">
        <v>5780.1</v>
      </c>
      <c r="G35" s="159"/>
    </row>
    <row r="37" spans="1:7">
      <c r="A37" s="1" t="s">
        <v>22</v>
      </c>
    </row>
    <row r="38" spans="1:7">
      <c r="A38" s="1"/>
    </row>
    <row r="39" spans="1:7">
      <c r="A39" s="241" t="s">
        <v>942</v>
      </c>
      <c r="B39" s="9">
        <f>((B35/B14)^(1/(2018-1997))-1)*100</f>
        <v>1.4787377291768822</v>
      </c>
      <c r="C39" s="16">
        <f t="shared" ref="C39:E39" si="0">((C35/C14)^(1/(2018-1997))-1)*100</f>
        <v>-0.33736969977269382</v>
      </c>
      <c r="D39" s="17">
        <f t="shared" si="0"/>
        <v>1.895061763030359</v>
      </c>
      <c r="E39" s="17">
        <f t="shared" si="0"/>
        <v>3.9754670736754871</v>
      </c>
    </row>
    <row r="40" spans="1:7">
      <c r="A40" s="8" t="s">
        <v>25</v>
      </c>
      <c r="B40" s="9">
        <f>((B24/B14)^(1/(2007-1997))-1)*100</f>
        <v>2.0360194830809197</v>
      </c>
      <c r="C40" s="16">
        <f>((C24/C14)^(1/(2007-1997))-1)*100</f>
        <v>0.46901980206806027</v>
      </c>
      <c r="D40" s="17">
        <f>((D24/D14)^(1/(2007-1997))-1)*100</f>
        <v>2.6952087489671595</v>
      </c>
      <c r="E40" s="17">
        <f>((E24/E14)^(1/(2007-1997))-1)*100</f>
        <v>4.397989511397804</v>
      </c>
    </row>
    <row r="41" spans="1:7">
      <c r="A41" s="241" t="s">
        <v>943</v>
      </c>
      <c r="B41" s="9">
        <f>((B35/B24)^(1/(2018-2007))-1)*100</f>
        <v>0.97475958326038725</v>
      </c>
      <c r="C41" s="16">
        <f t="shared" ref="C41:E41" si="1">((C35/C24)^(1/(2018-2007))-1)*100</f>
        <v>-1.0648332512646297</v>
      </c>
      <c r="D41" s="17">
        <f t="shared" si="1"/>
        <v>1.1730666427517411</v>
      </c>
      <c r="E41" s="17">
        <f t="shared" si="1"/>
        <v>3.5928398717844701</v>
      </c>
    </row>
    <row r="43" spans="1:7">
      <c r="A43" s="25" t="s">
        <v>594</v>
      </c>
      <c r="B43" s="97" t="s">
        <v>951</v>
      </c>
    </row>
    <row r="44" spans="1:7">
      <c r="A44" s="25" t="s">
        <v>595</v>
      </c>
      <c r="B44" s="3" t="s">
        <v>612</v>
      </c>
    </row>
    <row r="45" spans="1:7">
      <c r="A45" s="1" t="s">
        <v>1</v>
      </c>
      <c r="B45" s="66" t="s">
        <v>614</v>
      </c>
    </row>
  </sheetData>
  <mergeCells count="1">
    <mergeCell ref="B6:E6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60"/>
  <dimension ref="A1:G45"/>
  <sheetViews>
    <sheetView workbookViewId="0">
      <selection activeCell="B43" sqref="B43"/>
    </sheetView>
  </sheetViews>
  <sheetFormatPr defaultRowHeight="15"/>
  <sheetData>
    <row r="1" spans="1:5" ht="15.75">
      <c r="A1" s="227" t="s">
        <v>648</v>
      </c>
      <c r="B1" s="227" t="s">
        <v>980</v>
      </c>
    </row>
    <row r="2" spans="1:5">
      <c r="A2" s="3"/>
      <c r="B2" s="3"/>
    </row>
    <row r="3" spans="1:5">
      <c r="A3" s="1" t="s">
        <v>2</v>
      </c>
    </row>
    <row r="4" spans="1:5">
      <c r="A4" s="1"/>
    </row>
    <row r="5" spans="1:5" ht="56.25">
      <c r="A5" s="4" t="s">
        <v>3</v>
      </c>
      <c r="B5" s="18" t="s">
        <v>110</v>
      </c>
      <c r="C5" s="84" t="s">
        <v>107</v>
      </c>
      <c r="D5" s="6" t="s">
        <v>108</v>
      </c>
      <c r="E5" s="6" t="s">
        <v>109</v>
      </c>
    </row>
    <row r="6" spans="1:5" s="154" customFormat="1">
      <c r="A6" s="67"/>
      <c r="B6" s="246" t="s">
        <v>750</v>
      </c>
      <c r="C6" s="247"/>
      <c r="D6" s="247"/>
      <c r="E6" s="247"/>
    </row>
    <row r="7" spans="1:5">
      <c r="A7" s="8">
        <v>1990</v>
      </c>
      <c r="B7" s="76">
        <v>388.6</v>
      </c>
      <c r="C7" s="78">
        <v>268.2</v>
      </c>
      <c r="D7" s="78">
        <v>95.3</v>
      </c>
      <c r="E7" s="78">
        <v>25.1</v>
      </c>
    </row>
    <row r="8" spans="1:5">
      <c r="A8" s="8">
        <v>1991</v>
      </c>
      <c r="B8" s="76">
        <v>392.3</v>
      </c>
      <c r="C8" s="78">
        <v>265.3</v>
      </c>
      <c r="D8" s="78">
        <v>99.8</v>
      </c>
      <c r="E8" s="78">
        <v>27.2</v>
      </c>
    </row>
    <row r="9" spans="1:5">
      <c r="A9" s="8">
        <v>1992</v>
      </c>
      <c r="B9" s="76">
        <v>394.8</v>
      </c>
      <c r="C9" s="78">
        <v>262.8</v>
      </c>
      <c r="D9" s="78">
        <v>103.3</v>
      </c>
      <c r="E9" s="78">
        <v>28.7</v>
      </c>
    </row>
    <row r="10" spans="1:5">
      <c r="A10" s="8">
        <v>1993</v>
      </c>
      <c r="B10" s="76">
        <v>396.4</v>
      </c>
      <c r="C10" s="78">
        <v>260.5</v>
      </c>
      <c r="D10" s="78">
        <v>103.5</v>
      </c>
      <c r="E10" s="78">
        <v>32.4</v>
      </c>
    </row>
    <row r="11" spans="1:5">
      <c r="A11" s="8">
        <v>1994</v>
      </c>
      <c r="B11" s="76">
        <v>394.4</v>
      </c>
      <c r="C11" s="78">
        <v>254.3</v>
      </c>
      <c r="D11" s="78">
        <v>108.1</v>
      </c>
      <c r="E11" s="78">
        <v>32</v>
      </c>
    </row>
    <row r="12" spans="1:5">
      <c r="A12" s="8">
        <v>1995</v>
      </c>
      <c r="B12" s="76">
        <v>391.4</v>
      </c>
      <c r="C12" s="78">
        <v>244.8</v>
      </c>
      <c r="D12" s="78">
        <v>112.3</v>
      </c>
      <c r="E12" s="78">
        <v>34.299999999999997</v>
      </c>
    </row>
    <row r="13" spans="1:5">
      <c r="A13" s="8">
        <v>1996</v>
      </c>
      <c r="B13" s="76">
        <v>387.6</v>
      </c>
      <c r="C13" s="78">
        <v>243.7</v>
      </c>
      <c r="D13" s="78">
        <v>112.6</v>
      </c>
      <c r="E13" s="78">
        <v>31.3</v>
      </c>
    </row>
    <row r="14" spans="1:5">
      <c r="A14" s="8">
        <v>1997</v>
      </c>
      <c r="B14" s="76">
        <v>382.5</v>
      </c>
      <c r="C14" s="78">
        <v>232.3</v>
      </c>
      <c r="D14" s="78">
        <v>116.6</v>
      </c>
      <c r="E14" s="78">
        <v>33.6</v>
      </c>
    </row>
    <row r="15" spans="1:5">
      <c r="A15" s="8">
        <v>1998</v>
      </c>
      <c r="B15" s="76">
        <v>376.6</v>
      </c>
      <c r="C15" s="78">
        <v>224.4</v>
      </c>
      <c r="D15" s="78">
        <v>117.3</v>
      </c>
      <c r="E15" s="78">
        <v>34.9</v>
      </c>
    </row>
    <row r="16" spans="1:5">
      <c r="A16" s="8">
        <v>1999</v>
      </c>
      <c r="B16" s="76">
        <v>373.3</v>
      </c>
      <c r="C16" s="78">
        <v>217.7</v>
      </c>
      <c r="D16" s="78">
        <v>120.4</v>
      </c>
      <c r="E16" s="78">
        <v>35.200000000000003</v>
      </c>
    </row>
    <row r="17" spans="1:5">
      <c r="A17" s="8">
        <v>2000</v>
      </c>
      <c r="B17" s="76">
        <v>370.7</v>
      </c>
      <c r="C17" s="78">
        <v>213.5</v>
      </c>
      <c r="D17" s="78">
        <v>120.7</v>
      </c>
      <c r="E17" s="78">
        <v>36.5</v>
      </c>
    </row>
    <row r="18" spans="1:5">
      <c r="A18" s="8">
        <v>2001</v>
      </c>
      <c r="B18" s="76">
        <v>367.1</v>
      </c>
      <c r="C18" s="78">
        <v>206.1</v>
      </c>
      <c r="D18" s="78">
        <v>121.8</v>
      </c>
      <c r="E18" s="78">
        <v>39.200000000000003</v>
      </c>
    </row>
    <row r="19" spans="1:5">
      <c r="A19" s="8">
        <v>2002</v>
      </c>
      <c r="B19" s="76">
        <v>365.4</v>
      </c>
      <c r="C19" s="78">
        <v>199.7</v>
      </c>
      <c r="D19" s="78">
        <v>125.4</v>
      </c>
      <c r="E19" s="78">
        <v>40.299999999999997</v>
      </c>
    </row>
    <row r="20" spans="1:5">
      <c r="A20" s="8">
        <v>2003</v>
      </c>
      <c r="B20" s="76">
        <v>365.1</v>
      </c>
      <c r="C20" s="78">
        <v>192.6</v>
      </c>
      <c r="D20" s="78">
        <v>131.19999999999999</v>
      </c>
      <c r="E20" s="78">
        <v>41.3</v>
      </c>
    </row>
    <row r="21" spans="1:5">
      <c r="A21" s="8">
        <v>2004</v>
      </c>
      <c r="B21" s="76">
        <v>364.8</v>
      </c>
      <c r="C21" s="78">
        <v>195.4</v>
      </c>
      <c r="D21" s="78">
        <v>129.30000000000001</v>
      </c>
      <c r="E21" s="78">
        <v>40.1</v>
      </c>
    </row>
    <row r="22" spans="1:5">
      <c r="A22" s="8">
        <v>2005</v>
      </c>
      <c r="B22" s="76">
        <v>362.9</v>
      </c>
      <c r="C22" s="78">
        <v>189.8</v>
      </c>
      <c r="D22" s="78">
        <v>131.69999999999999</v>
      </c>
      <c r="E22" s="78">
        <v>41.4</v>
      </c>
    </row>
    <row r="23" spans="1:5">
      <c r="A23" s="8">
        <v>2006</v>
      </c>
      <c r="B23" s="76">
        <v>360.3</v>
      </c>
      <c r="C23" s="78">
        <v>191.5</v>
      </c>
      <c r="D23" s="78">
        <v>125.8</v>
      </c>
      <c r="E23" s="78">
        <v>43</v>
      </c>
    </row>
    <row r="24" spans="1:5">
      <c r="A24" s="8">
        <v>2007</v>
      </c>
      <c r="B24" s="76">
        <v>358.3</v>
      </c>
      <c r="C24" s="78">
        <v>186.1</v>
      </c>
      <c r="D24" s="78">
        <v>125.9</v>
      </c>
      <c r="E24" s="78">
        <v>46.3</v>
      </c>
    </row>
    <row r="25" spans="1:5">
      <c r="A25" s="8">
        <v>2008</v>
      </c>
      <c r="B25" s="76">
        <v>358.7</v>
      </c>
      <c r="C25" s="78">
        <v>183.2</v>
      </c>
      <c r="D25" s="78">
        <v>126.2</v>
      </c>
      <c r="E25" s="78">
        <v>49.3</v>
      </c>
    </row>
    <row r="26" spans="1:5">
      <c r="A26" s="8">
        <v>2009</v>
      </c>
      <c r="B26" s="76">
        <v>360.3</v>
      </c>
      <c r="C26" s="78">
        <v>177.8</v>
      </c>
      <c r="D26" s="78">
        <v>133.69999999999999</v>
      </c>
      <c r="E26" s="78">
        <v>48.8</v>
      </c>
    </row>
    <row r="27" spans="1:5">
      <c r="A27" s="8">
        <v>2010</v>
      </c>
      <c r="B27" s="76">
        <v>362.6</v>
      </c>
      <c r="C27" s="78">
        <v>172.9</v>
      </c>
      <c r="D27" s="78">
        <v>142.30000000000001</v>
      </c>
      <c r="E27" s="78">
        <v>47.4</v>
      </c>
    </row>
    <row r="28" spans="1:5">
      <c r="A28" s="8">
        <v>2011</v>
      </c>
      <c r="B28" s="76">
        <v>362.1</v>
      </c>
      <c r="C28" s="78">
        <v>167</v>
      </c>
      <c r="D28" s="78">
        <v>140.69999999999999</v>
      </c>
      <c r="E28" s="78">
        <v>54.4</v>
      </c>
    </row>
    <row r="29" spans="1:5">
      <c r="A29" s="8">
        <v>2012</v>
      </c>
      <c r="B29" s="76">
        <v>360.6</v>
      </c>
      <c r="C29" s="78">
        <v>159.5</v>
      </c>
      <c r="D29" s="78">
        <v>142.1</v>
      </c>
      <c r="E29" s="78">
        <v>59</v>
      </c>
    </row>
    <row r="30" spans="1:5">
      <c r="A30" s="8">
        <v>2013</v>
      </c>
      <c r="B30" s="76">
        <v>358.4</v>
      </c>
      <c r="C30" s="78">
        <v>154.80000000000001</v>
      </c>
      <c r="D30" s="78">
        <v>141.69999999999999</v>
      </c>
      <c r="E30" s="78">
        <v>61.9</v>
      </c>
    </row>
    <row r="31" spans="1:5">
      <c r="A31" s="8">
        <v>2014</v>
      </c>
      <c r="B31" s="76">
        <v>354.1</v>
      </c>
      <c r="C31" s="78">
        <v>151.69999999999999</v>
      </c>
      <c r="D31" s="78">
        <v>138.80000000000001</v>
      </c>
      <c r="E31" s="78">
        <v>63.6</v>
      </c>
    </row>
    <row r="32" spans="1:5">
      <c r="A32" s="8">
        <v>2015</v>
      </c>
      <c r="B32" s="76">
        <v>349.4</v>
      </c>
      <c r="C32" s="78">
        <v>151.6</v>
      </c>
      <c r="D32" s="78">
        <v>141.1</v>
      </c>
      <c r="E32" s="78">
        <v>56.7</v>
      </c>
    </row>
    <row r="33" spans="1:7">
      <c r="A33" s="8">
        <v>2016</v>
      </c>
      <c r="B33" s="76">
        <v>347.1</v>
      </c>
      <c r="C33" s="78">
        <v>147.30000000000001</v>
      </c>
      <c r="D33" s="78">
        <v>142.9</v>
      </c>
      <c r="E33" s="78">
        <v>56.9</v>
      </c>
    </row>
    <row r="34" spans="1:7" s="154" customFormat="1">
      <c r="A34" s="142">
        <v>2017</v>
      </c>
      <c r="B34" s="76">
        <v>344.5</v>
      </c>
      <c r="C34" s="78">
        <v>147.1</v>
      </c>
      <c r="D34" s="78">
        <v>143.69999999999999</v>
      </c>
      <c r="E34" s="78">
        <v>53.7</v>
      </c>
      <c r="G34" s="157"/>
    </row>
    <row r="35" spans="1:7" s="239" customFormat="1">
      <c r="A35" s="241">
        <v>2018</v>
      </c>
      <c r="B35" s="76">
        <v>339.3</v>
      </c>
      <c r="C35" s="78">
        <v>139</v>
      </c>
      <c r="D35" s="78">
        <v>141</v>
      </c>
      <c r="E35" s="78">
        <v>59.3</v>
      </c>
      <c r="G35" s="159"/>
    </row>
    <row r="37" spans="1:7">
      <c r="A37" s="1" t="s">
        <v>22</v>
      </c>
    </row>
    <row r="38" spans="1:7">
      <c r="A38" s="1"/>
    </row>
    <row r="39" spans="1:7">
      <c r="A39" s="241" t="s">
        <v>942</v>
      </c>
      <c r="B39" s="9">
        <f>((B35/B14)^(1/(2018-1997))-1)*100</f>
        <v>-0.56906030894596782</v>
      </c>
      <c r="C39" s="16">
        <f t="shared" ref="C39:E39" si="0">((C35/C14)^(1/(2018-1997))-1)*100</f>
        <v>-2.4158432034449562</v>
      </c>
      <c r="D39" s="17">
        <f t="shared" si="0"/>
        <v>0.90891826120087504</v>
      </c>
      <c r="E39" s="17">
        <f t="shared" si="0"/>
        <v>2.7420798649685718</v>
      </c>
    </row>
    <row r="40" spans="1:7">
      <c r="A40" s="8" t="s">
        <v>25</v>
      </c>
      <c r="B40" s="9">
        <f>((B24/B14)^(1/(2007-1997))-1)*100</f>
        <v>-0.65144909912359106</v>
      </c>
      <c r="C40" s="16">
        <f>((C24/C14)^(1/(2007-1997))-1)*100</f>
        <v>-2.1930499545486981</v>
      </c>
      <c r="D40" s="17">
        <f>((D24/D14)^(1/(2007-1997))-1)*100</f>
        <v>0.77033862900115491</v>
      </c>
      <c r="E40" s="17">
        <f>((E24/E14)^(1/(2007-1997))-1)*100</f>
        <v>3.2581099409804359</v>
      </c>
    </row>
    <row r="41" spans="1:7">
      <c r="A41" s="241" t="s">
        <v>943</v>
      </c>
      <c r="B41" s="9">
        <f>((B35/B24)^(1/(2018-2007))-1)*100</f>
        <v>-0.49410212065735815</v>
      </c>
      <c r="C41" s="16">
        <f t="shared" ref="C41:E41" si="1">((C35/C24)^(1/(2018-2007))-1)*100</f>
        <v>-2.6179420993772573</v>
      </c>
      <c r="D41" s="17">
        <f t="shared" si="1"/>
        <v>1.0350651131915578</v>
      </c>
      <c r="E41" s="17">
        <f t="shared" si="1"/>
        <v>2.275199797293781</v>
      </c>
    </row>
    <row r="43" spans="1:7">
      <c r="A43" s="25" t="s">
        <v>594</v>
      </c>
      <c r="B43" s="97" t="s">
        <v>951</v>
      </c>
    </row>
    <row r="44" spans="1:7">
      <c r="A44" s="25" t="s">
        <v>595</v>
      </c>
      <c r="B44" s="3" t="s">
        <v>612</v>
      </c>
    </row>
    <row r="45" spans="1:7">
      <c r="A45" s="1" t="s">
        <v>1</v>
      </c>
      <c r="B45" s="66" t="s">
        <v>614</v>
      </c>
    </row>
  </sheetData>
  <mergeCells count="1">
    <mergeCell ref="B6:E6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63"/>
  <dimension ref="A1:G45"/>
  <sheetViews>
    <sheetView workbookViewId="0">
      <selection activeCell="N11" sqref="N11"/>
    </sheetView>
  </sheetViews>
  <sheetFormatPr defaultRowHeight="15"/>
  <sheetData>
    <row r="1" spans="1:7" ht="15.75">
      <c r="A1" s="227" t="s">
        <v>649</v>
      </c>
      <c r="B1" s="227" t="s">
        <v>981</v>
      </c>
    </row>
    <row r="2" spans="1:7">
      <c r="A2" s="3"/>
      <c r="B2" s="3"/>
    </row>
    <row r="3" spans="1:7">
      <c r="A3" s="1" t="s">
        <v>2</v>
      </c>
    </row>
    <row r="4" spans="1:7">
      <c r="A4" s="1"/>
    </row>
    <row r="5" spans="1:7" ht="56.25">
      <c r="A5" s="4" t="s">
        <v>3</v>
      </c>
      <c r="B5" s="18" t="s">
        <v>110</v>
      </c>
      <c r="C5" s="84" t="s">
        <v>107</v>
      </c>
      <c r="D5" s="6" t="s">
        <v>108</v>
      </c>
      <c r="E5" s="6" t="s">
        <v>109</v>
      </c>
    </row>
    <row r="6" spans="1:7" s="156" customFormat="1">
      <c r="A6" s="67"/>
      <c r="B6" s="246" t="s">
        <v>750</v>
      </c>
      <c r="C6" s="247"/>
      <c r="D6" s="247"/>
      <c r="E6" s="247"/>
    </row>
    <row r="7" spans="1:7">
      <c r="A7" s="8">
        <v>1990</v>
      </c>
      <c r="B7" s="76">
        <v>18334.5</v>
      </c>
      <c r="C7" s="78">
        <v>11927.2</v>
      </c>
      <c r="D7" s="78">
        <v>4243.8999999999996</v>
      </c>
      <c r="E7" s="78">
        <v>2163.4</v>
      </c>
      <c r="G7" s="159"/>
    </row>
    <row r="8" spans="1:7">
      <c r="A8" s="8">
        <v>1991</v>
      </c>
      <c r="B8" s="76">
        <v>18556.7</v>
      </c>
      <c r="C8" s="78">
        <v>11970.7</v>
      </c>
      <c r="D8" s="78">
        <v>4327.7</v>
      </c>
      <c r="E8" s="78">
        <v>2258.3000000000002</v>
      </c>
      <c r="G8" s="159"/>
    </row>
    <row r="9" spans="1:7">
      <c r="A9" s="8">
        <v>1992</v>
      </c>
      <c r="B9" s="76">
        <v>18772.2</v>
      </c>
      <c r="C9" s="78">
        <v>11917.4</v>
      </c>
      <c r="D9" s="78">
        <v>4453.1000000000004</v>
      </c>
      <c r="E9" s="78">
        <v>2401.6999999999998</v>
      </c>
      <c r="G9" s="159"/>
    </row>
    <row r="10" spans="1:7">
      <c r="A10" s="8">
        <v>1993</v>
      </c>
      <c r="B10" s="76">
        <v>18973.2</v>
      </c>
      <c r="C10" s="78">
        <v>11771.5</v>
      </c>
      <c r="D10" s="78">
        <v>4620.7</v>
      </c>
      <c r="E10" s="78">
        <v>2581</v>
      </c>
      <c r="G10" s="159"/>
    </row>
    <row r="11" spans="1:7">
      <c r="A11" s="8">
        <v>1994</v>
      </c>
      <c r="B11" s="76">
        <v>19182</v>
      </c>
      <c r="C11" s="78">
        <v>11455.1</v>
      </c>
      <c r="D11" s="78">
        <v>4993.7</v>
      </c>
      <c r="E11" s="78">
        <v>2733.2</v>
      </c>
      <c r="G11" s="159"/>
    </row>
    <row r="12" spans="1:7">
      <c r="A12" s="8">
        <v>1995</v>
      </c>
      <c r="B12" s="76">
        <v>19405.7</v>
      </c>
      <c r="C12" s="78">
        <v>11372.8</v>
      </c>
      <c r="D12" s="78">
        <v>5229.2</v>
      </c>
      <c r="E12" s="78">
        <v>2803.7</v>
      </c>
      <c r="G12" s="159"/>
    </row>
    <row r="13" spans="1:7">
      <c r="A13" s="8">
        <v>1996</v>
      </c>
      <c r="B13" s="76">
        <v>19640.2</v>
      </c>
      <c r="C13" s="78">
        <v>11347.6</v>
      </c>
      <c r="D13" s="78">
        <v>5399.6</v>
      </c>
      <c r="E13" s="78">
        <v>2893</v>
      </c>
      <c r="G13" s="159"/>
    </row>
    <row r="14" spans="1:7">
      <c r="A14" s="8">
        <v>1997</v>
      </c>
      <c r="B14" s="76">
        <v>19856.2</v>
      </c>
      <c r="C14" s="78">
        <v>11090.1</v>
      </c>
      <c r="D14" s="78">
        <v>5745.7</v>
      </c>
      <c r="E14" s="78">
        <v>3020.4</v>
      </c>
      <c r="G14" s="159"/>
    </row>
    <row r="15" spans="1:7">
      <c r="A15" s="8">
        <v>1998</v>
      </c>
      <c r="B15" s="76">
        <v>20061.7</v>
      </c>
      <c r="C15" s="78">
        <v>11059.6</v>
      </c>
      <c r="D15" s="78">
        <v>5888.9</v>
      </c>
      <c r="E15" s="78">
        <v>3113.2</v>
      </c>
      <c r="G15" s="159"/>
    </row>
    <row r="16" spans="1:7">
      <c r="A16" s="8">
        <v>1999</v>
      </c>
      <c r="B16" s="76">
        <v>20271.599999999999</v>
      </c>
      <c r="C16" s="78">
        <v>11039.7</v>
      </c>
      <c r="D16" s="78">
        <v>5949.8</v>
      </c>
      <c r="E16" s="78">
        <v>3282.1</v>
      </c>
      <c r="G16" s="159"/>
    </row>
    <row r="17" spans="1:7">
      <c r="A17" s="8">
        <v>2000</v>
      </c>
      <c r="B17" s="76">
        <v>20520.900000000001</v>
      </c>
      <c r="C17" s="78">
        <v>11131.7</v>
      </c>
      <c r="D17" s="78">
        <v>5931.1</v>
      </c>
      <c r="E17" s="78">
        <v>3458.1</v>
      </c>
      <c r="G17" s="159"/>
    </row>
    <row r="18" spans="1:7">
      <c r="A18" s="8">
        <v>2001</v>
      </c>
      <c r="B18" s="76">
        <v>20795.5</v>
      </c>
      <c r="C18" s="78">
        <v>10929.4</v>
      </c>
      <c r="D18" s="78">
        <v>6240.6</v>
      </c>
      <c r="E18" s="78">
        <v>3625.5</v>
      </c>
      <c r="G18" s="159"/>
    </row>
    <row r="19" spans="1:7">
      <c r="A19" s="8">
        <v>2002</v>
      </c>
      <c r="B19" s="76">
        <v>21077.4</v>
      </c>
      <c r="C19" s="78">
        <v>10932.1</v>
      </c>
      <c r="D19" s="78">
        <v>6383.9</v>
      </c>
      <c r="E19" s="78">
        <v>3761.4</v>
      </c>
      <c r="G19" s="159"/>
    </row>
    <row r="20" spans="1:7">
      <c r="A20" s="8">
        <v>2003</v>
      </c>
      <c r="B20" s="76">
        <v>21317</v>
      </c>
      <c r="C20" s="78">
        <v>10839.5</v>
      </c>
      <c r="D20" s="78">
        <v>6518.7</v>
      </c>
      <c r="E20" s="78">
        <v>3958.8</v>
      </c>
      <c r="G20" s="159"/>
    </row>
    <row r="21" spans="1:7">
      <c r="A21" s="8">
        <v>2004</v>
      </c>
      <c r="B21" s="76">
        <v>21569.5</v>
      </c>
      <c r="C21" s="78">
        <v>10884.7</v>
      </c>
      <c r="D21" s="78">
        <v>6658.7</v>
      </c>
      <c r="E21" s="78">
        <v>4026.1</v>
      </c>
      <c r="G21" s="159"/>
    </row>
    <row r="22" spans="1:7">
      <c r="A22" s="8">
        <v>2005</v>
      </c>
      <c r="B22" s="76">
        <v>21835.9</v>
      </c>
      <c r="C22" s="78">
        <v>10730.6</v>
      </c>
      <c r="D22" s="78">
        <v>6817.4</v>
      </c>
      <c r="E22" s="78">
        <v>4287.8999999999996</v>
      </c>
      <c r="G22" s="159"/>
    </row>
    <row r="23" spans="1:7">
      <c r="A23" s="8">
        <v>2006</v>
      </c>
      <c r="B23" s="76">
        <v>22094.2</v>
      </c>
      <c r="C23" s="78">
        <v>10700.3</v>
      </c>
      <c r="D23" s="78">
        <v>6908.4</v>
      </c>
      <c r="E23" s="78">
        <v>4485.5</v>
      </c>
      <c r="G23" s="159"/>
    </row>
    <row r="24" spans="1:7">
      <c r="A24" s="8">
        <v>2007</v>
      </c>
      <c r="B24" s="76">
        <v>22334.1</v>
      </c>
      <c r="C24" s="78">
        <v>10563.6</v>
      </c>
      <c r="D24" s="78">
        <v>7124.3</v>
      </c>
      <c r="E24" s="78">
        <v>4646.2</v>
      </c>
      <c r="G24" s="159"/>
    </row>
    <row r="25" spans="1:7">
      <c r="A25" s="8">
        <v>2008</v>
      </c>
      <c r="B25" s="76">
        <v>22574.400000000001</v>
      </c>
      <c r="C25" s="78">
        <v>10601.9</v>
      </c>
      <c r="D25" s="78">
        <v>7169.8</v>
      </c>
      <c r="E25" s="78">
        <v>4802.7</v>
      </c>
      <c r="G25" s="159"/>
    </row>
    <row r="26" spans="1:7">
      <c r="A26" s="8">
        <v>2009</v>
      </c>
      <c r="B26" s="76">
        <v>22821.9</v>
      </c>
      <c r="C26" s="78">
        <v>10604.2</v>
      </c>
      <c r="D26" s="78">
        <v>7315.4</v>
      </c>
      <c r="E26" s="78">
        <v>4902.3</v>
      </c>
      <c r="G26" s="159"/>
    </row>
    <row r="27" spans="1:7">
      <c r="A27" s="8">
        <v>2010</v>
      </c>
      <c r="B27" s="76">
        <v>23055.9</v>
      </c>
      <c r="C27" s="78">
        <v>10489.7</v>
      </c>
      <c r="D27" s="78">
        <v>7440.7</v>
      </c>
      <c r="E27" s="78">
        <v>5125.5</v>
      </c>
      <c r="G27" s="159"/>
    </row>
    <row r="28" spans="1:7">
      <c r="A28" s="8">
        <v>2011</v>
      </c>
      <c r="B28" s="76">
        <v>23237</v>
      </c>
      <c r="C28" s="78">
        <v>10421.4</v>
      </c>
      <c r="D28" s="78">
        <v>7559.9</v>
      </c>
      <c r="E28" s="78">
        <v>5255.7</v>
      </c>
      <c r="G28" s="159"/>
    </row>
    <row r="29" spans="1:7">
      <c r="A29" s="8">
        <v>2012</v>
      </c>
      <c r="B29" s="76">
        <v>23397.200000000001</v>
      </c>
      <c r="C29" s="78">
        <v>10271</v>
      </c>
      <c r="D29" s="78">
        <v>7642.6</v>
      </c>
      <c r="E29" s="78">
        <v>5483.6</v>
      </c>
      <c r="G29" s="159"/>
    </row>
    <row r="30" spans="1:7">
      <c r="A30" s="8">
        <v>2013</v>
      </c>
      <c r="B30" s="76">
        <v>23548.1</v>
      </c>
      <c r="C30" s="78">
        <v>10267.4</v>
      </c>
      <c r="D30" s="78">
        <v>7642.6</v>
      </c>
      <c r="E30" s="78">
        <v>5638.1</v>
      </c>
      <c r="G30" s="159"/>
    </row>
    <row r="31" spans="1:7">
      <c r="A31" s="8">
        <v>2014</v>
      </c>
      <c r="B31" s="76">
        <v>23678.3</v>
      </c>
      <c r="C31" s="78">
        <v>10215.6</v>
      </c>
      <c r="D31" s="78">
        <v>7679.6</v>
      </c>
      <c r="E31" s="78">
        <v>5783.1</v>
      </c>
      <c r="G31" s="159"/>
    </row>
    <row r="32" spans="1:7">
      <c r="A32" s="8">
        <v>2015</v>
      </c>
      <c r="B32" s="76">
        <v>23776.6</v>
      </c>
      <c r="C32" s="78">
        <v>9925.7999999999993</v>
      </c>
      <c r="D32" s="78">
        <v>7815.8</v>
      </c>
      <c r="E32" s="78">
        <v>6035</v>
      </c>
      <c r="G32" s="159"/>
    </row>
    <row r="33" spans="1:7">
      <c r="A33" s="8">
        <v>2016</v>
      </c>
      <c r="B33" s="76">
        <v>23885.9</v>
      </c>
      <c r="C33" s="78">
        <v>9766.2000000000007</v>
      </c>
      <c r="D33" s="78">
        <v>7826.4</v>
      </c>
      <c r="E33" s="78">
        <v>6293.3</v>
      </c>
      <c r="G33" s="159"/>
    </row>
    <row r="34" spans="1:7" s="156" customFormat="1">
      <c r="A34" s="142">
        <v>2017</v>
      </c>
      <c r="B34" s="76">
        <v>23990.799999999999</v>
      </c>
      <c r="C34" s="78">
        <v>9696.6</v>
      </c>
      <c r="D34" s="78">
        <v>7844.3</v>
      </c>
      <c r="E34" s="78">
        <v>6449.9</v>
      </c>
      <c r="G34" s="159"/>
    </row>
    <row r="35" spans="1:7" s="239" customFormat="1">
      <c r="A35" s="241">
        <v>2018</v>
      </c>
      <c r="B35" s="76">
        <v>24166.1</v>
      </c>
      <c r="C35" s="78">
        <v>9567.9</v>
      </c>
      <c r="D35" s="78">
        <v>7950.2</v>
      </c>
      <c r="E35" s="78">
        <v>6648</v>
      </c>
      <c r="G35" s="159"/>
    </row>
    <row r="37" spans="1:7">
      <c r="A37" s="1" t="s">
        <v>22</v>
      </c>
    </row>
    <row r="38" spans="1:7">
      <c r="A38" s="1"/>
    </row>
    <row r="39" spans="1:7">
      <c r="A39" s="241" t="s">
        <v>942</v>
      </c>
      <c r="B39" s="9">
        <f>((B35/B14)^(1/(2018-1997))-1)*100</f>
        <v>0.9397910558752498</v>
      </c>
      <c r="C39" s="16">
        <f t="shared" ref="C39:E39" si="0">((C35/C14)^(1/(2018-1997))-1)*100</f>
        <v>-0.70057763648835314</v>
      </c>
      <c r="D39" s="17">
        <f t="shared" si="0"/>
        <v>1.5584251010057892</v>
      </c>
      <c r="E39" s="17">
        <f t="shared" si="0"/>
        <v>3.8282537806484829</v>
      </c>
    </row>
    <row r="40" spans="1:7">
      <c r="A40" s="8" t="s">
        <v>25</v>
      </c>
      <c r="B40" s="9">
        <f>((B24/B14)^(1/(2007-1997))-1)*100</f>
        <v>1.1829254475018036</v>
      </c>
      <c r="C40" s="16">
        <f>((C24/C14)^(1/(2007-1997))-1)*100</f>
        <v>-0.48520594620253821</v>
      </c>
      <c r="D40" s="17">
        <f>((D24/D14)^(1/(2007-1997))-1)*100</f>
        <v>2.1738892833844226</v>
      </c>
      <c r="E40" s="17">
        <f>((E24/E14)^(1/(2007-1997))-1)*100</f>
        <v>4.4006839647790619</v>
      </c>
    </row>
    <row r="41" spans="1:7">
      <c r="A41" s="241" t="s">
        <v>943</v>
      </c>
      <c r="B41" s="9">
        <f>((B35/B24)^(1/(2018-2007))-1)*100</f>
        <v>0.71926680613516591</v>
      </c>
      <c r="C41" s="16">
        <f t="shared" ref="C41:E41" si="1">((C35/C24)^(1/(2018-2007))-1)*100</f>
        <v>-0.89596557895662565</v>
      </c>
      <c r="D41" s="17">
        <f t="shared" si="1"/>
        <v>1.002129933260254</v>
      </c>
      <c r="E41" s="17">
        <f t="shared" si="1"/>
        <v>3.3105867718727922</v>
      </c>
    </row>
    <row r="43" spans="1:7">
      <c r="A43" s="25" t="s">
        <v>594</v>
      </c>
      <c r="B43" s="97" t="s">
        <v>951</v>
      </c>
    </row>
    <row r="44" spans="1:7">
      <c r="A44" s="25" t="s">
        <v>595</v>
      </c>
      <c r="B44" s="3" t="s">
        <v>612</v>
      </c>
    </row>
    <row r="45" spans="1:7">
      <c r="A45" s="1" t="s">
        <v>1</v>
      </c>
      <c r="B45" s="66" t="s">
        <v>614</v>
      </c>
    </row>
  </sheetData>
  <mergeCells count="1">
    <mergeCell ref="B6:E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134</vt:i4>
      </vt:variant>
    </vt:vector>
  </HeadingPairs>
  <TitlesOfParts>
    <vt:vector size="134" baseType="lpstr"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Table 30</vt:lpstr>
      <vt:lpstr>Table 31</vt:lpstr>
      <vt:lpstr>Table 32</vt:lpstr>
      <vt:lpstr>Table 33</vt:lpstr>
      <vt:lpstr>Table 34</vt:lpstr>
      <vt:lpstr>Table 35</vt:lpstr>
      <vt:lpstr>Table 36</vt:lpstr>
      <vt:lpstr>Table 37</vt:lpstr>
      <vt:lpstr>Table 38</vt:lpstr>
      <vt:lpstr>Table 39</vt:lpstr>
      <vt:lpstr>Table 40</vt:lpstr>
      <vt:lpstr>Table 41</vt:lpstr>
      <vt:lpstr>Table 42</vt:lpstr>
      <vt:lpstr>Table 43</vt:lpstr>
      <vt:lpstr>Table 44</vt:lpstr>
      <vt:lpstr>Table 45</vt:lpstr>
      <vt:lpstr>Table 46</vt:lpstr>
      <vt:lpstr>Table 47</vt:lpstr>
      <vt:lpstr>Table 48</vt:lpstr>
      <vt:lpstr>Table 49</vt:lpstr>
      <vt:lpstr>Table 50</vt:lpstr>
      <vt:lpstr>Table 51</vt:lpstr>
      <vt:lpstr>Table 52</vt:lpstr>
      <vt:lpstr>Table 53</vt:lpstr>
      <vt:lpstr>Table 54</vt:lpstr>
      <vt:lpstr>Table 55</vt:lpstr>
      <vt:lpstr>Table 56</vt:lpstr>
      <vt:lpstr>Table 57</vt:lpstr>
      <vt:lpstr>Table 58</vt:lpstr>
      <vt:lpstr>Table 59</vt:lpstr>
      <vt:lpstr>Table 60</vt:lpstr>
      <vt:lpstr>Table 61</vt:lpstr>
      <vt:lpstr>Table 62</vt:lpstr>
      <vt:lpstr>Table 63</vt:lpstr>
      <vt:lpstr>Table 64</vt:lpstr>
      <vt:lpstr>Table 65</vt:lpstr>
      <vt:lpstr>Table 66</vt:lpstr>
      <vt:lpstr>Table 67</vt:lpstr>
      <vt:lpstr>Table 68</vt:lpstr>
      <vt:lpstr>Table 69</vt:lpstr>
      <vt:lpstr>Table 70</vt:lpstr>
      <vt:lpstr>Table 71</vt:lpstr>
      <vt:lpstr>Table 72</vt:lpstr>
      <vt:lpstr>Table 73</vt:lpstr>
      <vt:lpstr>Table 74</vt:lpstr>
      <vt:lpstr>Table 75</vt:lpstr>
      <vt:lpstr>Table 76</vt:lpstr>
      <vt:lpstr>Table 77</vt:lpstr>
      <vt:lpstr>Table 78</vt:lpstr>
      <vt:lpstr>Table 79</vt:lpstr>
      <vt:lpstr>Table 80</vt:lpstr>
      <vt:lpstr>Table 81</vt:lpstr>
      <vt:lpstr>Table 82</vt:lpstr>
      <vt:lpstr>Table 83</vt:lpstr>
      <vt:lpstr>Table 84</vt:lpstr>
      <vt:lpstr>Table 85</vt:lpstr>
      <vt:lpstr>Table 86</vt:lpstr>
      <vt:lpstr>Table 87</vt:lpstr>
      <vt:lpstr>Table 88</vt:lpstr>
      <vt:lpstr>Table 89</vt:lpstr>
      <vt:lpstr>Table 90</vt:lpstr>
      <vt:lpstr>Table 91</vt:lpstr>
      <vt:lpstr>Table 92</vt:lpstr>
      <vt:lpstr>Table 93</vt:lpstr>
      <vt:lpstr>Table 94</vt:lpstr>
      <vt:lpstr>Table 95</vt:lpstr>
      <vt:lpstr>Table 96</vt:lpstr>
      <vt:lpstr>Table 97</vt:lpstr>
      <vt:lpstr>Table 98</vt:lpstr>
      <vt:lpstr>Table 99</vt:lpstr>
      <vt:lpstr>Table 100</vt:lpstr>
      <vt:lpstr>Table 101</vt:lpstr>
      <vt:lpstr>Table 102</vt:lpstr>
      <vt:lpstr>Table 103</vt:lpstr>
      <vt:lpstr>Table 104</vt:lpstr>
      <vt:lpstr>Table 105</vt:lpstr>
      <vt:lpstr>Table 106</vt:lpstr>
      <vt:lpstr>Table 107</vt:lpstr>
      <vt:lpstr>Table 108</vt:lpstr>
      <vt:lpstr>Table 109</vt:lpstr>
      <vt:lpstr>Table 110</vt:lpstr>
      <vt:lpstr>Table 111</vt:lpstr>
      <vt:lpstr>Table 112</vt:lpstr>
      <vt:lpstr>Table 113</vt:lpstr>
      <vt:lpstr>Table 114</vt:lpstr>
      <vt:lpstr>Table 115</vt:lpstr>
      <vt:lpstr>Table 116</vt:lpstr>
      <vt:lpstr>Table 117</vt:lpstr>
      <vt:lpstr>Table 118</vt:lpstr>
      <vt:lpstr>Table 119</vt:lpstr>
      <vt:lpstr>Table 120</vt:lpstr>
      <vt:lpstr>Table 121</vt:lpstr>
      <vt:lpstr>Table 122</vt:lpstr>
      <vt:lpstr>Table 123</vt:lpstr>
      <vt:lpstr>Table 124</vt:lpstr>
      <vt:lpstr>Table 125</vt:lpstr>
      <vt:lpstr>Table 126</vt:lpstr>
      <vt:lpstr>Table 127</vt:lpstr>
      <vt:lpstr>Table 128</vt:lpstr>
      <vt:lpstr>Table 129</vt:lpstr>
      <vt:lpstr>Table 130</vt:lpstr>
      <vt:lpstr>Table 131</vt:lpstr>
      <vt:lpstr>Table 132</vt:lpstr>
      <vt:lpstr>Table 133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2019-06-06T19:06:36Z</dcterms:modified>
</cp:coreProperties>
</file>