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jashw\Documents\ESDC Project\data\"/>
    </mc:Choice>
  </mc:AlternateContent>
  <xr:revisionPtr revIDLastSave="0" documentId="13_ncr:1_{8E2C4A91-4780-4533-9F6C-8E51A6769A0B}" xr6:coauthVersionLast="47" xr6:coauthVersionMax="47" xr10:uidLastSave="{00000000-0000-0000-0000-000000000000}"/>
  <bookViews>
    <workbookView xWindow="19090" yWindow="-110" windowWidth="19420" windowHeight="10560" xr2:uid="{7960466C-3A19-422B-9FA9-E1E475D89D34}"/>
  </bookViews>
  <sheets>
    <sheet name="Contents" sheetId="70" r:id="rId1"/>
    <sheet name="Notes" sheetId="95" r:id="rId2"/>
    <sheet name="T1" sheetId="71" r:id="rId3"/>
    <sheet name="T2" sheetId="76" r:id="rId4"/>
    <sheet name="T3" sheetId="89" r:id="rId5"/>
    <sheet name="T4" sheetId="72" r:id="rId6"/>
    <sheet name="T5" sheetId="78" r:id="rId7"/>
    <sheet name="T6" sheetId="91" r:id="rId8"/>
    <sheet name="T7" sheetId="77" r:id="rId9"/>
    <sheet name="T8" sheetId="94" r:id="rId10"/>
    <sheet name="T9" sheetId="73" r:id="rId11"/>
    <sheet name="T10" sheetId="79" r:id="rId12"/>
    <sheet name="T11" sheetId="83" r:id="rId13"/>
    <sheet name="T12" sheetId="99" r:id="rId14"/>
    <sheet name="T13" sheetId="101" r:id="rId15"/>
    <sheet name="T14" sheetId="104" r:id="rId16"/>
    <sheet name="T15" sheetId="107" r:id="rId17"/>
    <sheet name="12-10-0015-01" sheetId="103" r:id="rId18"/>
    <sheet name="12-10-0011-01" sheetId="109" r:id="rId19"/>
    <sheet name="11-10-0055-01" sheetId="84" r:id="rId20"/>
    <sheet name="14-10-0138-01" sheetId="105" r:id="rId21"/>
    <sheet name="14-10-0057-01 " sheetId="106" r:id="rId22"/>
    <sheet name="11-10-0193-01" sheetId="82" r:id="rId23"/>
    <sheet name="StatCanDaily" sheetId="100" r:id="rId24"/>
    <sheet name="14-10-0020-01" sheetId="102" r:id="rId25"/>
    <sheet name="11-10-0239-01" sheetId="3" r:id="rId26"/>
    <sheet name="14-10-0132-01" sheetId="97" r:id="rId27"/>
    <sheet name="14-10-0187-01" sheetId="98" r:id="rId28"/>
    <sheet name="36-10-0480-01" sheetId="21" r:id="rId29"/>
    <sheet name="36-10-0303-01" sheetId="20" r:id="rId30"/>
    <sheet name="36-10-0254-01" sheetId="47" r:id="rId31"/>
    <sheet name="36-10-0221-01" sheetId="28" r:id="rId32"/>
    <sheet name="36-10-0255-01" sheetId="12" r:id="rId33"/>
    <sheet name="36-10-0222-01" sheetId="23" r:id="rId34"/>
    <sheet name="36-10-0402-01" sheetId="63" r:id="rId35"/>
    <sheet name="36-10-0402-01(1)" sheetId="64" r:id="rId36"/>
    <sheet name="14-10-0340-01" sheetId="33" r:id="rId37"/>
    <sheet name="36-10-0208-01" sheetId="42" r:id="rId38"/>
    <sheet name="11-10-0122-01" sheetId="6" r:id="rId39"/>
    <sheet name="18-10-0005-01" sheetId="11" r:id="rId40"/>
    <sheet name="36-10-0477-01" sheetId="18" r:id="rId41"/>
    <sheet name="36-10-0130-01" sheetId="17" r:id="rId42"/>
    <sheet name="36-10-0298-01" sheetId="19" r:id="rId43"/>
    <sheet name="36-10-0207-01 " sheetId="45" r:id="rId44"/>
    <sheet name="36-10-0209-01" sheetId="52" r:id="rId45"/>
    <sheet name="36-10-0316-01" sheetId="22" r:id="rId46"/>
  </sheets>
  <definedNames>
    <definedName name="_ftnref2" localSheetId="0">Notes!$D$26</definedName>
    <definedName name="_Hlk79050715" localSheetId="0">Notes!$B$22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7" i="107" l="1"/>
  <c r="C68" i="107"/>
  <c r="C69" i="107"/>
  <c r="C70" i="107"/>
  <c r="C71" i="107"/>
  <c r="C72" i="107"/>
  <c r="B67" i="107"/>
  <c r="C65" i="104"/>
  <c r="F27" i="73"/>
  <c r="C44" i="104"/>
  <c r="C45" i="104"/>
  <c r="C46" i="104"/>
  <c r="C47" i="104"/>
  <c r="C48" i="104"/>
  <c r="C49" i="104"/>
  <c r="C50" i="104"/>
  <c r="C51" i="104"/>
  <c r="C71" i="104" s="1"/>
  <c r="C52" i="104"/>
  <c r="C53" i="104"/>
  <c r="C54" i="104"/>
  <c r="C72" i="104" s="1"/>
  <c r="C55" i="104"/>
  <c r="C56" i="104"/>
  <c r="C57" i="104"/>
  <c r="C58" i="104"/>
  <c r="C59" i="104"/>
  <c r="C60" i="104"/>
  <c r="C61" i="104"/>
  <c r="C62" i="104"/>
  <c r="C63" i="104"/>
  <c r="C64" i="104"/>
  <c r="C43" i="104"/>
  <c r="C70" i="104" s="1"/>
  <c r="O14" i="109"/>
  <c r="O15" i="109"/>
  <c r="O16" i="109"/>
  <c r="O17" i="109"/>
  <c r="O18" i="109"/>
  <c r="O19" i="109"/>
  <c r="O20" i="109"/>
  <c r="O21" i="109"/>
  <c r="O22" i="109"/>
  <c r="O23" i="109"/>
  <c r="O24" i="109"/>
  <c r="O25" i="109"/>
  <c r="O26" i="109"/>
  <c r="O27" i="109"/>
  <c r="O28" i="109"/>
  <c r="O29" i="109"/>
  <c r="O30" i="109"/>
  <c r="O31" i="109"/>
  <c r="O32" i="109"/>
  <c r="O33" i="109"/>
  <c r="O34" i="109"/>
  <c r="O35" i="109"/>
  <c r="O36" i="109"/>
  <c r="O13" i="109"/>
  <c r="P13" i="109"/>
  <c r="C79" i="104"/>
  <c r="C80" i="104"/>
  <c r="C81" i="104"/>
  <c r="C102" i="104"/>
  <c r="C103" i="104"/>
  <c r="C104" i="104"/>
  <c r="C105" i="104"/>
  <c r="C108" i="104"/>
  <c r="J13" i="109"/>
  <c r="K13" i="109"/>
  <c r="L13" i="109"/>
  <c r="I13" i="109"/>
  <c r="P36" i="109"/>
  <c r="L24" i="109"/>
  <c r="P14" i="109" s="1"/>
  <c r="I48" i="109"/>
  <c r="J48" i="109"/>
  <c r="K48" i="109"/>
  <c r="L48" i="109"/>
  <c r="I60" i="109"/>
  <c r="J60" i="109"/>
  <c r="K60" i="109"/>
  <c r="L60" i="109"/>
  <c r="P17" i="109" s="1"/>
  <c r="C98" i="104" s="1"/>
  <c r="I72" i="109"/>
  <c r="J72" i="109"/>
  <c r="K72" i="109"/>
  <c r="L72" i="109"/>
  <c r="I84" i="109"/>
  <c r="J84" i="109"/>
  <c r="K84" i="109"/>
  <c r="L84" i="109"/>
  <c r="P19" i="109" s="1"/>
  <c r="I96" i="109"/>
  <c r="J96" i="109"/>
  <c r="K96" i="109"/>
  <c r="L96" i="109"/>
  <c r="I108" i="109"/>
  <c r="J108" i="109"/>
  <c r="K108" i="109"/>
  <c r="L108" i="109"/>
  <c r="P21" i="109" s="1"/>
  <c r="I120" i="109"/>
  <c r="J120" i="109"/>
  <c r="K120" i="109"/>
  <c r="L120" i="109"/>
  <c r="I132" i="109"/>
  <c r="J132" i="109"/>
  <c r="K132" i="109"/>
  <c r="L132" i="109"/>
  <c r="I144" i="109"/>
  <c r="J144" i="109"/>
  <c r="K144" i="109"/>
  <c r="L144" i="109"/>
  <c r="I156" i="109"/>
  <c r="J156" i="109"/>
  <c r="K156" i="109"/>
  <c r="L156" i="109"/>
  <c r="P25" i="109" s="1"/>
  <c r="C96" i="104" s="1"/>
  <c r="I168" i="109"/>
  <c r="J168" i="109"/>
  <c r="K168" i="109"/>
  <c r="L168" i="109"/>
  <c r="I180" i="109"/>
  <c r="J180" i="109"/>
  <c r="K180" i="109"/>
  <c r="L180" i="109"/>
  <c r="P27" i="109" s="1"/>
  <c r="C113" i="104" s="1"/>
  <c r="I192" i="109"/>
  <c r="J192" i="109"/>
  <c r="K192" i="109"/>
  <c r="L192" i="109"/>
  <c r="I204" i="109"/>
  <c r="J204" i="109"/>
  <c r="K204" i="109"/>
  <c r="L204" i="109"/>
  <c r="P29" i="109" s="1"/>
  <c r="C89" i="104" s="1"/>
  <c r="I216" i="109"/>
  <c r="J216" i="109"/>
  <c r="K216" i="109"/>
  <c r="L216" i="109"/>
  <c r="I228" i="109"/>
  <c r="J228" i="109"/>
  <c r="K228" i="109"/>
  <c r="L228" i="109"/>
  <c r="I240" i="109"/>
  <c r="J240" i="109"/>
  <c r="K240" i="109"/>
  <c r="L240" i="109"/>
  <c r="I252" i="109"/>
  <c r="J252" i="109"/>
  <c r="K252" i="109"/>
  <c r="L252" i="109"/>
  <c r="P33" i="109" s="1"/>
  <c r="I264" i="109"/>
  <c r="J264" i="109"/>
  <c r="K264" i="109"/>
  <c r="L264" i="109"/>
  <c r="I276" i="109"/>
  <c r="J276" i="109"/>
  <c r="K276" i="109"/>
  <c r="L276" i="109"/>
  <c r="P35" i="109" s="1"/>
  <c r="C92" i="104" s="1"/>
  <c r="I288" i="109"/>
  <c r="J288" i="109"/>
  <c r="K288" i="109"/>
  <c r="L288" i="109"/>
  <c r="I300" i="109"/>
  <c r="J300" i="109"/>
  <c r="K300" i="109"/>
  <c r="L300" i="109"/>
  <c r="L36" i="109"/>
  <c r="P15" i="109" s="1"/>
  <c r="C99" i="104" s="1"/>
  <c r="K36" i="109"/>
  <c r="J36" i="109"/>
  <c r="I36" i="109"/>
  <c r="J24" i="109"/>
  <c r="K24" i="109"/>
  <c r="I24" i="109"/>
  <c r="P16" i="109"/>
  <c r="C109" i="104" s="1"/>
  <c r="P18" i="109"/>
  <c r="P20" i="109"/>
  <c r="P22" i="109"/>
  <c r="P23" i="109"/>
  <c r="C97" i="104" s="1"/>
  <c r="P24" i="109"/>
  <c r="P26" i="109"/>
  <c r="P28" i="109"/>
  <c r="P30" i="109"/>
  <c r="P31" i="109"/>
  <c r="P32" i="109"/>
  <c r="P34" i="109"/>
  <c r="N15" i="109"/>
  <c r="N16" i="109"/>
  <c r="N17" i="109" s="1"/>
  <c r="N18" i="109" s="1"/>
  <c r="N19" i="109" s="1"/>
  <c r="N20" i="109" s="1"/>
  <c r="N21" i="109" s="1"/>
  <c r="N22" i="109" s="1"/>
  <c r="N23" i="109" s="1"/>
  <c r="N24" i="109" s="1"/>
  <c r="N25" i="109" s="1"/>
  <c r="N26" i="109" s="1"/>
  <c r="N27" i="109" s="1"/>
  <c r="N28" i="109" s="1"/>
  <c r="N29" i="109" s="1"/>
  <c r="N30" i="109" s="1"/>
  <c r="N31" i="109" s="1"/>
  <c r="N32" i="109" s="1"/>
  <c r="N33" i="109" s="1"/>
  <c r="N34" i="109" s="1"/>
  <c r="N35" i="109" s="1"/>
  <c r="N36" i="109" s="1"/>
  <c r="N14" i="109"/>
  <c r="T10" i="105"/>
  <c r="T11" i="105"/>
  <c r="T12" i="105"/>
  <c r="T13" i="105"/>
  <c r="T14" i="105"/>
  <c r="T15" i="105"/>
  <c r="T16" i="105"/>
  <c r="T17" i="105"/>
  <c r="T18" i="105"/>
  <c r="T19" i="105"/>
  <c r="T20" i="105"/>
  <c r="T21" i="105"/>
  <c r="T22" i="105"/>
  <c r="T23" i="105"/>
  <c r="T24" i="105"/>
  <c r="T25" i="105"/>
  <c r="T26" i="105"/>
  <c r="T27" i="105"/>
  <c r="T28" i="105"/>
  <c r="T29" i="105"/>
  <c r="T30" i="105"/>
  <c r="T31" i="105"/>
  <c r="T32" i="105"/>
  <c r="T33" i="105"/>
  <c r="T34" i="105"/>
  <c r="T35" i="105"/>
  <c r="T36" i="105"/>
  <c r="T37" i="105"/>
  <c r="T38" i="105"/>
  <c r="T39" i="105"/>
  <c r="T40" i="105"/>
  <c r="T41" i="105"/>
  <c r="T42" i="105"/>
  <c r="T43" i="105"/>
  <c r="T44" i="105"/>
  <c r="T45" i="105"/>
  <c r="T46" i="105"/>
  <c r="D76" i="101"/>
  <c r="G71" i="76"/>
  <c r="G72" i="76"/>
  <c r="G73" i="76"/>
  <c r="G74" i="76"/>
  <c r="G75" i="76"/>
  <c r="G76" i="76"/>
  <c r="G78" i="76"/>
  <c r="G79" i="76"/>
  <c r="G80" i="76"/>
  <c r="G81" i="76"/>
  <c r="G82" i="76"/>
  <c r="G83" i="76"/>
  <c r="G84" i="76"/>
  <c r="G85" i="76"/>
  <c r="G88" i="76"/>
  <c r="G89" i="76"/>
  <c r="G90" i="76"/>
  <c r="G91" i="76"/>
  <c r="G92" i="76"/>
  <c r="G93" i="76"/>
  <c r="G94" i="76"/>
  <c r="G95" i="76"/>
  <c r="G96" i="76"/>
  <c r="G97" i="76"/>
  <c r="G100" i="76"/>
  <c r="G101" i="76"/>
  <c r="G102" i="76"/>
  <c r="G103" i="76"/>
  <c r="G104" i="76"/>
  <c r="G105" i="76"/>
  <c r="C90" i="104" l="1"/>
  <c r="C73" i="104"/>
  <c r="C111" i="104"/>
  <c r="C88" i="104"/>
  <c r="C87" i="104"/>
  <c r="C110" i="104"/>
  <c r="C86" i="104"/>
  <c r="C93" i="104"/>
  <c r="C84" i="104"/>
  <c r="C112" i="104"/>
  <c r="C83" i="104"/>
  <c r="C101" i="104"/>
  <c r="C91" i="104"/>
  <c r="C82" i="104"/>
  <c r="C100" i="104"/>
  <c r="C64" i="107" l="1"/>
  <c r="B57" i="107"/>
  <c r="B71" i="71"/>
  <c r="B88" i="107"/>
  <c r="B90" i="107"/>
  <c r="D90" i="107"/>
  <c r="B111" i="107"/>
  <c r="D111" i="107"/>
  <c r="C105" i="101"/>
  <c r="C102" i="101"/>
  <c r="C95" i="99"/>
  <c r="D95" i="99"/>
  <c r="E95" i="99"/>
  <c r="F95" i="99"/>
  <c r="G95" i="99"/>
  <c r="H95" i="99"/>
  <c r="B95" i="99"/>
  <c r="L13" i="83"/>
  <c r="M13" i="83"/>
  <c r="N13" i="83"/>
  <c r="L14" i="83"/>
  <c r="M14" i="83"/>
  <c r="N14" i="83"/>
  <c r="L15" i="83"/>
  <c r="M15" i="83"/>
  <c r="N15" i="83"/>
  <c r="L16" i="83"/>
  <c r="M16" i="83"/>
  <c r="N16" i="83"/>
  <c r="L17" i="83"/>
  <c r="M17" i="83"/>
  <c r="N17" i="83"/>
  <c r="L18" i="83"/>
  <c r="M18" i="83"/>
  <c r="N18" i="83"/>
  <c r="L19" i="83"/>
  <c r="M19" i="83"/>
  <c r="N19" i="83"/>
  <c r="L20" i="83"/>
  <c r="M20" i="83"/>
  <c r="N20" i="83"/>
  <c r="L21" i="83"/>
  <c r="M21" i="83"/>
  <c r="N21" i="83"/>
  <c r="L22" i="83"/>
  <c r="M22" i="83"/>
  <c r="N22" i="83"/>
  <c r="L23" i="83"/>
  <c r="M23" i="83"/>
  <c r="N23" i="83"/>
  <c r="L24" i="83"/>
  <c r="M24" i="83"/>
  <c r="N24" i="83"/>
  <c r="L25" i="83"/>
  <c r="M25" i="83"/>
  <c r="N25" i="83"/>
  <c r="L26" i="83"/>
  <c r="M26" i="83"/>
  <c r="N26" i="83"/>
  <c r="L27" i="83"/>
  <c r="M27" i="83"/>
  <c r="N27" i="83"/>
  <c r="L28" i="83"/>
  <c r="M28" i="83"/>
  <c r="N28" i="83"/>
  <c r="L29" i="83"/>
  <c r="M29" i="83"/>
  <c r="N29" i="83"/>
  <c r="L30" i="83"/>
  <c r="M30" i="83"/>
  <c r="N30" i="83"/>
  <c r="L31" i="83"/>
  <c r="M31" i="83"/>
  <c r="N31" i="83"/>
  <c r="L32" i="83"/>
  <c r="M32" i="83"/>
  <c r="N32" i="83"/>
  <c r="L33" i="83"/>
  <c r="M33" i="83"/>
  <c r="N33" i="83"/>
  <c r="L34" i="83"/>
  <c r="M34" i="83"/>
  <c r="N34" i="83"/>
  <c r="L35" i="83"/>
  <c r="M35" i="83"/>
  <c r="N35" i="83"/>
  <c r="L36" i="83"/>
  <c r="M36" i="83"/>
  <c r="N36" i="83"/>
  <c r="L37" i="83"/>
  <c r="M37" i="83"/>
  <c r="N37" i="83"/>
  <c r="L38" i="83"/>
  <c r="M38" i="83"/>
  <c r="N38" i="83"/>
  <c r="L39" i="83"/>
  <c r="M39" i="83"/>
  <c r="N39" i="83"/>
  <c r="L40" i="83"/>
  <c r="M40" i="83"/>
  <c r="N40" i="83"/>
  <c r="L41" i="83"/>
  <c r="M41" i="83"/>
  <c r="N41" i="83"/>
  <c r="L42" i="83"/>
  <c r="M42" i="83"/>
  <c r="N42" i="83"/>
  <c r="L43" i="83"/>
  <c r="M43" i="83"/>
  <c r="N43" i="83"/>
  <c r="L44" i="83"/>
  <c r="M44" i="83"/>
  <c r="N44" i="83"/>
  <c r="L45" i="83"/>
  <c r="M45" i="83"/>
  <c r="N45" i="83"/>
  <c r="L46" i="83"/>
  <c r="M46" i="83"/>
  <c r="N46" i="83"/>
  <c r="L47" i="83"/>
  <c r="M47" i="83"/>
  <c r="N47" i="83"/>
  <c r="L48" i="83"/>
  <c r="M48" i="83"/>
  <c r="N48" i="83"/>
  <c r="N12" i="83"/>
  <c r="M12" i="83"/>
  <c r="L12" i="83"/>
  <c r="J12" i="83" l="1"/>
  <c r="M55" i="83"/>
  <c r="M57" i="83"/>
  <c r="L58" i="83"/>
  <c r="M60" i="83"/>
  <c r="L63" i="83"/>
  <c r="N63" i="83"/>
  <c r="M64" i="83"/>
  <c r="L66" i="83"/>
  <c r="M66" i="83"/>
  <c r="N66" i="83"/>
  <c r="N70" i="83"/>
  <c r="L71" i="83"/>
  <c r="N71" i="83"/>
  <c r="L73" i="83"/>
  <c r="M74" i="83"/>
  <c r="L77" i="83"/>
  <c r="N77" i="83"/>
  <c r="L78" i="83"/>
  <c r="M78" i="83"/>
  <c r="N78" i="83"/>
  <c r="L81" i="83"/>
  <c r="M81" i="83"/>
  <c r="M84" i="83"/>
  <c r="L85" i="83"/>
  <c r="N85" i="83"/>
  <c r="L75" i="83"/>
  <c r="M75" i="83"/>
  <c r="N75" i="83"/>
  <c r="L56" i="83"/>
  <c r="M77" i="83"/>
  <c r="N55" i="83"/>
  <c r="L74" i="83"/>
  <c r="N74" i="83"/>
  <c r="L82" i="83"/>
  <c r="M73" i="83"/>
  <c r="L60" i="83"/>
  <c r="M61" i="83"/>
  <c r="N56" i="83"/>
  <c r="L72" i="83"/>
  <c r="M72" i="83"/>
  <c r="N72" i="83"/>
  <c r="M71" i="83"/>
  <c r="L62" i="83"/>
  <c r="M58" i="83"/>
  <c r="N64" i="83"/>
  <c r="L70" i="83"/>
  <c r="M70" i="83"/>
  <c r="M85" i="83"/>
  <c r="N82" i="83"/>
  <c r="M62" i="83"/>
  <c r="L65" i="83"/>
  <c r="M67" i="83"/>
  <c r="N67" i="83"/>
  <c r="N76" i="83"/>
  <c r="M76" i="83"/>
  <c r="D8" i="71"/>
  <c r="D9" i="71"/>
  <c r="D10" i="71"/>
  <c r="D11" i="71"/>
  <c r="D12" i="71"/>
  <c r="D13" i="71"/>
  <c r="D14" i="71"/>
  <c r="D15" i="71"/>
  <c r="D16" i="71"/>
  <c r="D17" i="71"/>
  <c r="D18" i="71"/>
  <c r="D19"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2" i="71"/>
  <c r="D53" i="71"/>
  <c r="D54" i="71"/>
  <c r="D55" i="71"/>
  <c r="D56" i="71"/>
  <c r="D57" i="71"/>
  <c r="D58" i="71"/>
  <c r="D59" i="71"/>
  <c r="D60" i="71"/>
  <c r="D61" i="71"/>
  <c r="D62" i="71"/>
  <c r="D63" i="71"/>
  <c r="D64" i="71"/>
  <c r="D65" i="71"/>
  <c r="D7" i="71"/>
  <c r="F70" i="72"/>
  <c r="G70" i="72"/>
  <c r="H70" i="72"/>
  <c r="F71" i="72"/>
  <c r="G71" i="72"/>
  <c r="H71" i="72"/>
  <c r="F72" i="72"/>
  <c r="G72" i="72"/>
  <c r="H72" i="72"/>
  <c r="F73" i="72"/>
  <c r="G73" i="72"/>
  <c r="H73" i="72"/>
  <c r="F74" i="72"/>
  <c r="G74" i="72"/>
  <c r="H74" i="72"/>
  <c r="F75" i="72"/>
  <c r="G75" i="72"/>
  <c r="H75" i="72"/>
  <c r="F77" i="72"/>
  <c r="G77" i="72"/>
  <c r="H77" i="72"/>
  <c r="F78" i="72"/>
  <c r="G78" i="72"/>
  <c r="H78" i="72"/>
  <c r="F79" i="72"/>
  <c r="G79" i="72"/>
  <c r="H79" i="72"/>
  <c r="F80" i="72"/>
  <c r="G80" i="72"/>
  <c r="H80" i="72"/>
  <c r="F81" i="72"/>
  <c r="G81" i="72"/>
  <c r="H81" i="72"/>
  <c r="F82" i="72"/>
  <c r="G82" i="72"/>
  <c r="H82" i="72"/>
  <c r="F83" i="72"/>
  <c r="G83" i="72"/>
  <c r="H83" i="72"/>
  <c r="F84" i="72"/>
  <c r="G84" i="72"/>
  <c r="H84" i="72"/>
  <c r="F87" i="72"/>
  <c r="G87" i="72"/>
  <c r="H87" i="72"/>
  <c r="F88" i="72"/>
  <c r="G88" i="72"/>
  <c r="H88" i="72"/>
  <c r="F89" i="72"/>
  <c r="G89" i="72"/>
  <c r="H89" i="72"/>
  <c r="F90" i="72"/>
  <c r="G90" i="72"/>
  <c r="H90" i="72"/>
  <c r="F91" i="72"/>
  <c r="G91" i="72"/>
  <c r="H91" i="72"/>
  <c r="F92" i="72"/>
  <c r="G92" i="72"/>
  <c r="H92" i="72"/>
  <c r="F93" i="72"/>
  <c r="G93" i="72"/>
  <c r="H93" i="72"/>
  <c r="F94" i="72"/>
  <c r="G94" i="72"/>
  <c r="H94" i="72"/>
  <c r="F95" i="72"/>
  <c r="G95" i="72"/>
  <c r="H95" i="72"/>
  <c r="F96" i="72"/>
  <c r="G96" i="72"/>
  <c r="H96" i="72"/>
  <c r="F99" i="72"/>
  <c r="G99" i="72"/>
  <c r="H99" i="72"/>
  <c r="F100" i="72"/>
  <c r="G100" i="72"/>
  <c r="H100" i="72"/>
  <c r="F101" i="72"/>
  <c r="G101" i="72"/>
  <c r="H101" i="72"/>
  <c r="F102" i="72"/>
  <c r="G102" i="72"/>
  <c r="H102" i="72"/>
  <c r="F103" i="72"/>
  <c r="G103" i="72"/>
  <c r="H103" i="72"/>
  <c r="G6" i="72"/>
  <c r="H6" i="72"/>
  <c r="G7" i="72"/>
  <c r="H7" i="72"/>
  <c r="G8" i="72"/>
  <c r="H8" i="72"/>
  <c r="G9" i="72"/>
  <c r="H9" i="72"/>
  <c r="G10" i="72"/>
  <c r="H10" i="72"/>
  <c r="G11" i="72"/>
  <c r="H11" i="72"/>
  <c r="G12" i="72"/>
  <c r="H12" i="72"/>
  <c r="G13" i="72"/>
  <c r="H13" i="72"/>
  <c r="G14" i="72"/>
  <c r="H14" i="72"/>
  <c r="G15" i="72"/>
  <c r="H15" i="72"/>
  <c r="G16" i="72"/>
  <c r="H16" i="72"/>
  <c r="G17" i="72"/>
  <c r="H17" i="72"/>
  <c r="G18" i="72"/>
  <c r="H18" i="72"/>
  <c r="G19" i="72"/>
  <c r="H19" i="72"/>
  <c r="G20" i="72"/>
  <c r="H20" i="72"/>
  <c r="G21" i="72"/>
  <c r="H21" i="72"/>
  <c r="G22" i="72"/>
  <c r="H22" i="72"/>
  <c r="G23" i="72"/>
  <c r="H23" i="72"/>
  <c r="G24" i="72"/>
  <c r="H24" i="72"/>
  <c r="G25" i="72"/>
  <c r="H25" i="72"/>
  <c r="G26" i="72"/>
  <c r="H26" i="72"/>
  <c r="G27" i="72"/>
  <c r="H27" i="72"/>
  <c r="G28" i="72"/>
  <c r="H28" i="72"/>
  <c r="G29" i="72"/>
  <c r="H29" i="72"/>
  <c r="G30" i="72"/>
  <c r="H30" i="72"/>
  <c r="G31" i="72"/>
  <c r="H31" i="72"/>
  <c r="G32" i="72"/>
  <c r="H32" i="72"/>
  <c r="G33" i="72"/>
  <c r="H33" i="72"/>
  <c r="G34" i="72"/>
  <c r="H34" i="72"/>
  <c r="G35" i="72"/>
  <c r="H35" i="72"/>
  <c r="G36" i="72"/>
  <c r="H36" i="72"/>
  <c r="G37" i="72"/>
  <c r="H37" i="72"/>
  <c r="G38" i="72"/>
  <c r="H38" i="72"/>
  <c r="G39" i="72"/>
  <c r="H39" i="72"/>
  <c r="G40" i="72"/>
  <c r="H40" i="72"/>
  <c r="G41" i="72"/>
  <c r="H41" i="72"/>
  <c r="G42" i="72"/>
  <c r="H42" i="72"/>
  <c r="G43" i="72"/>
  <c r="H43" i="72"/>
  <c r="G44" i="72"/>
  <c r="H44" i="72"/>
  <c r="G45" i="72"/>
  <c r="H45" i="72"/>
  <c r="G46" i="72"/>
  <c r="H46" i="72"/>
  <c r="G47" i="72"/>
  <c r="H47" i="72"/>
  <c r="G48" i="72"/>
  <c r="H48" i="72"/>
  <c r="G49" i="72"/>
  <c r="H49" i="72"/>
  <c r="G50" i="72"/>
  <c r="H50" i="72"/>
  <c r="G51" i="72"/>
  <c r="H51" i="72"/>
  <c r="G52" i="72"/>
  <c r="H52" i="72"/>
  <c r="G53" i="72"/>
  <c r="H53" i="72"/>
  <c r="G54" i="72"/>
  <c r="H54" i="72"/>
  <c r="G55" i="72"/>
  <c r="H55" i="72"/>
  <c r="G56" i="72"/>
  <c r="H56" i="72"/>
  <c r="G57" i="72"/>
  <c r="H57" i="72"/>
  <c r="G58" i="72"/>
  <c r="H58" i="72"/>
  <c r="G59" i="72"/>
  <c r="H59" i="72"/>
  <c r="G60" i="72"/>
  <c r="H60" i="72"/>
  <c r="G61" i="72"/>
  <c r="H61" i="72"/>
  <c r="G62" i="72"/>
  <c r="H62" i="72"/>
  <c r="G63" i="72"/>
  <c r="H63" i="72"/>
  <c r="G64" i="72"/>
  <c r="H64" i="72"/>
  <c r="F6" i="72"/>
  <c r="F7" i="72"/>
  <c r="F8" i="72"/>
  <c r="F9" i="72"/>
  <c r="F10" i="72"/>
  <c r="F11" i="72"/>
  <c r="F12" i="72"/>
  <c r="F13" i="72"/>
  <c r="F14" i="72"/>
  <c r="F15" i="72"/>
  <c r="F16" i="72"/>
  <c r="F17" i="72"/>
  <c r="F18" i="72"/>
  <c r="F19" i="72"/>
  <c r="F20" i="72"/>
  <c r="F21" i="72"/>
  <c r="F22" i="72"/>
  <c r="F23" i="72"/>
  <c r="F24" i="72"/>
  <c r="F25" i="72"/>
  <c r="F26" i="72"/>
  <c r="F27" i="72"/>
  <c r="F28" i="72"/>
  <c r="F29" i="72"/>
  <c r="F30" i="72"/>
  <c r="F31" i="72"/>
  <c r="F32" i="72"/>
  <c r="F33" i="72"/>
  <c r="F34" i="72"/>
  <c r="F35" i="72"/>
  <c r="F36" i="72"/>
  <c r="F37" i="72"/>
  <c r="F38" i="72"/>
  <c r="F39" i="72"/>
  <c r="F40" i="72"/>
  <c r="F41" i="72"/>
  <c r="F42" i="72"/>
  <c r="F43" i="72"/>
  <c r="F44" i="72"/>
  <c r="F45" i="72"/>
  <c r="F46" i="72"/>
  <c r="F47" i="72"/>
  <c r="F48" i="72"/>
  <c r="F49" i="72"/>
  <c r="F50" i="72"/>
  <c r="F51" i="72"/>
  <c r="F52" i="72"/>
  <c r="F53" i="72"/>
  <c r="F54" i="72"/>
  <c r="F55" i="72"/>
  <c r="F56" i="72"/>
  <c r="F58" i="72"/>
  <c r="F59" i="72"/>
  <c r="F60" i="72"/>
  <c r="F61" i="72"/>
  <c r="F62" i="72"/>
  <c r="F63" i="72"/>
  <c r="F64" i="72"/>
  <c r="F57" i="72"/>
  <c r="F75" i="71"/>
  <c r="E75" i="71"/>
  <c r="B70" i="99"/>
  <c r="C76" i="101"/>
  <c r="G21" i="77"/>
  <c r="M84" i="73"/>
  <c r="B72" i="78"/>
  <c r="B71" i="78"/>
  <c r="I8" i="78"/>
  <c r="I9" i="78"/>
  <c r="I10" i="78"/>
  <c r="I11" i="78"/>
  <c r="I12" i="78"/>
  <c r="I13" i="78"/>
  <c r="I14" i="78"/>
  <c r="I15" i="78"/>
  <c r="I16" i="78"/>
  <c r="I17" i="78"/>
  <c r="I18" i="78"/>
  <c r="I19" i="78"/>
  <c r="I20" i="78"/>
  <c r="I21" i="78"/>
  <c r="I22" i="78"/>
  <c r="I23" i="78"/>
  <c r="I24" i="78"/>
  <c r="I25" i="78"/>
  <c r="I26" i="78"/>
  <c r="I27" i="78"/>
  <c r="I28" i="78"/>
  <c r="I29" i="78"/>
  <c r="I30" i="78"/>
  <c r="I31" i="78"/>
  <c r="I32" i="78"/>
  <c r="I33" i="78"/>
  <c r="I34" i="78"/>
  <c r="I35" i="78"/>
  <c r="I36" i="78"/>
  <c r="I37" i="78"/>
  <c r="I38" i="78"/>
  <c r="I39" i="78"/>
  <c r="I40" i="78"/>
  <c r="I41" i="78"/>
  <c r="I42" i="78"/>
  <c r="I43" i="78"/>
  <c r="I44" i="78"/>
  <c r="I45" i="78"/>
  <c r="I46" i="78"/>
  <c r="I47" i="78"/>
  <c r="I48" i="78"/>
  <c r="I49" i="78"/>
  <c r="I50" i="78"/>
  <c r="I51" i="78"/>
  <c r="I52" i="78"/>
  <c r="I53" i="78"/>
  <c r="I54" i="78"/>
  <c r="I55" i="78"/>
  <c r="I56" i="78"/>
  <c r="I57" i="78"/>
  <c r="I58" i="78"/>
  <c r="I59" i="78"/>
  <c r="I60" i="78"/>
  <c r="I61" i="78"/>
  <c r="I62" i="78"/>
  <c r="I63" i="78"/>
  <c r="I64" i="78"/>
  <c r="I65" i="78"/>
  <c r="I7" i="78"/>
  <c r="B25" i="78"/>
  <c r="B24" i="78" s="1"/>
  <c r="B23" i="78" s="1"/>
  <c r="B22" i="78" s="1"/>
  <c r="B21" i="78" s="1"/>
  <c r="B20" i="78" s="1"/>
  <c r="B19" i="78" s="1"/>
  <c r="B18" i="78" s="1"/>
  <c r="B17" i="78" s="1"/>
  <c r="B16" i="78" s="1"/>
  <c r="B15" i="78" s="1"/>
  <c r="B14" i="78" s="1"/>
  <c r="B13" i="78" s="1"/>
  <c r="B12" i="78" s="1"/>
  <c r="B11" i="78" s="1"/>
  <c r="B10" i="78" s="1"/>
  <c r="B9" i="78" s="1"/>
  <c r="B8" i="78" s="1"/>
  <c r="B7" i="78" s="1"/>
  <c r="B26" i="78"/>
  <c r="H70" i="99"/>
  <c r="H71" i="99"/>
  <c r="H72" i="99"/>
  <c r="H73" i="99"/>
  <c r="H74" i="99"/>
  <c r="H76" i="99"/>
  <c r="H77" i="99"/>
  <c r="H78" i="99"/>
  <c r="H79" i="99"/>
  <c r="H80" i="99"/>
  <c r="H81" i="99"/>
  <c r="H82" i="99"/>
  <c r="H83" i="99"/>
  <c r="H86" i="99"/>
  <c r="H87" i="99"/>
  <c r="H88" i="99"/>
  <c r="H89" i="99"/>
  <c r="H90" i="99"/>
  <c r="H91" i="99"/>
  <c r="H92" i="99"/>
  <c r="H93" i="99"/>
  <c r="H94" i="99"/>
  <c r="H98" i="99"/>
  <c r="H99" i="99"/>
  <c r="H100" i="99"/>
  <c r="H101" i="99"/>
  <c r="H102" i="99"/>
  <c r="B22" i="107"/>
  <c r="B23" i="107"/>
  <c r="D23" i="107" s="1"/>
  <c r="B24" i="107"/>
  <c r="B25" i="107"/>
  <c r="B26" i="107"/>
  <c r="B27" i="107"/>
  <c r="B28" i="107"/>
  <c r="B29" i="107"/>
  <c r="B30" i="107"/>
  <c r="B31" i="107"/>
  <c r="D31" i="107" s="1"/>
  <c r="B32" i="107"/>
  <c r="B33" i="107"/>
  <c r="B34" i="107"/>
  <c r="B35" i="107"/>
  <c r="B36" i="107"/>
  <c r="B37" i="107"/>
  <c r="B38" i="107"/>
  <c r="B39" i="107"/>
  <c r="B40" i="107"/>
  <c r="B41" i="107"/>
  <c r="B42" i="107"/>
  <c r="B43" i="107"/>
  <c r="B44" i="107"/>
  <c r="B45" i="107"/>
  <c r="B46" i="107"/>
  <c r="B47" i="107"/>
  <c r="D47" i="107" s="1"/>
  <c r="B48" i="107"/>
  <c r="B49" i="107"/>
  <c r="B50" i="107"/>
  <c r="B51" i="107"/>
  <c r="B52" i="107"/>
  <c r="B96" i="107" s="1"/>
  <c r="B53" i="107"/>
  <c r="B54" i="107"/>
  <c r="B95" i="107" s="1"/>
  <c r="B55" i="107"/>
  <c r="D55" i="107" s="1"/>
  <c r="B56" i="107"/>
  <c r="B112" i="107" s="1"/>
  <c r="B21" i="107"/>
  <c r="Y11" i="105"/>
  <c r="Y12" i="105"/>
  <c r="Y13" i="105"/>
  <c r="Y14" i="105"/>
  <c r="Y15" i="105"/>
  <c r="Y16" i="105"/>
  <c r="Y17" i="105"/>
  <c r="Y18" i="105"/>
  <c r="Y19" i="105"/>
  <c r="Y20" i="105"/>
  <c r="Y21" i="105"/>
  <c r="Y22" i="105"/>
  <c r="Y23" i="105"/>
  <c r="Y24" i="105"/>
  <c r="Y25" i="105"/>
  <c r="Y26" i="105"/>
  <c r="Y27" i="105"/>
  <c r="Y28" i="105"/>
  <c r="Y29" i="105"/>
  <c r="Y30" i="105"/>
  <c r="Y31" i="105"/>
  <c r="Y32" i="105"/>
  <c r="Y33" i="105"/>
  <c r="Y34" i="105"/>
  <c r="Y35" i="105"/>
  <c r="Y36" i="105"/>
  <c r="Y37" i="105"/>
  <c r="Y38" i="105"/>
  <c r="Y39" i="105"/>
  <c r="Y40" i="105"/>
  <c r="Y41" i="105"/>
  <c r="Y42" i="105"/>
  <c r="Y43" i="105"/>
  <c r="Y44" i="105"/>
  <c r="Y45" i="105"/>
  <c r="Y46" i="105"/>
  <c r="Y10" i="105"/>
  <c r="W39" i="105"/>
  <c r="W51" i="105"/>
  <c r="W63" i="105"/>
  <c r="W75" i="105"/>
  <c r="W87" i="105"/>
  <c r="W99" i="105"/>
  <c r="W111" i="105"/>
  <c r="W123" i="105"/>
  <c r="W135" i="105"/>
  <c r="W147" i="105"/>
  <c r="W159" i="105"/>
  <c r="W171" i="105"/>
  <c r="W183" i="105"/>
  <c r="W195" i="105"/>
  <c r="W207" i="105"/>
  <c r="W219" i="105"/>
  <c r="W231" i="105"/>
  <c r="W243" i="105"/>
  <c r="W255" i="105"/>
  <c r="W267" i="105"/>
  <c r="W279" i="105"/>
  <c r="W291" i="105"/>
  <c r="W303" i="105"/>
  <c r="W315" i="105"/>
  <c r="W327" i="105"/>
  <c r="W339" i="105"/>
  <c r="W351" i="105"/>
  <c r="W363" i="105"/>
  <c r="W375" i="105"/>
  <c r="W387" i="105"/>
  <c r="W399" i="105"/>
  <c r="W411" i="105"/>
  <c r="W423" i="105"/>
  <c r="W435" i="105"/>
  <c r="W447" i="105"/>
  <c r="W27" i="105"/>
  <c r="W15" i="105"/>
  <c r="W10" i="105"/>
  <c r="X12" i="105"/>
  <c r="X13" i="105" s="1"/>
  <c r="X11" i="105"/>
  <c r="C22" i="107"/>
  <c r="C23" i="107"/>
  <c r="C24" i="107"/>
  <c r="C25" i="107"/>
  <c r="C26" i="107"/>
  <c r="C27" i="107"/>
  <c r="C28" i="107"/>
  <c r="C29" i="107"/>
  <c r="C30" i="107"/>
  <c r="C31" i="107"/>
  <c r="C32" i="107"/>
  <c r="C33" i="107"/>
  <c r="C34" i="107"/>
  <c r="C35" i="107"/>
  <c r="C36" i="107"/>
  <c r="C37" i="107"/>
  <c r="C38" i="107"/>
  <c r="C39" i="107"/>
  <c r="C40" i="107"/>
  <c r="C41" i="107"/>
  <c r="C42" i="107"/>
  <c r="C109" i="107" s="1"/>
  <c r="C43" i="107"/>
  <c r="C44" i="107"/>
  <c r="C45" i="107"/>
  <c r="C46" i="107"/>
  <c r="C47" i="107"/>
  <c r="C48" i="107"/>
  <c r="C49" i="107"/>
  <c r="C50" i="107"/>
  <c r="C51" i="107"/>
  <c r="C52" i="107"/>
  <c r="C96" i="107" s="1"/>
  <c r="C53" i="107"/>
  <c r="C54" i="107"/>
  <c r="C95" i="107" s="1"/>
  <c r="C55" i="107"/>
  <c r="C56" i="107"/>
  <c r="C112" i="107" s="1"/>
  <c r="C57" i="107"/>
  <c r="D57" i="107" s="1"/>
  <c r="C58" i="107"/>
  <c r="C88" i="107" s="1"/>
  <c r="C59" i="107"/>
  <c r="C111" i="107" s="1"/>
  <c r="C60" i="107"/>
  <c r="C61" i="107"/>
  <c r="C62" i="107"/>
  <c r="C63" i="107"/>
  <c r="C21" i="107"/>
  <c r="R15" i="105"/>
  <c r="S11" i="105"/>
  <c r="S12" i="105" s="1"/>
  <c r="R183" i="105"/>
  <c r="R195" i="105"/>
  <c r="R207" i="105"/>
  <c r="R219" i="105"/>
  <c r="R231" i="105"/>
  <c r="R243" i="105"/>
  <c r="R255" i="105"/>
  <c r="R267" i="105"/>
  <c r="R279" i="105"/>
  <c r="R291" i="105"/>
  <c r="R303" i="105"/>
  <c r="R315" i="105"/>
  <c r="R327" i="105"/>
  <c r="R339" i="105"/>
  <c r="R351" i="105"/>
  <c r="R363" i="105"/>
  <c r="R375" i="105"/>
  <c r="R387" i="105"/>
  <c r="R399" i="105"/>
  <c r="R411" i="105"/>
  <c r="R423" i="105"/>
  <c r="R435" i="105"/>
  <c r="R447" i="105"/>
  <c r="R123" i="105"/>
  <c r="R111" i="105"/>
  <c r="R99" i="105"/>
  <c r="R87" i="105"/>
  <c r="R75" i="105"/>
  <c r="R63" i="105"/>
  <c r="R51" i="105"/>
  <c r="R39" i="105"/>
  <c r="R27" i="105"/>
  <c r="R135" i="105"/>
  <c r="R147" i="105"/>
  <c r="R159" i="105"/>
  <c r="R171" i="105"/>
  <c r="R10" i="105"/>
  <c r="B18" i="104"/>
  <c r="D18" i="104" s="1"/>
  <c r="E18" i="104" s="1"/>
  <c r="B19" i="104"/>
  <c r="D19" i="104" s="1"/>
  <c r="E19" i="104" s="1"/>
  <c r="B20" i="104"/>
  <c r="D20" i="104" s="1"/>
  <c r="E20" i="104" s="1"/>
  <c r="B21" i="104"/>
  <c r="D21" i="104" s="1"/>
  <c r="B22" i="104"/>
  <c r="B23" i="104"/>
  <c r="D23" i="104" s="1"/>
  <c r="B24" i="104"/>
  <c r="D24" i="104" s="1"/>
  <c r="E24" i="104" s="1"/>
  <c r="B25" i="104"/>
  <c r="D25" i="104" s="1"/>
  <c r="E25" i="104" s="1"/>
  <c r="B26" i="104"/>
  <c r="D26" i="104" s="1"/>
  <c r="B27" i="104"/>
  <c r="B104" i="104" s="1"/>
  <c r="B28" i="104"/>
  <c r="D28" i="104" s="1"/>
  <c r="B29" i="104"/>
  <c r="D29" i="104" s="1"/>
  <c r="E29" i="104" s="1"/>
  <c r="B30" i="104"/>
  <c r="D30" i="104" s="1"/>
  <c r="E30" i="104" s="1"/>
  <c r="B31" i="104"/>
  <c r="D31" i="104" s="1"/>
  <c r="E31" i="104" s="1"/>
  <c r="B32" i="104"/>
  <c r="D32" i="104" s="1"/>
  <c r="E32" i="104" s="1"/>
  <c r="B33" i="104"/>
  <c r="D33" i="104" s="1"/>
  <c r="E33" i="104" s="1"/>
  <c r="B34" i="104"/>
  <c r="D34" i="104" s="1"/>
  <c r="B35" i="104"/>
  <c r="B36" i="104"/>
  <c r="D36" i="104" s="1"/>
  <c r="B37" i="104"/>
  <c r="D37" i="104" s="1"/>
  <c r="E37" i="104" s="1"/>
  <c r="B38" i="104"/>
  <c r="D38" i="104" s="1"/>
  <c r="E38" i="104" s="1"/>
  <c r="B39" i="104"/>
  <c r="D39" i="104" s="1"/>
  <c r="E39" i="104" s="1"/>
  <c r="B40" i="104"/>
  <c r="D40" i="104" s="1"/>
  <c r="E40" i="104" s="1"/>
  <c r="B41" i="104"/>
  <c r="D41" i="104" s="1"/>
  <c r="E41" i="104" s="1"/>
  <c r="B42" i="104"/>
  <c r="D42" i="104" s="1"/>
  <c r="E42" i="104" s="1"/>
  <c r="B43" i="104"/>
  <c r="D43" i="104" s="1"/>
  <c r="B44" i="104"/>
  <c r="D44" i="104" s="1"/>
  <c r="E44" i="104" s="1"/>
  <c r="B45" i="104"/>
  <c r="D45" i="104" s="1"/>
  <c r="B46" i="104"/>
  <c r="B47" i="104"/>
  <c r="D47" i="104" s="1"/>
  <c r="B48" i="104"/>
  <c r="D48" i="104" s="1"/>
  <c r="E48" i="104" s="1"/>
  <c r="B49" i="104"/>
  <c r="D49" i="104" s="1"/>
  <c r="E49" i="104" s="1"/>
  <c r="B50" i="104"/>
  <c r="D50" i="104" s="1"/>
  <c r="E50" i="104" s="1"/>
  <c r="B51" i="104"/>
  <c r="D51" i="104" s="1"/>
  <c r="E51" i="104" s="1"/>
  <c r="B52" i="104"/>
  <c r="D52" i="104" s="1"/>
  <c r="E52" i="104" s="1"/>
  <c r="B53" i="104"/>
  <c r="B54" i="104"/>
  <c r="B55" i="104"/>
  <c r="B56" i="104"/>
  <c r="D56" i="104" s="1"/>
  <c r="E56" i="104" s="1"/>
  <c r="B57" i="104"/>
  <c r="B112" i="104"/>
  <c r="B17" i="104"/>
  <c r="D17" i="104" s="1"/>
  <c r="E17" i="104" s="1"/>
  <c r="B88" i="104"/>
  <c r="C36" i="101"/>
  <c r="D36" i="101" s="1"/>
  <c r="C37" i="101"/>
  <c r="D37" i="101" s="1"/>
  <c r="C38" i="101"/>
  <c r="D38" i="101" s="1"/>
  <c r="C39" i="101"/>
  <c r="D39" i="101" s="1"/>
  <c r="C40" i="101"/>
  <c r="D40" i="101" s="1"/>
  <c r="C41" i="101"/>
  <c r="D41" i="101" s="1"/>
  <c r="C42" i="101"/>
  <c r="D42" i="101" s="1"/>
  <c r="D107" i="101" s="1"/>
  <c r="C43" i="101"/>
  <c r="D43" i="101" s="1"/>
  <c r="C44" i="101"/>
  <c r="D44" i="101" s="1"/>
  <c r="C45" i="101"/>
  <c r="C46" i="101"/>
  <c r="D46" i="101" s="1"/>
  <c r="C47" i="101"/>
  <c r="D47" i="101" s="1"/>
  <c r="C48" i="101"/>
  <c r="D48" i="101" s="1"/>
  <c r="C49" i="101"/>
  <c r="D49" i="101" s="1"/>
  <c r="C50" i="101"/>
  <c r="D50" i="101" s="1"/>
  <c r="C51" i="101"/>
  <c r="D51" i="101" s="1"/>
  <c r="C52" i="101"/>
  <c r="D52" i="101" s="1"/>
  <c r="D94" i="101" s="1"/>
  <c r="C53" i="101"/>
  <c r="C54" i="101"/>
  <c r="C55" i="101"/>
  <c r="D55" i="101" s="1"/>
  <c r="C56" i="101"/>
  <c r="D56" i="101" s="1"/>
  <c r="C57" i="101"/>
  <c r="D57" i="101" s="1"/>
  <c r="C58" i="101"/>
  <c r="D58" i="101" s="1"/>
  <c r="D86" i="101" s="1"/>
  <c r="C59" i="101"/>
  <c r="D59" i="101" s="1"/>
  <c r="C60" i="101"/>
  <c r="D60" i="101" s="1"/>
  <c r="C61" i="101"/>
  <c r="D61" i="101" s="1"/>
  <c r="C62" i="101"/>
  <c r="D62" i="101" s="1"/>
  <c r="C63" i="101"/>
  <c r="D63" i="101" s="1"/>
  <c r="C64" i="101"/>
  <c r="D64" i="101" s="1"/>
  <c r="C35" i="101"/>
  <c r="B7" i="101"/>
  <c r="D7" i="101" s="1"/>
  <c r="B8" i="101"/>
  <c r="D8" i="101" s="1"/>
  <c r="B9" i="101"/>
  <c r="D9" i="101" s="1"/>
  <c r="B10" i="101"/>
  <c r="D10" i="101" s="1"/>
  <c r="B11" i="101"/>
  <c r="D11" i="101" s="1"/>
  <c r="B12" i="101"/>
  <c r="D12" i="101" s="1"/>
  <c r="B13" i="101"/>
  <c r="D13" i="101" s="1"/>
  <c r="B14" i="101"/>
  <c r="D14" i="101" s="1"/>
  <c r="B15" i="101"/>
  <c r="D15" i="101" s="1"/>
  <c r="B16" i="101"/>
  <c r="D16" i="101" s="1"/>
  <c r="B17" i="101"/>
  <c r="D17" i="101" s="1"/>
  <c r="B18" i="101"/>
  <c r="D18" i="101" s="1"/>
  <c r="B19" i="101"/>
  <c r="D19" i="101" s="1"/>
  <c r="B20" i="101"/>
  <c r="D20" i="101" s="1"/>
  <c r="B21" i="101"/>
  <c r="B22" i="101"/>
  <c r="D22" i="101" s="1"/>
  <c r="B23" i="101"/>
  <c r="D23" i="101" s="1"/>
  <c r="B24" i="101"/>
  <c r="D24" i="101" s="1"/>
  <c r="B25" i="101"/>
  <c r="D25" i="101" s="1"/>
  <c r="B26" i="101"/>
  <c r="B27" i="101"/>
  <c r="D27" i="101" s="1"/>
  <c r="B28" i="101"/>
  <c r="D28" i="101" s="1"/>
  <c r="B29" i="101"/>
  <c r="D29" i="101" s="1"/>
  <c r="B30" i="101"/>
  <c r="D30" i="101" s="1"/>
  <c r="B31" i="101"/>
  <c r="D31" i="101" s="1"/>
  <c r="B32" i="101"/>
  <c r="D32" i="101" s="1"/>
  <c r="B33" i="101"/>
  <c r="D33" i="101" s="1"/>
  <c r="B34" i="101"/>
  <c r="B35" i="101"/>
  <c r="B36" i="101"/>
  <c r="B37" i="101"/>
  <c r="B38" i="101"/>
  <c r="B39" i="101"/>
  <c r="B40" i="101"/>
  <c r="B41" i="101"/>
  <c r="B42" i="101"/>
  <c r="B43" i="101"/>
  <c r="B44" i="101"/>
  <c r="B96" i="101" s="1"/>
  <c r="B45" i="101"/>
  <c r="B46" i="101"/>
  <c r="B47" i="101"/>
  <c r="B48" i="101"/>
  <c r="B49" i="101"/>
  <c r="B50" i="101"/>
  <c r="B51" i="101"/>
  <c r="B52" i="101"/>
  <c r="B94" i="101" s="1"/>
  <c r="B53" i="101"/>
  <c r="B54" i="101"/>
  <c r="B93" i="101" s="1"/>
  <c r="B55" i="101"/>
  <c r="B56" i="101"/>
  <c r="B57" i="101"/>
  <c r="B58" i="101"/>
  <c r="B86" i="101" s="1"/>
  <c r="B59" i="101"/>
  <c r="B60" i="101"/>
  <c r="B61" i="101"/>
  <c r="B6" i="101"/>
  <c r="D6" i="101" s="1"/>
  <c r="C101" i="101"/>
  <c r="C100" i="101"/>
  <c r="C99" i="101"/>
  <c r="C78" i="101"/>
  <c r="C77" i="101"/>
  <c r="I73" i="99"/>
  <c r="J73" i="99"/>
  <c r="I74" i="99"/>
  <c r="J74" i="99"/>
  <c r="I77" i="99"/>
  <c r="J77" i="99"/>
  <c r="I78" i="99"/>
  <c r="J78" i="99"/>
  <c r="I79" i="99"/>
  <c r="J79" i="99"/>
  <c r="I80" i="99"/>
  <c r="J80" i="99"/>
  <c r="I81" i="99"/>
  <c r="J81" i="99"/>
  <c r="I86" i="99"/>
  <c r="J86" i="99"/>
  <c r="I87" i="99"/>
  <c r="J87" i="99"/>
  <c r="I88" i="99"/>
  <c r="J88" i="99"/>
  <c r="I89" i="99"/>
  <c r="J89" i="99"/>
  <c r="I99" i="99"/>
  <c r="J99" i="99"/>
  <c r="I100" i="99"/>
  <c r="J100" i="99"/>
  <c r="I101" i="99"/>
  <c r="J101" i="99"/>
  <c r="I102" i="99"/>
  <c r="J102" i="99"/>
  <c r="C70" i="99"/>
  <c r="D70" i="99"/>
  <c r="E70" i="99"/>
  <c r="F70" i="99"/>
  <c r="G70" i="99"/>
  <c r="C71" i="99"/>
  <c r="D71" i="99"/>
  <c r="E71" i="99"/>
  <c r="F71" i="99"/>
  <c r="F72" i="99"/>
  <c r="F73" i="99"/>
  <c r="G73" i="99"/>
  <c r="F74" i="99"/>
  <c r="G74" i="99"/>
  <c r="F76" i="99"/>
  <c r="G76" i="99"/>
  <c r="F77" i="99"/>
  <c r="G77" i="99"/>
  <c r="F78" i="99"/>
  <c r="G78" i="99"/>
  <c r="F79" i="99"/>
  <c r="G79" i="99"/>
  <c r="F80" i="99"/>
  <c r="G80" i="99"/>
  <c r="F81" i="99"/>
  <c r="G81" i="99"/>
  <c r="F82" i="99"/>
  <c r="G82" i="99"/>
  <c r="F83" i="99"/>
  <c r="G83" i="99"/>
  <c r="F86" i="99"/>
  <c r="G86" i="99"/>
  <c r="F87" i="99"/>
  <c r="G87" i="99"/>
  <c r="F88" i="99"/>
  <c r="G88" i="99"/>
  <c r="F89" i="99"/>
  <c r="G89" i="99"/>
  <c r="F90" i="99"/>
  <c r="G90" i="99"/>
  <c r="F91" i="99"/>
  <c r="G91" i="99"/>
  <c r="C92" i="99"/>
  <c r="D92" i="99"/>
  <c r="E92" i="99"/>
  <c r="F92" i="99"/>
  <c r="C93" i="99"/>
  <c r="D93" i="99"/>
  <c r="E93" i="99"/>
  <c r="F93" i="99"/>
  <c r="C94" i="99"/>
  <c r="D94" i="99"/>
  <c r="E94" i="99"/>
  <c r="F94" i="99"/>
  <c r="G94" i="99"/>
  <c r="F98" i="99"/>
  <c r="G98" i="99"/>
  <c r="F99" i="99"/>
  <c r="G99" i="99"/>
  <c r="F100" i="99"/>
  <c r="G100" i="99"/>
  <c r="F101" i="99"/>
  <c r="G101" i="99"/>
  <c r="F102" i="99"/>
  <c r="G102" i="99"/>
  <c r="B94" i="99"/>
  <c r="B93" i="99"/>
  <c r="B92" i="99"/>
  <c r="B71" i="99"/>
  <c r="I22" i="99"/>
  <c r="J22" i="99"/>
  <c r="I23" i="99"/>
  <c r="J23" i="99"/>
  <c r="I24" i="99"/>
  <c r="J24" i="99"/>
  <c r="I25" i="99"/>
  <c r="J25" i="99"/>
  <c r="I26" i="99"/>
  <c r="I95" i="99" s="1"/>
  <c r="J26" i="99"/>
  <c r="J95" i="99" s="1"/>
  <c r="I27" i="99"/>
  <c r="J27" i="99"/>
  <c r="I28" i="99"/>
  <c r="J28" i="99"/>
  <c r="I29" i="99"/>
  <c r="J29" i="99"/>
  <c r="I30" i="99"/>
  <c r="J30" i="99"/>
  <c r="I31" i="99"/>
  <c r="J31" i="99"/>
  <c r="I32" i="99"/>
  <c r="J32" i="99"/>
  <c r="I33" i="99"/>
  <c r="I91" i="99" s="1"/>
  <c r="J33" i="99"/>
  <c r="I34" i="99"/>
  <c r="I72" i="99" s="1"/>
  <c r="J34" i="99"/>
  <c r="I35" i="99"/>
  <c r="I90" i="99" s="1"/>
  <c r="J35" i="99"/>
  <c r="I36" i="99"/>
  <c r="J36" i="99"/>
  <c r="I37" i="99"/>
  <c r="J37" i="99"/>
  <c r="I38" i="99"/>
  <c r="J38" i="99"/>
  <c r="I39" i="99"/>
  <c r="J39" i="99"/>
  <c r="I40" i="99"/>
  <c r="J40" i="99"/>
  <c r="J21" i="99"/>
  <c r="I21" i="99"/>
  <c r="G34" i="99"/>
  <c r="G92" i="99" s="1"/>
  <c r="B43" i="99"/>
  <c r="C43" i="99"/>
  <c r="D43" i="99"/>
  <c r="E43" i="99"/>
  <c r="B44" i="99"/>
  <c r="C44" i="99"/>
  <c r="D44" i="99"/>
  <c r="E44" i="99"/>
  <c r="B45" i="99"/>
  <c r="B98" i="99" s="1"/>
  <c r="C45" i="99"/>
  <c r="C76" i="99" s="1"/>
  <c r="D45" i="99"/>
  <c r="E45" i="99"/>
  <c r="E98" i="99" s="1"/>
  <c r="B46" i="99"/>
  <c r="C46" i="99"/>
  <c r="D46" i="99"/>
  <c r="E46" i="99"/>
  <c r="B47" i="99"/>
  <c r="C47" i="99"/>
  <c r="D47" i="99"/>
  <c r="E47" i="99"/>
  <c r="B48" i="99"/>
  <c r="C48" i="99"/>
  <c r="D48" i="99"/>
  <c r="E48" i="99"/>
  <c r="B49" i="99"/>
  <c r="C49" i="99"/>
  <c r="D49" i="99"/>
  <c r="E49" i="99"/>
  <c r="B50" i="99"/>
  <c r="C50" i="99"/>
  <c r="D50" i="99"/>
  <c r="E50" i="99"/>
  <c r="B51" i="99"/>
  <c r="C51" i="99"/>
  <c r="D51" i="99"/>
  <c r="E51" i="99"/>
  <c r="B52" i="99"/>
  <c r="C52" i="99"/>
  <c r="D52" i="99"/>
  <c r="E52" i="99"/>
  <c r="B53" i="99"/>
  <c r="C53" i="99"/>
  <c r="D53" i="99"/>
  <c r="E53" i="99"/>
  <c r="B54" i="99"/>
  <c r="C54" i="99"/>
  <c r="D54" i="99"/>
  <c r="E54" i="99"/>
  <c r="B55" i="99"/>
  <c r="C55" i="99"/>
  <c r="D55" i="99"/>
  <c r="E55" i="99"/>
  <c r="B56" i="99"/>
  <c r="C56" i="99"/>
  <c r="D56" i="99"/>
  <c r="E56" i="99"/>
  <c r="B57" i="99"/>
  <c r="C57" i="99"/>
  <c r="D57" i="99"/>
  <c r="E57" i="99"/>
  <c r="B58" i="99"/>
  <c r="C58" i="99"/>
  <c r="D58" i="99"/>
  <c r="E58" i="99"/>
  <c r="B59" i="99"/>
  <c r="B83" i="99" s="1"/>
  <c r="C59" i="99"/>
  <c r="D59" i="99"/>
  <c r="E59" i="99"/>
  <c r="B60" i="99"/>
  <c r="C60" i="99"/>
  <c r="D60" i="99"/>
  <c r="E60" i="99"/>
  <c r="B61" i="99"/>
  <c r="C61" i="99"/>
  <c r="D61" i="99"/>
  <c r="E61" i="99"/>
  <c r="B62" i="99"/>
  <c r="C62" i="99"/>
  <c r="D62" i="99"/>
  <c r="E62" i="99"/>
  <c r="B63" i="99"/>
  <c r="C63" i="99"/>
  <c r="D63" i="99"/>
  <c r="E63" i="99"/>
  <c r="B64" i="99"/>
  <c r="B82" i="99" s="1"/>
  <c r="C64" i="99"/>
  <c r="C87" i="99" s="1"/>
  <c r="D64" i="99"/>
  <c r="D82" i="99" s="1"/>
  <c r="E64" i="99"/>
  <c r="E82" i="99" s="1"/>
  <c r="E42" i="99"/>
  <c r="D42" i="99"/>
  <c r="C42" i="99"/>
  <c r="B42" i="99"/>
  <c r="D21" i="94"/>
  <c r="D23" i="94"/>
  <c r="D25" i="94"/>
  <c r="D27" i="94"/>
  <c r="D29" i="94"/>
  <c r="D31" i="94"/>
  <c r="D33" i="94"/>
  <c r="D35" i="94"/>
  <c r="D37" i="94"/>
  <c r="D38" i="94"/>
  <c r="D39" i="94"/>
  <c r="D40" i="94"/>
  <c r="D41" i="94"/>
  <c r="D42" i="94"/>
  <c r="D43" i="94"/>
  <c r="D44" i="94"/>
  <c r="D45" i="94"/>
  <c r="D46" i="94"/>
  <c r="D47" i="94"/>
  <c r="D48" i="94"/>
  <c r="D49" i="94"/>
  <c r="D50" i="94"/>
  <c r="D51" i="94"/>
  <c r="D52" i="94"/>
  <c r="D53" i="94"/>
  <c r="D54" i="94"/>
  <c r="D55" i="94"/>
  <c r="D56" i="94"/>
  <c r="D57" i="94"/>
  <c r="D58" i="94"/>
  <c r="D59" i="94"/>
  <c r="D60" i="94"/>
  <c r="D61" i="94"/>
  <c r="D62" i="94"/>
  <c r="D63" i="94"/>
  <c r="D64" i="94"/>
  <c r="D19" i="94"/>
  <c r="I70" i="77"/>
  <c r="I71" i="77"/>
  <c r="I72" i="77"/>
  <c r="I73" i="77"/>
  <c r="I74" i="77"/>
  <c r="I75" i="77"/>
  <c r="I77" i="77"/>
  <c r="I78" i="77"/>
  <c r="I79" i="77"/>
  <c r="I80" i="77"/>
  <c r="I81" i="77"/>
  <c r="I82" i="77"/>
  <c r="I83" i="77"/>
  <c r="I84" i="77"/>
  <c r="I87" i="77"/>
  <c r="I88" i="77"/>
  <c r="I89" i="77"/>
  <c r="I90" i="77"/>
  <c r="I91" i="77"/>
  <c r="I92" i="77"/>
  <c r="I93" i="77"/>
  <c r="I94" i="77"/>
  <c r="I95" i="77"/>
  <c r="I96" i="77"/>
  <c r="I99" i="77"/>
  <c r="I100" i="77"/>
  <c r="I101" i="77"/>
  <c r="I102" i="77"/>
  <c r="I103" i="77"/>
  <c r="I105" i="77"/>
  <c r="C71" i="78"/>
  <c r="F71" i="78"/>
  <c r="C72" i="78"/>
  <c r="F72" i="78"/>
  <c r="C73" i="78"/>
  <c r="F73" i="78"/>
  <c r="C74" i="78"/>
  <c r="F74" i="78"/>
  <c r="C75" i="78"/>
  <c r="F75" i="78"/>
  <c r="C76" i="78"/>
  <c r="F76" i="78"/>
  <c r="C78" i="78"/>
  <c r="F78" i="78"/>
  <c r="C79" i="78"/>
  <c r="F79" i="78"/>
  <c r="C80" i="78"/>
  <c r="F80" i="78"/>
  <c r="C81" i="78"/>
  <c r="F81" i="78"/>
  <c r="C82" i="78"/>
  <c r="F82" i="78"/>
  <c r="C83" i="78"/>
  <c r="F83" i="78"/>
  <c r="C84" i="78"/>
  <c r="F84" i="78"/>
  <c r="C85" i="78"/>
  <c r="F85" i="78"/>
  <c r="C88" i="78"/>
  <c r="F88" i="78"/>
  <c r="C89" i="78"/>
  <c r="F89" i="78"/>
  <c r="C90" i="78"/>
  <c r="F90" i="78"/>
  <c r="C91" i="78"/>
  <c r="F91" i="78"/>
  <c r="C92" i="78"/>
  <c r="F92" i="78"/>
  <c r="C93" i="78"/>
  <c r="F93" i="78"/>
  <c r="C94" i="78"/>
  <c r="F94" i="78"/>
  <c r="C95" i="78"/>
  <c r="F95" i="78"/>
  <c r="C96" i="78"/>
  <c r="F96" i="78"/>
  <c r="C97" i="78"/>
  <c r="F97" i="78"/>
  <c r="C100" i="78"/>
  <c r="F100" i="78"/>
  <c r="C101" i="78"/>
  <c r="F101" i="78"/>
  <c r="C102" i="78"/>
  <c r="F102" i="78"/>
  <c r="C103" i="78"/>
  <c r="F103" i="78"/>
  <c r="C104" i="78"/>
  <c r="F104" i="78"/>
  <c r="C105" i="78"/>
  <c r="F105" i="78"/>
  <c r="B69" i="107" l="1"/>
  <c r="B72" i="107"/>
  <c r="B68" i="107"/>
  <c r="D39" i="107"/>
  <c r="D48" i="107"/>
  <c r="D40" i="107"/>
  <c r="D32" i="107"/>
  <c r="D24" i="107"/>
  <c r="D53" i="107"/>
  <c r="B71" i="107"/>
  <c r="D45" i="107"/>
  <c r="B70" i="107"/>
  <c r="D37" i="107"/>
  <c r="D29" i="107"/>
  <c r="B101" i="107"/>
  <c r="B99" i="99"/>
  <c r="E26" i="104"/>
  <c r="B70" i="104"/>
  <c r="D35" i="104"/>
  <c r="D101" i="104"/>
  <c r="E34" i="104"/>
  <c r="B110" i="104"/>
  <c r="D57" i="104"/>
  <c r="D27" i="104"/>
  <c r="B69" i="104"/>
  <c r="D55" i="104"/>
  <c r="E47" i="104"/>
  <c r="D104" i="104"/>
  <c r="E23" i="104"/>
  <c r="B90" i="104"/>
  <c r="B72" i="104"/>
  <c r="D54" i="104"/>
  <c r="D98" i="104" s="1"/>
  <c r="D46" i="104"/>
  <c r="B71" i="104"/>
  <c r="D22" i="104"/>
  <c r="B73" i="104"/>
  <c r="B68" i="104"/>
  <c r="E43" i="104"/>
  <c r="D53" i="104"/>
  <c r="E45" i="104"/>
  <c r="E21" i="104"/>
  <c r="D105" i="104"/>
  <c r="B100" i="104"/>
  <c r="E36" i="104"/>
  <c r="D100" i="104"/>
  <c r="E28" i="104"/>
  <c r="D102" i="104"/>
  <c r="B102" i="104"/>
  <c r="B83" i="104"/>
  <c r="B109" i="104"/>
  <c r="B101" i="104"/>
  <c r="B97" i="107"/>
  <c r="D38" i="107"/>
  <c r="D30" i="107"/>
  <c r="D22" i="107"/>
  <c r="D36" i="107"/>
  <c r="D28" i="107"/>
  <c r="C81" i="107"/>
  <c r="D51" i="107"/>
  <c r="D43" i="107"/>
  <c r="B99" i="107"/>
  <c r="D56" i="107"/>
  <c r="D112" i="107" s="1"/>
  <c r="C100" i="107"/>
  <c r="D50" i="107"/>
  <c r="B109" i="107"/>
  <c r="B81" i="107"/>
  <c r="D49" i="107"/>
  <c r="D41" i="107"/>
  <c r="D33" i="107"/>
  <c r="D25" i="107"/>
  <c r="D82" i="107"/>
  <c r="D86" i="107"/>
  <c r="D89" i="107"/>
  <c r="D83" i="107"/>
  <c r="D110" i="107"/>
  <c r="C104" i="107"/>
  <c r="C108" i="107"/>
  <c r="C80" i="107"/>
  <c r="C107" i="107"/>
  <c r="C89" i="107"/>
  <c r="C87" i="107"/>
  <c r="C110" i="107"/>
  <c r="C83" i="107"/>
  <c r="C82" i="107"/>
  <c r="C86" i="107"/>
  <c r="C99" i="107"/>
  <c r="C101" i="107"/>
  <c r="B98" i="107"/>
  <c r="C92" i="107"/>
  <c r="C78" i="107"/>
  <c r="C79" i="107"/>
  <c r="C91" i="107"/>
  <c r="C85" i="107"/>
  <c r="B92" i="107"/>
  <c r="B91" i="107"/>
  <c r="B79" i="107"/>
  <c r="B78" i="107"/>
  <c r="B85" i="107"/>
  <c r="B100" i="107"/>
  <c r="B102" i="107"/>
  <c r="D54" i="107"/>
  <c r="D95" i="107" s="1"/>
  <c r="D46" i="107"/>
  <c r="D97" i="107" s="1"/>
  <c r="C102" i="107"/>
  <c r="B104" i="107"/>
  <c r="B80" i="107"/>
  <c r="B107" i="107"/>
  <c r="B108" i="107"/>
  <c r="C97" i="107"/>
  <c r="C103" i="107"/>
  <c r="D52" i="107"/>
  <c r="D96" i="107" s="1"/>
  <c r="D44" i="107"/>
  <c r="D98" i="107" s="1"/>
  <c r="B103" i="107"/>
  <c r="D35" i="107"/>
  <c r="D99" i="107" s="1"/>
  <c r="D27" i="107"/>
  <c r="C98" i="107"/>
  <c r="B110" i="107"/>
  <c r="B83" i="107"/>
  <c r="B89" i="107"/>
  <c r="B87" i="107"/>
  <c r="B86" i="107"/>
  <c r="B82" i="107"/>
  <c r="D21" i="107"/>
  <c r="D42" i="107"/>
  <c r="D109" i="107" s="1"/>
  <c r="D34" i="107"/>
  <c r="D26" i="107"/>
  <c r="C90" i="107"/>
  <c r="B98" i="104"/>
  <c r="B80" i="104"/>
  <c r="B79" i="104"/>
  <c r="B111" i="104"/>
  <c r="B105" i="104"/>
  <c r="B99" i="104"/>
  <c r="B82" i="104"/>
  <c r="B81" i="104"/>
  <c r="B108" i="104"/>
  <c r="C69" i="101"/>
  <c r="D35" i="101"/>
  <c r="D105" i="101"/>
  <c r="B71" i="101"/>
  <c r="B70" i="101"/>
  <c r="B67" i="101"/>
  <c r="D21" i="101"/>
  <c r="D110" i="101"/>
  <c r="D100" i="101"/>
  <c r="C88" i="101"/>
  <c r="D102" i="101"/>
  <c r="B87" i="101"/>
  <c r="B97" i="101"/>
  <c r="D99" i="101"/>
  <c r="C93" i="101"/>
  <c r="D54" i="101"/>
  <c r="D93" i="101" s="1"/>
  <c r="D88" i="101"/>
  <c r="D109" i="101"/>
  <c r="B79" i="101"/>
  <c r="D34" i="101"/>
  <c r="B68" i="101"/>
  <c r="D26" i="101"/>
  <c r="C71" i="101"/>
  <c r="D53" i="101"/>
  <c r="C106" i="101"/>
  <c r="D45" i="101"/>
  <c r="B76" i="101"/>
  <c r="B105" i="101"/>
  <c r="B69" i="101"/>
  <c r="B102" i="101"/>
  <c r="C72" i="101"/>
  <c r="C95" i="101"/>
  <c r="C70" i="101"/>
  <c r="D88" i="107"/>
  <c r="D87" i="107"/>
  <c r="E88" i="99"/>
  <c r="I83" i="99"/>
  <c r="E89" i="99"/>
  <c r="I98" i="99"/>
  <c r="I93" i="99"/>
  <c r="C79" i="99"/>
  <c r="E87" i="99"/>
  <c r="B79" i="99"/>
  <c r="B86" i="99"/>
  <c r="B87" i="99"/>
  <c r="B88" i="99"/>
  <c r="B89" i="99"/>
  <c r="C99" i="99"/>
  <c r="C81" i="99"/>
  <c r="I92" i="99"/>
  <c r="C86" i="99"/>
  <c r="C100" i="99"/>
  <c r="E73" i="99"/>
  <c r="E99" i="99"/>
  <c r="B100" i="99"/>
  <c r="B73" i="99"/>
  <c r="E77" i="99"/>
  <c r="E79" i="99"/>
  <c r="E102" i="99"/>
  <c r="E86" i="99"/>
  <c r="I94" i="99"/>
  <c r="E90" i="99"/>
  <c r="D87" i="99"/>
  <c r="G71" i="99"/>
  <c r="D102" i="99"/>
  <c r="D79" i="99"/>
  <c r="C102" i="99"/>
  <c r="C88" i="99"/>
  <c r="C82" i="99"/>
  <c r="B76" i="99"/>
  <c r="G93" i="99"/>
  <c r="E81" i="99"/>
  <c r="E100" i="99"/>
  <c r="B78" i="99"/>
  <c r="D101" i="99"/>
  <c r="E101" i="99"/>
  <c r="J83" i="99"/>
  <c r="J71" i="99"/>
  <c r="N84" i="83"/>
  <c r="L64" i="83"/>
  <c r="N57" i="83"/>
  <c r="L55" i="83"/>
  <c r="M82" i="83"/>
  <c r="N81" i="83"/>
  <c r="N73" i="83"/>
  <c r="L61" i="83"/>
  <c r="N61" i="83"/>
  <c r="L84" i="83"/>
  <c r="L76" i="83"/>
  <c r="M63" i="83"/>
  <c r="N60" i="83"/>
  <c r="L57" i="83"/>
  <c r="N83" i="83"/>
  <c r="N65" i="83"/>
  <c r="M83" i="83"/>
  <c r="M65" i="83"/>
  <c r="N62" i="83"/>
  <c r="M56" i="83"/>
  <c r="L67" i="83"/>
  <c r="L83" i="83"/>
  <c r="N58" i="83"/>
  <c r="B99" i="101"/>
  <c r="C110" i="101"/>
  <c r="B77" i="101"/>
  <c r="B78" i="101"/>
  <c r="B98" i="101"/>
  <c r="C94" i="101"/>
  <c r="B107" i="101"/>
  <c r="C85" i="101"/>
  <c r="C107" i="101"/>
  <c r="B100" i="101"/>
  <c r="C96" i="101"/>
  <c r="B88" i="101"/>
  <c r="B95" i="101"/>
  <c r="B101" i="101"/>
  <c r="C79" i="101"/>
  <c r="X14" i="105"/>
  <c r="S13" i="105"/>
  <c r="B92" i="104"/>
  <c r="B84" i="104"/>
  <c r="B89" i="104"/>
  <c r="B97" i="104"/>
  <c r="B96" i="104"/>
  <c r="B93" i="104"/>
  <c r="B103" i="104"/>
  <c r="B113" i="104"/>
  <c r="B86" i="104"/>
  <c r="B87" i="104"/>
  <c r="B91" i="104"/>
  <c r="C98" i="101"/>
  <c r="C86" i="101"/>
  <c r="C97" i="101"/>
  <c r="B110" i="101"/>
  <c r="B89" i="101"/>
  <c r="C108" i="101"/>
  <c r="C80" i="101"/>
  <c r="B90" i="101"/>
  <c r="C81" i="101"/>
  <c r="B83" i="101"/>
  <c r="C90" i="101"/>
  <c r="C83" i="101"/>
  <c r="B84" i="101"/>
  <c r="B108" i="101"/>
  <c r="B109" i="101"/>
  <c r="C89" i="101"/>
  <c r="C109" i="101"/>
  <c r="C84" i="101"/>
  <c r="B85" i="101"/>
  <c r="C87" i="101"/>
  <c r="B80" i="101"/>
  <c r="B81" i="101"/>
  <c r="B106" i="101"/>
  <c r="C98" i="99"/>
  <c r="C89" i="99"/>
  <c r="E80" i="99"/>
  <c r="D77" i="99"/>
  <c r="C73" i="99"/>
  <c r="I71" i="99"/>
  <c r="B80" i="99"/>
  <c r="B91" i="99"/>
  <c r="B101" i="99"/>
  <c r="D99" i="99"/>
  <c r="D90" i="99"/>
  <c r="E83" i="99"/>
  <c r="D80" i="99"/>
  <c r="C77" i="99"/>
  <c r="E74" i="99"/>
  <c r="G72" i="99"/>
  <c r="J92" i="99"/>
  <c r="J82" i="99"/>
  <c r="D73" i="99"/>
  <c r="J90" i="99"/>
  <c r="B81" i="99"/>
  <c r="B102" i="99"/>
  <c r="C90" i="99"/>
  <c r="D83" i="99"/>
  <c r="C80" i="99"/>
  <c r="E78" i="99"/>
  <c r="D74" i="99"/>
  <c r="J98" i="99"/>
  <c r="I82" i="99"/>
  <c r="J70" i="99"/>
  <c r="C101" i="99"/>
  <c r="B74" i="99"/>
  <c r="E91" i="99"/>
  <c r="D88" i="99"/>
  <c r="C83" i="99"/>
  <c r="D78" i="99"/>
  <c r="C74" i="99"/>
  <c r="E72" i="99"/>
  <c r="J94" i="99"/>
  <c r="J76" i="99"/>
  <c r="I70" i="99"/>
  <c r="B72" i="99"/>
  <c r="B77" i="99"/>
  <c r="D100" i="99"/>
  <c r="D91" i="99"/>
  <c r="D81" i="99"/>
  <c r="C78" i="99"/>
  <c r="E76" i="99"/>
  <c r="D72" i="99"/>
  <c r="J91" i="99"/>
  <c r="I76" i="99"/>
  <c r="J72" i="99"/>
  <c r="B90" i="99"/>
  <c r="C91" i="99"/>
  <c r="D86" i="99"/>
  <c r="D76" i="99"/>
  <c r="C72" i="99"/>
  <c r="D98" i="99"/>
  <c r="D89" i="99"/>
  <c r="J93" i="99"/>
  <c r="F71" i="76"/>
  <c r="F72" i="76"/>
  <c r="F73" i="76"/>
  <c r="F74" i="76"/>
  <c r="F75" i="76"/>
  <c r="F76" i="76"/>
  <c r="F78" i="76"/>
  <c r="F79" i="76"/>
  <c r="F80" i="76"/>
  <c r="F81" i="76"/>
  <c r="F82" i="76"/>
  <c r="F83" i="76"/>
  <c r="F84" i="76"/>
  <c r="F85" i="76"/>
  <c r="F88" i="76"/>
  <c r="F89" i="76"/>
  <c r="F90" i="76"/>
  <c r="F91" i="76"/>
  <c r="F92" i="76"/>
  <c r="F93" i="76"/>
  <c r="F94" i="76"/>
  <c r="F95" i="76"/>
  <c r="F96" i="76"/>
  <c r="F97" i="76"/>
  <c r="F100" i="76"/>
  <c r="F101" i="76"/>
  <c r="F102" i="76"/>
  <c r="F103" i="76"/>
  <c r="F104" i="76"/>
  <c r="F105" i="76"/>
  <c r="H70" i="77"/>
  <c r="H71" i="77"/>
  <c r="H72" i="77"/>
  <c r="H73" i="77"/>
  <c r="H74" i="77"/>
  <c r="H75" i="77"/>
  <c r="H77" i="77"/>
  <c r="H78" i="77"/>
  <c r="H79" i="77"/>
  <c r="H80" i="77"/>
  <c r="H81" i="77"/>
  <c r="H82" i="77"/>
  <c r="H83" i="77"/>
  <c r="H84" i="77"/>
  <c r="H87" i="77"/>
  <c r="H88" i="77"/>
  <c r="H89" i="77"/>
  <c r="H90" i="77"/>
  <c r="H91" i="77"/>
  <c r="H92" i="77"/>
  <c r="H93" i="77"/>
  <c r="H94" i="77"/>
  <c r="H95" i="77"/>
  <c r="H96" i="77"/>
  <c r="H99" i="77"/>
  <c r="H100" i="77"/>
  <c r="H101" i="77"/>
  <c r="H102" i="77"/>
  <c r="H103" i="77"/>
  <c r="H105" i="77"/>
  <c r="B71" i="73"/>
  <c r="C71" i="73"/>
  <c r="D71" i="73"/>
  <c r="E71" i="73"/>
  <c r="E73" i="73"/>
  <c r="B75" i="73"/>
  <c r="E75" i="73"/>
  <c r="B78" i="73"/>
  <c r="E78" i="73"/>
  <c r="B80" i="73"/>
  <c r="E80" i="73"/>
  <c r="E81" i="73"/>
  <c r="B82" i="73"/>
  <c r="E82" i="73"/>
  <c r="E83" i="73"/>
  <c r="E84" i="73"/>
  <c r="E88" i="73"/>
  <c r="B90" i="73"/>
  <c r="E90" i="73"/>
  <c r="B92" i="73"/>
  <c r="B94" i="73"/>
  <c r="E96" i="73"/>
  <c r="E100" i="73"/>
  <c r="E104" i="73"/>
  <c r="B106" i="73"/>
  <c r="G71" i="73"/>
  <c r="H71" i="73"/>
  <c r="G72" i="73"/>
  <c r="J76" i="73"/>
  <c r="J79" i="73"/>
  <c r="G81" i="73"/>
  <c r="I81" i="73"/>
  <c r="J81" i="73"/>
  <c r="G83" i="73"/>
  <c r="I83" i="73"/>
  <c r="J83" i="73"/>
  <c r="G85" i="73"/>
  <c r="J85" i="73"/>
  <c r="G89" i="73"/>
  <c r="J89" i="73"/>
  <c r="J91" i="73"/>
  <c r="J93" i="73"/>
  <c r="G95" i="73"/>
  <c r="J95" i="73"/>
  <c r="G97" i="73"/>
  <c r="J97" i="73"/>
  <c r="J101" i="73"/>
  <c r="J103" i="73"/>
  <c r="I104" i="73"/>
  <c r="J104" i="73"/>
  <c r="G105" i="73"/>
  <c r="J105" i="73"/>
  <c r="E7" i="73"/>
  <c r="A1" i="89"/>
  <c r="A1" i="76"/>
  <c r="A1" i="71"/>
  <c r="C37" i="77"/>
  <c r="C38" i="77"/>
  <c r="C45" i="77"/>
  <c r="C46" i="77"/>
  <c r="B25" i="77"/>
  <c r="C25" i="77" s="1"/>
  <c r="B26" i="77"/>
  <c r="C26" i="77" s="1"/>
  <c r="B27" i="77"/>
  <c r="C27" i="77" s="1"/>
  <c r="B28" i="77"/>
  <c r="C28" i="77" s="1"/>
  <c r="B29" i="77"/>
  <c r="C29" i="77" s="1"/>
  <c r="B30" i="77"/>
  <c r="C30" i="77" s="1"/>
  <c r="B31" i="77"/>
  <c r="C31" i="77" s="1"/>
  <c r="B32" i="77"/>
  <c r="C32" i="77" s="1"/>
  <c r="B33" i="77"/>
  <c r="C33" i="77" s="1"/>
  <c r="B34" i="77"/>
  <c r="C34" i="77" s="1"/>
  <c r="B35" i="77"/>
  <c r="C35" i="77" s="1"/>
  <c r="B36" i="77"/>
  <c r="C36" i="77" s="1"/>
  <c r="B37" i="77"/>
  <c r="B38" i="77"/>
  <c r="B39" i="77"/>
  <c r="C39" i="77" s="1"/>
  <c r="B40" i="77"/>
  <c r="C40" i="77" s="1"/>
  <c r="B41" i="77"/>
  <c r="C41" i="77" s="1"/>
  <c r="B42" i="77"/>
  <c r="C42" i="77" s="1"/>
  <c r="B43" i="77"/>
  <c r="C43" i="77" s="1"/>
  <c r="B44" i="77"/>
  <c r="C44" i="77" s="1"/>
  <c r="B45" i="77"/>
  <c r="B46" i="77"/>
  <c r="B47" i="77"/>
  <c r="C47" i="77" s="1"/>
  <c r="B48" i="77"/>
  <c r="C48" i="77" s="1"/>
  <c r="B49" i="77"/>
  <c r="C49" i="77" s="1"/>
  <c r="B50" i="77"/>
  <c r="C50" i="77" s="1"/>
  <c r="B51" i="77"/>
  <c r="C51" i="77" s="1"/>
  <c r="B52" i="77"/>
  <c r="C52" i="77" s="1"/>
  <c r="B53" i="77"/>
  <c r="C53" i="77" s="1"/>
  <c r="B54" i="77"/>
  <c r="C54" i="77" s="1"/>
  <c r="B55" i="77"/>
  <c r="C55" i="77" s="1"/>
  <c r="B56" i="77"/>
  <c r="C56" i="77" s="1"/>
  <c r="B57" i="77"/>
  <c r="C57" i="77" s="1"/>
  <c r="B58" i="77"/>
  <c r="C58" i="77" s="1"/>
  <c r="B59" i="77"/>
  <c r="C59" i="77" s="1"/>
  <c r="B60" i="77"/>
  <c r="C60" i="77" s="1"/>
  <c r="B61" i="77"/>
  <c r="C61" i="77" s="1"/>
  <c r="B62" i="77"/>
  <c r="C62" i="77" s="1"/>
  <c r="B63" i="77"/>
  <c r="C63" i="77" s="1"/>
  <c r="B64" i="77"/>
  <c r="C64" i="77" s="1"/>
  <c r="D70" i="89"/>
  <c r="D64" i="89"/>
  <c r="D83" i="89" s="1"/>
  <c r="D63" i="89"/>
  <c r="D62" i="89"/>
  <c r="D61" i="89"/>
  <c r="D60" i="89"/>
  <c r="D59" i="89"/>
  <c r="D84" i="89" s="1"/>
  <c r="D58" i="89"/>
  <c r="D57" i="89"/>
  <c r="D56" i="89"/>
  <c r="D55" i="89"/>
  <c r="D54" i="89"/>
  <c r="D53" i="89"/>
  <c r="D79" i="89" s="1"/>
  <c r="D52" i="89"/>
  <c r="D51" i="89"/>
  <c r="D50" i="89"/>
  <c r="D49" i="89"/>
  <c r="D48" i="89"/>
  <c r="D47" i="89"/>
  <c r="D46" i="89"/>
  <c r="D45" i="89"/>
  <c r="D74" i="89" s="1"/>
  <c r="D44" i="89"/>
  <c r="D43" i="89"/>
  <c r="D42" i="89"/>
  <c r="D41" i="89"/>
  <c r="D40" i="89"/>
  <c r="D39" i="89"/>
  <c r="D38" i="89"/>
  <c r="D37" i="89"/>
  <c r="D36" i="89"/>
  <c r="D35" i="89"/>
  <c r="D34" i="89"/>
  <c r="D94" i="89" s="1"/>
  <c r="D33" i="89"/>
  <c r="D32" i="89"/>
  <c r="D31" i="89"/>
  <c r="D30" i="89"/>
  <c r="D29" i="89"/>
  <c r="D28" i="89"/>
  <c r="D27" i="89"/>
  <c r="D93" i="89" s="1"/>
  <c r="D26" i="89"/>
  <c r="D71" i="89" s="1"/>
  <c r="G23" i="76"/>
  <c r="G24" i="76"/>
  <c r="G25" i="76"/>
  <c r="G26" i="76"/>
  <c r="G27" i="76"/>
  <c r="G28" i="76"/>
  <c r="G29" i="76"/>
  <c r="G30" i="76"/>
  <c r="G31" i="76"/>
  <c r="G32" i="76"/>
  <c r="G33" i="76"/>
  <c r="G34" i="76"/>
  <c r="G35" i="76"/>
  <c r="G36" i="76"/>
  <c r="G37" i="76"/>
  <c r="G38" i="76"/>
  <c r="G39" i="76"/>
  <c r="G40" i="76"/>
  <c r="G41" i="76"/>
  <c r="G42" i="76"/>
  <c r="G43" i="76"/>
  <c r="G44" i="76"/>
  <c r="G45" i="76"/>
  <c r="G46" i="76"/>
  <c r="G47" i="76"/>
  <c r="G48" i="76"/>
  <c r="G49" i="76"/>
  <c r="G50" i="76"/>
  <c r="G51" i="76"/>
  <c r="G52" i="76"/>
  <c r="G53" i="76"/>
  <c r="G54" i="76"/>
  <c r="G55" i="76"/>
  <c r="G56" i="76"/>
  <c r="G22" i="76"/>
  <c r="U14" i="52"/>
  <c r="V14" i="52"/>
  <c r="M19" i="64"/>
  <c r="L26" i="64"/>
  <c r="I8" i="73"/>
  <c r="J8" i="73"/>
  <c r="I9" i="73"/>
  <c r="J9" i="73"/>
  <c r="I10" i="73"/>
  <c r="J10" i="73"/>
  <c r="I11" i="73"/>
  <c r="J11" i="73"/>
  <c r="I12" i="73"/>
  <c r="J12" i="73"/>
  <c r="I13" i="73"/>
  <c r="J13" i="73"/>
  <c r="I14" i="73"/>
  <c r="J14" i="73"/>
  <c r="I15" i="73"/>
  <c r="J15" i="73"/>
  <c r="I16" i="73"/>
  <c r="J16" i="73"/>
  <c r="I17" i="73"/>
  <c r="J17" i="73"/>
  <c r="I18" i="73"/>
  <c r="J18" i="73"/>
  <c r="I19" i="73"/>
  <c r="J19" i="73"/>
  <c r="I20" i="73"/>
  <c r="J20" i="73"/>
  <c r="I21" i="73"/>
  <c r="I97" i="73" s="1"/>
  <c r="J21" i="73"/>
  <c r="I22" i="73"/>
  <c r="I78" i="73" s="1"/>
  <c r="J22" i="73"/>
  <c r="J78" i="73" s="1"/>
  <c r="I23" i="73"/>
  <c r="I96" i="73" s="1"/>
  <c r="J23" i="73"/>
  <c r="J96" i="73" s="1"/>
  <c r="I24" i="73"/>
  <c r="J24" i="73"/>
  <c r="I25" i="73"/>
  <c r="J25" i="73"/>
  <c r="I26" i="73"/>
  <c r="I95" i="73" s="1"/>
  <c r="J26" i="73"/>
  <c r="I27" i="73"/>
  <c r="I73" i="73" s="1"/>
  <c r="J27" i="73"/>
  <c r="J73" i="73" s="1"/>
  <c r="I28" i="73"/>
  <c r="I94" i="73" s="1"/>
  <c r="J28" i="73"/>
  <c r="J94" i="73" s="1"/>
  <c r="I29" i="73"/>
  <c r="J29" i="73"/>
  <c r="I30" i="73"/>
  <c r="J30" i="73"/>
  <c r="I31" i="73"/>
  <c r="J31" i="73"/>
  <c r="I32" i="73"/>
  <c r="J32" i="73"/>
  <c r="I33" i="73"/>
  <c r="J33" i="73"/>
  <c r="I34" i="73"/>
  <c r="I93" i="73" s="1"/>
  <c r="J34" i="73"/>
  <c r="I35" i="73"/>
  <c r="I74" i="73" s="1"/>
  <c r="J35" i="73"/>
  <c r="J74" i="73" s="1"/>
  <c r="I36" i="73"/>
  <c r="I92" i="73" s="1"/>
  <c r="J36" i="73"/>
  <c r="J92" i="73" s="1"/>
  <c r="I37" i="73"/>
  <c r="J37" i="73"/>
  <c r="I38" i="73"/>
  <c r="J38" i="73"/>
  <c r="I39" i="73"/>
  <c r="J39" i="73"/>
  <c r="I40" i="73"/>
  <c r="J40" i="73"/>
  <c r="I41" i="73"/>
  <c r="J41" i="73"/>
  <c r="I42" i="73"/>
  <c r="J42" i="73"/>
  <c r="I43" i="73"/>
  <c r="I102" i="73" s="1"/>
  <c r="J43" i="73"/>
  <c r="J102" i="73" s="1"/>
  <c r="I44" i="73"/>
  <c r="J44" i="73"/>
  <c r="I45" i="73"/>
  <c r="I91" i="73" s="1"/>
  <c r="J45" i="73"/>
  <c r="I46" i="73"/>
  <c r="I75" i="73" s="1"/>
  <c r="J46" i="73"/>
  <c r="J75" i="73" s="1"/>
  <c r="I47" i="73"/>
  <c r="I90" i="73" s="1"/>
  <c r="J47" i="73"/>
  <c r="J90" i="73" s="1"/>
  <c r="I48" i="73"/>
  <c r="J48" i="73"/>
  <c r="I49" i="73"/>
  <c r="J49" i="73"/>
  <c r="I50" i="73"/>
  <c r="J50" i="73"/>
  <c r="I51" i="73"/>
  <c r="J51" i="73"/>
  <c r="I52" i="73"/>
  <c r="J52" i="73"/>
  <c r="I53" i="73"/>
  <c r="I89" i="73" s="1"/>
  <c r="J53" i="73"/>
  <c r="I54" i="73"/>
  <c r="I80" i="73" s="1"/>
  <c r="J54" i="73"/>
  <c r="J80" i="73" s="1"/>
  <c r="I55" i="73"/>
  <c r="I88" i="73" s="1"/>
  <c r="J55" i="73"/>
  <c r="J88" i="73" s="1"/>
  <c r="I56" i="73"/>
  <c r="J56" i="73"/>
  <c r="I57" i="73"/>
  <c r="J57" i="73"/>
  <c r="J7" i="73"/>
  <c r="J71" i="73" s="1"/>
  <c r="I7" i="73"/>
  <c r="I71" i="73" s="1"/>
  <c r="G28" i="73"/>
  <c r="G94" i="73" s="1"/>
  <c r="H28" i="73"/>
  <c r="H94" i="73" s="1"/>
  <c r="G29" i="73"/>
  <c r="H29" i="73"/>
  <c r="G30" i="73"/>
  <c r="K30" i="73" s="1"/>
  <c r="H30" i="73"/>
  <c r="G31" i="73"/>
  <c r="H31" i="73"/>
  <c r="G32" i="73"/>
  <c r="H32" i="73"/>
  <c r="G33" i="73"/>
  <c r="H33" i="73"/>
  <c r="G34" i="73"/>
  <c r="K34" i="73" s="1"/>
  <c r="H34" i="73"/>
  <c r="H93" i="73" s="1"/>
  <c r="G35" i="73"/>
  <c r="H35" i="73"/>
  <c r="H74" i="73" s="1"/>
  <c r="G36" i="73"/>
  <c r="G92" i="73" s="1"/>
  <c r="H36" i="73"/>
  <c r="H92" i="73" s="1"/>
  <c r="G37" i="73"/>
  <c r="H37" i="73"/>
  <c r="G38" i="73"/>
  <c r="K38" i="73" s="1"/>
  <c r="H38" i="73"/>
  <c r="G39" i="73"/>
  <c r="H39" i="73"/>
  <c r="G40" i="73"/>
  <c r="H40" i="73"/>
  <c r="G41" i="73"/>
  <c r="H41" i="73"/>
  <c r="G42" i="73"/>
  <c r="K42" i="73" s="1"/>
  <c r="H42" i="73"/>
  <c r="G43" i="73"/>
  <c r="G102" i="73" s="1"/>
  <c r="H43" i="73"/>
  <c r="H102" i="73" s="1"/>
  <c r="G44" i="73"/>
  <c r="H44" i="73"/>
  <c r="G45" i="73"/>
  <c r="H45" i="73"/>
  <c r="H91" i="73" s="1"/>
  <c r="G46" i="73"/>
  <c r="K46" i="73" s="1"/>
  <c r="H46" i="73"/>
  <c r="H75" i="73" s="1"/>
  <c r="G47" i="73"/>
  <c r="G90" i="73" s="1"/>
  <c r="H47" i="73"/>
  <c r="H90" i="73" s="1"/>
  <c r="G48" i="73"/>
  <c r="H48" i="73"/>
  <c r="G49" i="73"/>
  <c r="H49" i="73"/>
  <c r="K49" i="73" s="1"/>
  <c r="G50" i="73"/>
  <c r="K50" i="73" s="1"/>
  <c r="H50" i="73"/>
  <c r="G51" i="73"/>
  <c r="H51" i="73"/>
  <c r="G52" i="73"/>
  <c r="H52" i="73"/>
  <c r="G53" i="73"/>
  <c r="H53" i="73"/>
  <c r="H89" i="73" s="1"/>
  <c r="G54" i="73"/>
  <c r="K54" i="73" s="1"/>
  <c r="H54" i="73"/>
  <c r="H80" i="73" s="1"/>
  <c r="G55" i="73"/>
  <c r="G88" i="73" s="1"/>
  <c r="H55" i="73"/>
  <c r="H88" i="73" s="1"/>
  <c r="G56" i="73"/>
  <c r="H56" i="73"/>
  <c r="G57" i="73"/>
  <c r="H57" i="73"/>
  <c r="G58" i="73"/>
  <c r="K58" i="73" s="1"/>
  <c r="H58" i="73"/>
  <c r="G59" i="73"/>
  <c r="H59" i="73"/>
  <c r="H81" i="73" s="1"/>
  <c r="G60" i="73"/>
  <c r="G104" i="73" s="1"/>
  <c r="H60" i="73"/>
  <c r="H104" i="73" s="1"/>
  <c r="G61" i="73"/>
  <c r="H61" i="73"/>
  <c r="G62" i="73"/>
  <c r="K62" i="73" s="1"/>
  <c r="H62" i="73"/>
  <c r="G63" i="73"/>
  <c r="H63" i="73"/>
  <c r="G64" i="73"/>
  <c r="H64" i="73"/>
  <c r="G65" i="73"/>
  <c r="G84" i="73" s="1"/>
  <c r="H65" i="73"/>
  <c r="H84" i="73" s="1"/>
  <c r="H27" i="73"/>
  <c r="H73" i="73" s="1"/>
  <c r="G27" i="73"/>
  <c r="G73" i="73" s="1"/>
  <c r="D28" i="73"/>
  <c r="D94" i="73" s="1"/>
  <c r="D29" i="73"/>
  <c r="D30" i="73"/>
  <c r="D31" i="73"/>
  <c r="D32" i="73"/>
  <c r="D33" i="73"/>
  <c r="D34" i="73"/>
  <c r="D93" i="73" s="1"/>
  <c r="D35" i="73"/>
  <c r="D74" i="73" s="1"/>
  <c r="D36" i="73"/>
  <c r="D92" i="73" s="1"/>
  <c r="D37" i="73"/>
  <c r="D38" i="73"/>
  <c r="D39" i="73"/>
  <c r="D40" i="73"/>
  <c r="D41" i="73"/>
  <c r="D42" i="73"/>
  <c r="D43" i="73"/>
  <c r="D105" i="73" s="1"/>
  <c r="D44" i="73"/>
  <c r="D45" i="73"/>
  <c r="D91" i="73" s="1"/>
  <c r="D46" i="73"/>
  <c r="D79" i="73" s="1"/>
  <c r="D47" i="73"/>
  <c r="D90" i="73" s="1"/>
  <c r="D48" i="73"/>
  <c r="D49" i="73"/>
  <c r="D50" i="73"/>
  <c r="D51" i="73"/>
  <c r="D52" i="73"/>
  <c r="D53" i="73"/>
  <c r="D89" i="73" s="1"/>
  <c r="D54" i="73"/>
  <c r="D76" i="73" s="1"/>
  <c r="D55" i="73"/>
  <c r="D88" i="73" s="1"/>
  <c r="D56" i="73"/>
  <c r="D57" i="73"/>
  <c r="D58" i="73"/>
  <c r="D59" i="73"/>
  <c r="D81" i="73" s="1"/>
  <c r="D60" i="73"/>
  <c r="D83" i="73" s="1"/>
  <c r="D61" i="73"/>
  <c r="D62" i="73"/>
  <c r="D63" i="73"/>
  <c r="D64" i="73"/>
  <c r="D65" i="73"/>
  <c r="D84" i="73" s="1"/>
  <c r="D27" i="73"/>
  <c r="D72" i="73" s="1"/>
  <c r="E55" i="73"/>
  <c r="E56" i="73"/>
  <c r="E57" i="73"/>
  <c r="E39" i="73"/>
  <c r="E40" i="73"/>
  <c r="E41" i="73"/>
  <c r="E42" i="73"/>
  <c r="E43" i="73"/>
  <c r="E102" i="73" s="1"/>
  <c r="E44" i="73"/>
  <c r="E45" i="73"/>
  <c r="E91" i="73" s="1"/>
  <c r="E46" i="73"/>
  <c r="E79" i="73" s="1"/>
  <c r="E47" i="73"/>
  <c r="E48" i="73"/>
  <c r="E49" i="73"/>
  <c r="E50" i="73"/>
  <c r="E51" i="73"/>
  <c r="E52" i="73"/>
  <c r="E53" i="73"/>
  <c r="E89" i="73" s="1"/>
  <c r="E54" i="73"/>
  <c r="E76" i="73" s="1"/>
  <c r="E8" i="73"/>
  <c r="E9" i="73"/>
  <c r="E10" i="73"/>
  <c r="E11" i="73"/>
  <c r="E12" i="73"/>
  <c r="E13" i="73"/>
  <c r="E14" i="73"/>
  <c r="E15" i="73"/>
  <c r="E16" i="73"/>
  <c r="E17" i="73"/>
  <c r="E18" i="73"/>
  <c r="E19" i="73"/>
  <c r="E20" i="73"/>
  <c r="E21" i="73"/>
  <c r="E97" i="73" s="1"/>
  <c r="E22" i="73"/>
  <c r="E72" i="73" s="1"/>
  <c r="E23" i="73"/>
  <c r="E24" i="73"/>
  <c r="E25" i="73"/>
  <c r="E26" i="73"/>
  <c r="E95" i="73" s="1"/>
  <c r="E27" i="73"/>
  <c r="E101" i="73" s="1"/>
  <c r="E28" i="73"/>
  <c r="E94" i="73" s="1"/>
  <c r="E29" i="73"/>
  <c r="E30" i="73"/>
  <c r="E31" i="73"/>
  <c r="E32" i="73"/>
  <c r="E33" i="73"/>
  <c r="E34" i="73"/>
  <c r="E93" i="73" s="1"/>
  <c r="E35" i="73"/>
  <c r="E74" i="73" s="1"/>
  <c r="E36" i="73"/>
  <c r="E92" i="73" s="1"/>
  <c r="E37" i="73"/>
  <c r="E38" i="73"/>
  <c r="B28" i="73"/>
  <c r="C28" i="73"/>
  <c r="C94" i="73" s="1"/>
  <c r="B29" i="73"/>
  <c r="C29" i="73"/>
  <c r="B30" i="73"/>
  <c r="C30" i="73"/>
  <c r="B31" i="73"/>
  <c r="C31" i="73"/>
  <c r="B32" i="73"/>
  <c r="C32" i="73"/>
  <c r="B33" i="73"/>
  <c r="C33" i="73"/>
  <c r="B34" i="73"/>
  <c r="B93" i="73" s="1"/>
  <c r="C34" i="73"/>
  <c r="C93" i="73" s="1"/>
  <c r="B35" i="73"/>
  <c r="B74" i="73" s="1"/>
  <c r="C35" i="73"/>
  <c r="C74" i="73" s="1"/>
  <c r="B36" i="73"/>
  <c r="C36" i="73"/>
  <c r="C92" i="73" s="1"/>
  <c r="B37" i="73"/>
  <c r="C37" i="73"/>
  <c r="B38" i="73"/>
  <c r="C38" i="73"/>
  <c r="B39" i="73"/>
  <c r="C39" i="73"/>
  <c r="B40" i="73"/>
  <c r="C40" i="73"/>
  <c r="B41" i="73"/>
  <c r="C41" i="73"/>
  <c r="B42" i="73"/>
  <c r="C42" i="73"/>
  <c r="B43" i="73"/>
  <c r="B105" i="73" s="1"/>
  <c r="C43" i="73"/>
  <c r="C105" i="73" s="1"/>
  <c r="B44" i="73"/>
  <c r="C44" i="73"/>
  <c r="B45" i="73"/>
  <c r="B91" i="73" s="1"/>
  <c r="C45" i="73"/>
  <c r="C91" i="73" s="1"/>
  <c r="B46" i="73"/>
  <c r="B79" i="73" s="1"/>
  <c r="C46" i="73"/>
  <c r="C79" i="73" s="1"/>
  <c r="B47" i="73"/>
  <c r="C47" i="73"/>
  <c r="C90" i="73" s="1"/>
  <c r="B48" i="73"/>
  <c r="C48" i="73"/>
  <c r="B49" i="73"/>
  <c r="C49" i="73"/>
  <c r="B50" i="73"/>
  <c r="C50" i="73"/>
  <c r="B51" i="73"/>
  <c r="C51" i="73"/>
  <c r="B52" i="73"/>
  <c r="C52" i="73"/>
  <c r="B53" i="73"/>
  <c r="B89" i="73" s="1"/>
  <c r="C53" i="73"/>
  <c r="C89" i="73" s="1"/>
  <c r="B54" i="73"/>
  <c r="B76" i="73" s="1"/>
  <c r="C54" i="73"/>
  <c r="C76" i="73" s="1"/>
  <c r="B55" i="73"/>
  <c r="C55" i="73"/>
  <c r="C88" i="73" s="1"/>
  <c r="B56" i="73"/>
  <c r="C56" i="73"/>
  <c r="B57" i="73"/>
  <c r="B102" i="73" s="1"/>
  <c r="C57" i="73"/>
  <c r="B58" i="73"/>
  <c r="C58" i="73"/>
  <c r="B59" i="73"/>
  <c r="B81" i="73" s="1"/>
  <c r="C59" i="73"/>
  <c r="C81" i="73" s="1"/>
  <c r="B60" i="73"/>
  <c r="C60" i="73"/>
  <c r="C83" i="73" s="1"/>
  <c r="B61" i="73"/>
  <c r="C61" i="73"/>
  <c r="B62" i="73"/>
  <c r="C62" i="73"/>
  <c r="B63" i="73"/>
  <c r="C63" i="73"/>
  <c r="B64" i="73"/>
  <c r="C64" i="73"/>
  <c r="B65" i="73"/>
  <c r="B84" i="73" s="1"/>
  <c r="C65" i="73"/>
  <c r="C84" i="73" s="1"/>
  <c r="C27" i="73"/>
  <c r="C72" i="73" s="1"/>
  <c r="B27" i="73"/>
  <c r="B72" i="73" s="1"/>
  <c r="C70" i="94"/>
  <c r="F70" i="94"/>
  <c r="H70" i="94"/>
  <c r="I70" i="94"/>
  <c r="F72" i="94"/>
  <c r="H74" i="94"/>
  <c r="D77" i="94"/>
  <c r="F79" i="94"/>
  <c r="H80" i="94"/>
  <c r="I80" i="94"/>
  <c r="H82" i="94"/>
  <c r="I82" i="94"/>
  <c r="H83" i="94"/>
  <c r="I83" i="94"/>
  <c r="C84" i="94"/>
  <c r="H84" i="94"/>
  <c r="I84" i="94"/>
  <c r="D87" i="94"/>
  <c r="F89" i="94"/>
  <c r="E90" i="94"/>
  <c r="F91" i="94"/>
  <c r="I94" i="94"/>
  <c r="D95" i="94"/>
  <c r="E96" i="94"/>
  <c r="E99" i="94"/>
  <c r="F99" i="94"/>
  <c r="E100" i="94"/>
  <c r="F100" i="94"/>
  <c r="H102" i="94"/>
  <c r="H103" i="94"/>
  <c r="I103" i="94"/>
  <c r="B103" i="94"/>
  <c r="B70" i="94"/>
  <c r="F64" i="94"/>
  <c r="E64" i="94"/>
  <c r="G64" i="94" s="1"/>
  <c r="G80" i="94" s="1"/>
  <c r="B64" i="94"/>
  <c r="B83" i="94" s="1"/>
  <c r="F63" i="94"/>
  <c r="E63" i="94"/>
  <c r="G63" i="94" s="1"/>
  <c r="B63" i="94"/>
  <c r="C63" i="94" s="1"/>
  <c r="F62" i="94"/>
  <c r="E62" i="94"/>
  <c r="G62" i="94" s="1"/>
  <c r="B62" i="94"/>
  <c r="C62" i="94" s="1"/>
  <c r="F61" i="94"/>
  <c r="E61" i="94"/>
  <c r="G61" i="94" s="1"/>
  <c r="B61" i="94"/>
  <c r="C61" i="94" s="1"/>
  <c r="F60" i="94"/>
  <c r="E60" i="94"/>
  <c r="B60" i="94"/>
  <c r="C60" i="94" s="1"/>
  <c r="F59" i="94"/>
  <c r="G59" i="94" s="1"/>
  <c r="E59" i="94"/>
  <c r="E103" i="94" s="1"/>
  <c r="D103" i="94"/>
  <c r="C59" i="94"/>
  <c r="B59" i="94"/>
  <c r="B82" i="94" s="1"/>
  <c r="F58" i="94"/>
  <c r="F80" i="94" s="1"/>
  <c r="E58" i="94"/>
  <c r="G58" i="94" s="1"/>
  <c r="D80" i="94"/>
  <c r="B58" i="94"/>
  <c r="C58" i="94" s="1"/>
  <c r="F57" i="94"/>
  <c r="E57" i="94"/>
  <c r="G57" i="94" s="1"/>
  <c r="B57" i="94"/>
  <c r="C57" i="94" s="1"/>
  <c r="F56" i="94"/>
  <c r="F101" i="94" s="1"/>
  <c r="E56" i="94"/>
  <c r="G56" i="94" s="1"/>
  <c r="B56" i="94"/>
  <c r="F55" i="94"/>
  <c r="E55" i="94"/>
  <c r="G55" i="94" s="1"/>
  <c r="B55" i="94"/>
  <c r="C55" i="94" s="1"/>
  <c r="I54" i="94"/>
  <c r="I87" i="94" s="1"/>
  <c r="H54" i="94"/>
  <c r="H87" i="94" s="1"/>
  <c r="F54" i="94"/>
  <c r="F87" i="94" s="1"/>
  <c r="E54" i="94"/>
  <c r="E87" i="94" s="1"/>
  <c r="B54" i="94"/>
  <c r="C54" i="94" s="1"/>
  <c r="I53" i="94"/>
  <c r="I81" i="94" s="1"/>
  <c r="H53" i="94"/>
  <c r="H79" i="94" s="1"/>
  <c r="F53" i="94"/>
  <c r="F75" i="94" s="1"/>
  <c r="E53" i="94"/>
  <c r="E75" i="94" s="1"/>
  <c r="D75" i="94"/>
  <c r="B53" i="94"/>
  <c r="B75" i="94" s="1"/>
  <c r="I52" i="94"/>
  <c r="I88" i="94" s="1"/>
  <c r="H52" i="94"/>
  <c r="H88" i="94" s="1"/>
  <c r="F52" i="94"/>
  <c r="F88" i="94" s="1"/>
  <c r="E52" i="94"/>
  <c r="G52" i="94" s="1"/>
  <c r="G88" i="94" s="1"/>
  <c r="D88" i="94"/>
  <c r="B52" i="94"/>
  <c r="B88" i="94" s="1"/>
  <c r="I51" i="94"/>
  <c r="H51" i="94"/>
  <c r="F51" i="94"/>
  <c r="E51" i="94"/>
  <c r="G51" i="94" s="1"/>
  <c r="B51" i="94"/>
  <c r="C51" i="94" s="1"/>
  <c r="I50" i="94"/>
  <c r="H50" i="94"/>
  <c r="F50" i="94"/>
  <c r="E50" i="94"/>
  <c r="G50" i="94" s="1"/>
  <c r="B50" i="94"/>
  <c r="C50" i="94" s="1"/>
  <c r="I49" i="94"/>
  <c r="H49" i="94"/>
  <c r="F49" i="94"/>
  <c r="E49" i="94"/>
  <c r="G49" i="94" s="1"/>
  <c r="B49" i="94"/>
  <c r="C49" i="94" s="1"/>
  <c r="I48" i="94"/>
  <c r="H48" i="94"/>
  <c r="F48" i="94"/>
  <c r="E48" i="94"/>
  <c r="G48" i="94" s="1"/>
  <c r="B48" i="94"/>
  <c r="C48" i="94" s="1"/>
  <c r="I47" i="94"/>
  <c r="H47" i="94"/>
  <c r="F47" i="94"/>
  <c r="E47" i="94"/>
  <c r="G47" i="94" s="1"/>
  <c r="B47" i="94"/>
  <c r="C47" i="94" s="1"/>
  <c r="I46" i="94"/>
  <c r="I89" i="94" s="1"/>
  <c r="H46" i="94"/>
  <c r="H89" i="94" s="1"/>
  <c r="F46" i="94"/>
  <c r="E46" i="94"/>
  <c r="G46" i="94" s="1"/>
  <c r="D89" i="94"/>
  <c r="B46" i="94"/>
  <c r="B89" i="94" s="1"/>
  <c r="I45" i="94"/>
  <c r="I78" i="94" s="1"/>
  <c r="H45" i="94"/>
  <c r="H78" i="94" s="1"/>
  <c r="F45" i="94"/>
  <c r="F78" i="94" s="1"/>
  <c r="E45" i="94"/>
  <c r="E74" i="94" s="1"/>
  <c r="D74" i="94"/>
  <c r="B45" i="94"/>
  <c r="B77" i="94" s="1"/>
  <c r="I44" i="94"/>
  <c r="I90" i="94" s="1"/>
  <c r="H44" i="94"/>
  <c r="F44" i="94"/>
  <c r="F90" i="94" s="1"/>
  <c r="E44" i="94"/>
  <c r="G44" i="94" s="1"/>
  <c r="D90" i="94"/>
  <c r="B44" i="94"/>
  <c r="B90" i="94" s="1"/>
  <c r="I43" i="94"/>
  <c r="H43" i="94"/>
  <c r="F43" i="94"/>
  <c r="E43" i="94"/>
  <c r="G43" i="94" s="1"/>
  <c r="B43" i="94"/>
  <c r="C43" i="94" s="1"/>
  <c r="I42" i="94"/>
  <c r="I101" i="94" s="1"/>
  <c r="H42" i="94"/>
  <c r="H101" i="94" s="1"/>
  <c r="F42" i="94"/>
  <c r="E42" i="94"/>
  <c r="G42" i="94" s="1"/>
  <c r="G101" i="94" s="1"/>
  <c r="D101" i="94"/>
  <c r="B42" i="94"/>
  <c r="C42" i="94" s="1"/>
  <c r="I41" i="94"/>
  <c r="H41" i="94"/>
  <c r="F41" i="94"/>
  <c r="E41" i="94"/>
  <c r="G41" i="94" s="1"/>
  <c r="B41" i="94"/>
  <c r="C41" i="94" s="1"/>
  <c r="I40" i="94"/>
  <c r="H40" i="94"/>
  <c r="F40" i="94"/>
  <c r="E40" i="94"/>
  <c r="G40" i="94" s="1"/>
  <c r="B40" i="94"/>
  <c r="C40" i="94" s="1"/>
  <c r="I39" i="94"/>
  <c r="H39" i="94"/>
  <c r="F39" i="94"/>
  <c r="E39" i="94"/>
  <c r="G39" i="94" s="1"/>
  <c r="B39" i="94"/>
  <c r="C39" i="94" s="1"/>
  <c r="I38" i="94"/>
  <c r="H38" i="94"/>
  <c r="F38" i="94"/>
  <c r="E38" i="94"/>
  <c r="G38" i="94" s="1"/>
  <c r="B38" i="94"/>
  <c r="C38" i="94" s="1"/>
  <c r="I37" i="94"/>
  <c r="H37" i="94"/>
  <c r="F37" i="94"/>
  <c r="E37" i="94"/>
  <c r="G37" i="94" s="1"/>
  <c r="B37" i="94"/>
  <c r="C37" i="94" s="1"/>
  <c r="I36" i="94"/>
  <c r="H36" i="94"/>
  <c r="F36" i="94"/>
  <c r="E36" i="94"/>
  <c r="G36" i="94" s="1"/>
  <c r="B36" i="94"/>
  <c r="C36" i="94" s="1"/>
  <c r="I35" i="94"/>
  <c r="H35" i="94"/>
  <c r="H91" i="94" s="1"/>
  <c r="F35" i="94"/>
  <c r="E35" i="94"/>
  <c r="G35" i="94" s="1"/>
  <c r="D91" i="94"/>
  <c r="B35" i="94"/>
  <c r="B91" i="94" s="1"/>
  <c r="I34" i="94"/>
  <c r="I73" i="94" s="1"/>
  <c r="H34" i="94"/>
  <c r="H94" i="94" s="1"/>
  <c r="F34" i="94"/>
  <c r="F73" i="94" s="1"/>
  <c r="E34" i="94"/>
  <c r="G34" i="94" s="1"/>
  <c r="D73" i="94"/>
  <c r="B34" i="94"/>
  <c r="C34" i="94" s="1"/>
  <c r="I33" i="94"/>
  <c r="H33" i="94"/>
  <c r="F33" i="94"/>
  <c r="F92" i="94" s="1"/>
  <c r="E33" i="94"/>
  <c r="G33" i="94" s="1"/>
  <c r="D92" i="94"/>
  <c r="B33" i="94"/>
  <c r="B92" i="94" s="1"/>
  <c r="I32" i="94"/>
  <c r="H32" i="94"/>
  <c r="F32" i="94"/>
  <c r="E32" i="94"/>
  <c r="G32" i="94" s="1"/>
  <c r="B32" i="94"/>
  <c r="C32" i="94" s="1"/>
  <c r="I31" i="94"/>
  <c r="H31" i="94"/>
  <c r="F31" i="94"/>
  <c r="E31" i="94"/>
  <c r="G31" i="94" s="1"/>
  <c r="B31" i="94"/>
  <c r="C31" i="94" s="1"/>
  <c r="I30" i="94"/>
  <c r="H30" i="94"/>
  <c r="F30" i="94"/>
  <c r="E30" i="94"/>
  <c r="G30" i="94" s="1"/>
  <c r="B30" i="94"/>
  <c r="C30" i="94" s="1"/>
  <c r="I29" i="94"/>
  <c r="H29" i="94"/>
  <c r="F29" i="94"/>
  <c r="E29" i="94"/>
  <c r="G29" i="94" s="1"/>
  <c r="B29" i="94"/>
  <c r="C29" i="94" s="1"/>
  <c r="I28" i="94"/>
  <c r="H28" i="94"/>
  <c r="F28" i="94"/>
  <c r="E28" i="94"/>
  <c r="G28" i="94" s="1"/>
  <c r="B28" i="94"/>
  <c r="C28" i="94" s="1"/>
  <c r="I27" i="94"/>
  <c r="I93" i="94" s="1"/>
  <c r="H27" i="94"/>
  <c r="H93" i="94" s="1"/>
  <c r="F27" i="94"/>
  <c r="F93" i="94" s="1"/>
  <c r="E27" i="94"/>
  <c r="E93" i="94" s="1"/>
  <c r="D93" i="94"/>
  <c r="B27" i="94"/>
  <c r="C27" i="94" s="1"/>
  <c r="C93" i="94" s="1"/>
  <c r="I26" i="94"/>
  <c r="H26" i="94"/>
  <c r="H71" i="94" s="1"/>
  <c r="F26" i="94"/>
  <c r="F105" i="94" s="1"/>
  <c r="E26" i="94"/>
  <c r="E105" i="94" s="1"/>
  <c r="D105" i="94"/>
  <c r="B26" i="94"/>
  <c r="B99" i="94" s="1"/>
  <c r="F25" i="94"/>
  <c r="F94" i="94" s="1"/>
  <c r="E25" i="94"/>
  <c r="G25" i="94" s="1"/>
  <c r="D94" i="94"/>
  <c r="F24" i="94"/>
  <c r="E24" i="94"/>
  <c r="G24" i="94" s="1"/>
  <c r="F23" i="94"/>
  <c r="E23" i="94"/>
  <c r="F22" i="94"/>
  <c r="F95" i="94" s="1"/>
  <c r="E22" i="94"/>
  <c r="G22" i="94" s="1"/>
  <c r="F21" i="94"/>
  <c r="F77" i="94" s="1"/>
  <c r="E21" i="94"/>
  <c r="G21" i="94" s="1"/>
  <c r="D84" i="94"/>
  <c r="F20" i="94"/>
  <c r="F96" i="94" s="1"/>
  <c r="E20" i="94"/>
  <c r="D96" i="94"/>
  <c r="F19" i="94"/>
  <c r="E19" i="94"/>
  <c r="G19" i="94" s="1"/>
  <c r="F18" i="94"/>
  <c r="E18" i="94"/>
  <c r="G18" i="94" s="1"/>
  <c r="F17" i="94"/>
  <c r="E17" i="94"/>
  <c r="F16" i="94"/>
  <c r="E16" i="94"/>
  <c r="G16" i="94" s="1"/>
  <c r="F15" i="94"/>
  <c r="E15" i="94"/>
  <c r="G15" i="94" s="1"/>
  <c r="F14" i="94"/>
  <c r="E14" i="94"/>
  <c r="F13" i="94"/>
  <c r="E13" i="94"/>
  <c r="G13" i="94" s="1"/>
  <c r="F12" i="94"/>
  <c r="E12" i="94"/>
  <c r="G12" i="94" s="1"/>
  <c r="F11" i="94"/>
  <c r="G11" i="94" s="1"/>
  <c r="E11" i="94"/>
  <c r="G70" i="94"/>
  <c r="D72" i="107" l="1"/>
  <c r="D67" i="107"/>
  <c r="D70" i="107"/>
  <c r="D71" i="107"/>
  <c r="D102" i="107"/>
  <c r="D68" i="107"/>
  <c r="D100" i="107"/>
  <c r="D81" i="107"/>
  <c r="D69" i="107"/>
  <c r="E57" i="104"/>
  <c r="D58" i="104"/>
  <c r="D99" i="104"/>
  <c r="D68" i="104"/>
  <c r="D79" i="104"/>
  <c r="E22" i="104"/>
  <c r="E68" i="104" s="1"/>
  <c r="D80" i="104"/>
  <c r="D86" i="104"/>
  <c r="E53" i="104"/>
  <c r="D71" i="104"/>
  <c r="D83" i="104"/>
  <c r="E46" i="104"/>
  <c r="E55" i="104"/>
  <c r="D82" i="104"/>
  <c r="D70" i="104"/>
  <c r="E35" i="104"/>
  <c r="E54" i="104"/>
  <c r="D110" i="104"/>
  <c r="D69" i="104"/>
  <c r="D108" i="104"/>
  <c r="D81" i="104"/>
  <c r="D109" i="104"/>
  <c r="E27" i="104"/>
  <c r="D103" i="104"/>
  <c r="E109" i="104"/>
  <c r="E110" i="104"/>
  <c r="D101" i="107"/>
  <c r="D107" i="107"/>
  <c r="D104" i="107"/>
  <c r="D80" i="107"/>
  <c r="D108" i="107"/>
  <c r="D79" i="107"/>
  <c r="D92" i="107"/>
  <c r="D85" i="107"/>
  <c r="D78" i="107"/>
  <c r="D91" i="107"/>
  <c r="D103" i="107"/>
  <c r="E100" i="104"/>
  <c r="E101" i="104"/>
  <c r="E99" i="104"/>
  <c r="D80" i="101"/>
  <c r="D84" i="101"/>
  <c r="D70" i="101"/>
  <c r="D85" i="101"/>
  <c r="D87" i="101"/>
  <c r="D81" i="101"/>
  <c r="D108" i="101"/>
  <c r="D71" i="101"/>
  <c r="D95" i="101"/>
  <c r="D96" i="101"/>
  <c r="D97" i="101"/>
  <c r="D106" i="101"/>
  <c r="D78" i="101"/>
  <c r="D68" i="101"/>
  <c r="D72" i="101"/>
  <c r="D90" i="101"/>
  <c r="D77" i="101"/>
  <c r="D89" i="101"/>
  <c r="D67" i="101"/>
  <c r="D83" i="101"/>
  <c r="D101" i="101"/>
  <c r="D69" i="101"/>
  <c r="D79" i="101"/>
  <c r="D98" i="101"/>
  <c r="H92" i="94"/>
  <c r="I102" i="94"/>
  <c r="H81" i="94"/>
  <c r="H72" i="94"/>
  <c r="H90" i="94"/>
  <c r="I72" i="94"/>
  <c r="I92" i="94"/>
  <c r="I91" i="94"/>
  <c r="I105" i="94"/>
  <c r="I75" i="94"/>
  <c r="S14" i="105"/>
  <c r="X15" i="105"/>
  <c r="J72" i="73"/>
  <c r="E106" i="73"/>
  <c r="I105" i="73"/>
  <c r="I103" i="73"/>
  <c r="I101" i="73"/>
  <c r="I85" i="73"/>
  <c r="I79" i="73"/>
  <c r="I76" i="73"/>
  <c r="I72" i="73"/>
  <c r="D106" i="73"/>
  <c r="D104" i="73"/>
  <c r="D102" i="73"/>
  <c r="D100" i="73"/>
  <c r="D96" i="73"/>
  <c r="D82" i="73"/>
  <c r="D80" i="73"/>
  <c r="D78" i="73"/>
  <c r="D75" i="73"/>
  <c r="D73" i="73"/>
  <c r="H105" i="73"/>
  <c r="H103" i="73"/>
  <c r="H101" i="73"/>
  <c r="H97" i="73"/>
  <c r="H95" i="73"/>
  <c r="H85" i="73"/>
  <c r="H83" i="73"/>
  <c r="H79" i="73"/>
  <c r="H76" i="73"/>
  <c r="H72" i="73"/>
  <c r="C106" i="73"/>
  <c r="C104" i="73"/>
  <c r="C102" i="73"/>
  <c r="C100" i="73"/>
  <c r="C96" i="73"/>
  <c r="C82" i="73"/>
  <c r="C80" i="73"/>
  <c r="C78" i="73"/>
  <c r="C75" i="73"/>
  <c r="C73" i="73"/>
  <c r="G79" i="73"/>
  <c r="G76" i="73"/>
  <c r="G74" i="73"/>
  <c r="B104" i="73"/>
  <c r="B100" i="73"/>
  <c r="B96" i="73"/>
  <c r="B88" i="73"/>
  <c r="B73" i="73"/>
  <c r="K64" i="73"/>
  <c r="K56" i="73"/>
  <c r="K48" i="73"/>
  <c r="K40" i="73"/>
  <c r="K32" i="73"/>
  <c r="J106" i="73"/>
  <c r="J100" i="73"/>
  <c r="J84" i="73"/>
  <c r="J82" i="73"/>
  <c r="E105" i="73"/>
  <c r="E103" i="73"/>
  <c r="E85" i="73"/>
  <c r="G91" i="73"/>
  <c r="F60" i="73"/>
  <c r="F52" i="73"/>
  <c r="F44" i="73"/>
  <c r="I106" i="73"/>
  <c r="I100" i="73"/>
  <c r="I84" i="73"/>
  <c r="I82" i="73"/>
  <c r="D103" i="73"/>
  <c r="D101" i="73"/>
  <c r="D97" i="73"/>
  <c r="D95" i="73"/>
  <c r="D85" i="73"/>
  <c r="F63" i="73"/>
  <c r="F55" i="73"/>
  <c r="F47" i="73"/>
  <c r="F39" i="73"/>
  <c r="H106" i="73"/>
  <c r="H100" i="73"/>
  <c r="H96" i="73"/>
  <c r="H82" i="73"/>
  <c r="H78" i="73"/>
  <c r="C103" i="73"/>
  <c r="C101" i="73"/>
  <c r="C97" i="73"/>
  <c r="C95" i="73"/>
  <c r="C85" i="73"/>
  <c r="G103" i="73"/>
  <c r="G101" i="73"/>
  <c r="G93" i="73"/>
  <c r="G106" i="73"/>
  <c r="G100" i="73"/>
  <c r="G96" i="73"/>
  <c r="G82" i="73"/>
  <c r="G80" i="73"/>
  <c r="G78" i="73"/>
  <c r="G75" i="73"/>
  <c r="B103" i="73"/>
  <c r="B101" i="73"/>
  <c r="B97" i="73"/>
  <c r="B95" i="73"/>
  <c r="B85" i="73"/>
  <c r="B83" i="73"/>
  <c r="D101" i="89"/>
  <c r="D80" i="89"/>
  <c r="D104" i="89"/>
  <c r="D95" i="89"/>
  <c r="D88" i="89"/>
  <c r="D87" i="89"/>
  <c r="D107" i="89"/>
  <c r="F62" i="73"/>
  <c r="F58" i="73"/>
  <c r="F54" i="73"/>
  <c r="F50" i="73"/>
  <c r="F46" i="73"/>
  <c r="F42" i="73"/>
  <c r="F38" i="73"/>
  <c r="F34" i="73"/>
  <c r="F36" i="73"/>
  <c r="F28" i="73"/>
  <c r="K27" i="73"/>
  <c r="F30" i="73"/>
  <c r="F45" i="73"/>
  <c r="F61" i="73"/>
  <c r="F53" i="73"/>
  <c r="F37" i="73"/>
  <c r="F29" i="73"/>
  <c r="K65" i="73"/>
  <c r="K61" i="73"/>
  <c r="K57" i="73"/>
  <c r="K53" i="73"/>
  <c r="K45" i="73"/>
  <c r="K41" i="73"/>
  <c r="K37" i="73"/>
  <c r="K33" i="73"/>
  <c r="K29" i="73"/>
  <c r="F31" i="73"/>
  <c r="G95" i="94"/>
  <c r="G82" i="94"/>
  <c r="G103" i="94"/>
  <c r="G94" i="94"/>
  <c r="C94" i="94"/>
  <c r="C87" i="94"/>
  <c r="E89" i="94"/>
  <c r="E79" i="94"/>
  <c r="D78" i="94"/>
  <c r="I74" i="94"/>
  <c r="H73" i="94"/>
  <c r="F71" i="94"/>
  <c r="E70" i="94"/>
  <c r="G23" i="94"/>
  <c r="B78" i="94"/>
  <c r="B80" i="94"/>
  <c r="B102" i="94"/>
  <c r="F81" i="94"/>
  <c r="D70" i="94"/>
  <c r="B71" i="94"/>
  <c r="B81" i="94"/>
  <c r="B93" i="94"/>
  <c r="H105" i="94"/>
  <c r="F102" i="94"/>
  <c r="E101" i="94"/>
  <c r="D100" i="94"/>
  <c r="I95" i="94"/>
  <c r="E91" i="94"/>
  <c r="G83" i="94"/>
  <c r="F82" i="94"/>
  <c r="E81" i="94"/>
  <c r="I77" i="94"/>
  <c r="H75" i="94"/>
  <c r="E72" i="94"/>
  <c r="D71" i="94"/>
  <c r="B100" i="94"/>
  <c r="E88" i="94"/>
  <c r="C33" i="94"/>
  <c r="C46" i="94"/>
  <c r="B79" i="94"/>
  <c r="B101" i="94"/>
  <c r="G60" i="94"/>
  <c r="B73" i="94"/>
  <c r="B94" i="94"/>
  <c r="B72" i="94"/>
  <c r="F103" i="94"/>
  <c r="E102" i="94"/>
  <c r="I96" i="94"/>
  <c r="H95" i="94"/>
  <c r="E92" i="94"/>
  <c r="G84" i="94"/>
  <c r="F83" i="94"/>
  <c r="E82" i="94"/>
  <c r="D81" i="94"/>
  <c r="H77" i="94"/>
  <c r="F74" i="94"/>
  <c r="E73" i="94"/>
  <c r="D72" i="94"/>
  <c r="C35" i="94"/>
  <c r="G26" i="94"/>
  <c r="G27" i="94"/>
  <c r="G93" i="94" s="1"/>
  <c r="G45" i="94"/>
  <c r="G53" i="94"/>
  <c r="G89" i="94" s="1"/>
  <c r="G54" i="94"/>
  <c r="G87" i="94" s="1"/>
  <c r="B74" i="94"/>
  <c r="B84" i="94"/>
  <c r="B95" i="94"/>
  <c r="D102" i="94"/>
  <c r="I99" i="94"/>
  <c r="H96" i="94"/>
  <c r="F84" i="94"/>
  <c r="E83" i="94"/>
  <c r="D82" i="94"/>
  <c r="I79" i="94"/>
  <c r="E78" i="94"/>
  <c r="C26" i="94"/>
  <c r="C44" i="94"/>
  <c r="C53" i="94"/>
  <c r="D99" i="94"/>
  <c r="E80" i="94"/>
  <c r="E71" i="94"/>
  <c r="B87" i="94"/>
  <c r="B96" i="94"/>
  <c r="I100" i="94"/>
  <c r="H99" i="94"/>
  <c r="E94" i="94"/>
  <c r="E84" i="94"/>
  <c r="D83" i="94"/>
  <c r="C82" i="94"/>
  <c r="I71" i="94"/>
  <c r="C45" i="94"/>
  <c r="C52" i="94"/>
  <c r="D79" i="94"/>
  <c r="G14" i="94"/>
  <c r="G17" i="94"/>
  <c r="G20" i="94"/>
  <c r="G96" i="94" s="1"/>
  <c r="H100" i="94"/>
  <c r="G99" i="94"/>
  <c r="E95" i="94"/>
  <c r="E77" i="94"/>
  <c r="D90" i="89"/>
  <c r="D99" i="89"/>
  <c r="D92" i="89"/>
  <c r="D77" i="89"/>
  <c r="D73" i="89"/>
  <c r="D105" i="89"/>
  <c r="D75" i="89"/>
  <c r="D91" i="89"/>
  <c r="D106" i="89"/>
  <c r="D96" i="89"/>
  <c r="D78" i="89"/>
  <c r="D103" i="89"/>
  <c r="D102" i="89"/>
  <c r="D82" i="89"/>
  <c r="D81" i="89"/>
  <c r="D72" i="89"/>
  <c r="D100" i="89"/>
  <c r="D89" i="89"/>
  <c r="F41" i="73"/>
  <c r="K63" i="73"/>
  <c r="K59" i="73"/>
  <c r="K55" i="73"/>
  <c r="K51" i="73"/>
  <c r="K47" i="73"/>
  <c r="K43" i="73"/>
  <c r="K39" i="73"/>
  <c r="K35" i="73"/>
  <c r="K31" i="73"/>
  <c r="F64" i="73"/>
  <c r="F56" i="73"/>
  <c r="F48" i="73"/>
  <c r="F40" i="73"/>
  <c r="F32" i="73"/>
  <c r="F49" i="73"/>
  <c r="F59" i="73"/>
  <c r="F51" i="73"/>
  <c r="F43" i="73"/>
  <c r="F35" i="73"/>
  <c r="F57" i="73"/>
  <c r="F65" i="73"/>
  <c r="F33" i="73"/>
  <c r="K60" i="73"/>
  <c r="K52" i="73"/>
  <c r="K44" i="73"/>
  <c r="K36" i="73"/>
  <c r="K28" i="73"/>
  <c r="C56" i="94"/>
  <c r="C101" i="94" s="1"/>
  <c r="C64" i="94"/>
  <c r="C83" i="94" s="1"/>
  <c r="B105" i="94"/>
  <c r="E80" i="104" l="1"/>
  <c r="E79" i="104"/>
  <c r="E82" i="104"/>
  <c r="E103" i="104"/>
  <c r="E102" i="104"/>
  <c r="E70" i="104"/>
  <c r="E69" i="104"/>
  <c r="E108" i="104"/>
  <c r="E105" i="104"/>
  <c r="E104" i="104"/>
  <c r="E81" i="104"/>
  <c r="E98" i="104"/>
  <c r="E83" i="104"/>
  <c r="D59" i="104"/>
  <c r="E58" i="104"/>
  <c r="E71" i="104"/>
  <c r="E86" i="104"/>
  <c r="X16" i="105"/>
  <c r="S15" i="105"/>
  <c r="C74" i="94"/>
  <c r="C78" i="94"/>
  <c r="C77" i="94"/>
  <c r="C102" i="94"/>
  <c r="C75" i="94"/>
  <c r="C81" i="94"/>
  <c r="C79" i="94"/>
  <c r="G78" i="94"/>
  <c r="G74" i="94"/>
  <c r="C92" i="94"/>
  <c r="G77" i="94"/>
  <c r="C90" i="94"/>
  <c r="C88" i="94"/>
  <c r="C96" i="94"/>
  <c r="C105" i="94"/>
  <c r="C72" i="94"/>
  <c r="C71" i="94"/>
  <c r="C100" i="94"/>
  <c r="C99" i="94"/>
  <c r="C95" i="94"/>
  <c r="G105" i="94"/>
  <c r="G71" i="94"/>
  <c r="G100" i="94"/>
  <c r="G72" i="94"/>
  <c r="G91" i="94"/>
  <c r="C103" i="94"/>
  <c r="G92" i="94"/>
  <c r="C91" i="94"/>
  <c r="C73" i="94"/>
  <c r="G90" i="94"/>
  <c r="G79" i="94"/>
  <c r="G75" i="94"/>
  <c r="G102" i="94"/>
  <c r="G81" i="94"/>
  <c r="C89" i="94"/>
  <c r="C80" i="94"/>
  <c r="G73" i="94"/>
  <c r="D60" i="104" l="1"/>
  <c r="E59" i="104"/>
  <c r="D88" i="104"/>
  <c r="S16" i="105"/>
  <c r="X17" i="105"/>
  <c r="D61" i="104" l="1"/>
  <c r="E60" i="104"/>
  <c r="D90" i="104"/>
  <c r="D111" i="104"/>
  <c r="D93" i="104"/>
  <c r="E88" i="104"/>
  <c r="X18" i="105"/>
  <c r="S17" i="105"/>
  <c r="E111" i="104" l="1"/>
  <c r="E90" i="104"/>
  <c r="E93" i="104"/>
  <c r="D62" i="104"/>
  <c r="E61" i="104"/>
  <c r="S18" i="105"/>
  <c r="X19" i="105"/>
  <c r="D63" i="104" l="1"/>
  <c r="E62" i="104"/>
  <c r="X20" i="105"/>
  <c r="S19" i="105"/>
  <c r="L8" i="22"/>
  <c r="V48" i="52"/>
  <c r="U48" i="52"/>
  <c r="V47" i="52"/>
  <c r="U47" i="52"/>
  <c r="V46" i="52"/>
  <c r="U46" i="52"/>
  <c r="V45" i="52"/>
  <c r="U45" i="52"/>
  <c r="V44" i="52"/>
  <c r="U44" i="52"/>
  <c r="V43" i="52"/>
  <c r="U43" i="52"/>
  <c r="V42" i="52"/>
  <c r="U42" i="52"/>
  <c r="V41" i="52"/>
  <c r="U41" i="52"/>
  <c r="V40" i="52"/>
  <c r="U40" i="52"/>
  <c r="V39" i="52"/>
  <c r="U39" i="52"/>
  <c r="V38" i="52"/>
  <c r="U38" i="52"/>
  <c r="V37" i="52"/>
  <c r="U37" i="52"/>
  <c r="V36" i="52"/>
  <c r="U36" i="52"/>
  <c r="V35" i="52"/>
  <c r="U35" i="52"/>
  <c r="V34" i="52"/>
  <c r="U34" i="52"/>
  <c r="V33" i="52"/>
  <c r="U33" i="52"/>
  <c r="V32" i="52"/>
  <c r="U32" i="52"/>
  <c r="V31" i="52"/>
  <c r="U31" i="52"/>
  <c r="V30" i="52"/>
  <c r="U30" i="52"/>
  <c r="V29" i="52"/>
  <c r="U29" i="52"/>
  <c r="V28" i="52"/>
  <c r="U28" i="52"/>
  <c r="V27" i="52"/>
  <c r="U27" i="52"/>
  <c r="V26" i="52"/>
  <c r="U26" i="52"/>
  <c r="V25" i="52"/>
  <c r="U25" i="52"/>
  <c r="V24" i="52"/>
  <c r="U24" i="52"/>
  <c r="V23" i="52"/>
  <c r="U23" i="52"/>
  <c r="V22" i="52"/>
  <c r="U22" i="52"/>
  <c r="V21" i="52"/>
  <c r="U21" i="52"/>
  <c r="V20" i="52"/>
  <c r="U20" i="52"/>
  <c r="V19" i="52"/>
  <c r="U19" i="52"/>
  <c r="V18" i="52"/>
  <c r="U18" i="52"/>
  <c r="V17" i="52"/>
  <c r="U17" i="52"/>
  <c r="V16" i="52"/>
  <c r="U16" i="52"/>
  <c r="V15" i="52"/>
  <c r="U15" i="52"/>
  <c r="D166" i="45"/>
  <c r="C166" i="45"/>
  <c r="D162" i="45"/>
  <c r="C162" i="45"/>
  <c r="D158" i="45"/>
  <c r="C158" i="45"/>
  <c r="D154" i="45"/>
  <c r="C154" i="45"/>
  <c r="D150" i="45"/>
  <c r="C150" i="45"/>
  <c r="D146" i="45"/>
  <c r="C146" i="45"/>
  <c r="D142" i="45"/>
  <c r="C142" i="45"/>
  <c r="D138" i="45"/>
  <c r="C138" i="45"/>
  <c r="D134" i="45"/>
  <c r="C134" i="45"/>
  <c r="D130" i="45"/>
  <c r="C130" i="45"/>
  <c r="D126" i="45"/>
  <c r="C126" i="45"/>
  <c r="D122" i="45"/>
  <c r="C122" i="45"/>
  <c r="D118" i="45"/>
  <c r="C118" i="45"/>
  <c r="D114" i="45"/>
  <c r="C114" i="45"/>
  <c r="D110" i="45"/>
  <c r="C110" i="45"/>
  <c r="D106" i="45"/>
  <c r="C106" i="45"/>
  <c r="D102" i="45"/>
  <c r="C102" i="45"/>
  <c r="D98" i="45"/>
  <c r="C98" i="45"/>
  <c r="D94" i="45"/>
  <c r="C94" i="45"/>
  <c r="D90" i="45"/>
  <c r="C90" i="45"/>
  <c r="D86" i="45"/>
  <c r="C86" i="45"/>
  <c r="D82" i="45"/>
  <c r="C82" i="45"/>
  <c r="D78" i="45"/>
  <c r="C78" i="45"/>
  <c r="D74" i="45"/>
  <c r="C74" i="45"/>
  <c r="D70" i="45"/>
  <c r="C70" i="45"/>
  <c r="D66" i="45"/>
  <c r="C66" i="45"/>
  <c r="D62" i="45"/>
  <c r="C62" i="45"/>
  <c r="D58" i="45"/>
  <c r="C58" i="45"/>
  <c r="G54" i="45"/>
  <c r="F54" i="45"/>
  <c r="D54" i="45"/>
  <c r="C54" i="45"/>
  <c r="G53" i="45"/>
  <c r="F53" i="45"/>
  <c r="G52" i="45"/>
  <c r="F52" i="45"/>
  <c r="G51" i="45"/>
  <c r="F51" i="45"/>
  <c r="G50" i="45"/>
  <c r="F50" i="45"/>
  <c r="D50" i="45"/>
  <c r="C50" i="45"/>
  <c r="G49" i="45"/>
  <c r="F49" i="45"/>
  <c r="G48" i="45"/>
  <c r="F48" i="45"/>
  <c r="G47" i="45"/>
  <c r="F47" i="45"/>
  <c r="G46" i="45"/>
  <c r="F46" i="45"/>
  <c r="D46" i="45"/>
  <c r="C46" i="45"/>
  <c r="G45" i="45"/>
  <c r="F45" i="45"/>
  <c r="G44" i="45"/>
  <c r="F44" i="45"/>
  <c r="G43" i="45"/>
  <c r="F43" i="45"/>
  <c r="G42" i="45"/>
  <c r="F42" i="45"/>
  <c r="D42" i="45"/>
  <c r="C42" i="45"/>
  <c r="G41" i="45"/>
  <c r="F41" i="45"/>
  <c r="G40" i="45"/>
  <c r="F40" i="45"/>
  <c r="G39" i="45"/>
  <c r="F39" i="45"/>
  <c r="G38" i="45"/>
  <c r="F38" i="45"/>
  <c r="D38" i="45"/>
  <c r="C38" i="45"/>
  <c r="G37" i="45"/>
  <c r="F37" i="45"/>
  <c r="G36" i="45"/>
  <c r="F36" i="45"/>
  <c r="G35" i="45"/>
  <c r="F35" i="45"/>
  <c r="G34" i="45"/>
  <c r="F34" i="45"/>
  <c r="D34" i="45"/>
  <c r="C34" i="45"/>
  <c r="G33" i="45"/>
  <c r="F33" i="45"/>
  <c r="G32" i="45"/>
  <c r="F32" i="45"/>
  <c r="G31" i="45"/>
  <c r="F31" i="45"/>
  <c r="G30" i="45"/>
  <c r="F30" i="45"/>
  <c r="D30" i="45"/>
  <c r="C30" i="45"/>
  <c r="G29" i="45"/>
  <c r="F29" i="45"/>
  <c r="G28" i="45"/>
  <c r="F28" i="45"/>
  <c r="G27" i="45"/>
  <c r="F27" i="45"/>
  <c r="G26" i="45"/>
  <c r="F26" i="45"/>
  <c r="D26" i="45"/>
  <c r="C26" i="45"/>
  <c r="G25" i="45"/>
  <c r="F25" i="45"/>
  <c r="G24" i="45"/>
  <c r="F24" i="45"/>
  <c r="G23" i="45"/>
  <c r="F23" i="45"/>
  <c r="G22" i="45"/>
  <c r="F22" i="45"/>
  <c r="D22" i="45"/>
  <c r="C22" i="45"/>
  <c r="G21" i="45"/>
  <c r="F21" i="45"/>
  <c r="G20" i="45"/>
  <c r="F20" i="45"/>
  <c r="G19" i="45"/>
  <c r="F19" i="45"/>
  <c r="G18" i="45"/>
  <c r="F18" i="45"/>
  <c r="D18" i="45"/>
  <c r="C18" i="45"/>
  <c r="G17" i="45"/>
  <c r="F17" i="45"/>
  <c r="G16" i="45"/>
  <c r="F16" i="45"/>
  <c r="G15" i="45"/>
  <c r="F15" i="45"/>
  <c r="G14" i="45"/>
  <c r="F14" i="45"/>
  <c r="D14" i="45"/>
  <c r="J13" i="45"/>
  <c r="G13" i="45"/>
  <c r="F13" i="45"/>
  <c r="J12" i="45"/>
  <c r="G12" i="45"/>
  <c r="F12" i="45"/>
  <c r="J11" i="45"/>
  <c r="G11" i="45"/>
  <c r="J10" i="45"/>
  <c r="D10" i="45"/>
  <c r="C44" i="19"/>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K13" i="17"/>
  <c r="F13" i="17"/>
  <c r="F12" i="17"/>
  <c r="K11" i="17"/>
  <c r="F11" i="17"/>
  <c r="K10" i="17"/>
  <c r="F10" i="17"/>
  <c r="H250" i="18"/>
  <c r="G250" i="18"/>
  <c r="F250" i="18"/>
  <c r="H246" i="18"/>
  <c r="G246" i="18"/>
  <c r="F246" i="18"/>
  <c r="H242" i="18"/>
  <c r="G242" i="18"/>
  <c r="F242" i="18"/>
  <c r="H238" i="18"/>
  <c r="G238" i="18"/>
  <c r="F238" i="18"/>
  <c r="H234" i="18"/>
  <c r="G234" i="18"/>
  <c r="F234" i="18"/>
  <c r="H230" i="18"/>
  <c r="G230" i="18"/>
  <c r="F230" i="18"/>
  <c r="H226" i="18"/>
  <c r="G226" i="18"/>
  <c r="F226" i="18"/>
  <c r="H222" i="18"/>
  <c r="G222" i="18"/>
  <c r="F222" i="18"/>
  <c r="H218" i="18"/>
  <c r="G218" i="18"/>
  <c r="F218" i="18"/>
  <c r="H214" i="18"/>
  <c r="G214" i="18"/>
  <c r="F214" i="18"/>
  <c r="H210" i="18"/>
  <c r="G210" i="18"/>
  <c r="F210" i="18"/>
  <c r="H206" i="18"/>
  <c r="G206" i="18"/>
  <c r="F206" i="18"/>
  <c r="H202" i="18"/>
  <c r="G202" i="18"/>
  <c r="F202" i="18"/>
  <c r="H198" i="18"/>
  <c r="G198" i="18"/>
  <c r="F198" i="18"/>
  <c r="H194" i="18"/>
  <c r="G194" i="18"/>
  <c r="F194" i="18"/>
  <c r="H190" i="18"/>
  <c r="G190" i="18"/>
  <c r="F190" i="18"/>
  <c r="H186" i="18"/>
  <c r="G186" i="18"/>
  <c r="F186" i="18"/>
  <c r="H182" i="18"/>
  <c r="G182" i="18"/>
  <c r="F182" i="18"/>
  <c r="H178" i="18"/>
  <c r="G178" i="18"/>
  <c r="F178" i="18"/>
  <c r="H174" i="18"/>
  <c r="G174" i="18"/>
  <c r="F174" i="18"/>
  <c r="H170" i="18"/>
  <c r="G170" i="18"/>
  <c r="F170" i="18"/>
  <c r="H166" i="18"/>
  <c r="G166" i="18"/>
  <c r="F166" i="18"/>
  <c r="H162" i="18"/>
  <c r="G162" i="18"/>
  <c r="F162" i="18"/>
  <c r="H158" i="18"/>
  <c r="G158" i="18"/>
  <c r="F158" i="18"/>
  <c r="H154" i="18"/>
  <c r="G154" i="18"/>
  <c r="F154" i="18"/>
  <c r="H150" i="18"/>
  <c r="G150" i="18"/>
  <c r="F150" i="18"/>
  <c r="H146" i="18"/>
  <c r="G146" i="18"/>
  <c r="F146" i="18"/>
  <c r="H142" i="18"/>
  <c r="G142" i="18"/>
  <c r="F142" i="18"/>
  <c r="H138" i="18"/>
  <c r="G138" i="18"/>
  <c r="F138" i="18"/>
  <c r="H134" i="18"/>
  <c r="G134" i="18"/>
  <c r="F134" i="18"/>
  <c r="H130" i="18"/>
  <c r="G130" i="18"/>
  <c r="F130" i="18"/>
  <c r="H126" i="18"/>
  <c r="G126" i="18"/>
  <c r="F126" i="18"/>
  <c r="H122" i="18"/>
  <c r="G122" i="18"/>
  <c r="F122" i="18"/>
  <c r="H118" i="18"/>
  <c r="G118" i="18"/>
  <c r="F118" i="18"/>
  <c r="H114" i="18"/>
  <c r="G114" i="18"/>
  <c r="F114" i="18"/>
  <c r="H110" i="18"/>
  <c r="G110" i="18"/>
  <c r="F110" i="18"/>
  <c r="H106" i="18"/>
  <c r="G106" i="18"/>
  <c r="F106" i="18"/>
  <c r="H102" i="18"/>
  <c r="G102" i="18"/>
  <c r="F102" i="18"/>
  <c r="H98" i="18"/>
  <c r="G98" i="18"/>
  <c r="F98" i="18"/>
  <c r="H94" i="18"/>
  <c r="G94" i="18"/>
  <c r="F94" i="18"/>
  <c r="H90" i="18"/>
  <c r="G90" i="18"/>
  <c r="F90" i="18"/>
  <c r="H86" i="18"/>
  <c r="G86" i="18"/>
  <c r="F86" i="18"/>
  <c r="H82" i="18"/>
  <c r="G82" i="18"/>
  <c r="F82" i="18"/>
  <c r="H78" i="18"/>
  <c r="G78" i="18"/>
  <c r="F78" i="18"/>
  <c r="H74" i="18"/>
  <c r="G74" i="18"/>
  <c r="F74" i="18"/>
  <c r="L70" i="18"/>
  <c r="K70" i="18"/>
  <c r="J70" i="18"/>
  <c r="H70" i="18"/>
  <c r="G70" i="18"/>
  <c r="F70" i="18"/>
  <c r="L69" i="18"/>
  <c r="K69" i="18"/>
  <c r="J69" i="18"/>
  <c r="L68" i="18"/>
  <c r="K68" i="18"/>
  <c r="J68" i="18"/>
  <c r="L67" i="18"/>
  <c r="K67" i="18"/>
  <c r="J67" i="18"/>
  <c r="L66" i="18"/>
  <c r="K66" i="18"/>
  <c r="J66" i="18"/>
  <c r="H66" i="18"/>
  <c r="G66" i="18"/>
  <c r="F66" i="18"/>
  <c r="L65" i="18"/>
  <c r="K65" i="18"/>
  <c r="J65" i="18"/>
  <c r="L64" i="18"/>
  <c r="K64" i="18"/>
  <c r="J64" i="18"/>
  <c r="L63" i="18"/>
  <c r="K63" i="18"/>
  <c r="J63" i="18"/>
  <c r="L62" i="18"/>
  <c r="K62" i="18"/>
  <c r="J62" i="18"/>
  <c r="H62" i="18"/>
  <c r="G62" i="18"/>
  <c r="F62" i="18"/>
  <c r="L61" i="18"/>
  <c r="K61" i="18"/>
  <c r="J61" i="18"/>
  <c r="L60" i="18"/>
  <c r="K60" i="18"/>
  <c r="J60" i="18"/>
  <c r="L59" i="18"/>
  <c r="K59" i="18"/>
  <c r="J59" i="18"/>
  <c r="L58" i="18"/>
  <c r="K58" i="18"/>
  <c r="J58" i="18"/>
  <c r="H58" i="18"/>
  <c r="G58" i="18"/>
  <c r="F58" i="18"/>
  <c r="L57" i="18"/>
  <c r="K57" i="18"/>
  <c r="J57" i="18"/>
  <c r="L56" i="18"/>
  <c r="K56" i="18"/>
  <c r="J56" i="18"/>
  <c r="L55" i="18"/>
  <c r="K55" i="18"/>
  <c r="J55" i="18"/>
  <c r="L54" i="18"/>
  <c r="K54" i="18"/>
  <c r="J54" i="18"/>
  <c r="H54" i="18"/>
  <c r="G54" i="18"/>
  <c r="F54" i="18"/>
  <c r="L53" i="18"/>
  <c r="K53" i="18"/>
  <c r="J53" i="18"/>
  <c r="L52" i="18"/>
  <c r="K52" i="18"/>
  <c r="J52" i="18"/>
  <c r="L51" i="18"/>
  <c r="K51" i="18"/>
  <c r="J51" i="18"/>
  <c r="L50" i="18"/>
  <c r="K50" i="18"/>
  <c r="J50" i="18"/>
  <c r="H50" i="18"/>
  <c r="G50" i="18"/>
  <c r="F50" i="18"/>
  <c r="L49" i="18"/>
  <c r="K49" i="18"/>
  <c r="J49" i="18"/>
  <c r="L48" i="18"/>
  <c r="K48" i="18"/>
  <c r="J48" i="18"/>
  <c r="L47" i="18"/>
  <c r="K47" i="18"/>
  <c r="J47" i="18"/>
  <c r="L46" i="18"/>
  <c r="K46" i="18"/>
  <c r="J46" i="18"/>
  <c r="H46" i="18"/>
  <c r="G46" i="18"/>
  <c r="F46" i="18"/>
  <c r="L45" i="18"/>
  <c r="K45" i="18"/>
  <c r="J45" i="18"/>
  <c r="L44" i="18"/>
  <c r="K44" i="18"/>
  <c r="J44" i="18"/>
  <c r="L43" i="18"/>
  <c r="K43" i="18"/>
  <c r="J43" i="18"/>
  <c r="L42" i="18"/>
  <c r="K42" i="18"/>
  <c r="J42" i="18"/>
  <c r="H42" i="18"/>
  <c r="G42" i="18"/>
  <c r="F42" i="18"/>
  <c r="L41" i="18"/>
  <c r="K41" i="18"/>
  <c r="J41" i="18"/>
  <c r="L40" i="18"/>
  <c r="K40" i="18"/>
  <c r="J40" i="18"/>
  <c r="L39" i="18"/>
  <c r="K39" i="18"/>
  <c r="J39" i="18"/>
  <c r="L38" i="18"/>
  <c r="K38" i="18"/>
  <c r="J38" i="18"/>
  <c r="H38" i="18"/>
  <c r="G38" i="18"/>
  <c r="F38" i="18"/>
  <c r="L37" i="18"/>
  <c r="K37" i="18"/>
  <c r="J37" i="18"/>
  <c r="L36" i="18"/>
  <c r="K36" i="18"/>
  <c r="J36" i="18"/>
  <c r="L35" i="18"/>
  <c r="K35" i="18"/>
  <c r="J35" i="18"/>
  <c r="L34" i="18"/>
  <c r="K34" i="18"/>
  <c r="J34" i="18"/>
  <c r="H34" i="18"/>
  <c r="G34" i="18"/>
  <c r="F34" i="18"/>
  <c r="L33" i="18"/>
  <c r="K33" i="18"/>
  <c r="J33" i="18"/>
  <c r="L32" i="18"/>
  <c r="K32" i="18"/>
  <c r="J32" i="18"/>
  <c r="L31" i="18"/>
  <c r="K31" i="18"/>
  <c r="J31" i="18"/>
  <c r="L30" i="18"/>
  <c r="K30" i="18"/>
  <c r="J30" i="18"/>
  <c r="H30" i="18"/>
  <c r="G30" i="18"/>
  <c r="F30" i="18"/>
  <c r="L29" i="18"/>
  <c r="K29" i="18"/>
  <c r="J29" i="18"/>
  <c r="L28" i="18"/>
  <c r="K28" i="18"/>
  <c r="J28" i="18"/>
  <c r="L27" i="18"/>
  <c r="K27" i="18"/>
  <c r="J27" i="18"/>
  <c r="L26" i="18"/>
  <c r="K26" i="18"/>
  <c r="J26" i="18"/>
  <c r="H26" i="18"/>
  <c r="G26" i="18"/>
  <c r="F26" i="18"/>
  <c r="L25" i="18"/>
  <c r="K25" i="18"/>
  <c r="J25" i="18"/>
  <c r="L24" i="18"/>
  <c r="K24" i="18"/>
  <c r="J24" i="18"/>
  <c r="L23" i="18"/>
  <c r="K23" i="18"/>
  <c r="J23" i="18"/>
  <c r="L22" i="18"/>
  <c r="K22" i="18"/>
  <c r="J22" i="18"/>
  <c r="H22" i="18"/>
  <c r="G22" i="18"/>
  <c r="F22" i="18"/>
  <c r="L21" i="18"/>
  <c r="K21" i="18"/>
  <c r="J21" i="18"/>
  <c r="L20" i="18"/>
  <c r="K20" i="18"/>
  <c r="J20" i="18"/>
  <c r="L19" i="18"/>
  <c r="K19" i="18"/>
  <c r="J19" i="18"/>
  <c r="L18" i="18"/>
  <c r="K18" i="18"/>
  <c r="J18" i="18"/>
  <c r="H18" i="18"/>
  <c r="G18" i="18"/>
  <c r="F18" i="18"/>
  <c r="L17" i="18"/>
  <c r="K17" i="18"/>
  <c r="J17" i="18"/>
  <c r="L16" i="18"/>
  <c r="K16" i="18"/>
  <c r="J16" i="18"/>
  <c r="L15" i="18"/>
  <c r="K15" i="18"/>
  <c r="J15" i="18"/>
  <c r="L14" i="18"/>
  <c r="K14" i="18"/>
  <c r="J14" i="18"/>
  <c r="H14" i="18"/>
  <c r="G14" i="18"/>
  <c r="L13" i="18"/>
  <c r="K13" i="18"/>
  <c r="J13" i="18"/>
  <c r="L12" i="18"/>
  <c r="K12" i="18"/>
  <c r="J12" i="18"/>
  <c r="L11" i="18"/>
  <c r="K11" i="18"/>
  <c r="J11" i="18"/>
  <c r="E70" i="42"/>
  <c r="D70" i="42"/>
  <c r="C70" i="42"/>
  <c r="B70" i="42"/>
  <c r="L69" i="42"/>
  <c r="C38" i="33"/>
  <c r="B38" i="33"/>
  <c r="H9" i="23"/>
  <c r="G9" i="23"/>
  <c r="H9" i="12"/>
  <c r="G9" i="12"/>
  <c r="T51" i="28"/>
  <c r="S51" i="28"/>
  <c r="Q51" i="28"/>
  <c r="O51" i="28"/>
  <c r="N51" i="28"/>
  <c r="M51" i="28"/>
  <c r="L51" i="28"/>
  <c r="K51" i="28"/>
  <c r="J51" i="28"/>
  <c r="I51" i="28"/>
  <c r="H51" i="28"/>
  <c r="G51" i="28"/>
  <c r="F51" i="28"/>
  <c r="E51" i="28"/>
  <c r="D51" i="28"/>
  <c r="C51" i="28"/>
  <c r="B51" i="28"/>
  <c r="T50" i="28"/>
  <c r="S50" i="28"/>
  <c r="Q50" i="28"/>
  <c r="O50" i="28"/>
  <c r="N50" i="28"/>
  <c r="M50" i="28"/>
  <c r="L50" i="28"/>
  <c r="K50" i="28"/>
  <c r="J50" i="28"/>
  <c r="I50" i="28"/>
  <c r="H50" i="28"/>
  <c r="G50" i="28"/>
  <c r="F50" i="28"/>
  <c r="E50" i="28"/>
  <c r="D50" i="28"/>
  <c r="C50" i="28"/>
  <c r="B50" i="28"/>
  <c r="Y48" i="28"/>
  <c r="T48" i="28"/>
  <c r="S48" i="28"/>
  <c r="Q48" i="28"/>
  <c r="Y47" i="28"/>
  <c r="T47" i="28"/>
  <c r="S47" i="28"/>
  <c r="Q47" i="28"/>
  <c r="Y46" i="28"/>
  <c r="T46" i="28"/>
  <c r="S46" i="28"/>
  <c r="Q46" i="28"/>
  <c r="Y45" i="28"/>
  <c r="T45" i="28"/>
  <c r="S45" i="28"/>
  <c r="Q45" i="28"/>
  <c r="Y44" i="28"/>
  <c r="T44" i="28"/>
  <c r="S44" i="28"/>
  <c r="Q44" i="28"/>
  <c r="Y43" i="28"/>
  <c r="T43" i="28"/>
  <c r="S43" i="28"/>
  <c r="Q43" i="28"/>
  <c r="Y42" i="28"/>
  <c r="T42" i="28"/>
  <c r="S42" i="28"/>
  <c r="Q42" i="28"/>
  <c r="Y41" i="28"/>
  <c r="T41" i="28"/>
  <c r="S41" i="28"/>
  <c r="Q41" i="28"/>
  <c r="Y40" i="28"/>
  <c r="T40" i="28"/>
  <c r="S40" i="28"/>
  <c r="Q40" i="28"/>
  <c r="Y39" i="28"/>
  <c r="T39" i="28"/>
  <c r="S39" i="28"/>
  <c r="Q39" i="28"/>
  <c r="Y38" i="28"/>
  <c r="T38" i="28"/>
  <c r="S38" i="28"/>
  <c r="Q38" i="28"/>
  <c r="Y37" i="28"/>
  <c r="T37" i="28"/>
  <c r="S37" i="28"/>
  <c r="Q37" i="28"/>
  <c r="Y36" i="28"/>
  <c r="T36" i="28"/>
  <c r="S36" i="28"/>
  <c r="Q36" i="28"/>
  <c r="Y35" i="28"/>
  <c r="T35" i="28"/>
  <c r="S35" i="28"/>
  <c r="Q35" i="28"/>
  <c r="Y34" i="28"/>
  <c r="T34" i="28"/>
  <c r="S34" i="28"/>
  <c r="Q34" i="28"/>
  <c r="Y33" i="28"/>
  <c r="T33" i="28"/>
  <c r="S33" i="28"/>
  <c r="Q33" i="28"/>
  <c r="Y32" i="28"/>
  <c r="T32" i="28"/>
  <c r="S32" i="28"/>
  <c r="Q32" i="28"/>
  <c r="Y31" i="28"/>
  <c r="T31" i="28"/>
  <c r="S31" i="28"/>
  <c r="Q31" i="28"/>
  <c r="Y30" i="28"/>
  <c r="T30" i="28"/>
  <c r="S30" i="28"/>
  <c r="Q30" i="28"/>
  <c r="Y29" i="28"/>
  <c r="T29" i="28"/>
  <c r="S29" i="28"/>
  <c r="Q29" i="28"/>
  <c r="Y28" i="28"/>
  <c r="T28" i="28"/>
  <c r="S28" i="28"/>
  <c r="Q28" i="28"/>
  <c r="Y27" i="28"/>
  <c r="T27" i="28"/>
  <c r="S27" i="28"/>
  <c r="Q27" i="28"/>
  <c r="Y26" i="28"/>
  <c r="T26" i="28"/>
  <c r="S26" i="28"/>
  <c r="Q26" i="28"/>
  <c r="Y25" i="28"/>
  <c r="T25" i="28"/>
  <c r="S25" i="28"/>
  <c r="Q25" i="28"/>
  <c r="Y24" i="28"/>
  <c r="T24" i="28"/>
  <c r="S24" i="28"/>
  <c r="Q24" i="28"/>
  <c r="Y23" i="28"/>
  <c r="T23" i="28"/>
  <c r="S23" i="28"/>
  <c r="Q23" i="28"/>
  <c r="Y22" i="28"/>
  <c r="T22" i="28"/>
  <c r="S22" i="28"/>
  <c r="Q22" i="28"/>
  <c r="Y21" i="28"/>
  <c r="T21" i="28"/>
  <c r="S21" i="28"/>
  <c r="Q21" i="28"/>
  <c r="Y20" i="28"/>
  <c r="T20" i="28"/>
  <c r="S20" i="28"/>
  <c r="Q20" i="28"/>
  <c r="Y19" i="28"/>
  <c r="T19" i="28"/>
  <c r="S19" i="28"/>
  <c r="Q19" i="28"/>
  <c r="Y18" i="28"/>
  <c r="T18" i="28"/>
  <c r="S18" i="28"/>
  <c r="Q18" i="28"/>
  <c r="Y17" i="28"/>
  <c r="T17" i="28"/>
  <c r="S17" i="28"/>
  <c r="Q17" i="28"/>
  <c r="Y16" i="28"/>
  <c r="T16" i="28"/>
  <c r="S16" i="28"/>
  <c r="Q16" i="28"/>
  <c r="Y15" i="28"/>
  <c r="T15" i="28"/>
  <c r="S15" i="28"/>
  <c r="Q15" i="28"/>
  <c r="Y14" i="28"/>
  <c r="T14" i="28"/>
  <c r="S14" i="28"/>
  <c r="Q14" i="28"/>
  <c r="Y13" i="28"/>
  <c r="T13" i="28"/>
  <c r="S13" i="28"/>
  <c r="Q13" i="28"/>
  <c r="Y12" i="28"/>
  <c r="T12" i="28"/>
  <c r="S12" i="28"/>
  <c r="Q12" i="28"/>
  <c r="Y11" i="28"/>
  <c r="T11" i="28"/>
  <c r="S11" i="28"/>
  <c r="Q11" i="28"/>
  <c r="Y10" i="28"/>
  <c r="T10" i="28"/>
  <c r="S10" i="28"/>
  <c r="Q10" i="28"/>
  <c r="J62" i="47"/>
  <c r="G62" i="47"/>
  <c r="F62" i="47"/>
  <c r="E62" i="47"/>
  <c r="D62" i="47"/>
  <c r="C62" i="47"/>
  <c r="B62" i="47"/>
  <c r="J60" i="47"/>
  <c r="J59" i="47"/>
  <c r="J58" i="47"/>
  <c r="J57" i="47"/>
  <c r="J56" i="47"/>
  <c r="J55" i="47"/>
  <c r="J54" i="47"/>
  <c r="J53" i="47"/>
  <c r="J52" i="47"/>
  <c r="J51" i="47"/>
  <c r="J50" i="47"/>
  <c r="J49" i="47"/>
  <c r="J48" i="47"/>
  <c r="J47" i="47"/>
  <c r="J46" i="47"/>
  <c r="J45" i="47"/>
  <c r="J44" i="47"/>
  <c r="J43" i="47"/>
  <c r="J42" i="47"/>
  <c r="J41" i="47"/>
  <c r="J40" i="47"/>
  <c r="J39" i="47"/>
  <c r="J38" i="47"/>
  <c r="J37" i="47"/>
  <c r="J36" i="47"/>
  <c r="J35" i="47"/>
  <c r="J34" i="47"/>
  <c r="J33" i="47"/>
  <c r="J32" i="47"/>
  <c r="J31" i="47"/>
  <c r="J30" i="47"/>
  <c r="J29" i="47"/>
  <c r="J28" i="47"/>
  <c r="J27" i="47"/>
  <c r="J26" i="47"/>
  <c r="J25" i="47"/>
  <c r="J24" i="47"/>
  <c r="J23" i="47"/>
  <c r="J22" i="47"/>
  <c r="J21" i="47"/>
  <c r="J20" i="47"/>
  <c r="J19" i="47"/>
  <c r="J18" i="47"/>
  <c r="J17" i="47"/>
  <c r="J16" i="47"/>
  <c r="J15" i="47"/>
  <c r="J14" i="47"/>
  <c r="J13" i="47"/>
  <c r="J12" i="47"/>
  <c r="J11" i="47"/>
  <c r="J10" i="47"/>
  <c r="N52" i="20"/>
  <c r="M52" i="20"/>
  <c r="L52" i="20"/>
  <c r="K52" i="20"/>
  <c r="I52" i="20"/>
  <c r="H52" i="20"/>
  <c r="F52" i="20"/>
  <c r="E52" i="20"/>
  <c r="D52" i="20"/>
  <c r="C52" i="20"/>
  <c r="B52" i="20"/>
  <c r="P38" i="20"/>
  <c r="Q38" i="20" s="1"/>
  <c r="K35" i="21"/>
  <c r="J35" i="21"/>
  <c r="I35" i="21"/>
  <c r="H35" i="21"/>
  <c r="G35" i="21"/>
  <c r="F35" i="21"/>
  <c r="E35" i="21"/>
  <c r="D35" i="21"/>
  <c r="C35" i="21"/>
  <c r="B35" i="21"/>
  <c r="J34" i="21"/>
  <c r="I34" i="21"/>
  <c r="H34" i="21"/>
  <c r="G34" i="21"/>
  <c r="F34" i="21"/>
  <c r="E34" i="21"/>
  <c r="D34" i="21"/>
  <c r="C34" i="21"/>
  <c r="B34" i="21"/>
  <c r="P28" i="21"/>
  <c r="P27" i="21"/>
  <c r="P26" i="21"/>
  <c r="P25" i="21"/>
  <c r="P24" i="21"/>
  <c r="P23" i="21"/>
  <c r="P22" i="21"/>
  <c r="P21" i="21"/>
  <c r="P20" i="21"/>
  <c r="P19" i="21"/>
  <c r="P18" i="21"/>
  <c r="P17" i="21"/>
  <c r="P16" i="21"/>
  <c r="P15" i="21"/>
  <c r="P14" i="21"/>
  <c r="P13" i="21"/>
  <c r="P12" i="21"/>
  <c r="P11" i="21"/>
  <c r="P10" i="21"/>
  <c r="E26" i="64"/>
  <c r="D26" i="64"/>
  <c r="C26" i="64"/>
  <c r="B26" i="64"/>
  <c r="L25" i="64"/>
  <c r="E25" i="64"/>
  <c r="D25" i="64"/>
  <c r="C25" i="64"/>
  <c r="B25" i="64"/>
  <c r="L24" i="64"/>
  <c r="E24" i="64"/>
  <c r="D24" i="64"/>
  <c r="C24" i="64"/>
  <c r="B24" i="64"/>
  <c r="L23" i="64"/>
  <c r="E23" i="64"/>
  <c r="D23" i="64"/>
  <c r="C23" i="64"/>
  <c r="B23" i="64"/>
  <c r="L22" i="64"/>
  <c r="E22" i="64"/>
  <c r="D22" i="64"/>
  <c r="C22" i="64"/>
  <c r="B22" i="64"/>
  <c r="L21" i="64"/>
  <c r="E21" i="64"/>
  <c r="D21" i="64"/>
  <c r="C21" i="64"/>
  <c r="B21" i="64"/>
  <c r="L20" i="64"/>
  <c r="E20" i="64"/>
  <c r="D20" i="64"/>
  <c r="C20" i="64"/>
  <c r="B20" i="64"/>
  <c r="L19" i="64"/>
  <c r="E19" i="64"/>
  <c r="D19" i="64"/>
  <c r="C19" i="64"/>
  <c r="B19" i="64"/>
  <c r="L18" i="64"/>
  <c r="E18" i="64"/>
  <c r="D18" i="64"/>
  <c r="C18" i="64"/>
  <c r="B18" i="64"/>
  <c r="L17" i="64"/>
  <c r="E17" i="64"/>
  <c r="D17" i="64"/>
  <c r="C17" i="64"/>
  <c r="B17" i="64"/>
  <c r="L16" i="64"/>
  <c r="E16" i="64"/>
  <c r="D16" i="64"/>
  <c r="C16" i="64"/>
  <c r="B16" i="64"/>
  <c r="L15" i="64"/>
  <c r="E15" i="64"/>
  <c r="D15" i="64"/>
  <c r="C15" i="64"/>
  <c r="B15" i="64"/>
  <c r="L14" i="64"/>
  <c r="E14" i="64"/>
  <c r="D14" i="64"/>
  <c r="C14" i="64"/>
  <c r="B14" i="64"/>
  <c r="L13" i="64"/>
  <c r="E13" i="64"/>
  <c r="D13" i="64"/>
  <c r="C13" i="64"/>
  <c r="B13" i="64"/>
  <c r="L12" i="64"/>
  <c r="E12" i="64"/>
  <c r="D12" i="64"/>
  <c r="C12" i="64"/>
  <c r="B12" i="64"/>
  <c r="L11" i="64"/>
  <c r="E11" i="64"/>
  <c r="D11" i="64"/>
  <c r="C11" i="64"/>
  <c r="B11" i="64"/>
  <c r="L10" i="64"/>
  <c r="E10" i="64"/>
  <c r="D10" i="64"/>
  <c r="C10" i="64"/>
  <c r="B10" i="64"/>
  <c r="L9" i="64"/>
  <c r="E9" i="64"/>
  <c r="D9" i="64"/>
  <c r="C9" i="64"/>
  <c r="B9" i="64"/>
  <c r="L8" i="64"/>
  <c r="E8" i="64"/>
  <c r="D8" i="64"/>
  <c r="C8" i="64"/>
  <c r="B8" i="64"/>
  <c r="L7" i="64"/>
  <c r="E7" i="64"/>
  <c r="D7" i="64"/>
  <c r="C7" i="64"/>
  <c r="B7" i="64"/>
  <c r="L6" i="64"/>
  <c r="E6" i="64"/>
  <c r="D6" i="64"/>
  <c r="C6" i="64"/>
  <c r="B6" i="64"/>
  <c r="H85" i="83"/>
  <c r="K84" i="83"/>
  <c r="K49" i="83"/>
  <c r="J49" i="83"/>
  <c r="I49" i="83"/>
  <c r="H49" i="83"/>
  <c r="G49" i="83"/>
  <c r="F49" i="83"/>
  <c r="E49" i="83"/>
  <c r="D49" i="83"/>
  <c r="D65" i="83" s="1"/>
  <c r="C49" i="83"/>
  <c r="B49" i="83"/>
  <c r="K48" i="83"/>
  <c r="J48" i="83"/>
  <c r="I48" i="83"/>
  <c r="H48" i="83"/>
  <c r="G48" i="83"/>
  <c r="F48" i="83"/>
  <c r="E48" i="83"/>
  <c r="D48" i="83"/>
  <c r="C48" i="83"/>
  <c r="B48" i="83"/>
  <c r="K47" i="83"/>
  <c r="J47" i="83"/>
  <c r="I47" i="83"/>
  <c r="H47" i="83"/>
  <c r="G47" i="83"/>
  <c r="F47" i="83"/>
  <c r="E47" i="83"/>
  <c r="D47" i="83"/>
  <c r="C47" i="83"/>
  <c r="B47" i="83"/>
  <c r="K46" i="83"/>
  <c r="J46" i="83"/>
  <c r="I46" i="83"/>
  <c r="H46" i="83"/>
  <c r="G46" i="83"/>
  <c r="F46" i="83"/>
  <c r="E46" i="83"/>
  <c r="D46" i="83"/>
  <c r="C46" i="83"/>
  <c r="B46" i="83"/>
  <c r="K45" i="83"/>
  <c r="J45" i="83"/>
  <c r="I45" i="83"/>
  <c r="H45" i="83"/>
  <c r="G45" i="83"/>
  <c r="F45" i="83"/>
  <c r="E45" i="83"/>
  <c r="D45" i="83"/>
  <c r="C45" i="83"/>
  <c r="B45" i="83"/>
  <c r="K44" i="83"/>
  <c r="K65" i="83" s="1"/>
  <c r="J44" i="83"/>
  <c r="I44" i="83"/>
  <c r="H44" i="83"/>
  <c r="H65" i="83" s="1"/>
  <c r="G44" i="83"/>
  <c r="G84" i="83" s="1"/>
  <c r="F44" i="83"/>
  <c r="E44" i="83"/>
  <c r="D44" i="83"/>
  <c r="C44" i="83"/>
  <c r="C65" i="83" s="1"/>
  <c r="B44" i="83"/>
  <c r="K43" i="83"/>
  <c r="K63" i="83" s="1"/>
  <c r="J43" i="83"/>
  <c r="J63" i="83" s="1"/>
  <c r="I43" i="83"/>
  <c r="H43" i="83"/>
  <c r="H63" i="83" s="1"/>
  <c r="G43" i="83"/>
  <c r="G63" i="83" s="1"/>
  <c r="F43" i="83"/>
  <c r="E43" i="83"/>
  <c r="D43" i="83"/>
  <c r="C43" i="83"/>
  <c r="C63" i="83" s="1"/>
  <c r="B43" i="83"/>
  <c r="B63" i="83" s="1"/>
  <c r="K42" i="83"/>
  <c r="J42" i="83"/>
  <c r="I42" i="83"/>
  <c r="H42" i="83"/>
  <c r="G42" i="83"/>
  <c r="F42" i="83"/>
  <c r="E42" i="83"/>
  <c r="D42" i="83"/>
  <c r="C42" i="83"/>
  <c r="B42" i="83"/>
  <c r="K41" i="83"/>
  <c r="K85" i="83" s="1"/>
  <c r="J41" i="83"/>
  <c r="J85" i="83" s="1"/>
  <c r="I41" i="83"/>
  <c r="H41" i="83"/>
  <c r="G41" i="83"/>
  <c r="F41" i="83"/>
  <c r="E41" i="83"/>
  <c r="E85" i="83" s="1"/>
  <c r="D41" i="83"/>
  <c r="D85" i="83" s="1"/>
  <c r="C41" i="83"/>
  <c r="C85" i="83" s="1"/>
  <c r="B41" i="83"/>
  <c r="B85" i="83" s="1"/>
  <c r="K40" i="83"/>
  <c r="J40" i="83"/>
  <c r="I40" i="83"/>
  <c r="H40" i="83"/>
  <c r="G40" i="83"/>
  <c r="F40" i="83"/>
  <c r="E40" i="83"/>
  <c r="D40" i="83"/>
  <c r="C40" i="83"/>
  <c r="B40" i="83"/>
  <c r="K39" i="83"/>
  <c r="K70" i="83" s="1"/>
  <c r="J39" i="83"/>
  <c r="J70" i="83" s="1"/>
  <c r="I39" i="83"/>
  <c r="H39" i="83"/>
  <c r="H70" i="83" s="1"/>
  <c r="G39" i="83"/>
  <c r="F39" i="83"/>
  <c r="E39" i="83"/>
  <c r="D39" i="83"/>
  <c r="C39" i="83"/>
  <c r="C70" i="83" s="1"/>
  <c r="B39" i="83"/>
  <c r="B70" i="83" s="1"/>
  <c r="K38" i="83"/>
  <c r="K58" i="83" s="1"/>
  <c r="J38" i="83"/>
  <c r="J64" i="83" s="1"/>
  <c r="I38" i="83"/>
  <c r="I83" i="83" s="1"/>
  <c r="H38" i="83"/>
  <c r="G38" i="83"/>
  <c r="G58" i="83" s="1"/>
  <c r="F38" i="83"/>
  <c r="E38" i="83"/>
  <c r="E64" i="83" s="1"/>
  <c r="D38" i="83"/>
  <c r="D64" i="83" s="1"/>
  <c r="C38" i="83"/>
  <c r="C58" i="83" s="1"/>
  <c r="B38" i="83"/>
  <c r="B83" i="83" s="1"/>
  <c r="K37" i="83"/>
  <c r="K71" i="83" s="1"/>
  <c r="J37" i="83"/>
  <c r="J71" i="83" s="1"/>
  <c r="I37" i="83"/>
  <c r="I71" i="83" s="1"/>
  <c r="H37" i="83"/>
  <c r="H71" i="83" s="1"/>
  <c r="G37" i="83"/>
  <c r="G71" i="83" s="1"/>
  <c r="F37" i="83"/>
  <c r="F71" i="83" s="1"/>
  <c r="E37" i="83"/>
  <c r="E71" i="83" s="1"/>
  <c r="D37" i="83"/>
  <c r="D71" i="83" s="1"/>
  <c r="C37" i="83"/>
  <c r="C71" i="83" s="1"/>
  <c r="B37" i="83"/>
  <c r="B71" i="83" s="1"/>
  <c r="K36" i="83"/>
  <c r="J36" i="83"/>
  <c r="I36" i="83"/>
  <c r="H36" i="83"/>
  <c r="G36" i="83"/>
  <c r="F36" i="83"/>
  <c r="E36" i="83"/>
  <c r="D36" i="83"/>
  <c r="C36" i="83"/>
  <c r="B36" i="83"/>
  <c r="K35" i="83"/>
  <c r="J35" i="83"/>
  <c r="I35" i="83"/>
  <c r="H35" i="83"/>
  <c r="G35" i="83"/>
  <c r="F35" i="83"/>
  <c r="E35" i="83"/>
  <c r="D35" i="83"/>
  <c r="C35" i="83"/>
  <c r="B35" i="83"/>
  <c r="K34" i="83"/>
  <c r="J34" i="83"/>
  <c r="I34" i="83"/>
  <c r="H34" i="83"/>
  <c r="G34" i="83"/>
  <c r="F34" i="83"/>
  <c r="E34" i="83"/>
  <c r="D34" i="83"/>
  <c r="C34" i="83"/>
  <c r="B34" i="83"/>
  <c r="K33" i="83"/>
  <c r="J33" i="83"/>
  <c r="I33" i="83"/>
  <c r="H33" i="83"/>
  <c r="G33" i="83"/>
  <c r="F33" i="83"/>
  <c r="E33" i="83"/>
  <c r="D33" i="83"/>
  <c r="C33" i="83"/>
  <c r="B33" i="83"/>
  <c r="K32" i="83"/>
  <c r="J32" i="83"/>
  <c r="I32" i="83"/>
  <c r="H32" i="83"/>
  <c r="G32" i="83"/>
  <c r="F32" i="83"/>
  <c r="E32" i="83"/>
  <c r="D32" i="83"/>
  <c r="C32" i="83"/>
  <c r="B32" i="83"/>
  <c r="K31" i="83"/>
  <c r="J31" i="83"/>
  <c r="J72" i="83" s="1"/>
  <c r="I31" i="83"/>
  <c r="I72" i="83" s="1"/>
  <c r="H31" i="83"/>
  <c r="H72" i="83" s="1"/>
  <c r="G31" i="83"/>
  <c r="F31" i="83"/>
  <c r="F72" i="83" s="1"/>
  <c r="E31" i="83"/>
  <c r="E72" i="83" s="1"/>
  <c r="D31" i="83"/>
  <c r="C31" i="83"/>
  <c r="B31" i="83"/>
  <c r="B72" i="83" s="1"/>
  <c r="K30" i="83"/>
  <c r="K61" i="83" s="1"/>
  <c r="J30" i="83"/>
  <c r="J61" i="83" s="1"/>
  <c r="I30" i="83"/>
  <c r="I57" i="83" s="1"/>
  <c r="H30" i="83"/>
  <c r="H57" i="83" s="1"/>
  <c r="G30" i="83"/>
  <c r="G57" i="83" s="1"/>
  <c r="F30" i="83"/>
  <c r="F57" i="83" s="1"/>
  <c r="E30" i="83"/>
  <c r="E57" i="83" s="1"/>
  <c r="D30" i="83"/>
  <c r="D57" i="83" s="1"/>
  <c r="C30" i="83"/>
  <c r="C61" i="83" s="1"/>
  <c r="B30" i="83"/>
  <c r="B61" i="83" s="1"/>
  <c r="K29" i="83"/>
  <c r="K73" i="83" s="1"/>
  <c r="J29" i="83"/>
  <c r="I29" i="83"/>
  <c r="I73" i="83" s="1"/>
  <c r="H29" i="83"/>
  <c r="G29" i="83"/>
  <c r="F29" i="83"/>
  <c r="F73" i="83" s="1"/>
  <c r="E29" i="83"/>
  <c r="E73" i="83" s="1"/>
  <c r="D29" i="83"/>
  <c r="C29" i="83"/>
  <c r="B29" i="83"/>
  <c r="K28" i="83"/>
  <c r="J28" i="83"/>
  <c r="I28" i="83"/>
  <c r="H28" i="83"/>
  <c r="G28" i="83"/>
  <c r="F28" i="83"/>
  <c r="E28" i="83"/>
  <c r="D28" i="83"/>
  <c r="C28" i="83"/>
  <c r="B28" i="83"/>
  <c r="K27" i="83"/>
  <c r="K82" i="83" s="1"/>
  <c r="J27" i="83"/>
  <c r="J82" i="83" s="1"/>
  <c r="I27" i="83"/>
  <c r="H27" i="83"/>
  <c r="H82" i="83" s="1"/>
  <c r="G27" i="83"/>
  <c r="F27" i="83"/>
  <c r="E27" i="83"/>
  <c r="D27" i="83"/>
  <c r="C27" i="83"/>
  <c r="C82" i="83" s="1"/>
  <c r="B27" i="83"/>
  <c r="B82" i="83" s="1"/>
  <c r="K26" i="83"/>
  <c r="J26" i="83"/>
  <c r="I26" i="83"/>
  <c r="H26" i="83"/>
  <c r="G26" i="83"/>
  <c r="F26" i="83"/>
  <c r="E26" i="83"/>
  <c r="D26" i="83"/>
  <c r="C26" i="83"/>
  <c r="B26" i="83"/>
  <c r="K25" i="83"/>
  <c r="J25" i="83"/>
  <c r="I25" i="83"/>
  <c r="H25" i="83"/>
  <c r="G25" i="83"/>
  <c r="F25" i="83"/>
  <c r="E25" i="83"/>
  <c r="D25" i="83"/>
  <c r="C25" i="83"/>
  <c r="B25" i="83"/>
  <c r="K24" i="83"/>
  <c r="J24" i="83"/>
  <c r="I24" i="83"/>
  <c r="H24" i="83"/>
  <c r="G24" i="83"/>
  <c r="F24" i="83"/>
  <c r="E24" i="83"/>
  <c r="D24" i="83"/>
  <c r="C24" i="83"/>
  <c r="B24" i="83"/>
  <c r="K23" i="83"/>
  <c r="J23" i="83"/>
  <c r="I23" i="83"/>
  <c r="H23" i="83"/>
  <c r="G23" i="83"/>
  <c r="F23" i="83"/>
  <c r="E23" i="83"/>
  <c r="D23" i="83"/>
  <c r="C23" i="83"/>
  <c r="B23" i="83"/>
  <c r="K22" i="83"/>
  <c r="J22" i="83"/>
  <c r="I22" i="83"/>
  <c r="H22" i="83"/>
  <c r="G22" i="83"/>
  <c r="F22" i="83"/>
  <c r="E22" i="83"/>
  <c r="D22" i="83"/>
  <c r="C22" i="83"/>
  <c r="B22" i="83"/>
  <c r="K21" i="83"/>
  <c r="J21" i="83"/>
  <c r="I21" i="83"/>
  <c r="H21" i="83"/>
  <c r="G21" i="83"/>
  <c r="F21" i="83"/>
  <c r="E21" i="83"/>
  <c r="D21" i="83"/>
  <c r="C21" i="83"/>
  <c r="B21" i="83"/>
  <c r="K20" i="83"/>
  <c r="J20" i="83"/>
  <c r="I20" i="83"/>
  <c r="I74" i="83" s="1"/>
  <c r="H20" i="83"/>
  <c r="H74" i="83" s="1"/>
  <c r="G20" i="83"/>
  <c r="G74" i="83" s="1"/>
  <c r="F20" i="83"/>
  <c r="F74" i="83" s="1"/>
  <c r="E20" i="83"/>
  <c r="E74" i="83" s="1"/>
  <c r="D20" i="83"/>
  <c r="D74" i="83" s="1"/>
  <c r="C20" i="83"/>
  <c r="B20" i="83"/>
  <c r="K19" i="83"/>
  <c r="J19" i="83"/>
  <c r="J56" i="83" s="1"/>
  <c r="I19" i="83"/>
  <c r="I56" i="83" s="1"/>
  <c r="H19" i="83"/>
  <c r="H56" i="83" s="1"/>
  <c r="G19" i="83"/>
  <c r="G56" i="83" s="1"/>
  <c r="F19" i="83"/>
  <c r="F56" i="83" s="1"/>
  <c r="E19" i="83"/>
  <c r="D19" i="83"/>
  <c r="C19" i="83"/>
  <c r="B19" i="83"/>
  <c r="B56" i="83" s="1"/>
  <c r="K18" i="83"/>
  <c r="K75" i="83" s="1"/>
  <c r="J18" i="83"/>
  <c r="J75" i="83" s="1"/>
  <c r="I18" i="83"/>
  <c r="I75" i="83" s="1"/>
  <c r="H18" i="83"/>
  <c r="H75" i="83" s="1"/>
  <c r="G18" i="83"/>
  <c r="G75" i="83" s="1"/>
  <c r="F18" i="83"/>
  <c r="F75" i="83" s="1"/>
  <c r="E18" i="83"/>
  <c r="E75" i="83" s="1"/>
  <c r="D18" i="83"/>
  <c r="D75" i="83" s="1"/>
  <c r="C18" i="83"/>
  <c r="C75" i="83" s="1"/>
  <c r="B18" i="83"/>
  <c r="B75" i="83" s="1"/>
  <c r="K17" i="83"/>
  <c r="J17" i="83"/>
  <c r="I17" i="83"/>
  <c r="H17" i="83"/>
  <c r="G17" i="83"/>
  <c r="F17" i="83"/>
  <c r="E17" i="83"/>
  <c r="D17" i="83"/>
  <c r="C17" i="83"/>
  <c r="B17" i="83"/>
  <c r="K16" i="83"/>
  <c r="J16" i="83"/>
  <c r="I16" i="83"/>
  <c r="H16" i="83"/>
  <c r="G16" i="83"/>
  <c r="F16" i="83"/>
  <c r="E16" i="83"/>
  <c r="D16" i="83"/>
  <c r="C16" i="83"/>
  <c r="B16" i="83"/>
  <c r="K15" i="83"/>
  <c r="J15" i="83"/>
  <c r="I15" i="83"/>
  <c r="H15" i="83"/>
  <c r="G15" i="83"/>
  <c r="F15" i="83"/>
  <c r="E15" i="83"/>
  <c r="D15" i="83"/>
  <c r="C15" i="83"/>
  <c r="B15" i="83"/>
  <c r="K14" i="83"/>
  <c r="J14" i="83"/>
  <c r="I14" i="83"/>
  <c r="H14" i="83"/>
  <c r="G14" i="83"/>
  <c r="F14" i="83"/>
  <c r="E14" i="83"/>
  <c r="D14" i="83"/>
  <c r="C14" i="83"/>
  <c r="B14" i="83"/>
  <c r="K13" i="83"/>
  <c r="J13" i="83"/>
  <c r="I13" i="83"/>
  <c r="H13" i="83"/>
  <c r="G13" i="83"/>
  <c r="F13" i="83"/>
  <c r="E13" i="83"/>
  <c r="D13" i="83"/>
  <c r="C13" i="83"/>
  <c r="B13" i="83"/>
  <c r="K12" i="83"/>
  <c r="I12" i="83"/>
  <c r="H12" i="83"/>
  <c r="G12" i="83"/>
  <c r="G76" i="83" s="1"/>
  <c r="F12" i="83"/>
  <c r="F76" i="83" s="1"/>
  <c r="E12" i="83"/>
  <c r="D12" i="83"/>
  <c r="D76" i="83" s="1"/>
  <c r="C12" i="83"/>
  <c r="B12" i="83"/>
  <c r="K11" i="83"/>
  <c r="J11" i="83"/>
  <c r="I11" i="83"/>
  <c r="H11" i="83"/>
  <c r="G11" i="83"/>
  <c r="F11" i="83"/>
  <c r="F55" i="83" s="1"/>
  <c r="E11" i="83"/>
  <c r="E81" i="83" s="1"/>
  <c r="D11" i="83"/>
  <c r="C11" i="83"/>
  <c r="B11" i="83"/>
  <c r="K10" i="83"/>
  <c r="J10" i="83"/>
  <c r="I10" i="83"/>
  <c r="I77" i="83" s="1"/>
  <c r="H10" i="83"/>
  <c r="G10" i="83"/>
  <c r="G77" i="83" s="1"/>
  <c r="F10" i="83"/>
  <c r="E10" i="83"/>
  <c r="D10" i="83"/>
  <c r="D77" i="83" s="1"/>
  <c r="C10" i="83"/>
  <c r="B10" i="83"/>
  <c r="K9" i="83"/>
  <c r="J9" i="83"/>
  <c r="I9" i="83"/>
  <c r="H9" i="83"/>
  <c r="G9" i="83"/>
  <c r="F9" i="83"/>
  <c r="E9" i="83"/>
  <c r="D9" i="83"/>
  <c r="C9" i="83"/>
  <c r="B9" i="83"/>
  <c r="K8" i="83"/>
  <c r="J8" i="83"/>
  <c r="I8" i="83"/>
  <c r="H8" i="83"/>
  <c r="G8" i="83"/>
  <c r="F8" i="83"/>
  <c r="E8" i="83"/>
  <c r="D8" i="83"/>
  <c r="C8" i="83"/>
  <c r="B8" i="83"/>
  <c r="K7" i="83"/>
  <c r="K78" i="83" s="1"/>
  <c r="J7" i="83"/>
  <c r="J78" i="83" s="1"/>
  <c r="I7" i="83"/>
  <c r="I78" i="83" s="1"/>
  <c r="H7" i="83"/>
  <c r="H78" i="83" s="1"/>
  <c r="G7" i="83"/>
  <c r="G78" i="83" s="1"/>
  <c r="F7" i="83"/>
  <c r="F78" i="83" s="1"/>
  <c r="E7" i="83"/>
  <c r="E78" i="83" s="1"/>
  <c r="D7" i="83"/>
  <c r="D78" i="83" s="1"/>
  <c r="C7" i="83"/>
  <c r="C78" i="83" s="1"/>
  <c r="B7" i="83"/>
  <c r="B78" i="83" s="1"/>
  <c r="K6" i="83"/>
  <c r="K66" i="83" s="1"/>
  <c r="J6" i="83"/>
  <c r="J67" i="83" s="1"/>
  <c r="I6" i="83"/>
  <c r="I66" i="83" s="1"/>
  <c r="H6" i="83"/>
  <c r="H66" i="83" s="1"/>
  <c r="G6" i="83"/>
  <c r="F6" i="83"/>
  <c r="F60" i="83" s="1"/>
  <c r="E6" i="83"/>
  <c r="E67" i="83" s="1"/>
  <c r="D6" i="83"/>
  <c r="D67" i="83" s="1"/>
  <c r="C6" i="83"/>
  <c r="C66" i="83" s="1"/>
  <c r="B6" i="83"/>
  <c r="B66" i="83" s="1"/>
  <c r="I99" i="79"/>
  <c r="H99" i="79"/>
  <c r="G99" i="79"/>
  <c r="F99" i="79"/>
  <c r="I96" i="79"/>
  <c r="H96" i="79"/>
  <c r="G96" i="79"/>
  <c r="F96" i="79"/>
  <c r="I95" i="79"/>
  <c r="H95" i="79"/>
  <c r="G95" i="79"/>
  <c r="F95" i="79"/>
  <c r="I94" i="79"/>
  <c r="H94" i="79"/>
  <c r="G94" i="79"/>
  <c r="F94" i="79"/>
  <c r="I93" i="79"/>
  <c r="H93" i="79"/>
  <c r="G93" i="79"/>
  <c r="F93" i="79"/>
  <c r="I72" i="79"/>
  <c r="H72" i="79"/>
  <c r="G72" i="79"/>
  <c r="F72" i="79"/>
  <c r="I71" i="79"/>
  <c r="H71" i="79"/>
  <c r="G71" i="79"/>
  <c r="F71" i="79"/>
  <c r="I70" i="79"/>
  <c r="H70" i="79"/>
  <c r="G70" i="79"/>
  <c r="F70" i="79"/>
  <c r="G64" i="79"/>
  <c r="F64" i="79"/>
  <c r="C64" i="79"/>
  <c r="B64" i="79"/>
  <c r="G63" i="79"/>
  <c r="F63" i="79"/>
  <c r="C63" i="79"/>
  <c r="B63" i="79"/>
  <c r="D63" i="79" s="1"/>
  <c r="G62" i="79"/>
  <c r="F62" i="79"/>
  <c r="C62" i="79"/>
  <c r="B62" i="79"/>
  <c r="D62" i="79" s="1"/>
  <c r="G61" i="79"/>
  <c r="F61" i="79"/>
  <c r="C61" i="79"/>
  <c r="B61" i="79"/>
  <c r="D61" i="79" s="1"/>
  <c r="G60" i="79"/>
  <c r="F60" i="79"/>
  <c r="C60" i="79"/>
  <c r="B60" i="79"/>
  <c r="D60" i="79" s="1"/>
  <c r="G59" i="79"/>
  <c r="F59" i="79"/>
  <c r="F84" i="79" s="1"/>
  <c r="C59" i="79"/>
  <c r="B59" i="79"/>
  <c r="D59" i="79" s="1"/>
  <c r="G58" i="79"/>
  <c r="F58" i="79"/>
  <c r="F80" i="79" s="1"/>
  <c r="C58" i="79"/>
  <c r="C80" i="79" s="1"/>
  <c r="B58" i="79"/>
  <c r="D58" i="79" s="1"/>
  <c r="G57" i="79"/>
  <c r="F57" i="79"/>
  <c r="C57" i="79"/>
  <c r="B57" i="79"/>
  <c r="D57" i="79" s="1"/>
  <c r="G56" i="79"/>
  <c r="F56" i="79"/>
  <c r="C56" i="79"/>
  <c r="C104" i="79" s="1"/>
  <c r="B56" i="79"/>
  <c r="D56" i="79" s="1"/>
  <c r="G55" i="79"/>
  <c r="F55" i="79"/>
  <c r="C55" i="79"/>
  <c r="B55" i="79"/>
  <c r="D55" i="79" s="1"/>
  <c r="G54" i="79"/>
  <c r="G87" i="79" s="1"/>
  <c r="F54" i="79"/>
  <c r="C54" i="79"/>
  <c r="C87" i="79" s="1"/>
  <c r="B54" i="79"/>
  <c r="D54" i="79" s="1"/>
  <c r="G53" i="79"/>
  <c r="F53" i="79"/>
  <c r="C53" i="79"/>
  <c r="B53" i="79"/>
  <c r="B81" i="79" s="1"/>
  <c r="G52" i="79"/>
  <c r="F52" i="79"/>
  <c r="D52" i="79"/>
  <c r="C52" i="79"/>
  <c r="B52" i="79"/>
  <c r="G51" i="79"/>
  <c r="F51" i="79"/>
  <c r="C51" i="79"/>
  <c r="B51" i="79"/>
  <c r="D51" i="79" s="1"/>
  <c r="G50" i="79"/>
  <c r="F50" i="79"/>
  <c r="C50" i="79"/>
  <c r="B50" i="79"/>
  <c r="D50" i="79" s="1"/>
  <c r="G49" i="79"/>
  <c r="F49" i="79"/>
  <c r="C49" i="79"/>
  <c r="B49" i="79"/>
  <c r="D49" i="79" s="1"/>
  <c r="G48" i="79"/>
  <c r="F48" i="79"/>
  <c r="C48" i="79"/>
  <c r="B48" i="79"/>
  <c r="D48" i="79" s="1"/>
  <c r="G47" i="79"/>
  <c r="I47" i="79" s="1"/>
  <c r="F47" i="79"/>
  <c r="C47" i="79"/>
  <c r="B47" i="79"/>
  <c r="D47" i="79" s="1"/>
  <c r="G46" i="79"/>
  <c r="F46" i="79"/>
  <c r="C46" i="79"/>
  <c r="B46" i="79"/>
  <c r="G45" i="79"/>
  <c r="F45" i="79"/>
  <c r="C45" i="79"/>
  <c r="B45" i="79"/>
  <c r="D45" i="79" s="1"/>
  <c r="G44" i="79"/>
  <c r="F44" i="79"/>
  <c r="C44" i="79"/>
  <c r="B44" i="79"/>
  <c r="D44" i="79" s="1"/>
  <c r="G43" i="79"/>
  <c r="F43" i="79"/>
  <c r="C43" i="79"/>
  <c r="B43" i="79"/>
  <c r="D43" i="79" s="1"/>
  <c r="G42" i="79"/>
  <c r="F42" i="79"/>
  <c r="C42" i="79"/>
  <c r="B42" i="79"/>
  <c r="C41" i="79"/>
  <c r="B41" i="79"/>
  <c r="D41" i="79" s="1"/>
  <c r="C40" i="79"/>
  <c r="B40" i="79"/>
  <c r="D40" i="79" s="1"/>
  <c r="C39" i="79"/>
  <c r="B39" i="79"/>
  <c r="D39" i="79" s="1"/>
  <c r="C38" i="79"/>
  <c r="B38" i="79"/>
  <c r="D38" i="79" s="1"/>
  <c r="C37" i="79"/>
  <c r="B37" i="79"/>
  <c r="D37" i="79" s="1"/>
  <c r="C36" i="79"/>
  <c r="B36" i="79"/>
  <c r="D36" i="79" s="1"/>
  <c r="C35" i="79"/>
  <c r="C91" i="79" s="1"/>
  <c r="B35" i="79"/>
  <c r="D35" i="79" s="1"/>
  <c r="C34" i="79"/>
  <c r="B34" i="79"/>
  <c r="C33" i="79"/>
  <c r="C92" i="79" s="1"/>
  <c r="B33" i="79"/>
  <c r="C32" i="79"/>
  <c r="B32" i="79"/>
  <c r="D32" i="79" s="1"/>
  <c r="C31" i="79"/>
  <c r="B31" i="79"/>
  <c r="D31" i="79" s="1"/>
  <c r="C30" i="79"/>
  <c r="B30" i="79"/>
  <c r="D30" i="79" s="1"/>
  <c r="C29" i="79"/>
  <c r="B29" i="79"/>
  <c r="D29" i="79" s="1"/>
  <c r="C28" i="79"/>
  <c r="B28" i="79"/>
  <c r="D28" i="79" s="1"/>
  <c r="C27" i="79"/>
  <c r="B27" i="79"/>
  <c r="B93" i="79" s="1"/>
  <c r="C26" i="79"/>
  <c r="B26" i="79"/>
  <c r="B72" i="79" s="1"/>
  <c r="C25" i="79"/>
  <c r="B25" i="79"/>
  <c r="C24" i="79"/>
  <c r="B24" i="79"/>
  <c r="D24" i="79" s="1"/>
  <c r="C23" i="79"/>
  <c r="B23" i="79"/>
  <c r="D23" i="79" s="1"/>
  <c r="C22" i="79"/>
  <c r="B22" i="79"/>
  <c r="B95" i="79" s="1"/>
  <c r="C21" i="79"/>
  <c r="B21" i="79"/>
  <c r="I64" i="77"/>
  <c r="H64" i="77"/>
  <c r="F64" i="77"/>
  <c r="E64" i="77"/>
  <c r="D64" i="77"/>
  <c r="I63" i="77"/>
  <c r="H63" i="77"/>
  <c r="F63" i="77"/>
  <c r="E63" i="77"/>
  <c r="D63" i="77"/>
  <c r="I62" i="77"/>
  <c r="H62" i="77"/>
  <c r="F62" i="77"/>
  <c r="E62" i="77"/>
  <c r="D62" i="77"/>
  <c r="I61" i="77"/>
  <c r="H61" i="77"/>
  <c r="F61" i="77"/>
  <c r="E61" i="77"/>
  <c r="D61" i="77"/>
  <c r="I60" i="77"/>
  <c r="H60" i="77"/>
  <c r="F60" i="77"/>
  <c r="E60" i="77"/>
  <c r="D60" i="77"/>
  <c r="I59" i="77"/>
  <c r="H59" i="77"/>
  <c r="F59" i="77"/>
  <c r="F82" i="77" s="1"/>
  <c r="E59" i="77"/>
  <c r="D59" i="77"/>
  <c r="I58" i="77"/>
  <c r="H58" i="77"/>
  <c r="F58" i="77"/>
  <c r="E58" i="77"/>
  <c r="D58" i="77"/>
  <c r="I57" i="77"/>
  <c r="H57" i="77"/>
  <c r="F57" i="77"/>
  <c r="E57" i="77"/>
  <c r="D57" i="77"/>
  <c r="I56" i="77"/>
  <c r="H56" i="77"/>
  <c r="F56" i="77"/>
  <c r="E56" i="77"/>
  <c r="D56" i="77"/>
  <c r="I55" i="77"/>
  <c r="H55" i="77"/>
  <c r="F55" i="77"/>
  <c r="E55" i="77"/>
  <c r="D55" i="77"/>
  <c r="I54" i="77"/>
  <c r="H54" i="77"/>
  <c r="F54" i="77"/>
  <c r="E54" i="77"/>
  <c r="D54" i="77"/>
  <c r="I53" i="77"/>
  <c r="H53" i="77"/>
  <c r="F53" i="77"/>
  <c r="E53" i="77"/>
  <c r="D53" i="77"/>
  <c r="I52" i="77"/>
  <c r="H52" i="77"/>
  <c r="F52" i="77"/>
  <c r="E52" i="77"/>
  <c r="D52" i="77"/>
  <c r="I51" i="77"/>
  <c r="H51" i="77"/>
  <c r="F51" i="77"/>
  <c r="E51" i="77"/>
  <c r="D51" i="77"/>
  <c r="I50" i="77"/>
  <c r="H50" i="77"/>
  <c r="F50" i="77"/>
  <c r="E50" i="77"/>
  <c r="D50" i="77"/>
  <c r="I49" i="77"/>
  <c r="H49" i="77"/>
  <c r="F49" i="77"/>
  <c r="E49" i="77"/>
  <c r="D49" i="77"/>
  <c r="I48" i="77"/>
  <c r="H48" i="77"/>
  <c r="F48" i="77"/>
  <c r="E48" i="77"/>
  <c r="D48" i="77"/>
  <c r="I47" i="77"/>
  <c r="H47" i="77"/>
  <c r="F47" i="77"/>
  <c r="E47" i="77"/>
  <c r="D47" i="77"/>
  <c r="I46" i="77"/>
  <c r="H46" i="77"/>
  <c r="F46" i="77"/>
  <c r="E46" i="77"/>
  <c r="D46" i="77"/>
  <c r="I45" i="77"/>
  <c r="H45" i="77"/>
  <c r="F45" i="77"/>
  <c r="E45" i="77"/>
  <c r="D45" i="77"/>
  <c r="I44" i="77"/>
  <c r="H44" i="77"/>
  <c r="F44" i="77"/>
  <c r="E44" i="77"/>
  <c r="D44" i="77"/>
  <c r="I43" i="77"/>
  <c r="H43" i="77"/>
  <c r="F43" i="77"/>
  <c r="E43" i="77"/>
  <c r="D43" i="77"/>
  <c r="I42" i="77"/>
  <c r="H42" i="77"/>
  <c r="F42" i="77"/>
  <c r="F101" i="77" s="1"/>
  <c r="E42" i="77"/>
  <c r="D42" i="77"/>
  <c r="I41" i="77"/>
  <c r="H41" i="77"/>
  <c r="F41" i="77"/>
  <c r="E41" i="77"/>
  <c r="D41" i="77"/>
  <c r="I40" i="77"/>
  <c r="H40" i="77"/>
  <c r="F40" i="77"/>
  <c r="E40" i="77"/>
  <c r="D40" i="77"/>
  <c r="I39" i="77"/>
  <c r="H39" i="77"/>
  <c r="F39" i="77"/>
  <c r="E39" i="77"/>
  <c r="D39" i="77"/>
  <c r="I38" i="77"/>
  <c r="H38" i="77"/>
  <c r="F38" i="77"/>
  <c r="E38" i="77"/>
  <c r="D38" i="77"/>
  <c r="I37" i="77"/>
  <c r="H37" i="77"/>
  <c r="F37" i="77"/>
  <c r="E37" i="77"/>
  <c r="D37" i="77"/>
  <c r="I36" i="77"/>
  <c r="H36" i="77"/>
  <c r="F36" i="77"/>
  <c r="E36" i="77"/>
  <c r="D36" i="77"/>
  <c r="I35" i="77"/>
  <c r="H35" i="77"/>
  <c r="F35" i="77"/>
  <c r="F91" i="77" s="1"/>
  <c r="E35" i="77"/>
  <c r="D35" i="77"/>
  <c r="I34" i="77"/>
  <c r="H34" i="77"/>
  <c r="F34" i="77"/>
  <c r="E34" i="77"/>
  <c r="D34" i="77"/>
  <c r="I33" i="77"/>
  <c r="H33" i="77"/>
  <c r="F33" i="77"/>
  <c r="E33" i="77"/>
  <c r="D33" i="77"/>
  <c r="I32" i="77"/>
  <c r="H32" i="77"/>
  <c r="F32" i="77"/>
  <c r="E32" i="77"/>
  <c r="D32" i="77"/>
  <c r="I31" i="77"/>
  <c r="H31" i="77"/>
  <c r="F31" i="77"/>
  <c r="E31" i="77"/>
  <c r="D31" i="77"/>
  <c r="I30" i="77"/>
  <c r="H30" i="77"/>
  <c r="F30" i="77"/>
  <c r="E30" i="77"/>
  <c r="D30" i="77"/>
  <c r="I29" i="77"/>
  <c r="H29" i="77"/>
  <c r="F29" i="77"/>
  <c r="E29" i="77"/>
  <c r="D29" i="77"/>
  <c r="I28" i="77"/>
  <c r="H28" i="77"/>
  <c r="F28" i="77"/>
  <c r="E28" i="77"/>
  <c r="D28" i="77"/>
  <c r="I27" i="77"/>
  <c r="H27" i="77"/>
  <c r="F27" i="77"/>
  <c r="E27" i="77"/>
  <c r="D27" i="77"/>
  <c r="I26" i="77"/>
  <c r="H26" i="77"/>
  <c r="F26" i="77"/>
  <c r="F105" i="77" s="1"/>
  <c r="E26" i="77"/>
  <c r="D26" i="77"/>
  <c r="I25" i="77"/>
  <c r="H25" i="77"/>
  <c r="F25" i="77"/>
  <c r="E25" i="77"/>
  <c r="D25" i="77"/>
  <c r="I24" i="77"/>
  <c r="H24" i="77"/>
  <c r="F24" i="77"/>
  <c r="E24" i="77"/>
  <c r="D24" i="77"/>
  <c r="I23" i="77"/>
  <c r="H23" i="77"/>
  <c r="F23" i="77"/>
  <c r="E23" i="77"/>
  <c r="D23" i="77"/>
  <c r="I22" i="77"/>
  <c r="H22" i="77"/>
  <c r="F22" i="77"/>
  <c r="E22" i="77"/>
  <c r="D22" i="77"/>
  <c r="I21" i="77"/>
  <c r="H21" i="77"/>
  <c r="F21" i="77"/>
  <c r="E21" i="77"/>
  <c r="D21" i="77"/>
  <c r="B64" i="91"/>
  <c r="D65" i="78" s="1"/>
  <c r="B63" i="91"/>
  <c r="B62" i="91"/>
  <c r="B61" i="91"/>
  <c r="B60" i="91"/>
  <c r="B59" i="91"/>
  <c r="B58" i="91"/>
  <c r="B80" i="91" s="1"/>
  <c r="B57" i="91"/>
  <c r="B56" i="91"/>
  <c r="B55" i="91"/>
  <c r="B54" i="91"/>
  <c r="B87" i="91" s="1"/>
  <c r="B53" i="91"/>
  <c r="B52" i="91"/>
  <c r="B51" i="91"/>
  <c r="E50" i="91"/>
  <c r="B50" i="91"/>
  <c r="B49" i="91"/>
  <c r="B48" i="91"/>
  <c r="B47" i="91"/>
  <c r="B46" i="91"/>
  <c r="B89" i="91" s="1"/>
  <c r="B45" i="91"/>
  <c r="H44" i="91"/>
  <c r="B44" i="91"/>
  <c r="B90" i="91" s="1"/>
  <c r="B43" i="91"/>
  <c r="B42" i="91"/>
  <c r="B41" i="91"/>
  <c r="E42" i="78" s="1"/>
  <c r="B40" i="91"/>
  <c r="B39" i="91"/>
  <c r="B38" i="91"/>
  <c r="B37" i="91"/>
  <c r="B36" i="91"/>
  <c r="B35" i="91"/>
  <c r="B91" i="91" s="1"/>
  <c r="B34" i="91"/>
  <c r="B73" i="91" s="1"/>
  <c r="B33" i="91"/>
  <c r="B92" i="91" s="1"/>
  <c r="B32" i="91"/>
  <c r="B31" i="91"/>
  <c r="B30" i="91"/>
  <c r="B29" i="91"/>
  <c r="B28" i="91"/>
  <c r="B27" i="91"/>
  <c r="B93" i="91" s="1"/>
  <c r="E26" i="91"/>
  <c r="B26" i="91"/>
  <c r="B25" i="91"/>
  <c r="B94" i="91" s="1"/>
  <c r="B24" i="91"/>
  <c r="B23" i="91"/>
  <c r="B22" i="91"/>
  <c r="B21" i="91"/>
  <c r="B103" i="78"/>
  <c r="B101" i="78"/>
  <c r="B94" i="78"/>
  <c r="B91" i="78"/>
  <c r="B90" i="78"/>
  <c r="B89" i="78"/>
  <c r="B81" i="78"/>
  <c r="B74" i="78"/>
  <c r="C65" i="78"/>
  <c r="B65" i="78"/>
  <c r="C64" i="78"/>
  <c r="B64" i="78"/>
  <c r="C63" i="78"/>
  <c r="B63" i="78"/>
  <c r="D62" i="78"/>
  <c r="C62" i="78"/>
  <c r="B62" i="78"/>
  <c r="C61" i="78"/>
  <c r="B61" i="78"/>
  <c r="C60" i="78"/>
  <c r="B60" i="78"/>
  <c r="C59" i="78"/>
  <c r="B59" i="78"/>
  <c r="C58" i="78"/>
  <c r="B58" i="78"/>
  <c r="C57" i="78"/>
  <c r="B57" i="78"/>
  <c r="C56" i="78"/>
  <c r="B56" i="78"/>
  <c r="E55" i="78"/>
  <c r="C55" i="78"/>
  <c r="B55" i="78"/>
  <c r="C54" i="78"/>
  <c r="B54" i="78"/>
  <c r="E53" i="78"/>
  <c r="C53" i="78"/>
  <c r="B53" i="78"/>
  <c r="C52" i="78"/>
  <c r="B52" i="78"/>
  <c r="C51" i="78"/>
  <c r="B51" i="78"/>
  <c r="C50" i="78"/>
  <c r="B50" i="78"/>
  <c r="C49" i="78"/>
  <c r="B49" i="78"/>
  <c r="C48" i="78"/>
  <c r="B48" i="78"/>
  <c r="C47" i="78"/>
  <c r="B47" i="78"/>
  <c r="V30" i="28" s="1"/>
  <c r="D46" i="78"/>
  <c r="C46" i="78"/>
  <c r="B46" i="78"/>
  <c r="C45" i="78"/>
  <c r="B45" i="78"/>
  <c r="D44" i="78"/>
  <c r="C44" i="78"/>
  <c r="B44" i="78"/>
  <c r="C43" i="78"/>
  <c r="B43" i="78"/>
  <c r="F42" i="78"/>
  <c r="C42" i="78"/>
  <c r="B42" i="78"/>
  <c r="F41" i="78"/>
  <c r="B41" i="78"/>
  <c r="F40" i="78"/>
  <c r="B40" i="78"/>
  <c r="E39" i="91" s="1"/>
  <c r="F39" i="78"/>
  <c r="B39" i="78"/>
  <c r="F38" i="78"/>
  <c r="B38" i="78"/>
  <c r="F37" i="78"/>
  <c r="B37" i="78"/>
  <c r="F36" i="78"/>
  <c r="E36" i="78"/>
  <c r="B36" i="78"/>
  <c r="F35" i="78"/>
  <c r="B35" i="78"/>
  <c r="F34" i="78"/>
  <c r="B34" i="78"/>
  <c r="F33" i="78"/>
  <c r="B33" i="78"/>
  <c r="F32" i="78"/>
  <c r="B32" i="78"/>
  <c r="F31" i="78"/>
  <c r="B31" i="78"/>
  <c r="F30" i="78"/>
  <c r="E30" i="78"/>
  <c r="B30" i="78"/>
  <c r="F29" i="78"/>
  <c r="B29" i="78"/>
  <c r="F28" i="78"/>
  <c r="B28" i="78"/>
  <c r="F27" i="78"/>
  <c r="B27" i="78"/>
  <c r="F26" i="78"/>
  <c r="F25" i="78"/>
  <c r="F24" i="78"/>
  <c r="F23" i="78"/>
  <c r="F22" i="78"/>
  <c r="F21" i="78"/>
  <c r="F20" i="78"/>
  <c r="F19" i="78"/>
  <c r="F18" i="78"/>
  <c r="F17" i="78"/>
  <c r="F16" i="78"/>
  <c r="F15" i="78"/>
  <c r="F14" i="78"/>
  <c r="F13" i="78"/>
  <c r="F12" i="78"/>
  <c r="F11" i="78"/>
  <c r="F10" i="78"/>
  <c r="F9" i="78"/>
  <c r="F8" i="78"/>
  <c r="F7" i="78"/>
  <c r="C103" i="72"/>
  <c r="C100" i="72"/>
  <c r="C99" i="72"/>
  <c r="C94" i="72"/>
  <c r="C93" i="72"/>
  <c r="C90" i="72"/>
  <c r="C89" i="72"/>
  <c r="C84" i="72"/>
  <c r="C83" i="72"/>
  <c r="C79" i="72"/>
  <c r="C75" i="72"/>
  <c r="C74" i="72"/>
  <c r="C71" i="72"/>
  <c r="C70" i="72"/>
  <c r="D64" i="72"/>
  <c r="D75" i="72" s="1"/>
  <c r="C64" i="72"/>
  <c r="C82" i="72" s="1"/>
  <c r="B64" i="72"/>
  <c r="D63" i="72"/>
  <c r="C63" i="72"/>
  <c r="B63" i="72"/>
  <c r="D62" i="72"/>
  <c r="C62" i="72"/>
  <c r="B62" i="72"/>
  <c r="D63" i="78" s="1"/>
  <c r="D61" i="72"/>
  <c r="C61" i="72"/>
  <c r="B61" i="72"/>
  <c r="D60" i="72"/>
  <c r="C60" i="72"/>
  <c r="B60" i="72"/>
  <c r="D61" i="78" s="1"/>
  <c r="D59" i="72"/>
  <c r="D103" i="72" s="1"/>
  <c r="C59" i="72"/>
  <c r="B59" i="72"/>
  <c r="D58" i="72"/>
  <c r="D80" i="72" s="1"/>
  <c r="C58" i="72"/>
  <c r="C80" i="72" s="1"/>
  <c r="B58" i="72"/>
  <c r="C58" i="91" s="1"/>
  <c r="D57" i="72"/>
  <c r="C57" i="72"/>
  <c r="B57" i="72"/>
  <c r="D58" i="78" s="1"/>
  <c r="D56" i="72"/>
  <c r="C56" i="72"/>
  <c r="B56" i="72"/>
  <c r="E55" i="72"/>
  <c r="D55" i="72"/>
  <c r="C55" i="72"/>
  <c r="B55" i="72"/>
  <c r="D56" i="78" s="1"/>
  <c r="D54" i="72"/>
  <c r="D87" i="72" s="1"/>
  <c r="C54" i="72"/>
  <c r="B54" i="72"/>
  <c r="E54" i="72" s="1"/>
  <c r="E53" i="72"/>
  <c r="D53" i="72"/>
  <c r="C53" i="72"/>
  <c r="C102" i="72" s="1"/>
  <c r="B53" i="72"/>
  <c r="D52" i="72"/>
  <c r="D88" i="72" s="1"/>
  <c r="C52" i="72"/>
  <c r="B52" i="72"/>
  <c r="E52" i="72" s="1"/>
  <c r="E51" i="72"/>
  <c r="D51" i="72"/>
  <c r="C51" i="72"/>
  <c r="B51" i="72"/>
  <c r="D50" i="72"/>
  <c r="C50" i="72"/>
  <c r="B50" i="72"/>
  <c r="E50" i="72" s="1"/>
  <c r="E49" i="72"/>
  <c r="D49" i="72"/>
  <c r="C49" i="72"/>
  <c r="B49" i="72"/>
  <c r="D48" i="72"/>
  <c r="C48" i="72"/>
  <c r="B48" i="72"/>
  <c r="N16" i="21" s="1"/>
  <c r="M16" i="21" s="1"/>
  <c r="E47" i="72"/>
  <c r="D47" i="72"/>
  <c r="H47" i="91" s="1"/>
  <c r="C47" i="72"/>
  <c r="B47" i="72"/>
  <c r="D46" i="72"/>
  <c r="D89" i="72" s="1"/>
  <c r="C46" i="72"/>
  <c r="B46" i="72"/>
  <c r="E46" i="72" s="1"/>
  <c r="E89" i="72" s="1"/>
  <c r="E45" i="72"/>
  <c r="D45" i="72"/>
  <c r="D74" i="72" s="1"/>
  <c r="C45" i="72"/>
  <c r="B45" i="72"/>
  <c r="D44" i="72"/>
  <c r="D90" i="72" s="1"/>
  <c r="C44" i="72"/>
  <c r="B44" i="72"/>
  <c r="D45" i="78" s="1"/>
  <c r="E43" i="72"/>
  <c r="D43" i="72"/>
  <c r="C43" i="72"/>
  <c r="H43" i="79" s="1"/>
  <c r="B43" i="72"/>
  <c r="D42" i="72"/>
  <c r="C42" i="72"/>
  <c r="B42" i="72"/>
  <c r="C42" i="91" s="1"/>
  <c r="E41" i="72"/>
  <c r="D41" i="72"/>
  <c r="C41" i="72"/>
  <c r="B41" i="72"/>
  <c r="D40" i="72"/>
  <c r="C40" i="72"/>
  <c r="B40" i="72"/>
  <c r="E40" i="72" s="1"/>
  <c r="E39" i="72"/>
  <c r="D39" i="72"/>
  <c r="C39" i="72"/>
  <c r="E40" i="78" s="1"/>
  <c r="B39" i="72"/>
  <c r="D38" i="72"/>
  <c r="E38" i="91" s="1"/>
  <c r="C38" i="72"/>
  <c r="B38" i="72"/>
  <c r="E38" i="72" s="1"/>
  <c r="E37" i="72"/>
  <c r="D37" i="72"/>
  <c r="E37" i="91" s="1"/>
  <c r="C37" i="72"/>
  <c r="B37" i="72"/>
  <c r="D36" i="72"/>
  <c r="C36" i="72"/>
  <c r="B36" i="72"/>
  <c r="E36" i="72" s="1"/>
  <c r="E35" i="72"/>
  <c r="E91" i="72" s="1"/>
  <c r="D35" i="72"/>
  <c r="D91" i="72" s="1"/>
  <c r="C35" i="72"/>
  <c r="B35" i="72"/>
  <c r="B91" i="72" s="1"/>
  <c r="D34" i="72"/>
  <c r="E34" i="91" s="1"/>
  <c r="C34" i="72"/>
  <c r="B34" i="72"/>
  <c r="E34" i="72" s="1"/>
  <c r="E73" i="72" s="1"/>
  <c r="E33" i="72"/>
  <c r="E92" i="72" s="1"/>
  <c r="D33" i="72"/>
  <c r="D92" i="72" s="1"/>
  <c r="C33" i="72"/>
  <c r="C92" i="72" s="1"/>
  <c r="B33" i="72"/>
  <c r="D32" i="72"/>
  <c r="C32" i="72"/>
  <c r="B32" i="72"/>
  <c r="E32" i="72" s="1"/>
  <c r="E31" i="72"/>
  <c r="D31" i="72"/>
  <c r="C31" i="72"/>
  <c r="B31" i="72"/>
  <c r="D30" i="72"/>
  <c r="C30" i="72"/>
  <c r="B30" i="72"/>
  <c r="E29" i="72"/>
  <c r="D29" i="72"/>
  <c r="C29" i="72"/>
  <c r="B29" i="72"/>
  <c r="D28" i="72"/>
  <c r="C28" i="72"/>
  <c r="B28" i="72"/>
  <c r="E28" i="72" s="1"/>
  <c r="E27" i="72"/>
  <c r="D27" i="72"/>
  <c r="C27" i="72"/>
  <c r="E28" i="78" s="1"/>
  <c r="B27" i="72"/>
  <c r="D26" i="72"/>
  <c r="D72" i="72" s="1"/>
  <c r="C26" i="72"/>
  <c r="B26" i="72"/>
  <c r="E26" i="72" s="1"/>
  <c r="E25" i="72"/>
  <c r="D25" i="72"/>
  <c r="D94" i="72" s="1"/>
  <c r="C25" i="72"/>
  <c r="E26" i="78" s="1"/>
  <c r="B25" i="72"/>
  <c r="D24" i="72"/>
  <c r="C24" i="72"/>
  <c r="E25" i="78" s="1"/>
  <c r="B24" i="72"/>
  <c r="E24" i="72" s="1"/>
  <c r="E23" i="72"/>
  <c r="D23" i="72"/>
  <c r="C23" i="72"/>
  <c r="E24" i="78" s="1"/>
  <c r="B23" i="72"/>
  <c r="D24" i="78" s="1"/>
  <c r="D22" i="72"/>
  <c r="D95" i="72" s="1"/>
  <c r="C22" i="72"/>
  <c r="B22" i="72"/>
  <c r="E22" i="72" s="1"/>
  <c r="E95" i="72" s="1"/>
  <c r="E21" i="72"/>
  <c r="D21" i="72"/>
  <c r="D84" i="72" s="1"/>
  <c r="C21" i="72"/>
  <c r="E22" i="78" s="1"/>
  <c r="B21" i="72"/>
  <c r="D20" i="72"/>
  <c r="D96" i="72" s="1"/>
  <c r="C20" i="72"/>
  <c r="C96" i="72" s="1"/>
  <c r="B20" i="72"/>
  <c r="E19" i="72"/>
  <c r="D19" i="72"/>
  <c r="C19" i="72"/>
  <c r="B19" i="72"/>
  <c r="D18" i="72"/>
  <c r="C18" i="72"/>
  <c r="B18" i="72"/>
  <c r="E17" i="72"/>
  <c r="D17" i="72"/>
  <c r="C17" i="72"/>
  <c r="B17" i="72"/>
  <c r="D16" i="72"/>
  <c r="C16" i="72"/>
  <c r="B16" i="72"/>
  <c r="E15" i="72"/>
  <c r="D15" i="72"/>
  <c r="C15" i="72"/>
  <c r="B15" i="72"/>
  <c r="D14" i="72"/>
  <c r="C14" i="72"/>
  <c r="B14" i="72"/>
  <c r="E14" i="72" s="1"/>
  <c r="E13" i="72"/>
  <c r="D13" i="72"/>
  <c r="C13" i="72"/>
  <c r="B13" i="72"/>
  <c r="D12" i="72"/>
  <c r="C12" i="72"/>
  <c r="B12" i="72"/>
  <c r="E12" i="72" s="1"/>
  <c r="E11" i="72"/>
  <c r="D11" i="72"/>
  <c r="C11" i="72"/>
  <c r="B11" i="72"/>
  <c r="D10" i="72"/>
  <c r="C10" i="72"/>
  <c r="B10" i="72"/>
  <c r="E10" i="72" s="1"/>
  <c r="E9" i="72"/>
  <c r="D9" i="72"/>
  <c r="C9" i="72"/>
  <c r="B9" i="72"/>
  <c r="D8" i="72"/>
  <c r="C8" i="72"/>
  <c r="B8" i="72"/>
  <c r="E8" i="72" s="1"/>
  <c r="E7" i="72"/>
  <c r="D7" i="72"/>
  <c r="C7" i="72"/>
  <c r="B7" i="72"/>
  <c r="D6" i="72"/>
  <c r="C6" i="72"/>
  <c r="B6" i="72"/>
  <c r="C99" i="89"/>
  <c r="C96" i="89"/>
  <c r="C95" i="89"/>
  <c r="C94" i="89"/>
  <c r="C93" i="89"/>
  <c r="C72" i="89"/>
  <c r="C71" i="89"/>
  <c r="C70" i="89"/>
  <c r="C64" i="89"/>
  <c r="C107" i="89" s="1"/>
  <c r="C63" i="89"/>
  <c r="C62" i="89"/>
  <c r="C61" i="89"/>
  <c r="C60" i="89"/>
  <c r="C59" i="89"/>
  <c r="C58" i="89"/>
  <c r="C57" i="89"/>
  <c r="C56" i="89"/>
  <c r="C55" i="89"/>
  <c r="C54" i="89"/>
  <c r="C53" i="89"/>
  <c r="C52" i="89"/>
  <c r="C51" i="89"/>
  <c r="C50" i="89"/>
  <c r="C49" i="89"/>
  <c r="C48" i="89"/>
  <c r="C47" i="89"/>
  <c r="C46" i="89"/>
  <c r="C45" i="89"/>
  <c r="C74" i="89" s="1"/>
  <c r="C44" i="89"/>
  <c r="C90" i="89" s="1"/>
  <c r="C43" i="89"/>
  <c r="C42" i="89"/>
  <c r="D65" i="76"/>
  <c r="D89" i="76" s="1"/>
  <c r="C65" i="76"/>
  <c r="C89" i="76" s="1"/>
  <c r="B65" i="76"/>
  <c r="D64" i="76"/>
  <c r="C64" i="76"/>
  <c r="B64" i="76"/>
  <c r="D63" i="76"/>
  <c r="C63" i="76"/>
  <c r="B63" i="76"/>
  <c r="D62" i="76"/>
  <c r="C62" i="76"/>
  <c r="B62" i="76"/>
  <c r="D61" i="76"/>
  <c r="C61" i="76"/>
  <c r="B61" i="76"/>
  <c r="E83" i="76"/>
  <c r="D60" i="76"/>
  <c r="D83" i="76" s="1"/>
  <c r="C60" i="76"/>
  <c r="B60" i="76"/>
  <c r="D59" i="76"/>
  <c r="D81" i="76" s="1"/>
  <c r="C59" i="76"/>
  <c r="C81" i="76" s="1"/>
  <c r="B59" i="76"/>
  <c r="B81" i="76" s="1"/>
  <c r="D58" i="76"/>
  <c r="C58" i="76"/>
  <c r="B58" i="76"/>
  <c r="E105" i="76"/>
  <c r="D57" i="76"/>
  <c r="D105" i="76" s="1"/>
  <c r="C57" i="76"/>
  <c r="C105" i="76" s="1"/>
  <c r="B57" i="76"/>
  <c r="D56" i="76"/>
  <c r="C56" i="76"/>
  <c r="B56" i="76"/>
  <c r="D55" i="76"/>
  <c r="D88" i="76" s="1"/>
  <c r="C55" i="76"/>
  <c r="C88" i="76" s="1"/>
  <c r="B55" i="76"/>
  <c r="D54" i="76"/>
  <c r="C54" i="76"/>
  <c r="B54" i="76"/>
  <c r="D53" i="76"/>
  <c r="C53" i="76"/>
  <c r="B53" i="76"/>
  <c r="D52" i="76"/>
  <c r="C52" i="76"/>
  <c r="B52" i="76"/>
  <c r="D51" i="76"/>
  <c r="C51" i="76"/>
  <c r="B51" i="76"/>
  <c r="D50" i="76"/>
  <c r="C50" i="76"/>
  <c r="B50" i="76"/>
  <c r="D49" i="76"/>
  <c r="C49" i="76"/>
  <c r="B49" i="76"/>
  <c r="D48" i="76"/>
  <c r="C48" i="76"/>
  <c r="B48" i="76"/>
  <c r="D47" i="76"/>
  <c r="C47" i="76"/>
  <c r="B47" i="76"/>
  <c r="E75" i="76"/>
  <c r="D46" i="76"/>
  <c r="C46" i="76"/>
  <c r="B46" i="76"/>
  <c r="D45" i="76"/>
  <c r="C45" i="76"/>
  <c r="B45" i="76"/>
  <c r="D44" i="76"/>
  <c r="C44" i="76"/>
  <c r="B44" i="76"/>
  <c r="D43" i="76"/>
  <c r="D42" i="76" s="1"/>
  <c r="D41" i="76" s="1"/>
  <c r="C43" i="76"/>
  <c r="C102" i="76" s="1"/>
  <c r="B43" i="76"/>
  <c r="E74" i="76"/>
  <c r="E101" i="76"/>
  <c r="F100" i="71"/>
  <c r="F97" i="71"/>
  <c r="F96" i="71"/>
  <c r="F95" i="71"/>
  <c r="F94" i="71"/>
  <c r="E83" i="71"/>
  <c r="F73" i="71"/>
  <c r="F72" i="71"/>
  <c r="F71" i="71"/>
  <c r="F65" i="71"/>
  <c r="E65" i="71"/>
  <c r="C65" i="71"/>
  <c r="B65" i="71"/>
  <c r="F64" i="71"/>
  <c r="E64" i="71"/>
  <c r="B63" i="89" s="1"/>
  <c r="C64" i="71"/>
  <c r="B64" i="71"/>
  <c r="F63" i="71"/>
  <c r="E63" i="71"/>
  <c r="C63" i="71"/>
  <c r="B63" i="71"/>
  <c r="F62" i="71"/>
  <c r="E62" i="71"/>
  <c r="C62" i="71"/>
  <c r="B62" i="71"/>
  <c r="F61" i="71"/>
  <c r="E61" i="71"/>
  <c r="C61" i="71"/>
  <c r="B61" i="71"/>
  <c r="F60" i="71"/>
  <c r="F85" i="71" s="1"/>
  <c r="E60" i="71"/>
  <c r="E104" i="71" s="1"/>
  <c r="C60" i="71"/>
  <c r="C83" i="71" s="1"/>
  <c r="B60" i="71"/>
  <c r="B83" i="71" s="1"/>
  <c r="F59" i="71"/>
  <c r="E59" i="71"/>
  <c r="C59" i="71"/>
  <c r="B59" i="71"/>
  <c r="B81" i="71" s="1"/>
  <c r="F58" i="71"/>
  <c r="E58" i="71"/>
  <c r="C58" i="71"/>
  <c r="B58" i="71"/>
  <c r="F57" i="71"/>
  <c r="E57" i="71"/>
  <c r="C57" i="71"/>
  <c r="B57" i="71"/>
  <c r="F56" i="71"/>
  <c r="E56" i="71"/>
  <c r="C56" i="71"/>
  <c r="B56" i="71"/>
  <c r="F55" i="71"/>
  <c r="E55" i="71"/>
  <c r="C55" i="71"/>
  <c r="B55" i="71"/>
  <c r="F54" i="71"/>
  <c r="E54" i="71"/>
  <c r="E103" i="71" s="1"/>
  <c r="C54" i="71"/>
  <c r="C82" i="71" s="1"/>
  <c r="B54" i="71"/>
  <c r="F53" i="71"/>
  <c r="F89" i="71" s="1"/>
  <c r="E53" i="71"/>
  <c r="E89" i="71" s="1"/>
  <c r="C53" i="71"/>
  <c r="C89" i="71" s="1"/>
  <c r="B53" i="71"/>
  <c r="B89" i="71" s="1"/>
  <c r="F52" i="71"/>
  <c r="E52" i="71"/>
  <c r="C52" i="71"/>
  <c r="B52" i="71"/>
  <c r="F51" i="71"/>
  <c r="E51" i="71"/>
  <c r="C51" i="71"/>
  <c r="B51" i="71"/>
  <c r="F50" i="71"/>
  <c r="E50" i="71"/>
  <c r="C50" i="71"/>
  <c r="B50" i="71"/>
  <c r="J13" i="64" s="1"/>
  <c r="F49" i="71"/>
  <c r="E49" i="71"/>
  <c r="C49" i="71"/>
  <c r="B49" i="71"/>
  <c r="F48" i="71"/>
  <c r="E48" i="71"/>
  <c r="C48" i="71"/>
  <c r="B48" i="71"/>
  <c r="F47" i="71"/>
  <c r="E47" i="71"/>
  <c r="C47" i="71"/>
  <c r="B47" i="71"/>
  <c r="F46" i="71"/>
  <c r="E46" i="71"/>
  <c r="C46" i="71"/>
  <c r="B46" i="71"/>
  <c r="J9" i="64" s="1"/>
  <c r="F45" i="71"/>
  <c r="F91" i="71" s="1"/>
  <c r="E45" i="71"/>
  <c r="E91" i="71" s="1"/>
  <c r="C45" i="71"/>
  <c r="B45" i="71"/>
  <c r="F44" i="71"/>
  <c r="E44" i="71"/>
  <c r="C44" i="71"/>
  <c r="B44" i="71"/>
  <c r="F43" i="71"/>
  <c r="F109" i="71" s="1"/>
  <c r="E43" i="71"/>
  <c r="C43" i="71"/>
  <c r="C107" i="71" s="1"/>
  <c r="B43" i="71"/>
  <c r="B107" i="71" s="1"/>
  <c r="C42" i="71"/>
  <c r="B42" i="71"/>
  <c r="C41" i="71"/>
  <c r="B41" i="71"/>
  <c r="C40" i="71"/>
  <c r="B40" i="71"/>
  <c r="C39" i="71"/>
  <c r="B39" i="71"/>
  <c r="C38" i="71"/>
  <c r="B38" i="71"/>
  <c r="C37" i="71"/>
  <c r="B37" i="71"/>
  <c r="C36" i="71"/>
  <c r="B36" i="71"/>
  <c r="C35" i="71"/>
  <c r="B35" i="71"/>
  <c r="C34" i="71"/>
  <c r="B34" i="71"/>
  <c r="B93" i="71" s="1"/>
  <c r="C33" i="71"/>
  <c r="B33" i="71"/>
  <c r="C32" i="71"/>
  <c r="B32" i="71"/>
  <c r="C31" i="71"/>
  <c r="B31" i="71"/>
  <c r="C30" i="71"/>
  <c r="B30" i="71"/>
  <c r="C29" i="71"/>
  <c r="B29" i="71"/>
  <c r="C28" i="71"/>
  <c r="B28" i="71"/>
  <c r="C27" i="71"/>
  <c r="C105" i="71" s="1"/>
  <c r="B27" i="71"/>
  <c r="B26" i="71" s="1"/>
  <c r="D64" i="104" l="1"/>
  <c r="E63" i="104"/>
  <c r="C79" i="89"/>
  <c r="C81" i="83"/>
  <c r="K81" i="83"/>
  <c r="I76" i="83"/>
  <c r="H73" i="83"/>
  <c r="B65" i="83"/>
  <c r="J65" i="83"/>
  <c r="F77" i="83"/>
  <c r="E76" i="83"/>
  <c r="C74" i="83"/>
  <c r="K74" i="83"/>
  <c r="E82" i="83"/>
  <c r="E70" i="83"/>
  <c r="I82" i="83"/>
  <c r="E63" i="83"/>
  <c r="I70" i="83"/>
  <c r="C73" i="83"/>
  <c r="E65" i="83"/>
  <c r="B84" i="83"/>
  <c r="F82" i="83"/>
  <c r="F70" i="83"/>
  <c r="C56" i="83"/>
  <c r="K56" i="83"/>
  <c r="C72" i="83"/>
  <c r="K72" i="83"/>
  <c r="B81" i="83"/>
  <c r="J81" i="83"/>
  <c r="G73" i="83"/>
  <c r="G82" i="83"/>
  <c r="I65" i="83"/>
  <c r="G70" i="83"/>
  <c r="H60" i="83"/>
  <c r="F81" i="83"/>
  <c r="D56" i="83"/>
  <c r="E77" i="83"/>
  <c r="B74" i="83"/>
  <c r="J74" i="83"/>
  <c r="D72" i="83"/>
  <c r="F58" i="83"/>
  <c r="D63" i="83"/>
  <c r="I60" i="83"/>
  <c r="I81" i="83"/>
  <c r="F85" i="83"/>
  <c r="K60" i="83"/>
  <c r="D81" i="83"/>
  <c r="B73" i="83"/>
  <c r="J73" i="83"/>
  <c r="H83" i="83"/>
  <c r="F63" i="83"/>
  <c r="D84" i="83"/>
  <c r="C84" i="83"/>
  <c r="I85" i="83"/>
  <c r="G72" i="83"/>
  <c r="H58" i="83"/>
  <c r="E84" i="83"/>
  <c r="D73" i="83"/>
  <c r="F67" i="83"/>
  <c r="H84" i="83"/>
  <c r="B77" i="83"/>
  <c r="J77" i="83"/>
  <c r="C83" i="83"/>
  <c r="K83" i="83"/>
  <c r="I63" i="83"/>
  <c r="I55" i="83"/>
  <c r="C60" i="83"/>
  <c r="J84" i="83"/>
  <c r="C103" i="79"/>
  <c r="B73" i="79"/>
  <c r="B101" i="79"/>
  <c r="F75" i="79"/>
  <c r="C101" i="79"/>
  <c r="C89" i="79"/>
  <c r="C88" i="79"/>
  <c r="E71" i="78"/>
  <c r="D79" i="78"/>
  <c r="S20" i="105"/>
  <c r="X21" i="105"/>
  <c r="G55" i="83"/>
  <c r="E56" i="83"/>
  <c r="C57" i="83"/>
  <c r="K57" i="83"/>
  <c r="I58" i="83"/>
  <c r="G60" i="83"/>
  <c r="E61" i="83"/>
  <c r="C62" i="83"/>
  <c r="K62" i="83"/>
  <c r="G64" i="83"/>
  <c r="G67" i="83"/>
  <c r="G81" i="83"/>
  <c r="I84" i="83"/>
  <c r="G85" i="83"/>
  <c r="B57" i="83"/>
  <c r="J62" i="83"/>
  <c r="J83" i="83"/>
  <c r="H55" i="83"/>
  <c r="B58" i="83"/>
  <c r="J58" i="83"/>
  <c r="F61" i="83"/>
  <c r="D62" i="83"/>
  <c r="H64" i="83"/>
  <c r="F65" i="83"/>
  <c r="D66" i="83"/>
  <c r="H67" i="83"/>
  <c r="B76" i="83"/>
  <c r="J76" i="83"/>
  <c r="H77" i="83"/>
  <c r="H81" i="83"/>
  <c r="D83" i="83"/>
  <c r="D61" i="83"/>
  <c r="J66" i="83"/>
  <c r="D70" i="83"/>
  <c r="H76" i="83"/>
  <c r="G61" i="83"/>
  <c r="E62" i="83"/>
  <c r="I64" i="83"/>
  <c r="G65" i="83"/>
  <c r="E66" i="83"/>
  <c r="I67" i="83"/>
  <c r="C76" i="83"/>
  <c r="K76" i="83"/>
  <c r="E83" i="83"/>
  <c r="B55" i="83"/>
  <c r="J55" i="83"/>
  <c r="D58" i="83"/>
  <c r="B60" i="83"/>
  <c r="J60" i="83"/>
  <c r="H61" i="83"/>
  <c r="F62" i="83"/>
  <c r="B64" i="83"/>
  <c r="F66" i="83"/>
  <c r="B67" i="83"/>
  <c r="F83" i="83"/>
  <c r="J57" i="83"/>
  <c r="B62" i="83"/>
  <c r="D82" i="83"/>
  <c r="C55" i="83"/>
  <c r="K55" i="83"/>
  <c r="K64" i="83"/>
  <c r="G83" i="83"/>
  <c r="D55" i="83"/>
  <c r="D60" i="83"/>
  <c r="H62" i="83"/>
  <c r="F84" i="83"/>
  <c r="F64" i="83"/>
  <c r="E58" i="83"/>
  <c r="I61" i="83"/>
  <c r="G62" i="83"/>
  <c r="C64" i="83"/>
  <c r="G66" i="83"/>
  <c r="C67" i="83"/>
  <c r="K67" i="83"/>
  <c r="C77" i="83"/>
  <c r="K77" i="83"/>
  <c r="E55" i="83"/>
  <c r="E60" i="83"/>
  <c r="I62" i="83"/>
  <c r="B74" i="91"/>
  <c r="B78" i="91"/>
  <c r="D53" i="78"/>
  <c r="D89" i="78" s="1"/>
  <c r="B88" i="91"/>
  <c r="B75" i="91"/>
  <c r="B79" i="91"/>
  <c r="B81" i="91"/>
  <c r="B102" i="91"/>
  <c r="B72" i="91"/>
  <c r="B96" i="91"/>
  <c r="B99" i="91"/>
  <c r="B100" i="91"/>
  <c r="B104" i="91"/>
  <c r="E72" i="91"/>
  <c r="B101" i="91"/>
  <c r="B105" i="91"/>
  <c r="B106" i="91"/>
  <c r="B77" i="91"/>
  <c r="B83" i="91"/>
  <c r="B70" i="91"/>
  <c r="B84" i="91"/>
  <c r="B71" i="91"/>
  <c r="B95" i="91"/>
  <c r="D60" i="78"/>
  <c r="B82" i="91"/>
  <c r="B103" i="91"/>
  <c r="C89" i="89"/>
  <c r="F74" i="71"/>
  <c r="B91" i="71"/>
  <c r="B76" i="71"/>
  <c r="B79" i="71"/>
  <c r="B92" i="71"/>
  <c r="F82" i="71"/>
  <c r="F88" i="71"/>
  <c r="F80" i="71"/>
  <c r="C82" i="79"/>
  <c r="D91" i="77"/>
  <c r="D105" i="77"/>
  <c r="D73" i="77"/>
  <c r="D92" i="77"/>
  <c r="E38" i="78"/>
  <c r="D42" i="78"/>
  <c r="E27" i="78"/>
  <c r="E72" i="78" s="1"/>
  <c r="D57" i="78"/>
  <c r="E23" i="78"/>
  <c r="C90" i="79"/>
  <c r="C95" i="79"/>
  <c r="B94" i="79"/>
  <c r="B91" i="79"/>
  <c r="E72" i="72"/>
  <c r="E100" i="72"/>
  <c r="E77" i="72"/>
  <c r="E71" i="72"/>
  <c r="E29" i="78"/>
  <c r="E31" i="78"/>
  <c r="E33" i="78"/>
  <c r="E35" i="78"/>
  <c r="E95" i="78" s="1"/>
  <c r="E37" i="78"/>
  <c r="E39" i="78"/>
  <c r="E41" i="78"/>
  <c r="H42" i="79"/>
  <c r="H50" i="79"/>
  <c r="I52" i="79"/>
  <c r="D52" i="91"/>
  <c r="I56" i="79"/>
  <c r="D56" i="91"/>
  <c r="N29" i="21"/>
  <c r="M29" i="21" s="1"/>
  <c r="G63" i="91"/>
  <c r="E64" i="78"/>
  <c r="H63" i="79"/>
  <c r="D71" i="72"/>
  <c r="D100" i="72"/>
  <c r="D33" i="91"/>
  <c r="D49" i="78"/>
  <c r="E51" i="78"/>
  <c r="E33" i="91"/>
  <c r="I44" i="79"/>
  <c r="I46" i="79"/>
  <c r="I60" i="79"/>
  <c r="I62" i="79"/>
  <c r="N26" i="21"/>
  <c r="M26" i="21" s="1"/>
  <c r="B80" i="72"/>
  <c r="E58" i="72"/>
  <c r="E42" i="91"/>
  <c r="D101" i="72"/>
  <c r="N27" i="21"/>
  <c r="M27" i="21" s="1"/>
  <c r="B82" i="72"/>
  <c r="E62" i="78"/>
  <c r="B72" i="72"/>
  <c r="B77" i="72"/>
  <c r="B81" i="72"/>
  <c r="B87" i="72"/>
  <c r="B95" i="72"/>
  <c r="B101" i="72"/>
  <c r="E34" i="78"/>
  <c r="D47" i="78"/>
  <c r="E49" i="78"/>
  <c r="E65" i="78"/>
  <c r="E89" i="78" s="1"/>
  <c r="G46" i="91"/>
  <c r="H46" i="79"/>
  <c r="H62" i="79"/>
  <c r="D99" i="72"/>
  <c r="D70" i="72"/>
  <c r="E6" i="72"/>
  <c r="E16" i="72"/>
  <c r="E18" i="72"/>
  <c r="E20" i="72"/>
  <c r="E96" i="72" s="1"/>
  <c r="E30" i="72"/>
  <c r="E42" i="72"/>
  <c r="E44" i="72"/>
  <c r="E90" i="72" s="1"/>
  <c r="E48" i="72"/>
  <c r="N25" i="21"/>
  <c r="M25" i="21" s="1"/>
  <c r="I59" i="79"/>
  <c r="I84" i="79" s="1"/>
  <c r="E60" i="78"/>
  <c r="E85" i="78" s="1"/>
  <c r="N32" i="21"/>
  <c r="M32" i="21" s="1"/>
  <c r="C72" i="72"/>
  <c r="C77" i="72"/>
  <c r="C81" i="72"/>
  <c r="C87" i="72"/>
  <c r="C91" i="72"/>
  <c r="C95" i="72"/>
  <c r="C101" i="72"/>
  <c r="E47" i="78"/>
  <c r="D54" i="78"/>
  <c r="D75" i="78" s="1"/>
  <c r="E63" i="78"/>
  <c r="D28" i="91"/>
  <c r="H54" i="79"/>
  <c r="H59" i="79"/>
  <c r="H84" i="79" s="1"/>
  <c r="P12" i="20"/>
  <c r="Q12" i="20" s="1"/>
  <c r="P28" i="20"/>
  <c r="Q28" i="20" s="1"/>
  <c r="D25" i="78"/>
  <c r="P36" i="20"/>
  <c r="Q36" i="20" s="1"/>
  <c r="D33" i="78"/>
  <c r="D39" i="78"/>
  <c r="P42" i="20"/>
  <c r="Q42" i="20" s="1"/>
  <c r="N12" i="21"/>
  <c r="M12" i="21" s="1"/>
  <c r="P48" i="20"/>
  <c r="Q48" i="20" s="1"/>
  <c r="B90" i="72"/>
  <c r="N18" i="21"/>
  <c r="M18" i="21" s="1"/>
  <c r="N22" i="21"/>
  <c r="M22" i="21" s="1"/>
  <c r="C54" i="91"/>
  <c r="P11" i="20"/>
  <c r="Q11" i="20" s="1"/>
  <c r="P13" i="20"/>
  <c r="Q13" i="20" s="1"/>
  <c r="P15" i="20"/>
  <c r="Q15" i="20" s="1"/>
  <c r="P17" i="20"/>
  <c r="Q17" i="20" s="1"/>
  <c r="P19" i="20"/>
  <c r="Q19" i="20" s="1"/>
  <c r="P21" i="20"/>
  <c r="Q21" i="20" s="1"/>
  <c r="P23" i="20"/>
  <c r="Q23" i="20" s="1"/>
  <c r="P25" i="20"/>
  <c r="Q25" i="20" s="1"/>
  <c r="B84" i="72"/>
  <c r="B71" i="72"/>
  <c r="D22" i="78"/>
  <c r="P27" i="20"/>
  <c r="Q27" i="20" s="1"/>
  <c r="P29" i="20"/>
  <c r="Q29" i="20" s="1"/>
  <c r="B94" i="72"/>
  <c r="D26" i="78"/>
  <c r="P31" i="20"/>
  <c r="Q31" i="20" s="1"/>
  <c r="D28" i="78"/>
  <c r="P33" i="20"/>
  <c r="Q33" i="20" s="1"/>
  <c r="C29" i="91"/>
  <c r="D30" i="78"/>
  <c r="P35" i="20"/>
  <c r="Q35" i="20" s="1"/>
  <c r="D32" i="78"/>
  <c r="P37" i="20"/>
  <c r="Q37" i="20" s="1"/>
  <c r="B92" i="72"/>
  <c r="D34" i="78"/>
  <c r="D93" i="78" s="1"/>
  <c r="P39" i="20"/>
  <c r="Q39" i="20" s="1"/>
  <c r="D36" i="78"/>
  <c r="D92" i="78" s="1"/>
  <c r="P41" i="20"/>
  <c r="Q41" i="20" s="1"/>
  <c r="C37" i="91"/>
  <c r="D38" i="78"/>
  <c r="P43" i="20"/>
  <c r="Q43" i="20" s="1"/>
  <c r="D40" i="78"/>
  <c r="P45" i="20"/>
  <c r="Q45" i="20" s="1"/>
  <c r="N11" i="21"/>
  <c r="M11" i="21" s="1"/>
  <c r="P47" i="20"/>
  <c r="Q47" i="20" s="1"/>
  <c r="P49" i="20"/>
  <c r="Q49" i="20" s="1"/>
  <c r="N13" i="21"/>
  <c r="M13" i="21" s="1"/>
  <c r="B78" i="72"/>
  <c r="N15" i="21"/>
  <c r="M15" i="21" s="1"/>
  <c r="N17" i="21"/>
  <c r="M17" i="21" s="1"/>
  <c r="N19" i="21"/>
  <c r="M19" i="21" s="1"/>
  <c r="F51" i="91"/>
  <c r="I51" i="91" s="1"/>
  <c r="N21" i="21"/>
  <c r="M21" i="21" s="1"/>
  <c r="B102" i="72"/>
  <c r="B75" i="72"/>
  <c r="N23" i="21"/>
  <c r="M23" i="21" s="1"/>
  <c r="E58" i="78"/>
  <c r="E61" i="72"/>
  <c r="C73" i="72"/>
  <c r="C78" i="72"/>
  <c r="C88" i="72"/>
  <c r="D31" i="91"/>
  <c r="D43" i="78"/>
  <c r="D102" i="78" s="1"/>
  <c r="E45" i="78"/>
  <c r="D52" i="78"/>
  <c r="D59" i="78"/>
  <c r="D81" i="78" s="1"/>
  <c r="E61" i="78"/>
  <c r="H51" i="79"/>
  <c r="E94" i="72"/>
  <c r="E79" i="72"/>
  <c r="E102" i="72"/>
  <c r="P10" i="20"/>
  <c r="Q10" i="20" s="1"/>
  <c r="P14" i="20"/>
  <c r="Q14" i="20" s="1"/>
  <c r="P16" i="20"/>
  <c r="Q16" i="20" s="1"/>
  <c r="P20" i="20"/>
  <c r="Q20" i="20" s="1"/>
  <c r="P26" i="20"/>
  <c r="Q26" i="20" s="1"/>
  <c r="P32" i="20"/>
  <c r="Q32" i="20" s="1"/>
  <c r="D29" i="78"/>
  <c r="B73" i="72"/>
  <c r="D35" i="78"/>
  <c r="D74" i="78" s="1"/>
  <c r="P44" i="20"/>
  <c r="Q44" i="20" s="1"/>
  <c r="D41" i="78"/>
  <c r="N14" i="21"/>
  <c r="M14" i="21" s="1"/>
  <c r="P50" i="20"/>
  <c r="Q50" i="20" s="1"/>
  <c r="N20" i="21"/>
  <c r="M20" i="21" s="1"/>
  <c r="B88" i="72"/>
  <c r="H58" i="79"/>
  <c r="N31" i="21"/>
  <c r="M31" i="21" s="1"/>
  <c r="E63" i="72"/>
  <c r="D23" i="78"/>
  <c r="D27" i="91"/>
  <c r="D35" i="91"/>
  <c r="D39" i="91"/>
  <c r="D41" i="91"/>
  <c r="I43" i="79"/>
  <c r="E44" i="78"/>
  <c r="E46" i="78"/>
  <c r="E92" i="78" s="1"/>
  <c r="E48" i="78"/>
  <c r="H47" i="79"/>
  <c r="E50" i="78"/>
  <c r="E52" i="78"/>
  <c r="E54" i="78"/>
  <c r="I55" i="79"/>
  <c r="H55" i="79"/>
  <c r="E56" i="78"/>
  <c r="E59" i="72"/>
  <c r="E84" i="72" s="1"/>
  <c r="N30" i="21"/>
  <c r="M30" i="21" s="1"/>
  <c r="E62" i="72"/>
  <c r="D73" i="72"/>
  <c r="D78" i="72"/>
  <c r="D82" i="72"/>
  <c r="D102" i="72"/>
  <c r="E32" i="78"/>
  <c r="E41" i="91"/>
  <c r="E43" i="78"/>
  <c r="D50" i="78"/>
  <c r="E59" i="78"/>
  <c r="E81" i="78" s="1"/>
  <c r="I51" i="79"/>
  <c r="P22" i="20"/>
  <c r="Q22" i="20" s="1"/>
  <c r="E93" i="72"/>
  <c r="E74" i="72"/>
  <c r="E78" i="72"/>
  <c r="P18" i="20"/>
  <c r="Q18" i="20" s="1"/>
  <c r="P24" i="20"/>
  <c r="Q24" i="20" s="1"/>
  <c r="B96" i="72"/>
  <c r="C26" i="91"/>
  <c r="B100" i="72"/>
  <c r="D27" i="78"/>
  <c r="P30" i="20"/>
  <c r="Q30" i="20" s="1"/>
  <c r="P34" i="20"/>
  <c r="Q34" i="20" s="1"/>
  <c r="D31" i="78"/>
  <c r="P40" i="20"/>
  <c r="Q40" i="20" s="1"/>
  <c r="D37" i="78"/>
  <c r="N10" i="21"/>
  <c r="P46" i="20"/>
  <c r="Q46" i="20" s="1"/>
  <c r="F48" i="91"/>
  <c r="N24" i="21"/>
  <c r="M24" i="21" s="1"/>
  <c r="E56" i="72"/>
  <c r="D51" i="78"/>
  <c r="D83" i="72"/>
  <c r="D77" i="72"/>
  <c r="D93" i="72"/>
  <c r="D81" i="72"/>
  <c r="D79" i="72"/>
  <c r="E57" i="72"/>
  <c r="N28" i="21"/>
  <c r="M28" i="21" s="1"/>
  <c r="E60" i="72"/>
  <c r="B70" i="72"/>
  <c r="B74" i="72"/>
  <c r="B79" i="72"/>
  <c r="B83" i="72"/>
  <c r="B89" i="72"/>
  <c r="B93" i="72"/>
  <c r="B99" i="72"/>
  <c r="B103" i="72"/>
  <c r="D48" i="78"/>
  <c r="D55" i="78"/>
  <c r="D88" i="78" s="1"/>
  <c r="E57" i="78"/>
  <c r="D64" i="78"/>
  <c r="G49" i="91"/>
  <c r="I48" i="79"/>
  <c r="E64" i="72"/>
  <c r="E75" i="72" s="1"/>
  <c r="D36" i="91"/>
  <c r="C38" i="91"/>
  <c r="H52" i="79"/>
  <c r="E52" i="91"/>
  <c r="E54" i="91"/>
  <c r="H45" i="79"/>
  <c r="H73" i="79" s="1"/>
  <c r="H61" i="79"/>
  <c r="H46" i="91"/>
  <c r="H48" i="91"/>
  <c r="K48" i="91" s="1"/>
  <c r="G50" i="91"/>
  <c r="J50" i="91" s="1"/>
  <c r="F52" i="91"/>
  <c r="I52" i="91" s="1"/>
  <c r="G64" i="91"/>
  <c r="C106" i="89"/>
  <c r="C80" i="89"/>
  <c r="C103" i="89"/>
  <c r="C88" i="89"/>
  <c r="C87" i="89"/>
  <c r="C75" i="89"/>
  <c r="C84" i="89"/>
  <c r="C100" i="89"/>
  <c r="C104" i="89"/>
  <c r="C77" i="89"/>
  <c r="C81" i="89"/>
  <c r="C91" i="89"/>
  <c r="C101" i="89"/>
  <c r="C105" i="89"/>
  <c r="C73" i="89"/>
  <c r="C78" i="89"/>
  <c r="C82" i="89"/>
  <c r="C92" i="89"/>
  <c r="C102" i="89"/>
  <c r="C83" i="89"/>
  <c r="E81" i="76"/>
  <c r="E82" i="76"/>
  <c r="D102" i="76"/>
  <c r="C42" i="76"/>
  <c r="D79" i="76"/>
  <c r="D103" i="76"/>
  <c r="E91" i="76"/>
  <c r="E89" i="76"/>
  <c r="C104" i="76"/>
  <c r="B95" i="71"/>
  <c r="B25" i="71"/>
  <c r="E107" i="71"/>
  <c r="E109" i="71"/>
  <c r="C75" i="71"/>
  <c r="G18" i="64"/>
  <c r="J18" i="64"/>
  <c r="H18" i="64"/>
  <c r="I18" i="64"/>
  <c r="E81" i="71"/>
  <c r="C102" i="71"/>
  <c r="O42" i="73"/>
  <c r="J11" i="64"/>
  <c r="I11" i="64"/>
  <c r="G11" i="64"/>
  <c r="H11" i="64"/>
  <c r="B94" i="71"/>
  <c r="C91" i="71"/>
  <c r="F101" i="71"/>
  <c r="F92" i="71"/>
  <c r="F78" i="71"/>
  <c r="J14" i="64"/>
  <c r="G14" i="64"/>
  <c r="I14" i="64"/>
  <c r="H14" i="64"/>
  <c r="E88" i="71"/>
  <c r="B74" i="71"/>
  <c r="C79" i="71"/>
  <c r="F93" i="71"/>
  <c r="E102" i="71"/>
  <c r="F105" i="71"/>
  <c r="F108" i="71"/>
  <c r="C94" i="71"/>
  <c r="C74" i="71"/>
  <c r="D79" i="71"/>
  <c r="F81" i="71"/>
  <c r="B54" i="89"/>
  <c r="C101" i="71"/>
  <c r="C26" i="71"/>
  <c r="G26" i="64"/>
  <c r="J26" i="64"/>
  <c r="H26" i="64"/>
  <c r="I26" i="64"/>
  <c r="F76" i="71"/>
  <c r="E79" i="71"/>
  <c r="F83" i="71"/>
  <c r="B88" i="71"/>
  <c r="C92" i="71"/>
  <c r="F103" i="71"/>
  <c r="J23" i="64"/>
  <c r="I23" i="64"/>
  <c r="G23" i="64"/>
  <c r="B104" i="71"/>
  <c r="H23" i="64"/>
  <c r="E42" i="71"/>
  <c r="G10" i="64"/>
  <c r="J10" i="64"/>
  <c r="H10" i="64"/>
  <c r="I10" i="64"/>
  <c r="B90" i="71"/>
  <c r="C103" i="71"/>
  <c r="C76" i="71"/>
  <c r="C80" i="71"/>
  <c r="C90" i="71"/>
  <c r="E82" i="71"/>
  <c r="E76" i="71"/>
  <c r="J19" i="64"/>
  <c r="I19" i="64"/>
  <c r="G19" i="64"/>
  <c r="H19" i="64"/>
  <c r="F79" i="71"/>
  <c r="B82" i="71"/>
  <c r="C88" i="71"/>
  <c r="E90" i="71"/>
  <c r="B50" i="89"/>
  <c r="J7" i="64"/>
  <c r="I7" i="64"/>
  <c r="H7" i="64"/>
  <c r="G7" i="64"/>
  <c r="J6" i="64"/>
  <c r="G6" i="64"/>
  <c r="H6" i="64"/>
  <c r="B109" i="71"/>
  <c r="I6" i="64"/>
  <c r="J22" i="64"/>
  <c r="G22" i="64"/>
  <c r="H22" i="64"/>
  <c r="I22" i="64"/>
  <c r="B80" i="71"/>
  <c r="B73" i="71"/>
  <c r="F90" i="71"/>
  <c r="B101" i="71"/>
  <c r="C104" i="71"/>
  <c r="O43" i="73"/>
  <c r="C109" i="71"/>
  <c r="J15" i="64"/>
  <c r="I15" i="64"/>
  <c r="H15" i="64"/>
  <c r="G15" i="64"/>
  <c r="C81" i="71"/>
  <c r="F104" i="71"/>
  <c r="C73" i="71"/>
  <c r="E80" i="71"/>
  <c r="F84" i="71"/>
  <c r="C93" i="71"/>
  <c r="B102" i="71"/>
  <c r="B105" i="71"/>
  <c r="B75" i="71"/>
  <c r="F106" i="71"/>
  <c r="F102" i="71"/>
  <c r="I8" i="64"/>
  <c r="H8" i="64"/>
  <c r="J8" i="64"/>
  <c r="I12" i="64"/>
  <c r="H12" i="64"/>
  <c r="I16" i="64"/>
  <c r="H16" i="64"/>
  <c r="J16" i="64"/>
  <c r="I20" i="64"/>
  <c r="H20" i="64"/>
  <c r="I24" i="64"/>
  <c r="H24" i="64"/>
  <c r="J24" i="64"/>
  <c r="B61" i="89"/>
  <c r="I21" i="64"/>
  <c r="G16" i="64"/>
  <c r="G20" i="64"/>
  <c r="J21" i="64"/>
  <c r="J20" i="64"/>
  <c r="J25" i="64"/>
  <c r="I13" i="64"/>
  <c r="G24" i="64"/>
  <c r="B46" i="89"/>
  <c r="B59" i="89"/>
  <c r="G8" i="64"/>
  <c r="G12" i="64"/>
  <c r="H9" i="64"/>
  <c r="G9" i="64"/>
  <c r="I9" i="64"/>
  <c r="H13" i="64"/>
  <c r="G13" i="64"/>
  <c r="H17" i="64"/>
  <c r="G17" i="64"/>
  <c r="I17" i="64"/>
  <c r="H21" i="64"/>
  <c r="G21" i="64"/>
  <c r="H25" i="64"/>
  <c r="G25" i="64"/>
  <c r="I25" i="64"/>
  <c r="B103" i="71"/>
  <c r="O54" i="73"/>
  <c r="J12" i="64"/>
  <c r="F107" i="71"/>
  <c r="J17" i="64"/>
  <c r="B42" i="89"/>
  <c r="O34" i="73"/>
  <c r="N63" i="73"/>
  <c r="N51" i="73"/>
  <c r="K26" i="73"/>
  <c r="O46" i="73"/>
  <c r="O33" i="73"/>
  <c r="O62" i="73"/>
  <c r="N32" i="73"/>
  <c r="N40" i="73"/>
  <c r="N48" i="73"/>
  <c r="O63" i="73"/>
  <c r="O41" i="73"/>
  <c r="O31" i="73"/>
  <c r="O39" i="73"/>
  <c r="O48" i="73"/>
  <c r="N55" i="73"/>
  <c r="O59" i="73"/>
  <c r="O52" i="73"/>
  <c r="E73" i="77"/>
  <c r="F81" i="77"/>
  <c r="E92" i="77"/>
  <c r="E88" i="77"/>
  <c r="D91" i="79"/>
  <c r="H92" i="79"/>
  <c r="C99" i="79"/>
  <c r="C100" i="79"/>
  <c r="G100" i="79"/>
  <c r="G92" i="79"/>
  <c r="G73" i="79"/>
  <c r="G74" i="79"/>
  <c r="G78" i="79"/>
  <c r="G102" i="79"/>
  <c r="G79" i="79"/>
  <c r="D22" i="79"/>
  <c r="D26" i="79"/>
  <c r="D34" i="79"/>
  <c r="D42" i="79"/>
  <c r="G90" i="79"/>
  <c r="G88" i="79"/>
  <c r="H53" i="79"/>
  <c r="I54" i="79"/>
  <c r="B104" i="79"/>
  <c r="F82" i="79"/>
  <c r="F103" i="79"/>
  <c r="B87" i="79"/>
  <c r="G91" i="79"/>
  <c r="F101" i="79"/>
  <c r="H44" i="79"/>
  <c r="I45" i="79"/>
  <c r="I53" i="79"/>
  <c r="G82" i="79"/>
  <c r="G103" i="79"/>
  <c r="G84" i="79"/>
  <c r="H60" i="79"/>
  <c r="I61" i="79"/>
  <c r="D64" i="79"/>
  <c r="D88" i="79" s="1"/>
  <c r="C73" i="79"/>
  <c r="G75" i="79"/>
  <c r="C96" i="79"/>
  <c r="B84" i="79"/>
  <c r="B70" i="79"/>
  <c r="B83" i="79"/>
  <c r="B92" i="79"/>
  <c r="G101" i="79"/>
  <c r="B89" i="79"/>
  <c r="G80" i="79"/>
  <c r="F83" i="79"/>
  <c r="B77" i="79"/>
  <c r="G81" i="79"/>
  <c r="F88" i="79"/>
  <c r="C77" i="79"/>
  <c r="C71" i="79"/>
  <c r="C83" i="79"/>
  <c r="C84" i="79"/>
  <c r="C94" i="79"/>
  <c r="C93" i="79"/>
  <c r="B75" i="79"/>
  <c r="B79" i="79"/>
  <c r="B102" i="79"/>
  <c r="F104" i="79"/>
  <c r="G83" i="79"/>
  <c r="C72" i="79"/>
  <c r="G77" i="79"/>
  <c r="D21" i="79"/>
  <c r="D25" i="79"/>
  <c r="D27" i="79"/>
  <c r="D33" i="79"/>
  <c r="I42" i="79"/>
  <c r="B90" i="79"/>
  <c r="D46" i="79"/>
  <c r="H49" i="79"/>
  <c r="I50" i="79"/>
  <c r="B88" i="79"/>
  <c r="C79" i="79"/>
  <c r="C81" i="79"/>
  <c r="C102" i="79"/>
  <c r="C75" i="79"/>
  <c r="G104" i="79"/>
  <c r="H57" i="79"/>
  <c r="I58" i="79"/>
  <c r="H64" i="79"/>
  <c r="H78" i="79" s="1"/>
  <c r="B71" i="79"/>
  <c r="C74" i="79"/>
  <c r="C78" i="79"/>
  <c r="F89" i="77"/>
  <c r="E87" i="77"/>
  <c r="F89" i="79"/>
  <c r="H48" i="79"/>
  <c r="I49" i="79"/>
  <c r="D53" i="79"/>
  <c r="F87" i="79"/>
  <c r="H56" i="79"/>
  <c r="I57" i="79"/>
  <c r="B82" i="79"/>
  <c r="B103" i="79"/>
  <c r="I63" i="79"/>
  <c r="I64" i="79"/>
  <c r="B78" i="79"/>
  <c r="B74" i="79"/>
  <c r="D93" i="77"/>
  <c r="E102" i="77"/>
  <c r="B96" i="79"/>
  <c r="B99" i="79"/>
  <c r="B100" i="79"/>
  <c r="F100" i="79"/>
  <c r="F91" i="79"/>
  <c r="F92" i="79"/>
  <c r="F73" i="79"/>
  <c r="F77" i="79"/>
  <c r="F78" i="79"/>
  <c r="G89" i="79"/>
  <c r="F79" i="79"/>
  <c r="F81" i="79"/>
  <c r="F102" i="79"/>
  <c r="B80" i="79"/>
  <c r="C70" i="79"/>
  <c r="F74" i="79"/>
  <c r="F90" i="79"/>
  <c r="G41" i="77"/>
  <c r="G43" i="77"/>
  <c r="G44" i="77"/>
  <c r="G45" i="77"/>
  <c r="G47" i="77"/>
  <c r="G50" i="77"/>
  <c r="G54" i="77"/>
  <c r="G56" i="77"/>
  <c r="G61" i="77"/>
  <c r="G22" i="77"/>
  <c r="D94" i="77"/>
  <c r="G55" i="77"/>
  <c r="G51" i="77"/>
  <c r="F79" i="77"/>
  <c r="G24" i="77"/>
  <c r="G40" i="77"/>
  <c r="D101" i="77"/>
  <c r="G62" i="77"/>
  <c r="G27" i="77"/>
  <c r="G28" i="77"/>
  <c r="G29" i="77"/>
  <c r="G30" i="77"/>
  <c r="G31" i="77"/>
  <c r="F92" i="77"/>
  <c r="G34" i="77"/>
  <c r="G32" i="77"/>
  <c r="F94" i="77"/>
  <c r="E91" i="77"/>
  <c r="D88" i="77"/>
  <c r="G53" i="77"/>
  <c r="G63" i="77"/>
  <c r="F75" i="77"/>
  <c r="G23" i="77"/>
  <c r="G35" i="77"/>
  <c r="G36" i="77"/>
  <c r="F72" i="77"/>
  <c r="E95" i="77"/>
  <c r="G38" i="77"/>
  <c r="G39" i="77"/>
  <c r="G57" i="77"/>
  <c r="F73" i="77"/>
  <c r="E90" i="77"/>
  <c r="E89" i="77"/>
  <c r="E80" i="77"/>
  <c r="E94" i="77"/>
  <c r="G49" i="77"/>
  <c r="F74" i="77"/>
  <c r="G70" i="77"/>
  <c r="G25" i="77"/>
  <c r="E105" i="77"/>
  <c r="E93" i="77"/>
  <c r="G60" i="77"/>
  <c r="F77" i="77"/>
  <c r="F78" i="77"/>
  <c r="G46" i="77"/>
  <c r="F87" i="77"/>
  <c r="F95" i="77"/>
  <c r="E101" i="77"/>
  <c r="F103" i="77"/>
  <c r="F71" i="77"/>
  <c r="F80" i="77"/>
  <c r="F84" i="77"/>
  <c r="F90" i="77"/>
  <c r="F100" i="77"/>
  <c r="G37" i="77"/>
  <c r="G42" i="77"/>
  <c r="D90" i="77"/>
  <c r="G52" i="77"/>
  <c r="G58" i="77"/>
  <c r="G33" i="77"/>
  <c r="D78" i="77"/>
  <c r="D74" i="77"/>
  <c r="G48" i="77"/>
  <c r="G64" i="77"/>
  <c r="F70" i="77"/>
  <c r="F83" i="77"/>
  <c r="F93" i="77"/>
  <c r="F99" i="77"/>
  <c r="F102" i="77"/>
  <c r="E103" i="77"/>
  <c r="E82" i="77"/>
  <c r="E78" i="77"/>
  <c r="E74" i="77"/>
  <c r="D89" i="77"/>
  <c r="G59" i="77"/>
  <c r="D102" i="77"/>
  <c r="D81" i="77"/>
  <c r="D79" i="77"/>
  <c r="D75" i="77"/>
  <c r="D84" i="77"/>
  <c r="D83" i="77"/>
  <c r="D77" i="77"/>
  <c r="D71" i="77"/>
  <c r="D70" i="77"/>
  <c r="G26" i="77"/>
  <c r="D103" i="77"/>
  <c r="D82" i="77"/>
  <c r="D87" i="77"/>
  <c r="D80" i="77"/>
  <c r="E84" i="77"/>
  <c r="E83" i="77"/>
  <c r="E77" i="77"/>
  <c r="E71" i="77"/>
  <c r="E70" i="77"/>
  <c r="F88" i="77"/>
  <c r="F96" i="77"/>
  <c r="D72" i="77"/>
  <c r="D95" i="77"/>
  <c r="D96" i="77"/>
  <c r="D99" i="77"/>
  <c r="D100" i="77"/>
  <c r="E72" i="77"/>
  <c r="E75" i="77"/>
  <c r="E79" i="77"/>
  <c r="E81" i="77"/>
  <c r="E96" i="77"/>
  <c r="E99" i="77"/>
  <c r="E100" i="77"/>
  <c r="D40" i="76"/>
  <c r="E42" i="79"/>
  <c r="E50" i="79"/>
  <c r="E54" i="79"/>
  <c r="E58" i="79"/>
  <c r="E62" i="79"/>
  <c r="E72" i="76"/>
  <c r="E76" i="76"/>
  <c r="E79" i="76"/>
  <c r="E85" i="76"/>
  <c r="E93" i="76"/>
  <c r="E95" i="76"/>
  <c r="E97" i="76"/>
  <c r="E103" i="76"/>
  <c r="J33" i="79"/>
  <c r="J23" i="79"/>
  <c r="J27" i="79"/>
  <c r="J31" i="79"/>
  <c r="J35" i="79"/>
  <c r="J39" i="79"/>
  <c r="B42" i="76"/>
  <c r="J43" i="79"/>
  <c r="J47" i="79"/>
  <c r="J51" i="79"/>
  <c r="J55" i="79"/>
  <c r="J59" i="79"/>
  <c r="J63" i="79"/>
  <c r="B75" i="76"/>
  <c r="B80" i="76"/>
  <c r="B82" i="76"/>
  <c r="B88" i="76"/>
  <c r="B90" i="76"/>
  <c r="B102" i="76"/>
  <c r="B104" i="76"/>
  <c r="B45" i="89"/>
  <c r="B49" i="89"/>
  <c r="B53" i="89"/>
  <c r="B57" i="89"/>
  <c r="K47" i="91"/>
  <c r="J48" i="79"/>
  <c r="J49" i="79"/>
  <c r="E41" i="79"/>
  <c r="E49" i="79"/>
  <c r="E53" i="79"/>
  <c r="E57" i="79"/>
  <c r="E61" i="79"/>
  <c r="C75" i="76"/>
  <c r="C80" i="76"/>
  <c r="C82" i="76"/>
  <c r="C90" i="76"/>
  <c r="J21" i="79"/>
  <c r="J37" i="79"/>
  <c r="J22" i="79"/>
  <c r="J26" i="79"/>
  <c r="J30" i="79"/>
  <c r="J34" i="79"/>
  <c r="J38" i="79"/>
  <c r="J42" i="79"/>
  <c r="J46" i="79"/>
  <c r="J50" i="79"/>
  <c r="J54" i="79"/>
  <c r="J58" i="79"/>
  <c r="J62" i="79"/>
  <c r="D75" i="76"/>
  <c r="D80" i="76"/>
  <c r="D82" i="76"/>
  <c r="D90" i="76"/>
  <c r="D104" i="76"/>
  <c r="I48" i="91"/>
  <c r="C41" i="76"/>
  <c r="E44" i="79"/>
  <c r="E48" i="79"/>
  <c r="E52" i="79"/>
  <c r="E56" i="79"/>
  <c r="E60" i="79"/>
  <c r="E64" i="79"/>
  <c r="E71" i="76"/>
  <c r="E73" i="76"/>
  <c r="E78" i="76"/>
  <c r="E80" i="76"/>
  <c r="E84" i="76"/>
  <c r="E88" i="76"/>
  <c r="E90" i="76"/>
  <c r="E92" i="76"/>
  <c r="E94" i="76"/>
  <c r="E96" i="76"/>
  <c r="E100" i="76"/>
  <c r="E102" i="76"/>
  <c r="E104" i="76"/>
  <c r="J25" i="79"/>
  <c r="J41" i="79"/>
  <c r="J45" i="79"/>
  <c r="J53" i="79"/>
  <c r="J57" i="79"/>
  <c r="J61" i="79"/>
  <c r="B76" i="76"/>
  <c r="B79" i="76"/>
  <c r="B83" i="76"/>
  <c r="B89" i="76"/>
  <c r="B91" i="76"/>
  <c r="B103" i="76"/>
  <c r="B105" i="76"/>
  <c r="B43" i="89"/>
  <c r="B47" i="89"/>
  <c r="B51" i="89"/>
  <c r="B55" i="89"/>
  <c r="B64" i="89"/>
  <c r="B106" i="89" s="1"/>
  <c r="J49" i="91"/>
  <c r="E43" i="79"/>
  <c r="E47" i="79"/>
  <c r="E51" i="79"/>
  <c r="E55" i="79"/>
  <c r="E59" i="79"/>
  <c r="E63" i="79"/>
  <c r="C76" i="76"/>
  <c r="C79" i="76"/>
  <c r="C83" i="76"/>
  <c r="C91" i="76"/>
  <c r="C103" i="76"/>
  <c r="B60" i="89"/>
  <c r="J29" i="79"/>
  <c r="E45" i="79"/>
  <c r="E46" i="79"/>
  <c r="J24" i="79"/>
  <c r="J28" i="79"/>
  <c r="J32" i="79"/>
  <c r="J36" i="79"/>
  <c r="J40" i="79"/>
  <c r="J44" i="79"/>
  <c r="J52" i="79"/>
  <c r="J56" i="79"/>
  <c r="B58" i="89"/>
  <c r="J60" i="79"/>
  <c r="B62" i="89"/>
  <c r="J64" i="79"/>
  <c r="D76" i="76"/>
  <c r="D91" i="76"/>
  <c r="B44" i="89"/>
  <c r="B48" i="89"/>
  <c r="B52" i="89"/>
  <c r="B56" i="89"/>
  <c r="J63" i="91"/>
  <c r="M33" i="73"/>
  <c r="V16" i="28"/>
  <c r="E32" i="91"/>
  <c r="D32" i="91"/>
  <c r="C32" i="91"/>
  <c r="G41" i="91"/>
  <c r="J41" i="91" s="1"/>
  <c r="H41" i="91"/>
  <c r="K41" i="91" s="1"/>
  <c r="C41" i="78"/>
  <c r="F41" i="91"/>
  <c r="V27" i="28"/>
  <c r="M44" i="73"/>
  <c r="E43" i="91"/>
  <c r="C43" i="91"/>
  <c r="D43" i="91"/>
  <c r="V29" i="28"/>
  <c r="E45" i="91"/>
  <c r="E73" i="91" s="1"/>
  <c r="D45" i="91"/>
  <c r="C45" i="91"/>
  <c r="M46" i="73"/>
  <c r="B92" i="78"/>
  <c r="M48" i="73"/>
  <c r="V31" i="28"/>
  <c r="E47" i="91"/>
  <c r="D47" i="91"/>
  <c r="C47" i="91"/>
  <c r="V33" i="28"/>
  <c r="D49" i="91"/>
  <c r="C49" i="91"/>
  <c r="M50" i="73"/>
  <c r="E49" i="91"/>
  <c r="M52" i="73"/>
  <c r="V35" i="28"/>
  <c r="C51" i="91"/>
  <c r="E51" i="91"/>
  <c r="D51" i="91"/>
  <c r="M54" i="73"/>
  <c r="V37" i="28"/>
  <c r="D53" i="91"/>
  <c r="C53" i="91"/>
  <c r="B82" i="78"/>
  <c r="V39" i="28"/>
  <c r="M56" i="73"/>
  <c r="E55" i="91"/>
  <c r="D55" i="91"/>
  <c r="C55" i="91"/>
  <c r="M58" i="73"/>
  <c r="V41" i="28"/>
  <c r="E57" i="91"/>
  <c r="D57" i="91"/>
  <c r="C57" i="91"/>
  <c r="V43" i="28"/>
  <c r="E59" i="91"/>
  <c r="D59" i="91"/>
  <c r="C59" i="91"/>
  <c r="M60" i="73"/>
  <c r="V45" i="28"/>
  <c r="M62" i="73"/>
  <c r="E61" i="91"/>
  <c r="D61" i="91"/>
  <c r="C61" i="91"/>
  <c r="V47" i="28"/>
  <c r="E63" i="91"/>
  <c r="M64" i="73"/>
  <c r="D63" i="91"/>
  <c r="C63" i="91"/>
  <c r="B80" i="78"/>
  <c r="E53" i="91"/>
  <c r="M39" i="73"/>
  <c r="V22" i="28"/>
  <c r="D38" i="91"/>
  <c r="B83" i="78"/>
  <c r="N39" i="73"/>
  <c r="B76" i="78"/>
  <c r="B93" i="78"/>
  <c r="B104" i="78"/>
  <c r="V20" i="28"/>
  <c r="M37" i="73"/>
  <c r="E36" i="91"/>
  <c r="C36" i="91"/>
  <c r="M41" i="73"/>
  <c r="V24" i="28"/>
  <c r="C40" i="91"/>
  <c r="E40" i="91"/>
  <c r="B75" i="78"/>
  <c r="K46" i="91"/>
  <c r="D40" i="91"/>
  <c r="J46" i="91"/>
  <c r="B79" i="78"/>
  <c r="K44" i="91"/>
  <c r="N30" i="73"/>
  <c r="V12" i="28"/>
  <c r="M29" i="73"/>
  <c r="E28" i="91"/>
  <c r="C28" i="91"/>
  <c r="M31" i="73"/>
  <c r="V14" i="28"/>
  <c r="E30" i="91"/>
  <c r="D30" i="91"/>
  <c r="C30" i="91"/>
  <c r="M28" i="73"/>
  <c r="V11" i="28"/>
  <c r="M36" i="73"/>
  <c r="V19" i="28"/>
  <c r="G43" i="91"/>
  <c r="J43" i="91" s="1"/>
  <c r="F43" i="91"/>
  <c r="I43" i="91" s="1"/>
  <c r="L44" i="73"/>
  <c r="F45" i="91"/>
  <c r="I45" i="91" s="1"/>
  <c r="L46" i="73"/>
  <c r="L48" i="73"/>
  <c r="L50" i="73"/>
  <c r="H49" i="91"/>
  <c r="K49" i="91" s="1"/>
  <c r="L52" i="73"/>
  <c r="H51" i="91"/>
  <c r="K51" i="91" s="1"/>
  <c r="G51" i="91"/>
  <c r="J51" i="91" s="1"/>
  <c r="L54" i="73"/>
  <c r="H53" i="91"/>
  <c r="K53" i="91" s="1"/>
  <c r="G53" i="91"/>
  <c r="J53" i="91" s="1"/>
  <c r="F53" i="91"/>
  <c r="F74" i="91" s="1"/>
  <c r="L56" i="73"/>
  <c r="H55" i="91"/>
  <c r="K55" i="91" s="1"/>
  <c r="G55" i="91"/>
  <c r="J55" i="91" s="1"/>
  <c r="F55" i="91"/>
  <c r="I55" i="91" s="1"/>
  <c r="L58" i="73"/>
  <c r="H57" i="91"/>
  <c r="K57" i="91" s="1"/>
  <c r="G57" i="91"/>
  <c r="J57" i="91" s="1"/>
  <c r="F57" i="91"/>
  <c r="I57" i="91" s="1"/>
  <c r="L60" i="73"/>
  <c r="G59" i="91"/>
  <c r="J59" i="91" s="1"/>
  <c r="F59" i="91"/>
  <c r="I59" i="91" s="1"/>
  <c r="L62" i="73"/>
  <c r="F61" i="91"/>
  <c r="I61" i="91" s="1"/>
  <c r="L64" i="73"/>
  <c r="F63" i="91"/>
  <c r="I63" i="91" s="1"/>
  <c r="H63" i="91"/>
  <c r="K63" i="91" s="1"/>
  <c r="D26" i="91"/>
  <c r="C27" i="91"/>
  <c r="G48" i="91"/>
  <c r="J48" i="91" s="1"/>
  <c r="F50" i="91"/>
  <c r="I50" i="91" s="1"/>
  <c r="D54" i="91"/>
  <c r="G61" i="91"/>
  <c r="J61" i="91" s="1"/>
  <c r="H59" i="91"/>
  <c r="H61" i="91"/>
  <c r="K61" i="91" s="1"/>
  <c r="V13" i="28"/>
  <c r="M30" i="73"/>
  <c r="V21" i="28"/>
  <c r="M38" i="73"/>
  <c r="E27" i="91"/>
  <c r="E93" i="91" s="1"/>
  <c r="D29" i="91"/>
  <c r="C31" i="91"/>
  <c r="N38" i="73"/>
  <c r="V10" i="28"/>
  <c r="M27" i="73"/>
  <c r="V18" i="28"/>
  <c r="M35" i="73"/>
  <c r="V26" i="28"/>
  <c r="M43" i="73"/>
  <c r="V28" i="28"/>
  <c r="E44" i="91"/>
  <c r="D44" i="91"/>
  <c r="D90" i="91" s="1"/>
  <c r="C44" i="91"/>
  <c r="M47" i="73"/>
  <c r="E46" i="91"/>
  <c r="D46" i="91"/>
  <c r="D89" i="91" s="1"/>
  <c r="C46" i="91"/>
  <c r="C89" i="91" s="1"/>
  <c r="V32" i="28"/>
  <c r="M49" i="73"/>
  <c r="E48" i="91"/>
  <c r="D48" i="91"/>
  <c r="C48" i="91"/>
  <c r="V34" i="28"/>
  <c r="D50" i="91"/>
  <c r="C50" i="91"/>
  <c r="M51" i="73"/>
  <c r="V36" i="28"/>
  <c r="M53" i="73"/>
  <c r="C52" i="91"/>
  <c r="M55" i="73"/>
  <c r="V38" i="28"/>
  <c r="M57" i="73"/>
  <c r="V40" i="28"/>
  <c r="E56" i="91"/>
  <c r="M59" i="73"/>
  <c r="V42" i="28"/>
  <c r="E58" i="91"/>
  <c r="D58" i="91"/>
  <c r="V44" i="28"/>
  <c r="M61" i="73"/>
  <c r="E60" i="91"/>
  <c r="D60" i="91"/>
  <c r="C60" i="91"/>
  <c r="M63" i="73"/>
  <c r="E62" i="91"/>
  <c r="D62" i="91"/>
  <c r="V46" i="28"/>
  <c r="C62" i="91"/>
  <c r="M65" i="73"/>
  <c r="V48" i="28"/>
  <c r="E64" i="91"/>
  <c r="E104" i="91" s="1"/>
  <c r="D64" i="91"/>
  <c r="C64" i="91"/>
  <c r="C80" i="91" s="1"/>
  <c r="B73" i="78"/>
  <c r="B88" i="78"/>
  <c r="B102" i="78"/>
  <c r="E29" i="91"/>
  <c r="C33" i="91"/>
  <c r="C92" i="91" s="1"/>
  <c r="C34" i="91"/>
  <c r="C73" i="91" s="1"/>
  <c r="G45" i="91"/>
  <c r="J45" i="91" s="1"/>
  <c r="F47" i="91"/>
  <c r="I47" i="91" s="1"/>
  <c r="V15" i="28"/>
  <c r="M32" i="73"/>
  <c r="V23" i="28"/>
  <c r="M40" i="73"/>
  <c r="H42" i="91"/>
  <c r="G42" i="91"/>
  <c r="F42" i="91"/>
  <c r="L45" i="73"/>
  <c r="G44" i="91"/>
  <c r="F44" i="91"/>
  <c r="F46" i="91"/>
  <c r="L49" i="73"/>
  <c r="H50" i="91"/>
  <c r="K50" i="91" s="1"/>
  <c r="H52" i="91"/>
  <c r="K52" i="91" s="1"/>
  <c r="G52" i="91"/>
  <c r="H54" i="91"/>
  <c r="K54" i="91" s="1"/>
  <c r="G54" i="91"/>
  <c r="F54" i="91"/>
  <c r="H56" i="91"/>
  <c r="K56" i="91" s="1"/>
  <c r="G56" i="91"/>
  <c r="J56" i="91" s="1"/>
  <c r="F56" i="91"/>
  <c r="I56" i="91" s="1"/>
  <c r="H58" i="91"/>
  <c r="G58" i="91"/>
  <c r="F58" i="91"/>
  <c r="L61" i="73"/>
  <c r="G60" i="91"/>
  <c r="J60" i="91" s="1"/>
  <c r="F60" i="91"/>
  <c r="I60" i="91" s="1"/>
  <c r="L63" i="73"/>
  <c r="F62" i="91"/>
  <c r="I62" i="91" s="1"/>
  <c r="H62" i="91"/>
  <c r="K62" i="91" s="1"/>
  <c r="L65" i="73"/>
  <c r="F64" i="91"/>
  <c r="I64" i="91" s="1"/>
  <c r="H64" i="91"/>
  <c r="K64" i="91" s="1"/>
  <c r="E31" i="91"/>
  <c r="D34" i="91"/>
  <c r="D73" i="91" s="1"/>
  <c r="C35" i="91"/>
  <c r="C91" i="91" s="1"/>
  <c r="H43" i="91"/>
  <c r="K43" i="91" s="1"/>
  <c r="H45" i="91"/>
  <c r="G47" i="91"/>
  <c r="J47" i="91" s="1"/>
  <c r="F49" i="91"/>
  <c r="I49" i="91" s="1"/>
  <c r="H60" i="91"/>
  <c r="K60" i="91" s="1"/>
  <c r="G62" i="91"/>
  <c r="J62" i="91" s="1"/>
  <c r="V17" i="28"/>
  <c r="M34" i="73"/>
  <c r="V25" i="28"/>
  <c r="E35" i="91"/>
  <c r="D37" i="91"/>
  <c r="C39" i="91"/>
  <c r="C41" i="91"/>
  <c r="D42" i="91"/>
  <c r="C56" i="91"/>
  <c r="C101" i="91" s="1"/>
  <c r="M42" i="73"/>
  <c r="M45" i="73"/>
  <c r="O47" i="73"/>
  <c r="N47" i="73"/>
  <c r="N31" i="73"/>
  <c r="N52" i="73"/>
  <c r="N58" i="73"/>
  <c r="O58" i="73"/>
  <c r="N62" i="73"/>
  <c r="O51" i="73"/>
  <c r="O32" i="73"/>
  <c r="N33" i="73"/>
  <c r="P33" i="73" s="1"/>
  <c r="O40" i="73"/>
  <c r="N41" i="73"/>
  <c r="N59" i="73"/>
  <c r="H81" i="91"/>
  <c r="N37" i="73"/>
  <c r="F74" i="73"/>
  <c r="N35" i="73"/>
  <c r="K92" i="73"/>
  <c r="O36" i="73"/>
  <c r="F103" i="73"/>
  <c r="F80" i="73"/>
  <c r="F76" i="73"/>
  <c r="F82" i="73"/>
  <c r="N54" i="73"/>
  <c r="N57" i="73"/>
  <c r="N29" i="73"/>
  <c r="O30" i="73"/>
  <c r="F102" i="73"/>
  <c r="F106" i="73"/>
  <c r="N43" i="73"/>
  <c r="N44" i="73"/>
  <c r="F91" i="73"/>
  <c r="N45" i="73"/>
  <c r="F79" i="73"/>
  <c r="F75" i="73"/>
  <c r="N46" i="73"/>
  <c r="N50" i="73"/>
  <c r="K88" i="73"/>
  <c r="O55" i="73"/>
  <c r="K95" i="73"/>
  <c r="K25" i="73"/>
  <c r="F101" i="73"/>
  <c r="N27" i="73"/>
  <c r="F26" i="73"/>
  <c r="F73" i="73"/>
  <c r="K94" i="73"/>
  <c r="O28" i="73"/>
  <c r="O27" i="73"/>
  <c r="N34" i="73"/>
  <c r="O35" i="73"/>
  <c r="N42" i="73"/>
  <c r="O44" i="73"/>
  <c r="O45" i="73"/>
  <c r="O50" i="73"/>
  <c r="N56" i="73"/>
  <c r="F89" i="73"/>
  <c r="O56" i="73"/>
  <c r="O65" i="73"/>
  <c r="O81" i="73" s="1"/>
  <c r="K81" i="73"/>
  <c r="F94" i="73"/>
  <c r="K89" i="73"/>
  <c r="K101" i="73"/>
  <c r="K73" i="73"/>
  <c r="F93" i="73"/>
  <c r="K74" i="73"/>
  <c r="K102" i="73"/>
  <c r="K106" i="73"/>
  <c r="K79" i="73"/>
  <c r="K75" i="73"/>
  <c r="K103" i="73"/>
  <c r="K80" i="73"/>
  <c r="K76" i="73"/>
  <c r="K82" i="73"/>
  <c r="O57" i="73"/>
  <c r="F92" i="73"/>
  <c r="K93" i="73"/>
  <c r="O38" i="73"/>
  <c r="F90" i="73"/>
  <c r="N49" i="73"/>
  <c r="N53" i="73"/>
  <c r="N28" i="73"/>
  <c r="O29" i="73"/>
  <c r="N36" i="73"/>
  <c r="O37" i="73"/>
  <c r="K90" i="73"/>
  <c r="O49" i="73"/>
  <c r="O53" i="73"/>
  <c r="P59" i="73"/>
  <c r="F104" i="73"/>
  <c r="F83" i="73"/>
  <c r="N60" i="73"/>
  <c r="O61" i="73"/>
  <c r="K91" i="73"/>
  <c r="N64" i="73"/>
  <c r="O60" i="73"/>
  <c r="O64" i="73"/>
  <c r="M81" i="73"/>
  <c r="K83" i="73"/>
  <c r="N61" i="73"/>
  <c r="N65" i="73"/>
  <c r="F88" i="73"/>
  <c r="K104" i="73"/>
  <c r="F81" i="73"/>
  <c r="D65" i="104" l="1"/>
  <c r="E64" i="104"/>
  <c r="D72" i="104"/>
  <c r="I103" i="79"/>
  <c r="I90" i="79"/>
  <c r="E102" i="78"/>
  <c r="E96" i="78"/>
  <c r="D90" i="78"/>
  <c r="E80" i="91"/>
  <c r="E91" i="91"/>
  <c r="E80" i="78"/>
  <c r="E82" i="78"/>
  <c r="E76" i="78"/>
  <c r="E103" i="78"/>
  <c r="D95" i="78"/>
  <c r="E73" i="78"/>
  <c r="E100" i="78"/>
  <c r="E97" i="78"/>
  <c r="E101" i="78"/>
  <c r="E84" i="78"/>
  <c r="G79" i="91"/>
  <c r="L55" i="73"/>
  <c r="E78" i="78"/>
  <c r="E88" i="78"/>
  <c r="C93" i="91"/>
  <c r="D96" i="78"/>
  <c r="E93" i="78"/>
  <c r="D75" i="71"/>
  <c r="D76" i="78"/>
  <c r="D103" i="78"/>
  <c r="D82" i="78"/>
  <c r="D80" i="78"/>
  <c r="D91" i="78"/>
  <c r="D94" i="78"/>
  <c r="E90" i="78"/>
  <c r="E74" i="78"/>
  <c r="D83" i="78"/>
  <c r="D104" i="78"/>
  <c r="E94" i="78"/>
  <c r="E105" i="78"/>
  <c r="D97" i="78"/>
  <c r="D101" i="78"/>
  <c r="D73" i="78"/>
  <c r="D100" i="78"/>
  <c r="E91" i="78"/>
  <c r="E75" i="78"/>
  <c r="E79" i="78"/>
  <c r="D72" i="78"/>
  <c r="D85" i="78"/>
  <c r="D105" i="78"/>
  <c r="D84" i="78"/>
  <c r="D71" i="78"/>
  <c r="D78" i="78"/>
  <c r="L57" i="73"/>
  <c r="E104" i="78"/>
  <c r="E83" i="78"/>
  <c r="X22" i="105"/>
  <c r="S21" i="105"/>
  <c r="D101" i="91"/>
  <c r="D106" i="91"/>
  <c r="E89" i="91"/>
  <c r="C82" i="91"/>
  <c r="C103" i="91"/>
  <c r="E92" i="91"/>
  <c r="E79" i="91"/>
  <c r="E81" i="91"/>
  <c r="E102" i="91"/>
  <c r="E75" i="91"/>
  <c r="D82" i="91"/>
  <c r="D103" i="91"/>
  <c r="D93" i="91"/>
  <c r="E82" i="91"/>
  <c r="E103" i="91"/>
  <c r="C102" i="91"/>
  <c r="C75" i="91"/>
  <c r="C79" i="91"/>
  <c r="C81" i="91"/>
  <c r="D88" i="91"/>
  <c r="D100" i="91"/>
  <c r="D104" i="91"/>
  <c r="D72" i="91"/>
  <c r="D80" i="91"/>
  <c r="C90" i="91"/>
  <c r="D102" i="91"/>
  <c r="D75" i="91"/>
  <c r="D79" i="91"/>
  <c r="D81" i="91"/>
  <c r="C74" i="91"/>
  <c r="C78" i="91"/>
  <c r="D92" i="91"/>
  <c r="D74" i="91"/>
  <c r="D78" i="91"/>
  <c r="C106" i="91"/>
  <c r="E90" i="91"/>
  <c r="E74" i="91"/>
  <c r="E78" i="91"/>
  <c r="E87" i="91"/>
  <c r="D87" i="91"/>
  <c r="E88" i="91"/>
  <c r="C100" i="91"/>
  <c r="C104" i="91"/>
  <c r="C72" i="91"/>
  <c r="C87" i="91"/>
  <c r="E101" i="91"/>
  <c r="E106" i="91"/>
  <c r="E100" i="91"/>
  <c r="C88" i="91"/>
  <c r="D91" i="91"/>
  <c r="H100" i="79"/>
  <c r="H77" i="79"/>
  <c r="H91" i="79"/>
  <c r="H74" i="79"/>
  <c r="P48" i="73"/>
  <c r="L43" i="73"/>
  <c r="O106" i="73"/>
  <c r="O80" i="73"/>
  <c r="P32" i="73"/>
  <c r="P55" i="73"/>
  <c r="L51" i="73"/>
  <c r="J94" i="79"/>
  <c r="G101" i="91"/>
  <c r="I88" i="91"/>
  <c r="K88" i="91"/>
  <c r="F88" i="91"/>
  <c r="K87" i="91"/>
  <c r="F75" i="91"/>
  <c r="F106" i="91"/>
  <c r="H82" i="91"/>
  <c r="K75" i="91"/>
  <c r="G78" i="91"/>
  <c r="H82" i="79"/>
  <c r="H101" i="79"/>
  <c r="L79" i="73"/>
  <c r="D90" i="71"/>
  <c r="E81" i="72"/>
  <c r="G102" i="91"/>
  <c r="H75" i="91"/>
  <c r="G81" i="91"/>
  <c r="L76" i="73"/>
  <c r="G89" i="91"/>
  <c r="E103" i="72"/>
  <c r="E82" i="72"/>
  <c r="E99" i="72"/>
  <c r="E70" i="72"/>
  <c r="E83" i="72"/>
  <c r="L47" i="73"/>
  <c r="G74" i="91"/>
  <c r="J64" i="91"/>
  <c r="E80" i="72"/>
  <c r="E87" i="72"/>
  <c r="G75" i="91"/>
  <c r="L59" i="73"/>
  <c r="L53" i="73"/>
  <c r="H90" i="91"/>
  <c r="D89" i="71"/>
  <c r="E88" i="72"/>
  <c r="N35" i="21"/>
  <c r="N34" i="21"/>
  <c r="M10" i="21"/>
  <c r="H102" i="91"/>
  <c r="E101" i="72"/>
  <c r="J90" i="79"/>
  <c r="J89" i="79"/>
  <c r="I41" i="91"/>
  <c r="J91" i="79"/>
  <c r="M82" i="73"/>
  <c r="L103" i="73"/>
  <c r="M102" i="73"/>
  <c r="P39" i="73"/>
  <c r="D103" i="71"/>
  <c r="D76" i="71"/>
  <c r="D82" i="71"/>
  <c r="D80" i="71"/>
  <c r="D81" i="71"/>
  <c r="D109" i="71"/>
  <c r="D107" i="71"/>
  <c r="D102" i="71"/>
  <c r="M92" i="73"/>
  <c r="M76" i="73"/>
  <c r="L75" i="73"/>
  <c r="D104" i="71"/>
  <c r="D83" i="71"/>
  <c r="C95" i="71"/>
  <c r="C25" i="71"/>
  <c r="M93" i="73"/>
  <c r="M101" i="73"/>
  <c r="E41" i="71"/>
  <c r="D91" i="71"/>
  <c r="D88" i="71"/>
  <c r="B24" i="71"/>
  <c r="M106" i="73"/>
  <c r="O75" i="73"/>
  <c r="P38" i="73"/>
  <c r="O93" i="73"/>
  <c r="M73" i="73"/>
  <c r="P52" i="73"/>
  <c r="O79" i="73"/>
  <c r="O26" i="73"/>
  <c r="P30" i="73"/>
  <c r="N90" i="73"/>
  <c r="P51" i="73"/>
  <c r="L88" i="73"/>
  <c r="L81" i="73"/>
  <c r="M83" i="73"/>
  <c r="O90" i="73"/>
  <c r="M104" i="73"/>
  <c r="P31" i="73"/>
  <c r="M75" i="73"/>
  <c r="M74" i="73"/>
  <c r="L83" i="73"/>
  <c r="P62" i="73"/>
  <c r="L82" i="73"/>
  <c r="P40" i="73"/>
  <c r="L104" i="73"/>
  <c r="M103" i="73"/>
  <c r="M80" i="73"/>
  <c r="M89" i="73"/>
  <c r="M91" i="73"/>
  <c r="G101" i="77"/>
  <c r="G94" i="77"/>
  <c r="H89" i="79"/>
  <c r="H88" i="79"/>
  <c r="D93" i="79"/>
  <c r="D81" i="79"/>
  <c r="D102" i="79"/>
  <c r="D75" i="79"/>
  <c r="D79" i="79"/>
  <c r="D94" i="79"/>
  <c r="D101" i="79"/>
  <c r="D87" i="79"/>
  <c r="I80" i="79"/>
  <c r="J95" i="79"/>
  <c r="I83" i="79"/>
  <c r="D84" i="79"/>
  <c r="D77" i="79"/>
  <c r="D83" i="79"/>
  <c r="D71" i="79"/>
  <c r="D70" i="79"/>
  <c r="I82" i="79"/>
  <c r="I88" i="79"/>
  <c r="I102" i="79"/>
  <c r="I75" i="79"/>
  <c r="I81" i="79"/>
  <c r="I79" i="79"/>
  <c r="D73" i="79"/>
  <c r="J80" i="79"/>
  <c r="J87" i="79"/>
  <c r="G84" i="77"/>
  <c r="G90" i="77"/>
  <c r="I104" i="79"/>
  <c r="D90" i="79"/>
  <c r="H104" i="79"/>
  <c r="D89" i="79"/>
  <c r="H80" i="79"/>
  <c r="D96" i="79"/>
  <c r="D99" i="79"/>
  <c r="D100" i="79"/>
  <c r="D72" i="79"/>
  <c r="D95" i="79"/>
  <c r="D78" i="79"/>
  <c r="H90" i="79"/>
  <c r="H83" i="79"/>
  <c r="I87" i="79"/>
  <c r="D103" i="79"/>
  <c r="D74" i="79"/>
  <c r="I89" i="79"/>
  <c r="I101" i="79"/>
  <c r="H81" i="79"/>
  <c r="H102" i="79"/>
  <c r="H75" i="79"/>
  <c r="H79" i="79"/>
  <c r="D82" i="79"/>
  <c r="D80" i="79"/>
  <c r="H87" i="79"/>
  <c r="D92" i="79"/>
  <c r="H103" i="79"/>
  <c r="D104" i="79"/>
  <c r="I92" i="79"/>
  <c r="I73" i="79"/>
  <c r="I77" i="79"/>
  <c r="I78" i="79"/>
  <c r="I100" i="79"/>
  <c r="I91" i="79"/>
  <c r="I74" i="79"/>
  <c r="G78" i="77"/>
  <c r="G92" i="77"/>
  <c r="G91" i="77"/>
  <c r="G73" i="77"/>
  <c r="G93" i="77"/>
  <c r="G74" i="77"/>
  <c r="G88" i="77"/>
  <c r="G89" i="77"/>
  <c r="G77" i="77"/>
  <c r="G79" i="77"/>
  <c r="G71" i="77"/>
  <c r="G87" i="77"/>
  <c r="G105" i="77"/>
  <c r="G96" i="77"/>
  <c r="G99" i="77"/>
  <c r="G100" i="77"/>
  <c r="G72" i="77"/>
  <c r="G82" i="77"/>
  <c r="G103" i="77"/>
  <c r="G83" i="77"/>
  <c r="G81" i="77"/>
  <c r="G75" i="77"/>
  <c r="G80" i="77"/>
  <c r="G95" i="77"/>
  <c r="G102" i="77"/>
  <c r="E89" i="79"/>
  <c r="J104" i="79"/>
  <c r="E103" i="79"/>
  <c r="E82" i="79"/>
  <c r="J92" i="79"/>
  <c r="B87" i="89"/>
  <c r="J71" i="79"/>
  <c r="J70" i="79"/>
  <c r="J77" i="79"/>
  <c r="J84" i="79"/>
  <c r="J83" i="79"/>
  <c r="B102" i="89"/>
  <c r="B79" i="89"/>
  <c r="B75" i="89"/>
  <c r="B81" i="89"/>
  <c r="J93" i="79"/>
  <c r="B89" i="89"/>
  <c r="B80" i="89"/>
  <c r="J78" i="79"/>
  <c r="J74" i="79"/>
  <c r="J72" i="79"/>
  <c r="J100" i="79"/>
  <c r="J99" i="79"/>
  <c r="J96" i="79"/>
  <c r="J103" i="79"/>
  <c r="J82" i="79"/>
  <c r="B41" i="89"/>
  <c r="B41" i="76"/>
  <c r="B108" i="89"/>
  <c r="B88" i="89"/>
  <c r="J101" i="79"/>
  <c r="E75" i="79"/>
  <c r="E102" i="79"/>
  <c r="E81" i="79"/>
  <c r="E79" i="79"/>
  <c r="B78" i="89"/>
  <c r="B74" i="89"/>
  <c r="E101" i="79"/>
  <c r="E104" i="79"/>
  <c r="E90" i="79"/>
  <c r="E80" i="79"/>
  <c r="D39" i="76"/>
  <c r="B90" i="89"/>
  <c r="B103" i="89"/>
  <c r="E78" i="79"/>
  <c r="E74" i="79"/>
  <c r="J81" i="79"/>
  <c r="J79" i="79"/>
  <c r="J75" i="79"/>
  <c r="J102" i="79"/>
  <c r="B101" i="89"/>
  <c r="J88" i="79"/>
  <c r="E88" i="79"/>
  <c r="E40" i="79"/>
  <c r="C40" i="76"/>
  <c r="J73" i="79"/>
  <c r="E87" i="79"/>
  <c r="B82" i="89"/>
  <c r="P41" i="73"/>
  <c r="K58" i="91"/>
  <c r="H80" i="91"/>
  <c r="H79" i="91"/>
  <c r="L91" i="73"/>
  <c r="H106" i="91"/>
  <c r="K42" i="91"/>
  <c r="K101" i="91" s="1"/>
  <c r="H101" i="91"/>
  <c r="P63" i="73"/>
  <c r="P58" i="73"/>
  <c r="P47" i="73"/>
  <c r="G80" i="91"/>
  <c r="J58" i="91"/>
  <c r="J79" i="91" s="1"/>
  <c r="H87" i="91"/>
  <c r="H88" i="91"/>
  <c r="G90" i="91"/>
  <c r="J44" i="91"/>
  <c r="J90" i="91" s="1"/>
  <c r="G106" i="91"/>
  <c r="J42" i="91"/>
  <c r="M79" i="73"/>
  <c r="I82" i="91"/>
  <c r="H78" i="91"/>
  <c r="H74" i="91"/>
  <c r="K45" i="91"/>
  <c r="F89" i="91"/>
  <c r="I46" i="91"/>
  <c r="M90" i="73"/>
  <c r="G82" i="91"/>
  <c r="G103" i="91"/>
  <c r="L80" i="73"/>
  <c r="K90" i="91"/>
  <c r="I103" i="91"/>
  <c r="L90" i="73"/>
  <c r="M88" i="73"/>
  <c r="H89" i="91"/>
  <c r="F82" i="91"/>
  <c r="M26" i="73"/>
  <c r="E25" i="91"/>
  <c r="E94" i="91" s="1"/>
  <c r="D25" i="91"/>
  <c r="D94" i="91" s="1"/>
  <c r="C25" i="91"/>
  <c r="C94" i="91" s="1"/>
  <c r="B95" i="78"/>
  <c r="I53" i="91"/>
  <c r="I74" i="91" s="1"/>
  <c r="F102" i="91"/>
  <c r="F79" i="91"/>
  <c r="K89" i="91"/>
  <c r="F81" i="91"/>
  <c r="H40" i="91"/>
  <c r="K40" i="91" s="1"/>
  <c r="G40" i="91"/>
  <c r="J40" i="91" s="1"/>
  <c r="F40" i="91"/>
  <c r="I40" i="91" s="1"/>
  <c r="C40" i="78"/>
  <c r="F87" i="91"/>
  <c r="I54" i="91"/>
  <c r="G88" i="91"/>
  <c r="J52" i="91"/>
  <c r="H103" i="91"/>
  <c r="K59" i="91"/>
  <c r="K102" i="91" s="1"/>
  <c r="F78" i="91"/>
  <c r="F103" i="91"/>
  <c r="F80" i="91"/>
  <c r="I58" i="91"/>
  <c r="G87" i="91"/>
  <c r="J54" i="91"/>
  <c r="F90" i="91"/>
  <c r="I44" i="91"/>
  <c r="F101" i="91"/>
  <c r="I42" i="91"/>
  <c r="M94" i="73"/>
  <c r="P50" i="73"/>
  <c r="N91" i="73"/>
  <c r="P45" i="73"/>
  <c r="N74" i="73"/>
  <c r="P35" i="73"/>
  <c r="N94" i="73"/>
  <c r="P28" i="73"/>
  <c r="P49" i="73"/>
  <c r="P56" i="73"/>
  <c r="N75" i="73"/>
  <c r="N79" i="73"/>
  <c r="P46" i="73"/>
  <c r="J89" i="91"/>
  <c r="I78" i="91"/>
  <c r="P64" i="73"/>
  <c r="O89" i="73"/>
  <c r="N92" i="73"/>
  <c r="P36" i="73"/>
  <c r="P65" i="73"/>
  <c r="N88" i="73"/>
  <c r="O83" i="73"/>
  <c r="O104" i="73"/>
  <c r="O94" i="73"/>
  <c r="O82" i="73"/>
  <c r="O92" i="73"/>
  <c r="P37" i="73"/>
  <c r="N104" i="73"/>
  <c r="N83" i="73"/>
  <c r="P60" i="73"/>
  <c r="N81" i="73"/>
  <c r="O91" i="73"/>
  <c r="N106" i="73"/>
  <c r="N102" i="73"/>
  <c r="P43" i="73"/>
  <c r="O103" i="73"/>
  <c r="P61" i="73"/>
  <c r="O102" i="73"/>
  <c r="P57" i="73"/>
  <c r="N76" i="73"/>
  <c r="N82" i="73"/>
  <c r="N103" i="73"/>
  <c r="N80" i="73"/>
  <c r="P54" i="73"/>
  <c r="P42" i="73"/>
  <c r="K24" i="73"/>
  <c r="O25" i="73"/>
  <c r="O74" i="73"/>
  <c r="F95" i="73"/>
  <c r="N26" i="73"/>
  <c r="F25" i="73"/>
  <c r="P44" i="73"/>
  <c r="P29" i="73"/>
  <c r="J102" i="91"/>
  <c r="J81" i="91"/>
  <c r="N89" i="73"/>
  <c r="P53" i="73"/>
  <c r="O76" i="73"/>
  <c r="N93" i="73"/>
  <c r="P34" i="73"/>
  <c r="O101" i="73"/>
  <c r="O73" i="73"/>
  <c r="N101" i="73"/>
  <c r="N73" i="73"/>
  <c r="P27" i="73"/>
  <c r="O88" i="73"/>
  <c r="J74" i="91"/>
  <c r="E65" i="104" l="1"/>
  <c r="D97" i="104"/>
  <c r="D87" i="104"/>
  <c r="D113" i="104"/>
  <c r="D92" i="104"/>
  <c r="D96" i="104"/>
  <c r="D84" i="104"/>
  <c r="D89" i="104"/>
  <c r="D91" i="104"/>
  <c r="D112" i="104"/>
  <c r="D73" i="104"/>
  <c r="S22" i="105"/>
  <c r="X23" i="105"/>
  <c r="B24" i="77"/>
  <c r="C24" i="77" s="1"/>
  <c r="L102" i="73"/>
  <c r="L106" i="73"/>
  <c r="L89" i="73"/>
  <c r="J88" i="91"/>
  <c r="J103" i="91"/>
  <c r="J78" i="91"/>
  <c r="J82" i="91"/>
  <c r="J75" i="91"/>
  <c r="K106" i="91"/>
  <c r="M35" i="21"/>
  <c r="M34" i="21"/>
  <c r="L42" i="73"/>
  <c r="E40" i="71"/>
  <c r="C24" i="71"/>
  <c r="B23" i="71"/>
  <c r="O95" i="73"/>
  <c r="B103" i="77"/>
  <c r="B101" i="77"/>
  <c r="B90" i="77"/>
  <c r="B78" i="77"/>
  <c r="B81" i="77"/>
  <c r="B74" i="77"/>
  <c r="B82" i="77"/>
  <c r="B87" i="77"/>
  <c r="B102" i="77"/>
  <c r="B89" i="77"/>
  <c r="B88" i="77"/>
  <c r="B40" i="76"/>
  <c r="B40" i="89"/>
  <c r="D38" i="76"/>
  <c r="E39" i="79"/>
  <c r="C39" i="76"/>
  <c r="J101" i="91"/>
  <c r="J106" i="91"/>
  <c r="K78" i="91"/>
  <c r="K74" i="91"/>
  <c r="K80" i="91"/>
  <c r="K79" i="91"/>
  <c r="J87" i="91"/>
  <c r="I102" i="91"/>
  <c r="I79" i="91"/>
  <c r="I81" i="91"/>
  <c r="I75" i="91"/>
  <c r="I87" i="91"/>
  <c r="I89" i="91"/>
  <c r="B80" i="77"/>
  <c r="C80" i="77"/>
  <c r="I80" i="91"/>
  <c r="M25" i="73"/>
  <c r="C24" i="91"/>
  <c r="E24" i="91"/>
  <c r="D24" i="91"/>
  <c r="I106" i="91"/>
  <c r="I101" i="91"/>
  <c r="K82" i="91"/>
  <c r="K103" i="91"/>
  <c r="K81" i="91"/>
  <c r="H39" i="91"/>
  <c r="G39" i="91"/>
  <c r="J39" i="91" s="1"/>
  <c r="F39" i="91"/>
  <c r="I39" i="91" s="1"/>
  <c r="C39" i="78"/>
  <c r="M95" i="73"/>
  <c r="B79" i="77"/>
  <c r="B75" i="77"/>
  <c r="C90" i="77"/>
  <c r="J80" i="91"/>
  <c r="I90" i="91"/>
  <c r="P89" i="73"/>
  <c r="N95" i="73"/>
  <c r="P26" i="73"/>
  <c r="P92" i="73"/>
  <c r="P94" i="73"/>
  <c r="P74" i="73"/>
  <c r="P91" i="73"/>
  <c r="C87" i="77"/>
  <c r="C101" i="77"/>
  <c r="K23" i="73"/>
  <c r="O24" i="73"/>
  <c r="C78" i="77"/>
  <c r="C88" i="77"/>
  <c r="P81" i="73"/>
  <c r="P93" i="73"/>
  <c r="P106" i="73"/>
  <c r="P102" i="73"/>
  <c r="P104" i="73"/>
  <c r="P83" i="73"/>
  <c r="P79" i="73"/>
  <c r="P75" i="73"/>
  <c r="P73" i="73"/>
  <c r="P101" i="73"/>
  <c r="P82" i="73"/>
  <c r="P80" i="73"/>
  <c r="P103" i="73"/>
  <c r="P76" i="73"/>
  <c r="P90" i="73"/>
  <c r="C103" i="77"/>
  <c r="C82" i="77"/>
  <c r="P88" i="73"/>
  <c r="F24" i="73"/>
  <c r="N25" i="73"/>
  <c r="E87" i="104" l="1"/>
  <c r="E92" i="104"/>
  <c r="E113" i="104"/>
  <c r="E96" i="104"/>
  <c r="E97" i="104"/>
  <c r="E84" i="104"/>
  <c r="E89" i="104"/>
  <c r="E91" i="104"/>
  <c r="E112" i="104"/>
  <c r="E72" i="104"/>
  <c r="E73" i="104"/>
  <c r="X24" i="105"/>
  <c r="S23" i="105"/>
  <c r="B23" i="77"/>
  <c r="C23" i="77" s="1"/>
  <c r="K39" i="91"/>
  <c r="C23" i="71"/>
  <c r="L41" i="73"/>
  <c r="B96" i="71"/>
  <c r="B22" i="71"/>
  <c r="E39" i="71"/>
  <c r="C74" i="77"/>
  <c r="B39" i="76"/>
  <c r="B39" i="89"/>
  <c r="D37" i="76"/>
  <c r="E38" i="79"/>
  <c r="C38" i="76"/>
  <c r="C75" i="77"/>
  <c r="C102" i="77"/>
  <c r="C79" i="77"/>
  <c r="C89" i="77"/>
  <c r="C81" i="77"/>
  <c r="M24" i="73"/>
  <c r="C23" i="91"/>
  <c r="E23" i="91"/>
  <c r="D23" i="91"/>
  <c r="C38" i="78"/>
  <c r="H38" i="91"/>
  <c r="G38" i="91"/>
  <c r="F38" i="91"/>
  <c r="F23" i="73"/>
  <c r="N24" i="73"/>
  <c r="K96" i="73"/>
  <c r="O23" i="73"/>
  <c r="K22" i="73"/>
  <c r="P95" i="73"/>
  <c r="P25" i="73"/>
  <c r="S24" i="105" l="1"/>
  <c r="X25" i="105"/>
  <c r="B22" i="77"/>
  <c r="C22" i="77" s="1"/>
  <c r="E38" i="71"/>
  <c r="B84" i="71"/>
  <c r="B78" i="71"/>
  <c r="B21" i="71"/>
  <c r="B72" i="71"/>
  <c r="B85" i="71"/>
  <c r="C22" i="71"/>
  <c r="C96" i="71"/>
  <c r="L40" i="73"/>
  <c r="I38" i="91"/>
  <c r="B38" i="76"/>
  <c r="B38" i="89"/>
  <c r="J38" i="91"/>
  <c r="K38" i="91"/>
  <c r="E37" i="79"/>
  <c r="C37" i="76"/>
  <c r="D36" i="76"/>
  <c r="M23" i="73"/>
  <c r="D22" i="91"/>
  <c r="D95" i="91" s="1"/>
  <c r="B96" i="78"/>
  <c r="E22" i="91"/>
  <c r="E95" i="91" s="1"/>
  <c r="C22" i="91"/>
  <c r="C95" i="91" s="1"/>
  <c r="C37" i="78"/>
  <c r="H37" i="91"/>
  <c r="G37" i="91"/>
  <c r="F37" i="91"/>
  <c r="K105" i="73"/>
  <c r="K78" i="73"/>
  <c r="K85" i="73"/>
  <c r="K84" i="73"/>
  <c r="K72" i="73"/>
  <c r="K21" i="73"/>
  <c r="O22" i="73"/>
  <c r="P24" i="73"/>
  <c r="O96" i="73"/>
  <c r="F96" i="73"/>
  <c r="F22" i="73"/>
  <c r="N23" i="73"/>
  <c r="S25" i="105" l="1"/>
  <c r="X26" i="105"/>
  <c r="B21" i="77"/>
  <c r="C21" i="77" s="1"/>
  <c r="I37" i="91"/>
  <c r="J37" i="91"/>
  <c r="B97" i="71"/>
  <c r="B20" i="71"/>
  <c r="C85" i="71"/>
  <c r="C72" i="71"/>
  <c r="C84" i="71"/>
  <c r="C78" i="71"/>
  <c r="C21" i="71"/>
  <c r="L39" i="73"/>
  <c r="E37" i="71"/>
  <c r="C36" i="76"/>
  <c r="E36" i="79"/>
  <c r="B37" i="89"/>
  <c r="B37" i="76"/>
  <c r="K37" i="91"/>
  <c r="D92" i="76"/>
  <c r="D35" i="76"/>
  <c r="M96" i="73"/>
  <c r="M22" i="73"/>
  <c r="D21" i="91"/>
  <c r="B78" i="78"/>
  <c r="B85" i="78"/>
  <c r="B105" i="78"/>
  <c r="B84" i="78"/>
  <c r="E21" i="91"/>
  <c r="C21" i="91"/>
  <c r="H36" i="91"/>
  <c r="K36" i="91" s="1"/>
  <c r="G36" i="91"/>
  <c r="J36" i="91" s="1"/>
  <c r="C36" i="78"/>
  <c r="F36" i="91"/>
  <c r="N96" i="73"/>
  <c r="P23" i="73"/>
  <c r="F105" i="73"/>
  <c r="F72" i="73"/>
  <c r="F78" i="73"/>
  <c r="F85" i="73"/>
  <c r="F84" i="73"/>
  <c r="N22" i="73"/>
  <c r="F21" i="73"/>
  <c r="K97" i="73"/>
  <c r="K20" i="73"/>
  <c r="O21" i="73"/>
  <c r="O105" i="73"/>
  <c r="O84" i="73"/>
  <c r="O72" i="73"/>
  <c r="O78" i="73"/>
  <c r="O85" i="73"/>
  <c r="S26" i="105" l="1"/>
  <c r="X27" i="105"/>
  <c r="B20" i="77"/>
  <c r="C20" i="77" s="1"/>
  <c r="D77" i="91"/>
  <c r="D83" i="91"/>
  <c r="D71" i="91"/>
  <c r="D84" i="91"/>
  <c r="C71" i="91"/>
  <c r="C84" i="91"/>
  <c r="C77" i="91"/>
  <c r="C83" i="91"/>
  <c r="E77" i="91"/>
  <c r="E83" i="91"/>
  <c r="E71" i="91"/>
  <c r="E84" i="91"/>
  <c r="I36" i="91"/>
  <c r="L38" i="73"/>
  <c r="E36" i="71"/>
  <c r="C97" i="71"/>
  <c r="C20" i="71"/>
  <c r="B19" i="71"/>
  <c r="P22" i="73"/>
  <c r="B36" i="89"/>
  <c r="B36" i="76"/>
  <c r="D74" i="76"/>
  <c r="D34" i="76"/>
  <c r="E35" i="79"/>
  <c r="C92" i="76"/>
  <c r="C35" i="76"/>
  <c r="C35" i="78"/>
  <c r="H35" i="91"/>
  <c r="G35" i="91"/>
  <c r="F35" i="91"/>
  <c r="M21" i="73"/>
  <c r="E20" i="91"/>
  <c r="E96" i="91" s="1"/>
  <c r="C20" i="91"/>
  <c r="C96" i="91" s="1"/>
  <c r="B97" i="78"/>
  <c r="D20" i="91"/>
  <c r="D96" i="91" s="1"/>
  <c r="M105" i="73"/>
  <c r="M78" i="73"/>
  <c r="M85" i="73"/>
  <c r="M72" i="73"/>
  <c r="F97" i="73"/>
  <c r="N21" i="73"/>
  <c r="F20" i="73"/>
  <c r="O97" i="73"/>
  <c r="P96" i="73"/>
  <c r="N85" i="73"/>
  <c r="N84" i="73"/>
  <c r="N72" i="73"/>
  <c r="N105" i="73"/>
  <c r="N78" i="73"/>
  <c r="K19" i="73"/>
  <c r="O20" i="73"/>
  <c r="X28" i="105" l="1"/>
  <c r="S27" i="105"/>
  <c r="B19" i="77"/>
  <c r="C19" i="77" s="1"/>
  <c r="C19" i="71"/>
  <c r="B18" i="71"/>
  <c r="E92" i="71"/>
  <c r="E35" i="71"/>
  <c r="L37" i="73"/>
  <c r="D93" i="76"/>
  <c r="D33" i="76"/>
  <c r="B35" i="76"/>
  <c r="B35" i="89"/>
  <c r="B92" i="76"/>
  <c r="E34" i="79"/>
  <c r="C74" i="76"/>
  <c r="C34" i="76"/>
  <c r="E91" i="79"/>
  <c r="K35" i="91"/>
  <c r="K91" i="91" s="1"/>
  <c r="H91" i="91"/>
  <c r="M97" i="73"/>
  <c r="F34" i="91"/>
  <c r="H34" i="91"/>
  <c r="G34" i="91"/>
  <c r="C34" i="78"/>
  <c r="M20" i="73"/>
  <c r="E19" i="91"/>
  <c r="C19" i="91"/>
  <c r="D19" i="91"/>
  <c r="F91" i="91"/>
  <c r="I35" i="91"/>
  <c r="J35" i="91"/>
  <c r="G91" i="91"/>
  <c r="O19" i="73"/>
  <c r="K18" i="73"/>
  <c r="N97" i="73"/>
  <c r="P21" i="73"/>
  <c r="N20" i="73"/>
  <c r="F19" i="73"/>
  <c r="P105" i="73"/>
  <c r="P72" i="73"/>
  <c r="P78" i="73"/>
  <c r="P85" i="73"/>
  <c r="P84" i="73"/>
  <c r="S28" i="105" l="1"/>
  <c r="X29" i="105"/>
  <c r="B18" i="77"/>
  <c r="C18" i="77" s="1"/>
  <c r="B17" i="71"/>
  <c r="E74" i="71"/>
  <c r="E34" i="71"/>
  <c r="C18" i="71"/>
  <c r="D92" i="71"/>
  <c r="L36" i="73"/>
  <c r="E33" i="79"/>
  <c r="C93" i="76"/>
  <c r="C33" i="76"/>
  <c r="E73" i="79"/>
  <c r="B91" i="89"/>
  <c r="D32" i="76"/>
  <c r="B74" i="76"/>
  <c r="B34" i="89"/>
  <c r="B34" i="76"/>
  <c r="F33" i="91"/>
  <c r="C33" i="78"/>
  <c r="H33" i="91"/>
  <c r="G33" i="91"/>
  <c r="J34" i="91"/>
  <c r="G73" i="91"/>
  <c r="H73" i="91"/>
  <c r="K34" i="91"/>
  <c r="K73" i="91" s="1"/>
  <c r="I91" i="91"/>
  <c r="F73" i="91"/>
  <c r="I34" i="91"/>
  <c r="J91" i="91"/>
  <c r="M19" i="73"/>
  <c r="D18" i="91"/>
  <c r="C18" i="91"/>
  <c r="E18" i="91"/>
  <c r="B91" i="77"/>
  <c r="C91" i="77"/>
  <c r="F18" i="73"/>
  <c r="N19" i="73"/>
  <c r="P20" i="73"/>
  <c r="K17" i="73"/>
  <c r="O18" i="73"/>
  <c r="P97" i="73"/>
  <c r="S29" i="105" l="1"/>
  <c r="X30" i="105"/>
  <c r="B17" i="77"/>
  <c r="C17" i="77" s="1"/>
  <c r="L92" i="73"/>
  <c r="D74" i="71"/>
  <c r="L35" i="73"/>
  <c r="B16" i="71"/>
  <c r="C17" i="71"/>
  <c r="E33" i="71"/>
  <c r="E93" i="71"/>
  <c r="B73" i="89"/>
  <c r="C32" i="76"/>
  <c r="E32" i="79"/>
  <c r="B33" i="89"/>
  <c r="B93" i="76"/>
  <c r="B33" i="76"/>
  <c r="D31" i="76"/>
  <c r="E92" i="79"/>
  <c r="G32" i="91"/>
  <c r="H32" i="91"/>
  <c r="K32" i="91" s="1"/>
  <c r="F32" i="91"/>
  <c r="C32" i="78"/>
  <c r="I73" i="91"/>
  <c r="F92" i="91"/>
  <c r="I33" i="91"/>
  <c r="M18" i="73"/>
  <c r="C17" i="91"/>
  <c r="E17" i="91"/>
  <c r="D17" i="91"/>
  <c r="B73" i="77"/>
  <c r="J73" i="91"/>
  <c r="G92" i="91"/>
  <c r="J33" i="91"/>
  <c r="H92" i="91"/>
  <c r="K33" i="91"/>
  <c r="K92" i="91" s="1"/>
  <c r="F17" i="73"/>
  <c r="N18" i="73"/>
  <c r="P19" i="73"/>
  <c r="O17" i="73"/>
  <c r="K16" i="73"/>
  <c r="X31" i="105" l="1"/>
  <c r="S30" i="105"/>
  <c r="B16" i="77"/>
  <c r="C16" i="77" s="1"/>
  <c r="E32" i="71"/>
  <c r="D93" i="71"/>
  <c r="L34" i="73"/>
  <c r="L74" i="73"/>
  <c r="C16" i="71"/>
  <c r="B15" i="71"/>
  <c r="J32" i="91"/>
  <c r="D30" i="76"/>
  <c r="B32" i="76"/>
  <c r="B32" i="89"/>
  <c r="E31" i="79"/>
  <c r="C31" i="76"/>
  <c r="B92" i="89"/>
  <c r="I32" i="91"/>
  <c r="M17" i="73"/>
  <c r="C16" i="91"/>
  <c r="E16" i="91"/>
  <c r="D16" i="91"/>
  <c r="J92" i="91"/>
  <c r="I92" i="91"/>
  <c r="G31" i="91"/>
  <c r="J31" i="91" s="1"/>
  <c r="C31" i="78"/>
  <c r="F31" i="91"/>
  <c r="H31" i="91"/>
  <c r="C73" i="77"/>
  <c r="B92" i="77"/>
  <c r="C92" i="77"/>
  <c r="O16" i="73"/>
  <c r="K15" i="73"/>
  <c r="P18" i="73"/>
  <c r="F16" i="73"/>
  <c r="N17" i="73"/>
  <c r="X32" i="105" l="1"/>
  <c r="S31" i="105"/>
  <c r="B15" i="77"/>
  <c r="C15" i="77" s="1"/>
  <c r="C15" i="71"/>
  <c r="L93" i="73"/>
  <c r="B14" i="71"/>
  <c r="L33" i="73"/>
  <c r="E31" i="71"/>
  <c r="E30" i="79"/>
  <c r="C30" i="76"/>
  <c r="K31" i="91"/>
  <c r="I31" i="91"/>
  <c r="D29" i="76"/>
  <c r="B31" i="76"/>
  <c r="B31" i="89"/>
  <c r="C15" i="91"/>
  <c r="E15" i="91"/>
  <c r="M16" i="73"/>
  <c r="D15" i="91"/>
  <c r="H30" i="91"/>
  <c r="F30" i="91"/>
  <c r="C30" i="78"/>
  <c r="G30" i="91"/>
  <c r="P17" i="73"/>
  <c r="N16" i="73"/>
  <c r="F15" i="73"/>
  <c r="O15" i="73"/>
  <c r="K14" i="73"/>
  <c r="X33" i="105" l="1"/>
  <c r="S32" i="105"/>
  <c r="B14" i="77"/>
  <c r="C14" i="77" s="1"/>
  <c r="I30" i="91"/>
  <c r="K30" i="91"/>
  <c r="E30" i="71"/>
  <c r="B13" i="71"/>
  <c r="C14" i="71"/>
  <c r="L32" i="73"/>
  <c r="B30" i="89"/>
  <c r="B30" i="76"/>
  <c r="D28" i="76"/>
  <c r="E29" i="79"/>
  <c r="C29" i="76"/>
  <c r="J30" i="91"/>
  <c r="E14" i="91"/>
  <c r="M15" i="73"/>
  <c r="D14" i="91"/>
  <c r="C14" i="91"/>
  <c r="H29" i="91"/>
  <c r="K29" i="91" s="1"/>
  <c r="C29" i="78"/>
  <c r="F29" i="91"/>
  <c r="G29" i="91"/>
  <c r="P16" i="73"/>
  <c r="F14" i="73"/>
  <c r="N15" i="73"/>
  <c r="K13" i="73"/>
  <c r="O14" i="73"/>
  <c r="X34" i="105" l="1"/>
  <c r="S33" i="105"/>
  <c r="B13" i="77"/>
  <c r="C13" i="77" s="1"/>
  <c r="B12" i="71"/>
  <c r="L31" i="73"/>
  <c r="E29" i="71"/>
  <c r="C13" i="71"/>
  <c r="B29" i="76"/>
  <c r="B29" i="89"/>
  <c r="C28" i="76"/>
  <c r="E28" i="79"/>
  <c r="D94" i="76"/>
  <c r="D27" i="76"/>
  <c r="J29" i="91"/>
  <c r="I29" i="91"/>
  <c r="G28" i="91"/>
  <c r="J28" i="91" s="1"/>
  <c r="F28" i="91"/>
  <c r="I28" i="91" s="1"/>
  <c r="C28" i="78"/>
  <c r="H28" i="91"/>
  <c r="K28" i="91" s="1"/>
  <c r="M14" i="73"/>
  <c r="E13" i="91"/>
  <c r="C13" i="91"/>
  <c r="D13" i="91"/>
  <c r="P15" i="73"/>
  <c r="N14" i="73"/>
  <c r="F13" i="73"/>
  <c r="K12" i="73"/>
  <c r="O13" i="73"/>
  <c r="X35" i="105" l="1"/>
  <c r="S34" i="105"/>
  <c r="B12" i="77"/>
  <c r="C12" i="77" s="1"/>
  <c r="C12" i="71"/>
  <c r="B11" i="71"/>
  <c r="E28" i="71"/>
  <c r="L30" i="73"/>
  <c r="D101" i="76"/>
  <c r="D73" i="76"/>
  <c r="D26" i="76"/>
  <c r="E27" i="79"/>
  <c r="C94" i="76"/>
  <c r="C27" i="76"/>
  <c r="B28" i="89"/>
  <c r="B28" i="76"/>
  <c r="E12" i="91"/>
  <c r="C12" i="91"/>
  <c r="D12" i="91"/>
  <c r="M13" i="73"/>
  <c r="G27" i="91"/>
  <c r="C27" i="78"/>
  <c r="F27" i="91"/>
  <c r="H27" i="91"/>
  <c r="K11" i="73"/>
  <c r="O12" i="73"/>
  <c r="N13" i="73"/>
  <c r="F12" i="73"/>
  <c r="P14" i="73"/>
  <c r="X36" i="105" l="1"/>
  <c r="S35" i="105"/>
  <c r="B11" i="77"/>
  <c r="C11" i="77" s="1"/>
  <c r="B10" i="71"/>
  <c r="C11" i="71"/>
  <c r="E27" i="71"/>
  <c r="E94" i="71"/>
  <c r="L29" i="73"/>
  <c r="E26" i="79"/>
  <c r="C101" i="76"/>
  <c r="C73" i="76"/>
  <c r="C26" i="76"/>
  <c r="E93" i="79"/>
  <c r="D95" i="76"/>
  <c r="D25" i="76"/>
  <c r="B27" i="76"/>
  <c r="B27" i="89"/>
  <c r="B94" i="76"/>
  <c r="I27" i="91"/>
  <c r="F93" i="91"/>
  <c r="H26" i="91"/>
  <c r="G26" i="91"/>
  <c r="F26" i="91"/>
  <c r="C26" i="78"/>
  <c r="J27" i="91"/>
  <c r="G93" i="91"/>
  <c r="H93" i="91"/>
  <c r="K27" i="91"/>
  <c r="K93" i="91" s="1"/>
  <c r="M12" i="73"/>
  <c r="E11" i="91"/>
  <c r="C11" i="91"/>
  <c r="D11" i="91"/>
  <c r="O11" i="73"/>
  <c r="K10" i="73"/>
  <c r="P13" i="73"/>
  <c r="N12" i="73"/>
  <c r="F11" i="73"/>
  <c r="S36" i="105" l="1"/>
  <c r="X37" i="105"/>
  <c r="B10" i="77"/>
  <c r="C10" i="77" s="1"/>
  <c r="C10" i="71"/>
  <c r="E101" i="71"/>
  <c r="E73" i="71"/>
  <c r="E26" i="71"/>
  <c r="E105" i="71"/>
  <c r="B9" i="71"/>
  <c r="D94" i="71"/>
  <c r="L28" i="73"/>
  <c r="E25" i="79"/>
  <c r="C95" i="76"/>
  <c r="C25" i="76"/>
  <c r="B93" i="89"/>
  <c r="B26" i="89"/>
  <c r="B101" i="76"/>
  <c r="B73" i="76"/>
  <c r="B26" i="76"/>
  <c r="D24" i="76"/>
  <c r="E96" i="79"/>
  <c r="E72" i="79"/>
  <c r="E100" i="79"/>
  <c r="E99" i="79"/>
  <c r="H25" i="91"/>
  <c r="G25" i="91"/>
  <c r="F25" i="91"/>
  <c r="C25" i="78"/>
  <c r="I26" i="91"/>
  <c r="F104" i="91"/>
  <c r="F100" i="91"/>
  <c r="F72" i="91"/>
  <c r="M11" i="73"/>
  <c r="E10" i="91"/>
  <c r="D10" i="91"/>
  <c r="C10" i="91"/>
  <c r="C93" i="77"/>
  <c r="B93" i="77"/>
  <c r="J93" i="91"/>
  <c r="G72" i="91"/>
  <c r="J26" i="91"/>
  <c r="G100" i="91"/>
  <c r="G104" i="91"/>
  <c r="I93" i="91"/>
  <c r="H104" i="91"/>
  <c r="H100" i="91"/>
  <c r="H72" i="91"/>
  <c r="K26" i="91"/>
  <c r="F10" i="73"/>
  <c r="N11" i="73"/>
  <c r="K9" i="73"/>
  <c r="O10" i="73"/>
  <c r="P12" i="73"/>
  <c r="X38" i="105" l="1"/>
  <c r="S37" i="105"/>
  <c r="B9" i="77"/>
  <c r="C9" i="77" s="1"/>
  <c r="E95" i="71"/>
  <c r="E25" i="71"/>
  <c r="L94" i="73"/>
  <c r="B8" i="71"/>
  <c r="C9" i="71"/>
  <c r="D105" i="71"/>
  <c r="D101" i="71"/>
  <c r="D73" i="71"/>
  <c r="L27" i="73"/>
  <c r="E24" i="79"/>
  <c r="C24" i="76"/>
  <c r="B95" i="76"/>
  <c r="B25" i="89"/>
  <c r="B25" i="76"/>
  <c r="E94" i="79"/>
  <c r="B104" i="89"/>
  <c r="B72" i="89"/>
  <c r="B100" i="89"/>
  <c r="D23" i="76"/>
  <c r="H24" i="91"/>
  <c r="G24" i="91"/>
  <c r="F24" i="91"/>
  <c r="C24" i="78"/>
  <c r="K72" i="91"/>
  <c r="K104" i="91"/>
  <c r="K100" i="91"/>
  <c r="I25" i="91"/>
  <c r="F94" i="91"/>
  <c r="H94" i="91"/>
  <c r="K25" i="91"/>
  <c r="K94" i="91" s="1"/>
  <c r="J25" i="91"/>
  <c r="G94" i="91"/>
  <c r="B105" i="77"/>
  <c r="B100" i="77"/>
  <c r="B72" i="77"/>
  <c r="I104" i="91"/>
  <c r="I72" i="91"/>
  <c r="I100" i="91"/>
  <c r="J72" i="91"/>
  <c r="J104" i="91"/>
  <c r="J100" i="91"/>
  <c r="M10" i="73"/>
  <c r="E9" i="91"/>
  <c r="D9" i="91"/>
  <c r="C9" i="91"/>
  <c r="F9" i="73"/>
  <c r="N10" i="73"/>
  <c r="P11" i="73"/>
  <c r="O9" i="73"/>
  <c r="K8" i="73"/>
  <c r="X39" i="105" l="1"/>
  <c r="S38" i="105"/>
  <c r="B8" i="77"/>
  <c r="C8" i="77" s="1"/>
  <c r="I24" i="91"/>
  <c r="J24" i="91"/>
  <c r="K24" i="91"/>
  <c r="C8" i="71"/>
  <c r="L101" i="73"/>
  <c r="L73" i="73"/>
  <c r="E24" i="71"/>
  <c r="B7" i="71"/>
  <c r="D95" i="71"/>
  <c r="L26" i="73"/>
  <c r="D96" i="76"/>
  <c r="D22" i="76"/>
  <c r="B24" i="76"/>
  <c r="B24" i="89"/>
  <c r="E23" i="79"/>
  <c r="C23" i="76"/>
  <c r="B94" i="89"/>
  <c r="E8" i="91"/>
  <c r="D8" i="91"/>
  <c r="C8" i="91"/>
  <c r="M9" i="73"/>
  <c r="C94" i="77"/>
  <c r="B94" i="77"/>
  <c r="C100" i="77"/>
  <c r="C105" i="77"/>
  <c r="C72" i="77"/>
  <c r="H23" i="91"/>
  <c r="K23" i="91" s="1"/>
  <c r="G23" i="91"/>
  <c r="J23" i="91" s="1"/>
  <c r="F23" i="91"/>
  <c r="I23" i="91" s="1"/>
  <c r="C23" i="78"/>
  <c r="I94" i="91"/>
  <c r="J94" i="91"/>
  <c r="P10" i="73"/>
  <c r="F8" i="73"/>
  <c r="N9" i="73"/>
  <c r="O8" i="73"/>
  <c r="K7" i="73"/>
  <c r="S39" i="105" l="1"/>
  <c r="X40" i="105"/>
  <c r="B7" i="77"/>
  <c r="C7" i="77" s="1"/>
  <c r="L95" i="73"/>
  <c r="C7" i="71"/>
  <c r="L25" i="73"/>
  <c r="E23" i="71"/>
  <c r="B108" i="71"/>
  <c r="B100" i="71"/>
  <c r="B106" i="71"/>
  <c r="B23" i="76"/>
  <c r="B23" i="89"/>
  <c r="D85" i="76"/>
  <c r="D72" i="76"/>
  <c r="D21" i="76"/>
  <c r="D84" i="76"/>
  <c r="D78" i="76"/>
  <c r="E22" i="79"/>
  <c r="C96" i="76"/>
  <c r="C22" i="76"/>
  <c r="C22" i="78"/>
  <c r="H22" i="91"/>
  <c r="G22" i="91"/>
  <c r="F22" i="91"/>
  <c r="M8" i="73"/>
  <c r="E7" i="91"/>
  <c r="D7" i="91"/>
  <c r="C7" i="91"/>
  <c r="N8" i="73"/>
  <c r="F7" i="73"/>
  <c r="P9" i="73"/>
  <c r="K71" i="73"/>
  <c r="K100" i="73"/>
  <c r="O7" i="73"/>
  <c r="X41" i="105" l="1"/>
  <c r="S40" i="105"/>
  <c r="B6" i="77"/>
  <c r="C6" i="77" s="1"/>
  <c r="E96" i="71"/>
  <c r="E22" i="71"/>
  <c r="L24" i="73"/>
  <c r="C106" i="71"/>
  <c r="C100" i="71"/>
  <c r="C71" i="71"/>
  <c r="C108" i="71"/>
  <c r="E95" i="79"/>
  <c r="B22" i="89"/>
  <c r="B96" i="76"/>
  <c r="B22" i="76"/>
  <c r="E21" i="79"/>
  <c r="C85" i="76"/>
  <c r="C72" i="76"/>
  <c r="C21" i="76"/>
  <c r="C84" i="76"/>
  <c r="C78" i="76"/>
  <c r="D97" i="76"/>
  <c r="D20" i="76"/>
  <c r="H21" i="91"/>
  <c r="G21" i="91"/>
  <c r="F21" i="91"/>
  <c r="C21" i="78"/>
  <c r="M7" i="73"/>
  <c r="D6" i="91"/>
  <c r="C6" i="91"/>
  <c r="E6" i="91"/>
  <c r="B100" i="78"/>
  <c r="G95" i="91"/>
  <c r="J22" i="91"/>
  <c r="F95" i="91"/>
  <c r="I22" i="91"/>
  <c r="H95" i="91"/>
  <c r="K22" i="91"/>
  <c r="K95" i="91" s="1"/>
  <c r="O100" i="73"/>
  <c r="O71" i="73"/>
  <c r="F100" i="73"/>
  <c r="F71" i="73"/>
  <c r="N7" i="73"/>
  <c r="P8" i="73"/>
  <c r="S41" i="105" l="1"/>
  <c r="X42" i="105"/>
  <c r="E70" i="91"/>
  <c r="E99" i="91"/>
  <c r="E105" i="91"/>
  <c r="C70" i="91"/>
  <c r="C99" i="91"/>
  <c r="C105" i="91"/>
  <c r="D70" i="91"/>
  <c r="D99" i="91"/>
  <c r="D105" i="91"/>
  <c r="D96" i="71"/>
  <c r="L23" i="73"/>
  <c r="E78" i="71"/>
  <c r="E85" i="71"/>
  <c r="E72" i="71"/>
  <c r="E84" i="71"/>
  <c r="E21" i="71"/>
  <c r="D19" i="76"/>
  <c r="B85" i="76"/>
  <c r="B72" i="76"/>
  <c r="B21" i="76"/>
  <c r="B84" i="76"/>
  <c r="B78" i="76"/>
  <c r="B21" i="89"/>
  <c r="E77" i="79"/>
  <c r="E84" i="79"/>
  <c r="E83" i="79"/>
  <c r="E71" i="79"/>
  <c r="E70" i="79"/>
  <c r="B95" i="89"/>
  <c r="C97" i="76"/>
  <c r="C20" i="76"/>
  <c r="C19" i="76" s="1"/>
  <c r="C18" i="76" s="1"/>
  <c r="C17" i="76" s="1"/>
  <c r="C16" i="76" s="1"/>
  <c r="C15" i="76" s="1"/>
  <c r="C14" i="76" s="1"/>
  <c r="C13" i="76" s="1"/>
  <c r="C12" i="76" s="1"/>
  <c r="C11" i="76" s="1"/>
  <c r="C10" i="76" s="1"/>
  <c r="C9" i="76" s="1"/>
  <c r="C8" i="76" s="1"/>
  <c r="C7" i="76" s="1"/>
  <c r="I95" i="91"/>
  <c r="H77" i="91"/>
  <c r="K21" i="91"/>
  <c r="H71" i="91"/>
  <c r="H84" i="91"/>
  <c r="H83" i="91"/>
  <c r="H20" i="91"/>
  <c r="G20" i="91"/>
  <c r="C20" i="78"/>
  <c r="F20" i="91"/>
  <c r="M100" i="73"/>
  <c r="M71" i="73"/>
  <c r="I21" i="91"/>
  <c r="F71" i="91"/>
  <c r="F77" i="91"/>
  <c r="F83" i="91"/>
  <c r="F84" i="91"/>
  <c r="J95" i="91"/>
  <c r="G84" i="91"/>
  <c r="G83" i="91"/>
  <c r="G77" i="91"/>
  <c r="J21" i="91"/>
  <c r="G71" i="91"/>
  <c r="C95" i="77"/>
  <c r="B95" i="77"/>
  <c r="N100" i="73"/>
  <c r="N71" i="73"/>
  <c r="P7" i="73"/>
  <c r="X43" i="105" l="1"/>
  <c r="S42" i="105"/>
  <c r="D85" i="71"/>
  <c r="D84" i="71"/>
  <c r="D72" i="71"/>
  <c r="D78" i="71"/>
  <c r="L22" i="73"/>
  <c r="L84" i="73" s="1"/>
  <c r="L96" i="73"/>
  <c r="E20" i="71"/>
  <c r="E97" i="71"/>
  <c r="C100" i="76"/>
  <c r="C71" i="76"/>
  <c r="B84" i="89"/>
  <c r="B71" i="89"/>
  <c r="B83" i="89"/>
  <c r="B77" i="89"/>
  <c r="B20" i="89"/>
  <c r="B97" i="76"/>
  <c r="B20" i="76"/>
  <c r="D18" i="76"/>
  <c r="K83" i="91"/>
  <c r="K84" i="91"/>
  <c r="K77" i="91"/>
  <c r="K71" i="91"/>
  <c r="B71" i="77"/>
  <c r="B84" i="77"/>
  <c r="B77" i="77"/>
  <c r="B83" i="77"/>
  <c r="F96" i="91"/>
  <c r="I20" i="91"/>
  <c r="I96" i="91" s="1"/>
  <c r="C96" i="77"/>
  <c r="J83" i="91"/>
  <c r="J84" i="91"/>
  <c r="J71" i="91"/>
  <c r="J77" i="91"/>
  <c r="C19" i="78"/>
  <c r="H19" i="91"/>
  <c r="G19" i="91"/>
  <c r="F19" i="91"/>
  <c r="I19" i="91" s="1"/>
  <c r="G96" i="91"/>
  <c r="J20" i="91"/>
  <c r="J96" i="91" s="1"/>
  <c r="I83" i="91"/>
  <c r="I71" i="91"/>
  <c r="I84" i="91"/>
  <c r="I77" i="91"/>
  <c r="K20" i="91"/>
  <c r="K96" i="91" s="1"/>
  <c r="H96" i="91"/>
  <c r="P71" i="73"/>
  <c r="P100" i="73"/>
  <c r="S43" i="105" l="1"/>
  <c r="X44" i="105"/>
  <c r="D97" i="71"/>
  <c r="L21" i="73"/>
  <c r="L78" i="73"/>
  <c r="L85" i="73"/>
  <c r="L72" i="73"/>
  <c r="L105" i="73"/>
  <c r="E19" i="71"/>
  <c r="D17" i="76"/>
  <c r="J19" i="91"/>
  <c r="B96" i="89"/>
  <c r="B19" i="89"/>
  <c r="B19" i="76"/>
  <c r="K19" i="91"/>
  <c r="C77" i="77"/>
  <c r="C84" i="77"/>
  <c r="C71" i="77"/>
  <c r="C83" i="77"/>
  <c r="B96" i="77"/>
  <c r="H18" i="91"/>
  <c r="F18" i="91"/>
  <c r="G18" i="91"/>
  <c r="C18" i="78"/>
  <c r="X45" i="105" l="1"/>
  <c r="S44" i="105"/>
  <c r="I18" i="91"/>
  <c r="K18" i="91"/>
  <c r="J18" i="91"/>
  <c r="L97" i="73"/>
  <c r="E18" i="71"/>
  <c r="L20" i="73"/>
  <c r="B18" i="89"/>
  <c r="B18" i="76"/>
  <c r="D16" i="76"/>
  <c r="C17" i="78"/>
  <c r="H17" i="91"/>
  <c r="K17" i="91" s="1"/>
  <c r="G17" i="91"/>
  <c r="J17" i="91" s="1"/>
  <c r="F17" i="91"/>
  <c r="I17" i="91" s="1"/>
  <c r="S45" i="105" l="1"/>
  <c r="X46" i="105"/>
  <c r="L19" i="73"/>
  <c r="E17" i="71"/>
  <c r="B17" i="76"/>
  <c r="B17" i="89"/>
  <c r="D15" i="76"/>
  <c r="H16" i="91"/>
  <c r="G16" i="91"/>
  <c r="J16" i="91" s="1"/>
  <c r="F16" i="91"/>
  <c r="I16" i="91" s="1"/>
  <c r="C16" i="78"/>
  <c r="S46" i="105" l="1"/>
  <c r="K16" i="91"/>
  <c r="E16" i="71"/>
  <c r="L18" i="73"/>
  <c r="D14" i="76"/>
  <c r="B16" i="89"/>
  <c r="B16" i="76"/>
  <c r="C15" i="78"/>
  <c r="H15" i="91"/>
  <c r="G15" i="91"/>
  <c r="F15" i="91"/>
  <c r="I15" i="91" s="1"/>
  <c r="L17" i="73" l="1"/>
  <c r="E15" i="71"/>
  <c r="B15" i="76"/>
  <c r="B15" i="89"/>
  <c r="K15" i="91"/>
  <c r="D13" i="76"/>
  <c r="J15" i="91"/>
  <c r="H14" i="91"/>
  <c r="K14" i="91" s="1"/>
  <c r="G14" i="91"/>
  <c r="J14" i="91" s="1"/>
  <c r="C14" i="78"/>
  <c r="F14" i="91"/>
  <c r="I14" i="91" l="1"/>
  <c r="L16" i="73"/>
  <c r="E14" i="71"/>
  <c r="D12" i="76"/>
  <c r="B14" i="89"/>
  <c r="B14" i="76"/>
  <c r="G13" i="91"/>
  <c r="F13" i="91"/>
  <c r="C13" i="78"/>
  <c r="H13" i="91"/>
  <c r="I13" i="91" l="1"/>
  <c r="K13" i="91"/>
  <c r="J13" i="91"/>
  <c r="E13" i="71"/>
  <c r="L15" i="73"/>
  <c r="D11" i="76"/>
  <c r="B13" i="76"/>
  <c r="B13" i="89"/>
  <c r="G12" i="91"/>
  <c r="F12" i="91"/>
  <c r="H12" i="91"/>
  <c r="C12" i="78"/>
  <c r="L14" i="73" l="1"/>
  <c r="E12" i="71"/>
  <c r="J12" i="91"/>
  <c r="D10" i="76"/>
  <c r="B12" i="89"/>
  <c r="B12" i="76"/>
  <c r="K12" i="91"/>
  <c r="I12" i="91"/>
  <c r="G11" i="91"/>
  <c r="J11" i="91" s="1"/>
  <c r="F11" i="91"/>
  <c r="I11" i="91" s="1"/>
  <c r="C11" i="78"/>
  <c r="H11" i="91"/>
  <c r="K11" i="91" s="1"/>
  <c r="L13" i="73" l="1"/>
  <c r="E11" i="71"/>
  <c r="B11" i="89"/>
  <c r="B11" i="76"/>
  <c r="D9" i="76"/>
  <c r="H10" i="91"/>
  <c r="F10" i="91"/>
  <c r="C10" i="78"/>
  <c r="G10" i="91"/>
  <c r="I10" i="91" l="1"/>
  <c r="K10" i="91"/>
  <c r="E10" i="71"/>
  <c r="L12" i="73"/>
  <c r="B10" i="89"/>
  <c r="B10" i="76"/>
  <c r="D8" i="76"/>
  <c r="J10" i="91"/>
  <c r="G9" i="91"/>
  <c r="J9" i="91" s="1"/>
  <c r="C9" i="78"/>
  <c r="F9" i="91"/>
  <c r="I9" i="91" s="1"/>
  <c r="H9" i="91"/>
  <c r="K9" i="91" s="1"/>
  <c r="E9" i="71" l="1"/>
  <c r="L11" i="73"/>
  <c r="D7" i="76"/>
  <c r="B9" i="76"/>
  <c r="B9" i="89"/>
  <c r="G8" i="91"/>
  <c r="C8" i="78"/>
  <c r="H8" i="91"/>
  <c r="K8" i="91" s="1"/>
  <c r="F8" i="91"/>
  <c r="I8" i="91" s="1"/>
  <c r="J8" i="91" l="1"/>
  <c r="L10" i="73"/>
  <c r="E8" i="71"/>
  <c r="D100" i="76"/>
  <c r="D71" i="76"/>
  <c r="B8" i="89"/>
  <c r="B8" i="76"/>
  <c r="G7" i="91"/>
  <c r="C7" i="78"/>
  <c r="H7" i="91"/>
  <c r="K7" i="91" s="1"/>
  <c r="F7" i="91"/>
  <c r="I7" i="91" s="1"/>
  <c r="J7" i="91" l="1"/>
  <c r="L9" i="73"/>
  <c r="E7" i="71"/>
  <c r="B7" i="76"/>
  <c r="B7" i="89"/>
  <c r="F6" i="91"/>
  <c r="H6" i="91"/>
  <c r="G6" i="91"/>
  <c r="E71" i="71" l="1"/>
  <c r="E106" i="71"/>
  <c r="E100" i="71"/>
  <c r="E108" i="71"/>
  <c r="L8" i="73"/>
  <c r="C99" i="77"/>
  <c r="C70" i="77"/>
  <c r="B6" i="89"/>
  <c r="B100" i="76"/>
  <c r="B71" i="76"/>
  <c r="F105" i="91"/>
  <c r="F70" i="91"/>
  <c r="I6" i="91"/>
  <c r="F99" i="91"/>
  <c r="K6" i="91"/>
  <c r="H105" i="91"/>
  <c r="H70" i="91"/>
  <c r="H99" i="91"/>
  <c r="G105" i="91"/>
  <c r="G70" i="91"/>
  <c r="J6" i="91"/>
  <c r="G99" i="91"/>
  <c r="D106" i="71" l="1"/>
  <c r="D100" i="71"/>
  <c r="D71" i="71"/>
  <c r="D108" i="71"/>
  <c r="L7" i="73"/>
  <c r="B107" i="89"/>
  <c r="B99" i="89"/>
  <c r="B70" i="89"/>
  <c r="B105" i="89"/>
  <c r="J70" i="91"/>
  <c r="J99" i="91"/>
  <c r="J105" i="91"/>
  <c r="K70" i="91"/>
  <c r="K99" i="91"/>
  <c r="K105" i="91"/>
  <c r="B70" i="77"/>
  <c r="B99" i="77"/>
  <c r="I99" i="91"/>
  <c r="I70" i="91"/>
  <c r="I105" i="91"/>
  <c r="L100" i="73" l="1"/>
  <c r="L71" i="73"/>
</calcChain>
</file>

<file path=xl/sharedStrings.xml><?xml version="1.0" encoding="utf-8"?>
<sst xmlns="http://schemas.openxmlformats.org/spreadsheetml/2006/main" count="5754" uniqueCount="1120">
  <si>
    <t>Annual</t>
  </si>
  <si>
    <t>Geography: Canada, Province or territory</t>
  </si>
  <si>
    <t>Canada</t>
  </si>
  <si>
    <t>Both sexes</t>
  </si>
  <si>
    <t>Reference period</t>
  </si>
  <si>
    <t>All ages</t>
  </si>
  <si>
    <t>Persons</t>
  </si>
  <si>
    <t>Symbol legend:</t>
  </si>
  <si>
    <t>Footnotes:</t>
  </si>
  <si>
    <t>Income of individuals by age group, sex and income source, Canada, provinces and selected census metropolitan areas 1 2 3</t>
  </si>
  <si>
    <t>Table: 11-10-0239-01 (formerly CANSIM 206-0052)</t>
  </si>
  <si>
    <t>Geography: Canada, Geographical region of Canada, Province or territory, Census metropolitan area</t>
  </si>
  <si>
    <t>Canada 4 (map)</t>
  </si>
  <si>
    <t>Average income (excluding zeros)</t>
  </si>
  <si>
    <t>Median income (excluding zeros)</t>
  </si>
  <si>
    <t>16 years and over</t>
  </si>
  <si>
    <t>Wages, salaries and commissions</t>
  </si>
  <si>
    <t>Number</t>
  </si>
  <si>
    <t>2019 constant dollars</t>
  </si>
  <si>
    <t>A</t>
  </si>
  <si>
    <t>data quality: excellent</t>
  </si>
  <si>
    <t xml:space="preserve">Source: Centre for Income and Socioeconomic Well-being Statistics, Statistics Canada
</t>
  </si>
  <si>
    <t>Data quality indicators are based on the coefficient of variation (CV) and number of observations. Quality indicators indicate the following: A - Excellent (CV between 0% and 2%); B - Very good (CV between 2% and 4%); C - Good (CV between 4% and 8%); D - Acceptable (CV between 8% and 16%); E - Use with caution (1976 to 1992: CV greater than or equal to 16%; 1993 and subsequent years: CV between 16% and 33.3% ).</t>
  </si>
  <si>
    <t>Estimates are based on data from the following surveys: the Survey of Consumer Finances (SCF) from 1976 to 1992, a combination of the SCF and the Survey of Labour and Income Dynamics (SLID) from 1993 to 1997, the SLID from 1998 to 2011 and the Canadian Income Survey (CIS) beginning in 2012. For more information, see Statistics Canada, 2015, "Revisions to 2006 to 2011 income data", Income Research Paper Series, Cat. no. 75F0002MIE - No. 003. Also, two previous revisions of income data are described in Cotton, Cathy, 2000, "Bridging Two Surveys: An Integrated Series of Income Data from SCF and SLID 1989-1997", Statistics Canada, Cat. No. 75F0002MIE - No. 002, and Lathe, Heather, 2005, "Survey of Labour and Income Dynamics: 2003 Historical Revision", Statistics Canada, Cat. No. 75F0002MIE - No. 009.</t>
  </si>
  <si>
    <t xml:space="preserve">Estimates for Canada do not include the territories.
</t>
  </si>
  <si>
    <t>How to cite: Statistics Canada. Table 11-10-0239-01 Income of individuals by age group, sex and income source, Canada, provinces and selected census metropolitan areas</t>
  </si>
  <si>
    <t>https://www150.statcan.gc.ca/t1/tbl1/en/tv.action?pid=1110023901</t>
  </si>
  <si>
    <t>DOI:  https://doi.org/10.25318/1110023901-eng</t>
  </si>
  <si>
    <t>Quarterly</t>
  </si>
  <si>
    <t>Geography: Canada, Geographical region of Canada, Province or territory</t>
  </si>
  <si>
    <t>Percent</t>
  </si>
  <si>
    <t>Q1 1977</t>
  </si>
  <si>
    <t>Q2 1977</t>
  </si>
  <si>
    <t>Q3 1977</t>
  </si>
  <si>
    <t>Q4 1977</t>
  </si>
  <si>
    <t>Q1 1978</t>
  </si>
  <si>
    <t>Q2 1978</t>
  </si>
  <si>
    <t>Q3 1978</t>
  </si>
  <si>
    <t>Q4 1978</t>
  </si>
  <si>
    <t>Q1 1979</t>
  </si>
  <si>
    <t>Q2 1979</t>
  </si>
  <si>
    <t>Q3 1979</t>
  </si>
  <si>
    <t>Q4 1979</t>
  </si>
  <si>
    <t>Q1 1980</t>
  </si>
  <si>
    <t>Q2 1980</t>
  </si>
  <si>
    <t>Q3 1980</t>
  </si>
  <si>
    <t>Q4 1980</t>
  </si>
  <si>
    <t>Q1 1981</t>
  </si>
  <si>
    <t>Q2 1981</t>
  </si>
  <si>
    <t>Q3 1981</t>
  </si>
  <si>
    <t>Q4 1981</t>
  </si>
  <si>
    <t>Q1 1982</t>
  </si>
  <si>
    <t>Q2 1982</t>
  </si>
  <si>
    <t>Q3 1982</t>
  </si>
  <si>
    <t>Q4 1982</t>
  </si>
  <si>
    <t>Q1 1983</t>
  </si>
  <si>
    <t>Q2 1983</t>
  </si>
  <si>
    <t>Q3 1983</t>
  </si>
  <si>
    <t>Q4 1983</t>
  </si>
  <si>
    <t>Q1 1984</t>
  </si>
  <si>
    <t>Q2 1984</t>
  </si>
  <si>
    <t>Q3 1984</t>
  </si>
  <si>
    <t>Q4 1984</t>
  </si>
  <si>
    <t>Q1 1985</t>
  </si>
  <si>
    <t>Q2 1985</t>
  </si>
  <si>
    <t>Q3 1985</t>
  </si>
  <si>
    <t>Q4 1985</t>
  </si>
  <si>
    <t>Q1 1986</t>
  </si>
  <si>
    <t>Q2 1986</t>
  </si>
  <si>
    <t>Q3 1986</t>
  </si>
  <si>
    <t>Q4 1986</t>
  </si>
  <si>
    <t>Q1 1987</t>
  </si>
  <si>
    <t>Q2 1987</t>
  </si>
  <si>
    <t>Q3 1987</t>
  </si>
  <si>
    <t>Q4 1987</t>
  </si>
  <si>
    <t>Q1 1988</t>
  </si>
  <si>
    <t>Q2 1988</t>
  </si>
  <si>
    <t>Q3 1988</t>
  </si>
  <si>
    <t>Q4 1988</t>
  </si>
  <si>
    <t>Q1 1989</t>
  </si>
  <si>
    <t>Q2 1989</t>
  </si>
  <si>
    <t>Q3 1989</t>
  </si>
  <si>
    <t>Q4 1989</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</si>
  <si>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</si>
  <si>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</si>
  <si>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</si>
  <si>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</si>
  <si>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</si>
  <si>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</si>
  <si>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</si>
  <si>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</si>
  <si>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</si>
  <si>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</si>
  <si>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</si>
  <si>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</si>
  <si>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</si>
  <si>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</si>
  <si>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</si>
  <si>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</si>
  <si>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</si>
  <si>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</si>
  <si>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</si>
  <si>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</si>
  <si>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t>Q1 1995</t>
  </si>
  <si>
    <t>Q2 1995</t>
  </si>
  <si>
    <t>Q3 1995</t>
  </si>
  <si>
    <t>Q4 1995</t>
  </si>
  <si>
    <t>Q1 1996</t>
  </si>
  <si>
    <t>Q2 1996</t>
  </si>
  <si>
    <t>Q3 1996</t>
  </si>
  <si>
    <t>Q4 1996</t>
  </si>
  <si>
    <t>Q1 1997</t>
  </si>
  <si>
    <t>Q2 1997</t>
  </si>
  <si>
    <t>Q3 1997</t>
  </si>
  <si>
    <t>Q4 1997</t>
  </si>
  <si>
    <t>Q1 1998</t>
  </si>
  <si>
    <t>Q2 1998</t>
  </si>
  <si>
    <t>Q3 1998</t>
  </si>
  <si>
    <t>Q4 1998</t>
  </si>
  <si>
    <t>Q1 1999</t>
  </si>
  <si>
    <t>Q2 1999</t>
  </si>
  <si>
    <t>Q3 1999</t>
  </si>
  <si>
    <t>Q4 1999</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</si>
  <si>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</si>
  <si>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</si>
  <si>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</si>
  <si>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</si>
  <si>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</si>
  <si>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</si>
  <si>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</si>
  <si>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</si>
  <si>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</si>
  <si>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</si>
  <si>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</si>
  <si>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</si>
  <si>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</si>
  <si>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</si>
  <si>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</si>
  <si>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</si>
  <si>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</si>
  <si>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</si>
  <si>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</si>
  <si>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</si>
  <si>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</si>
  <si>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</si>
  <si>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</si>
  <si>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</si>
  <si>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</si>
  <si>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</si>
  <si>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</si>
  <si>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</si>
  <si>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</si>
  <si>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</si>
  <si>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</si>
  <si>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</si>
  <si>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</si>
  <si>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</si>
  <si>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</si>
  <si>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</si>
  <si>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</si>
  <si>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</si>
  <si>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</si>
  <si>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</si>
  <si>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</si>
  <si>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</si>
  <si>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</si>
  <si>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</si>
  <si>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</si>
  <si>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</si>
  <si>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</si>
  <si>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</si>
  <si>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</si>
  <si>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</si>
  <si>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</si>
  <si>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</si>
  <si>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</si>
  <si>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</si>
  <si>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</si>
  <si>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</si>
  <si>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</si>
  <si>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</si>
  <si>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</si>
  <si>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</si>
  <si>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</si>
  <si>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</si>
  <si>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</si>
  <si>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</si>
  <si>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</si>
  <si>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</si>
  <si>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</si>
  <si>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</si>
  <si>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</si>
  <si>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</si>
  <si>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</si>
  <si>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</si>
  <si>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</si>
  <si>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</si>
  <si>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</si>
  <si>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</si>
  <si>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</si>
  <si>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</si>
  <si>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</si>
  <si>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</si>
  <si>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</si>
  <si>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</si>
  <si>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</si>
  <si>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</si>
  <si>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Employer and employee contributions to registered pension plans (RPPs) (x 1,000) 1 2 3</t>
  </si>
  <si>
    <t>Table: 11-10-0122-01 (formerly CANSIM 280-0026)</t>
  </si>
  <si>
    <t>Geography: Canada</t>
  </si>
  <si>
    <t>Total of registered pension plans</t>
  </si>
  <si>
    <t>Total employer contributions</t>
  </si>
  <si>
    <t>Dollars</t>
  </si>
  <si>
    <t>..</t>
  </si>
  <si>
    <t>not available for a specific reference period</t>
  </si>
  <si>
    <t>Data on registered pension plans are available biennially from January 1, 1974 to 1992 and annually afterwards. Data at January 1, 1980, 1988, 1990, 1995, 1996, 1997, 1998 and 1999 have been revised.</t>
  </si>
  <si>
    <t>Contributions refers to employee and employer contributions made to the plan for the year-end in the previous calendar year.</t>
  </si>
  <si>
    <t>The reference date for number of registered pension plans and their terms and conditions is January 1. However, the data on plan members, contributions and assets are as of the plan's year-end (normally December 31st) in the previous calendar year.</t>
  </si>
  <si>
    <t>How to cite: Statistics Canada. Table 11-10-0122-01 Employer and employee contributions to registered pension plans (RPPs) (x 1,000)</t>
  </si>
  <si>
    <t>https://www150.statcan.gc.ca/t1/tbl1/en/tv.action?pid=1110012201</t>
  </si>
  <si>
    <t>DOI: https://doi.org/10.25318/1110012201-eng</t>
  </si>
  <si>
    <t>Current dollars</t>
  </si>
  <si>
    <t>X</t>
  </si>
  <si>
    <t>suppressed to meet the confidentiality requirements of the Statistics Act</t>
  </si>
  <si>
    <t>F</t>
  </si>
  <si>
    <t>B</t>
  </si>
  <si>
    <t>data quality: very good</t>
  </si>
  <si>
    <t>C</t>
  </si>
  <si>
    <t>data quality: good</t>
  </si>
  <si>
    <t>15 years and over</t>
  </si>
  <si>
    <t>Percentage</t>
  </si>
  <si>
    <t>To ensure respondent confidentiality, estimates below a certain threshold are suppressed. For Canada, Quebec, Ontario, Alberta and British Columbia suppression is applied to all data below 1,500. The threshold level for Newfoundland and Labrador, Nova Scotia, New Brunswick, Manitoba and Saskatchewan is 500, while in Prince Edward Island, estimates under 200 are supressed. For census metropolitan areas (CMAs) and economic regions (ERs), use their respective provincial suppression levels mentioned above. Estimates are based on smaller sample sizes the more detailed the table becomes, which could result in lower data quality.</t>
  </si>
  <si>
    <t>Excluding the territories.</t>
  </si>
  <si>
    <t>Employee wages by occupation, annual c 1 2 3 4</t>
  </si>
  <si>
    <t>Table: 14-10-0340-01</t>
  </si>
  <si>
    <t>Total employees, all occupations 8</t>
  </si>
  <si>
    <t>Both full- and part-time employees</t>
  </si>
  <si>
    <t>Corrections:</t>
  </si>
  <si>
    <t>Date:</t>
  </si>
  <si>
    <t>Note:</t>
  </si>
  <si>
    <t>2019-04-09T04:00:00Z</t>
  </si>
  <si>
    <t>On April 9, 2019, the data from 1997 to 2018 for median hourly gender wage ratio and average weekly gender wage ratio were corrected.</t>
  </si>
  <si>
    <t>For approximate quality indicators of the estimates, see tables 7.1 or 7.2 in the Guide to the Labour Force Survey. For quality indicators of specific data points, contact statcan.labour-travail.statcan@canada.ca.</t>
  </si>
  <si>
    <t>This new table replaces archived table 14-10-0062-01.</t>
  </si>
  <si>
    <t>On April 5, 2019, this table replaced archived table 14-10-0307.</t>
  </si>
  <si>
    <t>Beginning January 1997, information is collected on the usual wages or salary of employees at their main job. Respondents are asked to report their wage/salary before taxes and other deductions, and include tips, commissions and bonuses. Weekly and hourly wages/salaries are calculated in conjunction with usual paid work hours per week.</t>
  </si>
  <si>
    <t>Occupation estimates are based on the 2016 National Occupational Classification (NOC). Occupation refers to the kind of work persons 15 years of age and over were doing during the reference week, as determined by the kind of work reported and the description of the most important duties of the job. If the individual did not have a job during the reference week, the data relate to the previous job, if that job was held in the past year.</t>
  </si>
  <si>
    <t>This combines the National Occupational Classification (NOC) codes 00 to 96.</t>
  </si>
  <si>
    <t>How to cite: Statistics Canada. Table 14-10-0340-01 Employee wages by occupation, annual</t>
  </si>
  <si>
    <t>DOI:  https://doi.org/10.25318/1410034001-eng</t>
  </si>
  <si>
    <t>Consumer Price Index, annual average, not seasonally adjusted 1 2 3</t>
  </si>
  <si>
    <t>Table: 18-10-0005-01 (formerly CANSIM 326-0021)</t>
  </si>
  <si>
    <t>Geography: Canada, Province or territory, Census subdivision, Census metropolitan area, Census metropolitan area part</t>
  </si>
  <si>
    <t>All-items</t>
  </si>
  <si>
    <t>2002=100</t>
  </si>
  <si>
    <t>The Consumer Price Index (CPI) is not a cost-of-living index. The objective behind a cost-of-living index is to measure changes in expenditures necessary for consumers to maintain a constant standard of living. The idea is that consumers would normally switch between products as the price relationship of goods changes. If, for example, consumers get the same satisfaction from drinking tea as they do from coffee, then it is possible to substitute tea for coffee if the price of tea falls relative to the price of coffee. The cheaper of the interchangeable products may be chosen. We could compute a cost-of-living index for an individual if we had complete information about that person's taste and spending habits. To do this for a large number of people, let alone the total population of Canada, is impossible. For this reason, regularly published price indexes are based on the fixed-basket concept rather than the cost-of-living concept.</t>
  </si>
  <si>
    <t>This table replaces table 18-10-0009-01 which was archived with the release of April 2007 data.</t>
  </si>
  <si>
    <t>In April, May, June, July, August, September, October, November and December 2020 certain sub-indexes and components thereof were imputed using special approaches in either one, or more months. The details of these treatments are provided in technical supplements available through the Prices Analytical Series. The affected indexes include child care services; housekeeping services; air transportation; personal care services; recreational services; travel tours; spectator entertainment; use of recreational facilities; beer served in licensed establishments; wine served in licensed establishments, and liquor served in licensed establishments.</t>
  </si>
  <si>
    <t>The goods and services that make up the Consumer Price Index (CPI) are organized according to a hierarchical structure with the "all-items CPI" as the top level. Eight major components of goods and services make up the "all-items CPI". They are: "food", "shelter", "household operations, furnishings and equipment", "clothing and footwear", "transportation", "health and personal care", "recreation, education and reading", and "alcoholic beverages, tobacco products and recreational cannabis". These eight components are broken down into a varying number of sub-groups which are in turn broken down into other sub-groups. Indents are used to identify the components that make up each level of aggregation. For example, the eight major components appear with one indent relative to the "all-items CPI" to show that they are combined to obtain the "all-items CPI". NOTE: Some items are recombined outside the main structure of the CPI to obtain special aggregates such as "all-items excluding food and energy", "energy", "goods", "services", or "fresh fruit and vegetables". They are listed after the components of the main structure of the CPI following the last major component entitled "alcoholic beverages, tobacco products and recreational cannabis".</t>
  </si>
  <si>
    <t>How to cite: Statistics Canada. Table 18-10-0005-01 Consumer Price Index, annual average, not seasonally adjusted</t>
  </si>
  <si>
    <t>https://www150.statcan.gc.ca/t1/tbl1/en/tv.action?pid=1810000501</t>
  </si>
  <si>
    <t>DOI: https://doi.org/10.25318/1810000501-eng</t>
  </si>
  <si>
    <t>Gross domestic product, income-based, provincial and territorial, annual (x 1,000,000)</t>
  </si>
  <si>
    <t>Table: 36-10-0221-01 (formerly CANSIM 384-0037)</t>
  </si>
  <si>
    <t>Canada 1 (map)</t>
  </si>
  <si>
    <t>Compensation of employees</t>
  </si>
  <si>
    <t>Canada totals in the provincial and territorial gross domestic product by income and by expenditure accounts (PTEA) do not correspond to the national gross domestic product by income and by expenditure accounts (IEA) estimates at certain times of the year. The two accounts are brought back in line when annual revisions are incorporated.</t>
  </si>
  <si>
    <t>How to cite: Statistics Canada. Table 36-10-0221-01 Gross domestic product, income-based, provincial and territorial, annual (x 1,000,000)</t>
  </si>
  <si>
    <t>https://www150.statcan.gc.ca/t1/tbl1/en/tv.action?pid=3610022101</t>
  </si>
  <si>
    <t>DOI: https://doi.org/10.25318/3610022101-eng</t>
  </si>
  <si>
    <t>Table: 36-10-0222-01 (formerly CANSIM 384-0038)</t>
  </si>
  <si>
    <t>Chained (2012) dollars</t>
  </si>
  <si>
    <t>Current prices</t>
  </si>
  <si>
    <t>Gross domestic product at market prices</t>
  </si>
  <si>
    <t>How to cite: Statistics Canada. Table 36-10-0222-01 Gross domestic product, expenditure-based, provincial and territorial, annual (x 1,000,000)</t>
  </si>
  <si>
    <t>https://www150.statcan.gc.ca/t1/tbl1/en/tv.action?pid=3610022201</t>
  </si>
  <si>
    <t>DOI: https://doi.org/10.25318/3610022201-eng</t>
  </si>
  <si>
    <t>Wages and salaries</t>
  </si>
  <si>
    <t>Employers' social contributions</t>
  </si>
  <si>
    <t>Gross operating surplus</t>
  </si>
  <si>
    <t>Net operating surplus: corporations</t>
  </si>
  <si>
    <t>Consumption of fixed capital: corporations</t>
  </si>
  <si>
    <t>Consumption of fixed capital: general governments and non-profit institutions serving households</t>
  </si>
  <si>
    <t>Gross mixed income</t>
  </si>
  <si>
    <t>Net mixed income</t>
  </si>
  <si>
    <t>Consumption of fixed capital: unincorporated businesses</t>
  </si>
  <si>
    <t>Statistical discrepancy</t>
  </si>
  <si>
    <t>Q4 1961</t>
  </si>
  <si>
    <t>Q1 1962</t>
  </si>
  <si>
    <t>Q2 1962</t>
  </si>
  <si>
    <t>Q3 1962</t>
  </si>
  <si>
    <t>Q4 1962</t>
  </si>
  <si>
    <t>Q1 1963</t>
  </si>
  <si>
    <t>Q2 1963</t>
  </si>
  <si>
    <t>Q3 1963</t>
  </si>
  <si>
    <t>Q4 1963</t>
  </si>
  <si>
    <t>Q1 1964</t>
  </si>
  <si>
    <t>Q2 1964</t>
  </si>
  <si>
    <t>Q3 1964</t>
  </si>
  <si>
    <t>Q4 1964</t>
  </si>
  <si>
    <t>Q1 1965</t>
  </si>
  <si>
    <t>Q2 1965</t>
  </si>
  <si>
    <t>Q3 1965</t>
  </si>
  <si>
    <t>Q4 1965</t>
  </si>
  <si>
    <t>Q1 1966</t>
  </si>
  <si>
    <t>Q2 1966</t>
  </si>
  <si>
    <t>Q3 1966</t>
  </si>
  <si>
    <t>Q4 1966</t>
  </si>
  <si>
    <t>Q1 1967</t>
  </si>
  <si>
    <t>Q2 1967</t>
  </si>
  <si>
    <t>Q3 1967</t>
  </si>
  <si>
    <t>Q4 1967</t>
  </si>
  <si>
    <t>Q1 1968</t>
  </si>
  <si>
    <t>Q2 1968</t>
  </si>
  <si>
    <t>Q3 1968</t>
  </si>
  <si>
    <t>Q4 1968</t>
  </si>
  <si>
    <t>Q1 1969</t>
  </si>
  <si>
    <t>Q2 1969</t>
  </si>
  <si>
    <t>Q3 1969</t>
  </si>
  <si>
    <t>Q4 1969</t>
  </si>
  <si>
    <t>Q1 1970</t>
  </si>
  <si>
    <t>Q2 1970</t>
  </si>
  <si>
    <t>Q3 1970</t>
  </si>
  <si>
    <t>Q4 1970</t>
  </si>
  <si>
    <t>Q1 1971</t>
  </si>
  <si>
    <t>Q2 1971</t>
  </si>
  <si>
    <t>Q3 1971</t>
  </si>
  <si>
    <t>Q4 1971</t>
  </si>
  <si>
    <t>Q1 1972</t>
  </si>
  <si>
    <t>Q2 1972</t>
  </si>
  <si>
    <t>Q3 1972</t>
  </si>
  <si>
    <t>Q4 1972</t>
  </si>
  <si>
    <t>Q1 1973</t>
  </si>
  <si>
    <t>Q2 1973</t>
  </si>
  <si>
    <t>Q3 1973</t>
  </si>
  <si>
    <t>Q4 1973</t>
  </si>
  <si>
    <t>Q1 1974</t>
  </si>
  <si>
    <t>Q2 1974</t>
  </si>
  <si>
    <t>Q3 1974</t>
  </si>
  <si>
    <t>Q4 1974</t>
  </si>
  <si>
    <t>Q1 1975</t>
  </si>
  <si>
    <t>Q2 1975</t>
  </si>
  <si>
    <t>Q3 1975</t>
  </si>
  <si>
    <t>Q4 1975</t>
  </si>
  <si>
    <t>Q1 1976</t>
  </si>
  <si>
    <t>Q2 1976</t>
  </si>
  <si>
    <t>Q3 1976</t>
  </si>
  <si>
    <t>Q4 1976</t>
  </si>
  <si>
    <t>Implicit price indexes</t>
  </si>
  <si>
    <t>2012=100</t>
  </si>
  <si>
    <t>Table: 36-10-0130-01 (formerly CANSIM 380-0102)</t>
  </si>
  <si>
    <t>How to cite: Statistics Canada. Table 36-10-0130-01 Gross domestic product price indexes, annual (2012=100)</t>
  </si>
  <si>
    <t>https://www150.statcan.gc.ca/t1/tbl1/en/tv.action?pid=3610013001</t>
  </si>
  <si>
    <t>DOI: https://doi.org/10.25318/3610013001-eng</t>
  </si>
  <si>
    <t>Revenue, expenditure and budgetary balance - General governments (x 1,000,000)</t>
  </si>
  <si>
    <t>Table: 36-10-0477-01 (formerly CANSIM 380-0080)</t>
  </si>
  <si>
    <t>Contributions to social insurance plans</t>
  </si>
  <si>
    <t>General governments</t>
  </si>
  <si>
    <t>Canada Pension Plan</t>
  </si>
  <si>
    <t>Quebec Pension Plan</t>
  </si>
  <si>
    <t>How to cite: Statistics Canada. Table 36-10-0477-01 Revenue, expenditure and budgetary balance - General governments (x 1,000,000)</t>
  </si>
  <si>
    <t>https://www150.statcan.gc.ca/t1/tbl1/en/tv.action?pid=3610047701</t>
  </si>
  <si>
    <t>DOI: https://doi.org/10.25318/3610047701-eng</t>
  </si>
  <si>
    <t>Table 382-0001 Wages and salaries and supplementary labour income, by Standard Industrial Classification, 1970 and 1980 (SIC), annual (dollars x 1,000)(1)</t>
  </si>
  <si>
    <t>Survey or program details:</t>
  </si>
  <si>
    <t>Estimates of Labour Income - 2602</t>
  </si>
  <si>
    <t>Geography</t>
  </si>
  <si>
    <t>Seasonal adjustment</t>
  </si>
  <si>
    <t>Seasonally adjusted</t>
  </si>
  <si>
    <t>Sector</t>
  </si>
  <si>
    <t>Labour income</t>
  </si>
  <si>
    <t>Supplementary labour income</t>
  </si>
  <si>
    <t>Data from 1961 to 1980 are based on 1970 Standard Industrial Classification (SIC) and province of establishment. Data from 1981 to 2000 are based on 1980 Standard Industrial Classification (SIC) and province of employment.</t>
  </si>
  <si>
    <t>Source:</t>
  </si>
  <si>
    <t>Statistics Canada. Table 382-0001 - Wages and salaries and supplementary labour income, by Standard Industrial Classification, 1970 and 1980 (SIC), annual (dollars)</t>
  </si>
  <si>
    <t>(accessed: April 25, 2016)</t>
  </si>
  <si>
    <t>x</t>
  </si>
  <si>
    <t>For concepts, methods and sources, see "Productivity Growth in Canada", catalogue 15-204 XPE.</t>
  </si>
  <si>
    <t>For a given industry, value added is equal to its gross production (mainly sales) less its intermediate consumption (energy, raw materials, services) stemming from other industries. Real value added is evaluated in 1992 constant dollars. A double-deflation procedure is used to measure real value added: real intermediate inputs are subtracted from real gross output. For productivity measurement, a real value added Fisher chain index is used. Chain indexes are calculated for consecutive periods to determine variation of quantities from one period to another. The chain indexes offer the advantage of reducing the variation in the values recorded by the various fixed-base indexes. However, it is important to note that some aggregations use a Laspeyres fixed-base index. These aggregations are: total economy, non-business sector industries (total, goods and services), total economy (goods and services) and the following specific industries: cane and beet sugar industry, stamped, pressed and coated metal, jewellery and precious metal, postal and courier services industries.</t>
  </si>
  <si>
    <t>The estimate of the total number of jobs covers four main categories: employee jobs, work for an unincorporated business, self-employment, and unpaid family jobs. The last category is found mainly in sectors where family firms are important (agriculture and retail trade, in particular).</t>
  </si>
  <si>
    <t>This is the annual average of hours worked for jobs in all categories.</t>
  </si>
  <si>
    <t>The number of hours worked in all jobs is the annual average for all jobs times the annual average hours worked in all jobs. According to the retained definition, hours worked means the total number of hours that a person spends working, whether paid or not. In general, this includes regular and overtime hours, breaks, travel time, training in the workplace and time lost in brief work stoppages where workers remain at their posts. On the other hand, time lost due to strikes, lockouts, annual vacation, public holidays, sick leave, maternity leave or leave for personal needs are not included in total hours worked.</t>
  </si>
  <si>
    <t>The total compensation for all jobs consists of all payments in cash or in kind made by domestic producers to workers for services rendered - in other words, total payroll. It includes the salaries and supplementary labour income of paid workers, plus an imputed labour income for self-employed workers.</t>
  </si>
  <si>
    <t>Labour productivity is the ratio between real value added and hours worked. Real value added is constructed from a Fisher chain index. However, it is important to note that some aggregations use a Laspeyres fixed-base index. These aggregations are: total economy, non-business sector industries (total, goods and services), total economy (goods and services) and the following specific industries: cane and beet sugar industry, stamped, pressed and coated metal, jewellery and precious metal, postal and courier services industries.</t>
  </si>
  <si>
    <t>The ratio between total compensation paid for all jobs, and the total number of jobs.</t>
  </si>
  <si>
    <t>The ratio between total compensation for all jobs, and the number of hours worked. The term "hourly compensation" is often used to refer to the total compensation per hour worked.</t>
  </si>
  <si>
    <t>This is the labour cost per unit of output, and equals labour compensation divided by real value added. It is also equal to the ratio of labour compensation per hour worked and labour productivity. Unit labour cost increases when labour compensation per hour worked increases more rapidly than labour productivity. It is widely used to measure inflation pressures arising from wage growth. Value added is calculated as a Fisher chain index. However, it is important to note that some aggregations use a Laspeyres fixed-base index. These aggregations are: total economy, non-business sector industries (total, goods and services), total economy (goods and services) and the following specific industries: Cane and beet sugar industry, stamped, pressed and coated metal, jewellery and precious metal, postal and courier services industries.</t>
  </si>
  <si>
    <t>These are jobs held by workers whose base pay is calculated at an hourly rate, or on the basis of a fixed amount for a period of at least a week, or in the form of sales commission, piece rates, mileage allowances and so on. Moreover, employees are any person drawing pay for services rendered or for paid absences and for whom the employer must complete a Canada Customs and Revenue Agency T-4 Supplementary Form.</t>
  </si>
  <si>
    <t>This is the average of hours worked for employee jobs per year. Employee jobs are jobs held by workers whose base pay is calculated at an hourly rate, or on the basis of a fixed amount for a period of at least a week, or in the form of sales commission, piece rates, mileage allowances and so on. Moreover, employees are any person drawing pay for services rendered or for paid absences and for whom the employer must complete a Canada Customs and Revenue Agency T-4 Supplementary Form.</t>
  </si>
  <si>
    <t>The number of hours worked for employee jobs is the average number of paid workers during the year times the annual average number of hours worked in paid jobs. Employee jobs are jobs held by workers whose base pay is calculated at an hourly rate, or on the basis of a fixed amount for a period of at least a week, or in the form of sales commission, piece rates, mileage allowances and so on. Moreover, employees are any person drawing pay for services rendered or for paid absences and for whom the employer must complete a Canada Customs and Revenue Agency T-4 Supplementary Form.</t>
  </si>
  <si>
    <t>The ratio between total compensation for employee jobs and the number of hours worked.</t>
  </si>
  <si>
    <t>The classification of the Canadian System of National Accounts (CSNA) is used to classify industries instead of the Standard Industry Classification (SIC) or the North American Industries Classification System (NAICS) which represents the most recent industrial classification system. The CSNA allows improving the consistency through time of time-series. However, the correspondence can be established on the one hand between the CSNA and on the other hand SIC or NAICS. The new SCIAN classification norm allows the production of statistics by industry that provide a better basis for comparison with the statistics coming from of the United States and Mexico. It should be noted that most of the aggregations are based on a Fisher chain-index. However, some aggregations use a Laspeyres fixed-base index. These aggregations are: total economy, non-business sector industries (total, goods and services), total economy (goods and services) and the following specific industries: cane and beet sugar industry, stamped, pressed and coated metal, jewellery and precious metal, postal and courier services industries. Industrial aggregation at the S, L and M levels stem from the breakdown of the business sector only.</t>
  </si>
  <si>
    <t>Total economic activities that had been realized within the country. That covers both business and non-business sectors.</t>
  </si>
  <si>
    <t>From 1981 onwards, real value added includes software capitalization.</t>
  </si>
  <si>
    <t>(accessed: April 26, 2016)</t>
  </si>
  <si>
    <t>Labour productivity and related measures by business sector industry and by non-commercial activity consistent with the industry accounts c 1 2</t>
  </si>
  <si>
    <t>Table: 36-10-0480-01 (formerly CANSIM 383-0033)</t>
  </si>
  <si>
    <t>Total number of jobs 4</t>
  </si>
  <si>
    <t>Hours worked for all jobs 5</t>
  </si>
  <si>
    <t>Annual average number of hours worked for all jobs 6</t>
  </si>
  <si>
    <t>Total compensation for all jobs 7</t>
  </si>
  <si>
    <t>Labour productivity 8</t>
  </si>
  <si>
    <t>Total compensation per hour worked 9</t>
  </si>
  <si>
    <t>Labour share 10</t>
  </si>
  <si>
    <t>All industries 11</t>
  </si>
  <si>
    <t>Jobs</t>
  </si>
  <si>
    <t>Hours in thousands</t>
  </si>
  <si>
    <t>Hours</t>
  </si>
  <si>
    <t>Thousands of dollars</t>
  </si>
  <si>
    <t>Chained (2012) dollars per hour</t>
  </si>
  <si>
    <t>Dollars per hour</t>
  </si>
  <si>
    <t>2020-08-25T04:00:00Z</t>
  </si>
  <si>
    <t>On August 25, 2020, corrections were mainly made to the labour data series for the industries at a North American Industry Classification System (NAICS) 4-digit level of aggregation from 2018 to 2019. Territorial and provincial estimates for the total economy, business sector and non-business sector, estimates for 2 and 3-digit NAICS industries, and industrial aggregations, as well as data for years prior to 2018 were not affected.</t>
  </si>
  <si>
    <t>This table replaces CANSIM tables 383-0029 and 383-0030, which are now archived. For concepts, methods and sources, see http://www.statcan.gc.ca/imdb-bmdi/5103-eng.htm. Data by industry included in this table correspond to the Canadian System of Macroeconomic Accounts input-output detailed level of aggregation. The table is built around the Input-Output Industry Classification (IOIC). This one identifies both Institutional Sectors and Industries based on the North American Industry Classification System (NAICS). The alphanumeric codes appearing in square brackets besides each industry title represent the IOIC identification code. The first two characters of the IOIC alphanumeric codes represent the sector. IOIC codes beginning with a BS represent Business Sector industries, codes beginning with an NP represent Non-Profit Institutions Serving Household (NPISH) Sector industries, and codes beginning with a GS represent Government Sector industries. The IOIC is a hierarchical classification. IOIC codes consisting of four alpha-numeric characters represent industries at the Summary (S) level of aggregation, IOIC codes consisting of five or six alpha-numeric characters represent industries at the Medium (M) and IOIC codes consisting of eight alpha-numeric characters represent industries at the Detailed (D) level of aggregation. The classifications of the Input-Output tables can be found at the following link http://www.statcan.gc.ca/nea-cen/hr2012-rh2012/data-donnees/aggregation-agregation/aggregation-agregation-eng.htm.</t>
  </si>
  <si>
    <t>Provincial and territorial data are available from 1997.</t>
  </si>
  <si>
    <t>The North American Industry Classification System (NAICS) is an industry classification system triggered by the North American Free Trade Agreement, that was developed by the statistical agencies of Canada, Mexico and the United States. It is designed to provide common definitions of the industrial structure of the three countries and a common statistical framework to facilitate the analysis of the three economies. NAICS is based on supply side or production oriented principles, to ensure that industrial data, classified to NAICS, is suitable for the analysis of production related issues such as industrial performance. Since 1997, the industry classification system of the Canadian System of Macroeconomic Accounts input-output tables is based on NAICS. In the Macroeconomic Accounts industries, the levels of the different classification systems were chosen so as to provide the most detail possible in order to maximize continuity with the previous classification systems developed by Statistics Canada since 1961. For more details, see http://www.statcan.gc.ca/imdb-bmdi/5103-eng.htm.</t>
  </si>
  <si>
    <t>The estimate of the total number of jobs covers two main categories: employee jobs and self-employed jobs.</t>
  </si>
  <si>
    <t>The number of hours worked in all jobs is the annual average for all jobs times the annual average hours worked in all jobs. According to the retained definition, hours worked means the total number of hours that a person spends working, whether paid or not. In general, this includes regular and overtime hours, breaks, travel time, training in the workplace and time lost, in brief, work stoppages where workers remain at their posts. On the other hand, time lost due to strikes, lockouts, annual vacation, public holidays, sick leave, maternity leave or leave for personal needs are not included in total hours worked.</t>
  </si>
  <si>
    <t>This is the annual average of hours worked per job in all categories of jobs.</t>
  </si>
  <si>
    <t>The total compensation for all jobs consists of all payments in cash or in kind made by domestic producers to workers for services rendered. It includes wages and salaries and employer's social contributions of employees, plus an imputed labour income for self-employed workers.</t>
  </si>
  <si>
    <t>Labour productivity is the ratio between real value added and hours worked. Real value added for each industry and each aggregate is constructed from a Fisher chain index.</t>
  </si>
  <si>
    <t>Labour share corresponds to the ratio of total compensation as a percentage to the nominal value added.</t>
  </si>
  <si>
    <t>Total economic activities that have been realized within the country. This includes both business and non-business sectors.</t>
  </si>
  <si>
    <t>How to cite: Statistics Canada. Table 36-10-0480-01 Labour productivity and related measures by business sector industry and by non-commercial activity consistent with the industry accounts</t>
  </si>
  <si>
    <t>https://www150.statcan.gc.ca/t1/tbl1/en/tv.action?pid=3610048001</t>
  </si>
  <si>
    <t>DOI: https://doi.org/10.25318/3610048001-eng</t>
  </si>
  <si>
    <t>Provincial and Territorial Gross Domestic Product by Income and by Expenditure Accounts - 1902</t>
  </si>
  <si>
    <t>Estimates</t>
  </si>
  <si>
    <t>Total contributions to social insurance plans</t>
  </si>
  <si>
    <t>Total federal</t>
  </si>
  <si>
    <t>Employer and employee contributions to employment insurance</t>
  </si>
  <si>
    <t>Total provincial</t>
  </si>
  <si>
    <t>Employer contributions to worker's compensation</t>
  </si>
  <si>
    <t>Contributions to social insurance plans, other</t>
  </si>
  <si>
    <t>Employer and employee contributions to Canada Pension Plan (CPP)</t>
  </si>
  <si>
    <t>Employer and employee contributions to Quebec Pension Plan (QPP)</t>
  </si>
  <si>
    <t>Canada totals in the provincial economic accounts (PEA) do not correspond to the national income and expenditure accounts (IEA) estimates at certain times of the year. Preliminary PEA estimates produced each spring are benchmarked to the IEA's initial (fourth quarter) release. The IEA's annual revisions, released later each spring, result in a discrepancy between the estimates. The PEA are brought back in line when the IEA's annual revisions are incorporated each fall.</t>
  </si>
  <si>
    <t>Statistics Canada. Table 384-0006 - Direct taxes from persons and contributions to social insurance plans and other transfers to government, provincial economic accounts, annual (dollars)</t>
  </si>
  <si>
    <t>D</t>
  </si>
  <si>
    <t>E</t>
  </si>
  <si>
    <t>G</t>
  </si>
  <si>
    <t>H</t>
  </si>
  <si>
    <t>I</t>
  </si>
  <si>
    <t>J</t>
  </si>
  <si>
    <t>CAGR</t>
  </si>
  <si>
    <t>Year</t>
  </si>
  <si>
    <t>Archived - Gross domestic product (GDP), expenditure-based, annual, 1961 - 2011 (x 1,000,000)</t>
  </si>
  <si>
    <t>Table: 36-10-0255-01 (formerly CANSIM 380-0017)</t>
  </si>
  <si>
    <t>Chained (2002) dollars</t>
  </si>
  <si>
    <t>Gross domestic product (GDP) at market prices</t>
  </si>
  <si>
    <t>How to cite: Statistics Canada. Table 36-10-0255-01 Gross domestic product (GDP), expenditure-based, annual, 1961 - 2011 (x 1,000,000)</t>
  </si>
  <si>
    <t>https://www150.statcan.gc.ca/t1/tbl1/en/tv.action?pid=3610025501</t>
  </si>
  <si>
    <t>DOI: https://doi.org/10.25318/3610025501-eng</t>
  </si>
  <si>
    <t>1981-2019</t>
  </si>
  <si>
    <t>Taxes less subsidies on production</t>
  </si>
  <si>
    <t>Taxes less subsidies on products and imports</t>
  </si>
  <si>
    <t>Amount</t>
  </si>
  <si>
    <t>CPP contributions</t>
  </si>
  <si>
    <t>QPP contributions</t>
  </si>
  <si>
    <r>
      <rPr>
        <b/>
        <sz val="11"/>
        <color theme="1"/>
        <rFont val="Calibri"/>
        <family val="2"/>
        <scheme val="minor"/>
      </rPr>
      <t>Average</t>
    </r>
    <r>
      <rPr>
        <sz val="11"/>
        <color theme="1"/>
        <rFont val="Calibri"/>
        <family val="2"/>
        <scheme val="minor"/>
      </rPr>
      <t xml:space="preserve"> hourly wage rate</t>
    </r>
  </si>
  <si>
    <r>
      <rPr>
        <b/>
        <sz val="11"/>
        <color theme="1"/>
        <rFont val="Calibri"/>
        <family val="2"/>
        <scheme val="minor"/>
      </rPr>
      <t>Median</t>
    </r>
    <r>
      <rPr>
        <sz val="11"/>
        <color theme="1"/>
        <rFont val="Calibri"/>
        <family val="2"/>
        <scheme val="minor"/>
      </rPr>
      <t xml:space="preserve"> hourly wage rate</t>
    </r>
  </si>
  <si>
    <t>Data quality indicators are based on the coefficient of variation (CV) and number of observations. Quality indicators indicate the following: A - Excellent (CV between 0% and 2%); B - Very good (CV between 2% and 4%); C - Good (CV between 4% and 8%); D - Acceptable (CV between 8% and 16%); E - Use with caution (CV greater than or equal to 16%).</t>
  </si>
  <si>
    <t>1976-1981</t>
  </si>
  <si>
    <t>1981-1989</t>
  </si>
  <si>
    <t>1989-2000</t>
  </si>
  <si>
    <t>2000-2008</t>
  </si>
  <si>
    <t>1976-2019</t>
  </si>
  <si>
    <t>avg</t>
  </si>
  <si>
    <t xml:space="preserve">med </t>
  </si>
  <si>
    <t>2008-2019</t>
  </si>
  <si>
    <t>CAGR 2011-2019</t>
  </si>
  <si>
    <t>CAGR 1981-2011</t>
  </si>
  <si>
    <t>Archived - Labour productivity and related variables, by industry according to the Canadian System of National Accounts 1 2</t>
  </si>
  <si>
    <t>Table: 36-10-0303-01 (formerly CANSIM 383-0003)</t>
  </si>
  <si>
    <t>Real value added 4</t>
  </si>
  <si>
    <t>Total number of jobs 5</t>
  </si>
  <si>
    <t>Hours worked for all jobs 7</t>
  </si>
  <si>
    <t>Total compensation for all jobs 8</t>
  </si>
  <si>
    <t>Labour productivity 9</t>
  </si>
  <si>
    <t>Total compensation per job 10</t>
  </si>
  <si>
    <t>Total compensation per hour worked 11</t>
  </si>
  <si>
    <t>Unit labour cost 12</t>
  </si>
  <si>
    <t>Number of employee jobs 13</t>
  </si>
  <si>
    <t>Annual average number of hours worked for employee jobs 14</t>
  </si>
  <si>
    <t>Hours worked for employee jobs 15</t>
  </si>
  <si>
    <t>Total compensation per hour worked for employee jobs 16</t>
  </si>
  <si>
    <t>Total economy, special aggregation (x 1,000,000) 17</t>
  </si>
  <si>
    <t>Total economy, special aggregation 17</t>
  </si>
  <si>
    <t>Total economy, special aggregation (x 1,000) 17</t>
  </si>
  <si>
    <t>1992 constant dollars</t>
  </si>
  <si>
    <t>Dollars per unit of real GDP</t>
  </si>
  <si>
    <t>How to cite: Statistics Canada. Table 36-10-0303-01 Labour productivity and related variables, by industry according to the Canadian System of National Accounts</t>
  </si>
  <si>
    <t>https://www150.statcan.gc.ca/t1/tbl1/en/tv.action?pid=3610030301</t>
  </si>
  <si>
    <t>DOI: https://doi.org/10.25318/3610030301-eng</t>
  </si>
  <si>
    <t>CAGR 1997-2001</t>
  </si>
  <si>
    <t>CAGR 1981-1996</t>
  </si>
  <si>
    <t>Unadjusted</t>
  </si>
  <si>
    <t>Sources</t>
  </si>
  <si>
    <t>Current</t>
  </si>
  <si>
    <t>Chained</t>
  </si>
  <si>
    <t>1961-1981</t>
  </si>
  <si>
    <t>1981-2000</t>
  </si>
  <si>
    <t>Employment income</t>
  </si>
  <si>
    <t>Multifactor productivity, value-added, capital input and labour input in the aggregate business sector and major sub-sectors, by industry 1</t>
  </si>
  <si>
    <t>Table: 36-10-0208-01 (formerly CANSIM 383-0021)</t>
  </si>
  <si>
    <t>Labour productivity 2</t>
  </si>
  <si>
    <t>Real gross domestic product (GDP) 3</t>
  </si>
  <si>
    <t>Gross domestic product (GDP) 4</t>
  </si>
  <si>
    <t>Labour compensation 5</t>
  </si>
  <si>
    <t>Business sector 1</t>
  </si>
  <si>
    <t>Canada (x 1,000,000)</t>
  </si>
  <si>
    <t>Index, 2012=100</t>
  </si>
  <si>
    <t>2017-2019 cagr for real gdp index:</t>
  </si>
  <si>
    <t>CAGR 1961-2019</t>
  </si>
  <si>
    <t>The business sector covers the whole economy less public administration, non-profit institutions and the rental value of owner-occupied dwellings.</t>
  </si>
  <si>
    <t>Labour productivity is measured as real gross domestic product (GDP) per hours worked. It shows the time profile of how productively labour is used to generate value-added. Changes in value-added-based labour productivity reflect the joint influence of capital, skill upgrading, and overall productive efficiency.</t>
  </si>
  <si>
    <t>Real gross domestic product (GDP) (or real value-added) is a chained Fisher quantity index of gross domestic product (GDP) at basic prices.</t>
  </si>
  <si>
    <t>Gross domestic product (GDP) is valued at basic prices. It is calculated as gross output at basic prices minus intermediate inputs at purchaser prices. Data on gross domestic product (GDP) are available up to the most current year of the input-output table.</t>
  </si>
  <si>
    <t>Labour compensation consists of all payments in cash or in kind made by domestic producers to workers for services rendered - in other words, total payroll. It includes the salaries and supplementary labour income of paid workers, plus an imputed labour income of self-employed workers. Data on labour compensation are available up to the most current year of the input-output table.</t>
  </si>
  <si>
    <t>How to cite: Statistics Canada. Table 36-10-0208-01 Multifactor productivity, value-added, capital input and labour input in the aggregate business sector and major sub-sectors, by industry</t>
  </si>
  <si>
    <t>https://www150.statcan.gc.ca/t1/tbl1/en/tv.action?pid=3610020801</t>
  </si>
  <si>
    <t>DOI:  https://doi.org/10.25318/3610020801-eng</t>
  </si>
  <si>
    <t>2000-2019</t>
  </si>
  <si>
    <t>Median Hours Worked per Year (Weekly Hours*(52-Weeks Absent))</t>
  </si>
  <si>
    <t>MedHoursWorkedYear</t>
  </si>
  <si>
    <t>From Jacob's LFS microdata calculations</t>
  </si>
  <si>
    <t>1997-2011</t>
  </si>
  <si>
    <t>Indexes of labour productivity and related measures, by business sector industry, seasonally adjusted</t>
  </si>
  <si>
    <t>Table: 36-10-0207-01 (formerly CANSIM 383-0012)</t>
  </si>
  <si>
    <t>Labour productivity 2 3</t>
  </si>
  <si>
    <t>Total economy 4</t>
  </si>
  <si>
    <t>The North American Industry Classification System (NAICS) is an industry classification system developed by the statistical agencies of Canada, Mexico and the United States. Created against the background of the North American Free Trade Agreement, it is designed to provide common definitions of the industrial structure of the three countries and a common statistical framework to facilitate the analysis of the three economies. NAICS is based on supply side or production oriented principles, to ensure that industrial data, classified to NAICS, is suitable for the analysis of production related issues such as industrial performance. Since 1997, the System of National Accounts' (SNA) input-output industry classification system is based on NAICS. In the National Accounts industries, the levels of the different classification systems were chosen so as to provide the most detail possible in order to maximise continuity with the previous classification systems used in Statistics Canada since 1961. Therefore, the greatest level of detail that is available over time occurs at the L level of aggregation, which corresponds, to 105 industries. This L level can also be aggregated to the M level (medium - 56 industries) and to the S level (small - 21 industries).</t>
  </si>
  <si>
    <t>Quarterly estimates of productivity in the total economy and in the industries are derived from a Fisher chained index of gross domestic product (GDP). The approach to measure the GDP in the total economy differs from the one that used in the estimates by industry. For the total economy, GDP is measured using the expenditure approach at market prices published by the Quarterly Income and Expenditure Accounts. For the estimates by industry, GDP is measured using the value added approach at basic prices published by the Industry Accounts Division. This was the Fisher chained index in the case of years for which final input-output tables are available. For the most current years or annual post-benchmarks, the real GDP is based on a fixed-weight Laspeyres chained index formula. GDP estimates in the productivity measures for the businesses producing services and for real estate, and rental and leasing exclude the rental value of owner occupied dwellings.</t>
  </si>
  <si>
    <t>Labour productivity is the ratio between real GDP and hours worked. For the estimates of productivity in the total economy, a Fisher chain index of GDP at market prices is used as measure of the output. On the other hand, in the quarterly productivity estimates for the industries, a Fisher chain index of GDP at basic prices for each industry is used as measure of the output up to the last year benchmark for which final input-output tables are available, after that by a fixed-weight volume Laspeyres chained index formula for the most recent years.</t>
  </si>
  <si>
    <t>Total economic activities that have been realized within the country. That covers both business and non-business sectors.</t>
  </si>
  <si>
    <t>How to cite: Statistics Canada. Table 36-10-0207-01 Indexes of labour productivity and related measures, by business sector industry, seasonally adjusted</t>
  </si>
  <si>
    <t>https://www150.statcan.gc.ca/t1/tbl1/en/tv.action?pid=3610020701</t>
  </si>
  <si>
    <t>DOI:  https://doi.org/10.25318/3610020701-eng</t>
  </si>
  <si>
    <t>Archived - Gross domestic product (GDP), income-based, annual, 1961 - 2011 (x 1,000,000)</t>
  </si>
  <si>
    <t>Table: 36-10-0254-01 (formerly CANSIM 380-0016)</t>
  </si>
  <si>
    <t>Net Domestic Product (NDP) at basic prices</t>
  </si>
  <si>
    <t>Wages, salaries and supplementary labour income</t>
  </si>
  <si>
    <t>Capital consumption allowances</t>
  </si>
  <si>
    <t>How to cite: Statistics Canada. Table 36-10-0254-01 Gross domestic product (GDP), income-based, annual, 1961 - 2011 (x 1,000,000)</t>
  </si>
  <si>
    <t>DOI: https://doi.org/10.25318/3610025401-eng</t>
  </si>
  <si>
    <t>Total consumption of fixed capital</t>
  </si>
  <si>
    <t>Overlapping period from 384-0017</t>
  </si>
  <si>
    <t>1981-1996</t>
  </si>
  <si>
    <t>1981-2011</t>
  </si>
  <si>
    <t>1961-1976</t>
  </si>
  <si>
    <t>Self-employment income</t>
  </si>
  <si>
    <t>use with caution</t>
  </si>
  <si>
    <t>data quality: acceptable</t>
  </si>
  <si>
    <t>Median hourly wage (current dollars, LFS)</t>
  </si>
  <si>
    <t>Average hourly wage (current dollars, LFS)</t>
  </si>
  <si>
    <t>Depreciation share of GDP (per cent)</t>
  </si>
  <si>
    <t>Labour share of GDP (per cent)</t>
  </si>
  <si>
    <t>Labour's terms of trade</t>
  </si>
  <si>
    <t>2008-2014</t>
  </si>
  <si>
    <t>Hours worked and labour compensation by type of worker and industry (x 1,000) 1 2</t>
  </si>
  <si>
    <t>Table: 36-10-0209-01 (formerly CANSIM 383-0024)</t>
  </si>
  <si>
    <t>Hours worked 3</t>
  </si>
  <si>
    <t>Males</t>
  </si>
  <si>
    <t>Females</t>
  </si>
  <si>
    <t>15 to 34 years</t>
  </si>
  <si>
    <t>35 to 54 years</t>
  </si>
  <si>
    <t>55 years and over</t>
  </si>
  <si>
    <t>Primary or secondary education</t>
  </si>
  <si>
    <t>Some or completed post-secondary education</t>
  </si>
  <si>
    <t>University degrees or above</t>
  </si>
  <si>
    <t>Self-employed workers 4</t>
  </si>
  <si>
    <t>Business sector</t>
  </si>
  <si>
    <t>The table provides data that are used by the Canadian Productivity Accounts (CPA) to estimate labour input for the multifactor productivity growth measures. To estimate labour input, the CPAs generate time series data on hours worked and labour compensation, cross-classified workers by sex, age, educational attainment and class of workers (paid vs. self-employed workers). Labour input is estimated as a weighted sum of hours worked using labour compensation as weights across different categories of workers. The measure takes into account the effect of the compositional shifts of hours worked towards more educated and more experienced workers on labour input. A description of the method used to derive the measure is offered online in the publication The Canadian Productivity Review: "User Guide for Statistics Canada's Annual Multifactor Productivity Program" (15-206-XIE2007014, free), available from the Publications module of our website.</t>
  </si>
  <si>
    <t>Data for two industries: administrative and support services [561]; and repair and maintenance [811], have been corrected. There was no impact on other data in this table as a result of this correction.</t>
  </si>
  <si>
    <t>The number of hours worked in all jobs is the number of all jobs times the annual average hours worked in all jobs. According to the retained definition, hours worked means the total number of hours that a person spends working, whether paid or not. In general, this includes regular and overtime hours, breaks, travel time, training in the workplace and time lost in brief work stoppages where workers remain at their posts. On the other hand, time lost due to strikes, lockouts, annual vacation, public holidays, sick leave, maternity leave or leave for personal needs are not included in total hours worked.</t>
  </si>
  <si>
    <t>Those workers are unincorporated working owners, self-employed persons who do not have a business and persons working in a family business without pay.</t>
  </si>
  <si>
    <t>How to cite: Statistics Canada. Table 36-10-0209-01 Hours worked and labour compensation by type of worker and industry (x 1,000)</t>
  </si>
  <si>
    <t>https://www150.statcan.gc.ca/t1/tbl1/en/tv.action?pid=3610020901</t>
  </si>
  <si>
    <t>DOI: https://doi.org/10.25318/3610020901-eng</t>
  </si>
  <si>
    <t>2014-2019</t>
  </si>
  <si>
    <t>2009-2019</t>
  </si>
  <si>
    <t>2008-2013</t>
  </si>
  <si>
    <t>2013-2019</t>
  </si>
  <si>
    <t>2001-2008</t>
  </si>
  <si>
    <t>1990-2000</t>
  </si>
  <si>
    <t>1982-1989</t>
  </si>
  <si>
    <t>1977-1981</t>
  </si>
  <si>
    <t>2007-2019</t>
  </si>
  <si>
    <t>1999-2008</t>
  </si>
  <si>
    <t>1980-1989</t>
  </si>
  <si>
    <t>1975-1981</t>
  </si>
  <si>
    <t>1988-2000</t>
  </si>
  <si>
    <t>Table of Contents</t>
  </si>
  <si>
    <t>Taxes less subsidies on factors of production</t>
  </si>
  <si>
    <t>CCA measure, 1981-2011</t>
  </si>
  <si>
    <t>taxes total</t>
  </si>
  <si>
    <t>Taxes less subsidies on products</t>
  </si>
  <si>
    <t>Taxation share of GDP (percent)</t>
  </si>
  <si>
    <t>Capital share excluding depreciation and taxes (per cent)</t>
  </si>
  <si>
    <t>Start-date sensitivity tests</t>
  </si>
  <si>
    <t>Main analysis</t>
  </si>
  <si>
    <t>Other periods</t>
  </si>
  <si>
    <t>2011-2019</t>
  </si>
  <si>
    <t>Gross domestic product (GDP) at basic prices, by industry, provinces and territories (x 1,000,000) c 1 2 3 4 5 6 7</t>
  </si>
  <si>
    <t>Table: 36-10-0402-01 (formerly CANSIM 379-0030)</t>
  </si>
  <si>
    <t>Release date: 2012-12-14</t>
  </si>
  <si>
    <t>Geography: Province or territory</t>
  </si>
  <si>
    <t>Newfoundland and Labrador</t>
  </si>
  <si>
    <t>Prince Edward Island</t>
  </si>
  <si>
    <t>Nova Scotia</t>
  </si>
  <si>
    <t>New Brunswick</t>
  </si>
  <si>
    <t>Quebec</t>
  </si>
  <si>
    <t>Ontario</t>
  </si>
  <si>
    <t>Manitoba</t>
  </si>
  <si>
    <t>Saskatchewan</t>
  </si>
  <si>
    <t>Alberta</t>
  </si>
  <si>
    <t>British Columbia</t>
  </si>
  <si>
    <t>Yukon</t>
  </si>
  <si>
    <t>Northwest Territories</t>
  </si>
  <si>
    <t>Nunavut</t>
  </si>
  <si>
    <t>All industries  [T001] 9</t>
  </si>
  <si>
    <t>Residential building construction  [23A] 10</t>
  </si>
  <si>
    <t>Lessors of real estate  [5311]</t>
  </si>
  <si>
    <t>Owner-occupied dwellings  [5311A] 11</t>
  </si>
  <si>
    <t>2015-06-22T04:00:00Z</t>
  </si>
  <si>
    <t>On June 22, 2015, provincial and territorial values for special aggregates (tabulations T002 through T016) were corrected for 2014 and subsequently revised in November, 2015 as part of the annual revision.</t>
  </si>
  <si>
    <t>For the gross domestic product (GDP) by industry refer to table 36-10-0434-03 (formerly CANSIM 379-0031) for Canada in chained dollars, table 36-10-0401-01 (formerly CANSIM 379-0029) for Canada in current dollars, table 36-10-0400-01 (formerly CANSIM 379-0028) for provinces and territories in percentage share.</t>
  </si>
  <si>
    <t>For the chained dollars, the aggregates are not equal to the sum of their components.</t>
  </si>
  <si>
    <t>The November 10, 2015 release incorporates comprehensive revisions to the provincial-territorial estimates of gross domestic product by industry for reference years 2007 to 2014. For more information on the source of these changes, consult the Latest Developments in the Canadian Economic Accounts in the system of macroeconomic accounts module.</t>
  </si>
  <si>
    <t>As part of the 2015 comprehensive revision of the Canadian System of Macroeconomic Accounts (CSMA), the provincial-territorial Gross Domestic Product (GDP) by industry data in chained (2007) dollars for the period 1997 to 2006 have been released on December 15, 2015. The data for the period 1997 to 2006 have been aligned with those published on November 10, 2015 for the period 2007 to 2014. In addition, the chained (2007) dollars for the provincial and territorial GDP for the following three aggregates were revised for the period 2007-2014 vis-à-vis those released on November 10, 2015: information and communication technology-total, information and communication technology-manufacturing, and information and communication technology-services. The growth rates for these three series for the 2008-2014 period were unaffected.</t>
  </si>
  <si>
    <t>With November 8, 2018 release, current price and chained Fisher Gross Domestic Product (GDP) estimates by industry for the period 1997 to 2006 have been revised to improve the continuity of the GDP by industry time series and to enhance their coherence with expenditure-based GDP.</t>
  </si>
  <si>
    <t>With May 1, 2019 release, the provincial and territorial gross domestic product (GDP) by industry adopted the North American Industry Classification System (NAICS) Canada 2017 version 3.0.</t>
  </si>
  <si>
    <t>Since October 17, 2018, the sale of cannabis for non-medical purposes is legal in Canada. The provincial and territorial gross domestic product (GDP) by industry estimates will begin to take into account this activity and the licensed production of cannabis, as well as the unlicensed production and sale of cannabis, in the release of May 1, 2019 data. For more information, please read the article "Integrating the production, distribution and consumption of cannabis in the Canadian national economic accounts".</t>
  </si>
  <si>
    <t>Aggregate T001 combines the North American Industry Classification System (NAICS) codes 11-91.</t>
  </si>
  <si>
    <t>Industries in sector 23 are special hybrids that correspond to sections of the North American Industry Classification System (NAICS) code 23.</t>
  </si>
  <si>
    <t>Owner-occupied dwellings (industry 5311A) is defined as resident households who own the dwelling where they reside and who are considered for purpose of the National Accounts to receive an income in kind equivalent to the market rental value of their dwelling.</t>
  </si>
  <si>
    <t>How to cite: Statistics Canada. Table 36-10-0402-01 Gross domestic product (GDP) at basic prices, by industry, provinces and territories (x 1,000,000)</t>
  </si>
  <si>
    <t>https://www150.statcan.gc.ca/t1/tbl1/en/tv.action?pid=3610040201</t>
  </si>
  <si>
    <t>DOI: https://doi.org/10.25318/3610040201-eng</t>
  </si>
  <si>
    <t>From table 36-10-0402-01 (formerly CANSIM 379-0030)</t>
  </si>
  <si>
    <t>Current dollar totals</t>
  </si>
  <si>
    <t>As a share of "All industries"</t>
  </si>
  <si>
    <t>1997*</t>
  </si>
  <si>
    <t>*1997 and 1998 exclude imputed rents for Nunavut</t>
  </si>
  <si>
    <t>1998*</t>
  </si>
  <si>
    <t>1976-2000</t>
  </si>
  <si>
    <t>GDP 2019=100</t>
  </si>
  <si>
    <t>Final consumption expenditure</t>
  </si>
  <si>
    <t>Gross domestic product, expenditure-based, provincial and territorial, annual (x 1,000,000)</t>
  </si>
  <si>
    <t>share of sli</t>
  </si>
  <si>
    <t>Productivity</t>
  </si>
  <si>
    <t>1997-2019</t>
  </si>
  <si>
    <t>Output per hour worked (chained 2012 dollars)</t>
  </si>
  <si>
    <t>1961-2019</t>
  </si>
  <si>
    <t>Total nominal taxes (millions of current dollars)</t>
  </si>
  <si>
    <t>As shares of nominal output (from Appendix 1 column B)</t>
  </si>
  <si>
    <t>Notes</t>
  </si>
  <si>
    <t>CPI</t>
  </si>
  <si>
    <t>1976-1997</t>
  </si>
  <si>
    <t>E=B/C</t>
  </si>
  <si>
    <t>SLI as share of total compensation</t>
  </si>
  <si>
    <t>Total taxes</t>
  </si>
  <si>
    <t>h</t>
  </si>
  <si>
    <t>Average hours worked per year in all jobs</t>
  </si>
  <si>
    <t>Employers' social contributions (millions of current dollars)</t>
  </si>
  <si>
    <t>1961-1997</t>
  </si>
  <si>
    <t>Upper income limit, income share and average of adjusted market, total and after-tax income by income decile c 1 2 3 4</t>
  </si>
  <si>
    <t>Table: 11-10-0193-01 (formerly CANSIM 206-0032)</t>
  </si>
  <si>
    <t>Release date: 2015-07-08</t>
  </si>
  <si>
    <t>Canada 8 (map)</t>
  </si>
  <si>
    <t>Adjusted market income</t>
  </si>
  <si>
    <t>Average income</t>
  </si>
  <si>
    <t>Lowest decile</t>
  </si>
  <si>
    <t>Second decile</t>
  </si>
  <si>
    <t>Third decile</t>
  </si>
  <si>
    <t>Fourth decile</t>
  </si>
  <si>
    <t>Fifth decile</t>
  </si>
  <si>
    <t>Sixth decile</t>
  </si>
  <si>
    <t>Seventh decile</t>
  </si>
  <si>
    <t>Eighth decile</t>
  </si>
  <si>
    <t>Ninth decile</t>
  </si>
  <si>
    <t>Highest decile</t>
  </si>
  <si>
    <t>2020-02-24T05:00:00Z</t>
  </si>
  <si>
    <t>On February 24, 2020, adjusted after-tax income estimates for Quebec and Canada were corrected for 2017.</t>
  </si>
  <si>
    <t>Estimates from the Survey of Consumer Finances include income data for persons aged 15 years and over. Estimates from the Survey of Labour and Income Dynamics and the Canadian Income Survey include income data for persons aged 16 years and over.</t>
  </si>
  <si>
    <t>The concept of income covers income received while a resident of Canada or as relevant for income tax purposes in Canada. Market income is the sum of earnings (from employment and net self-employment), net investment income, private retirement income, and the items under other income. It is also called income before taxes and transfers. Total income refers to income from all sources including government transfers and before deduction of federal and provincial income taxes. It may also be called income before tax (but after transfers). After-tax income is total income less income tax. It may also be called income after tax.</t>
  </si>
  <si>
    <t>In order to take into account the economies of scale present in larger households, the different types of income are adjusted by dividing the household income by the square root of the household size.</t>
  </si>
  <si>
    <t>In order to take into account the economies of scale present in larger households, the different types of income are adjusted by dividing the household income by the square root of the household size. All persons in the population are ranked from lowest to highest by the value of their adjusted household income. Then, the ranked population is divided into ten groups of equal numbers of units, called deciles.</t>
  </si>
  <si>
    <t>How to cite: Statistics Canada. Table 11-10-0193-01 Upper income limit, income share and average of adjusted market, total and after-tax income by income decile</t>
  </si>
  <si>
    <t>https://www150.statcan.gc.ca/t1/tbl1/en/tv.action?pid=1110019301</t>
  </si>
  <si>
    <t>DOI: https://doi.org/10.25318/1110019301-eng</t>
  </si>
  <si>
    <t>1st</t>
  </si>
  <si>
    <t>2nd</t>
  </si>
  <si>
    <t>3rd</t>
  </si>
  <si>
    <t>4th</t>
  </si>
  <si>
    <t>5th</t>
  </si>
  <si>
    <t>6th</t>
  </si>
  <si>
    <t>7th</t>
  </si>
  <si>
    <t>8th</t>
  </si>
  <si>
    <t>9th</t>
  </si>
  <si>
    <t>10th</t>
  </si>
  <si>
    <t>High income tax filers in Canada c 1 2 3 4</t>
  </si>
  <si>
    <t>Table: 11-10-0055-01 (formerly CANSIM 204-0001)</t>
  </si>
  <si>
    <t>Release date: 2012-01-28</t>
  </si>
  <si>
    <t>Geography: Canada, Geographical region of Canada, Province or territory, Census metropolitan area, Census metropolitan area part</t>
  </si>
  <si>
    <t>Total income 5</t>
  </si>
  <si>
    <t>Top 0.01 percent income group</t>
  </si>
  <si>
    <t>Top 0.1 percent income group</t>
  </si>
  <si>
    <t>Top 1 percent income group</t>
  </si>
  <si>
    <t>Median income 4</t>
  </si>
  <si>
    <t>Average income 4</t>
  </si>
  <si>
    <t>Share of income 6</t>
  </si>
  <si>
    <t>Percentage of income from wages and salaries</t>
  </si>
  <si>
    <t>2019-11-13T05:00:00Z</t>
  </si>
  <si>
    <t>On November 13, 2019, estimates related to Quebec provincial income taxes and national after-tax income were corrected for 2017.</t>
  </si>
  <si>
    <t>Statistics in this table are based on always ranking tax filers within the national (Canada-wide) income distribution. Please see Table 11-10-0056-01 for statistics based on ranking tax filers within the income distribution of a specific geographic area.</t>
  </si>
  <si>
    <t>While there is no standard definition of high income, this table provides statistics based on several thresholds employed in previous research to identify high income persons. For an example, see Brian Murphy, Paul Roberts, and Michael Wolfson (2007): "A profile of high-income Canadians 1982 to 2004". Income Research Paper Series, Catalogue no. 75F0002MIE -- No. 006, Statistics Canada, Ottawa, Ontario.</t>
  </si>
  <si>
    <t>The Longitudinal Administrative Databank (LAD) is a 20% random sample of Canadian tax filers. Since not all individuals file income tax returns and a small portion of filers die every year, statistics contained in this table should be interpreted in the context of living tax filers, not the entire population. The sample is restricted to persons who filed a tax return and resided inside Canada with a known geographic location. Further sampling restrictions are imposed for the dynamic statistics.  Dynamic statistics are those that measure the tendency of individuals stay or move between income quantiles over a given time period, for example the Percentage of tax filers in top 5 percentiles at least once during the preceding five-year period.</t>
  </si>
  <si>
    <t>The income threshold, the median and average income and income taxes in the table are all expressed in current dollars. Users who wish to compare these statistics over time may need to convert them into constant dollar values by using, for example, the annual All-items Consumer Price Index (Table 18-10-0005-01).</t>
  </si>
  <si>
    <t>The income concepts in the Longitudinal Administrative Databank (LAD) are based on available information from the federal and provincial income tax forms. Generally, market income consists of income from earnings, investments, pensions, spousal support payments and other taxable income. Total (or before-tax) income is equal to market income plus government transfers and refundable tax credits. After-tax income is equal to total income minus federal and provincial income taxes.</t>
  </si>
  <si>
    <t>The share of income measures the concentration of income within a group of tax filers. It tells how much of the income of a given geographic unit is held by those who belong to a given income group within the geographic area.</t>
  </si>
  <si>
    <t>How to cite: Statistics Canada. Table 11-10-0055-01 High income tax filers in Canada</t>
  </si>
  <si>
    <t>https://www150.statcan.gc.ca/t1/tbl1/en/tv.action?pid=1110005501</t>
  </si>
  <si>
    <t>DOI: https://doi.org/10.25318/1110005501-eng</t>
  </si>
  <si>
    <t>Source</t>
  </si>
  <si>
    <t>T10</t>
  </si>
  <si>
    <t>T9</t>
  </si>
  <si>
    <t>1976-2014</t>
  </si>
  <si>
    <t>Compensation/wage ratio</t>
  </si>
  <si>
    <t>Ratio from Greenspon</t>
  </si>
  <si>
    <t>SNA</t>
  </si>
  <si>
    <t>PA</t>
  </si>
  <si>
    <t>36-10-0221-01,
36-10-0254-01</t>
  </si>
  <si>
    <t>All industries 5</t>
  </si>
  <si>
    <t>Chained (2012) dollars in thousands</t>
  </si>
  <si>
    <t>36-10-0222-01,
36-10-0255-01</t>
  </si>
  <si>
    <t>36-10-0480-01,
36-10-0303-01</t>
  </si>
  <si>
    <t>Median annual wage income (2019 constant dollars, SLID/SCF/CIS)</t>
  </si>
  <si>
    <t>Release date: 2016-07-08</t>
  </si>
  <si>
    <t>Number of persons (x 1,000)</t>
  </si>
  <si>
    <t>Number with income (x 1,000)</t>
  </si>
  <si>
    <t>Aggregate income (x 1,000,000)</t>
  </si>
  <si>
    <t>LFS microdata</t>
  </si>
  <si>
    <t>Consumer Price Index (2019 = 100)</t>
  </si>
  <si>
    <t>Consumption expenditure deflator (2019=100)</t>
  </si>
  <si>
    <t>Nominal value added 4</t>
  </si>
  <si>
    <t>Nominal value added</t>
  </si>
  <si>
    <t>1997-2017</t>
  </si>
  <si>
    <t>1997-2001</t>
  </si>
  <si>
    <t>nominal value added as calculated from real values and gdp deflator</t>
  </si>
  <si>
    <t>williams historical series</t>
  </si>
  <si>
    <t>Deflator, 2012=100</t>
  </si>
  <si>
    <t>Average per hour compensation for all jobs (2019 dollars, GDP deflator)</t>
  </si>
  <si>
    <t>Average per hour compensation for all jobs (2019 dollars CPI)</t>
  </si>
  <si>
    <t>Average per hour compensation for all jobs (2019 dollars HCE deflator)</t>
  </si>
  <si>
    <t>Total real compensation for all jobs (millions of 2019 dollars, HCE deflator)</t>
  </si>
  <si>
    <t>Total real compensation for all jobs (millions of 2019 dollars, CPI)</t>
  </si>
  <si>
    <t>Total real compensation for all jobs (millions of 2019 dollars, GDP deflator)</t>
  </si>
  <si>
    <t>36-10-0480-01</t>
  </si>
  <si>
    <t>Average hours worked per year from microdata</t>
  </si>
  <si>
    <t>Median hours worked per year from microdata</t>
  </si>
  <si>
    <t>Labour share of GVA (per cent)</t>
  </si>
  <si>
    <t>Total nominal capital consumption (millions of dollars)</t>
  </si>
  <si>
    <t>Aggregate income from employment (millions of 2019 dollars)</t>
  </si>
  <si>
    <t>Aggregate income from wages, salaries and commissions (millions of 2019 dollars)</t>
  </si>
  <si>
    <t>Aggregate income from self-employment (millions of 2019 dollars)</t>
  </si>
  <si>
    <t>SLID/SCF/CIS</t>
  </si>
  <si>
    <t>Agggregate nominal employment income (millions of current dollars, re-inflated from real series using GDP deflator)</t>
  </si>
  <si>
    <t>Agggregate nominal employment income (millions of current dollars, re-inflated from real series using CPI)</t>
  </si>
  <si>
    <t>Agggregate real employment income (millions of constant 2019 dollars)</t>
  </si>
  <si>
    <t>Total real compensation for all employee jobs (millions of 2019 dollars, GDP deflator)</t>
  </si>
  <si>
    <t>Total real compensation for all employee jobs (millions of 2019 dollars, CPI)</t>
  </si>
  <si>
    <t>Total real compensation for all employee jobs (millions of 2019 dollars, HCE deflator)</t>
  </si>
  <si>
    <t>LFS</t>
  </si>
  <si>
    <t>Total nominal compensation for all employee jobs (millions of current dollars)</t>
  </si>
  <si>
    <t>Total nominal compensation for all jobs (millions of current dollars)</t>
  </si>
  <si>
    <t>Employer contributions to QPP</t>
  </si>
  <si>
    <t>Employer contributions to CPP</t>
  </si>
  <si>
    <t>Employer contributions to employment insurance</t>
  </si>
  <si>
    <t>Employer contributions to CPP and QPP combined</t>
  </si>
  <si>
    <t>PA compensation, PA output</t>
  </si>
  <si>
    <t>SNA compensation SNA output</t>
  </si>
  <si>
    <t>SNA depreciation, SNA output</t>
  </si>
  <si>
    <t>SNA taxes, SNA output</t>
  </si>
  <si>
    <t>Total number of jobs (millions)</t>
  </si>
  <si>
    <t>36-10-0209-01</t>
  </si>
  <si>
    <t>Total hours (millions)</t>
  </si>
  <si>
    <t>Total hours worked for all jobs (millions of hours)</t>
  </si>
  <si>
    <t>Total hours worked by self-employed workers (millions of hours)</t>
  </si>
  <si>
    <t>Labour productivity from quarterly estimates indexed 2012=100</t>
  </si>
  <si>
    <t>36-10-0480-01,
36-10-0303-01,</t>
  </si>
  <si>
    <t xml:space="preserve">36-10-0207-01 </t>
  </si>
  <si>
    <t>36-10-0130-01</t>
  </si>
  <si>
    <t xml:space="preserve">18-10-0005-01 </t>
  </si>
  <si>
    <t>Implicit GDP Deflator (2019 = 100)</t>
  </si>
  <si>
    <t>B= T1.E/T2.B</t>
  </si>
  <si>
    <t>D= T6.B*T4.B</t>
  </si>
  <si>
    <t>Table</t>
  </si>
  <si>
    <t>11-10-0239-01</t>
  </si>
  <si>
    <t>11-10-0239-02</t>
  </si>
  <si>
    <t>11-10-0239-03</t>
  </si>
  <si>
    <t>11-10-0239-04</t>
  </si>
  <si>
    <t>11-10-0239-08</t>
  </si>
  <si>
    <t>11-10-0239-09</t>
  </si>
  <si>
    <t>Estimates of labour income</t>
  </si>
  <si>
    <t>36-10-0298-01</t>
  </si>
  <si>
    <t>Estimated total labour income</t>
  </si>
  <si>
    <t>36-10-0221-01,
36-10-0254-01,
36-10-0130-01</t>
  </si>
  <si>
    <t>36-10-0480-01,
36-10-0303-01,
36-10-0130-01</t>
  </si>
  <si>
    <t xml:space="preserve">36-10-0221-01,
36-10-0254-01,
18-10-0005-01 </t>
  </si>
  <si>
    <t xml:space="preserve">36-10-0480-01,
36-10-0303-01,
18-10-0005-01 </t>
  </si>
  <si>
    <t>D=T5.B/T4.C</t>
  </si>
  <si>
    <t>C=T5.B/T4.B</t>
  </si>
  <si>
    <t>E=T5.B/T4.D</t>
  </si>
  <si>
    <t>F=T5.C/T4.B</t>
  </si>
  <si>
    <t>G=T5.C/T4C</t>
  </si>
  <si>
    <t>H=T5.C/T4.D</t>
  </si>
  <si>
    <t>I=G/T2.B</t>
  </si>
  <si>
    <t>J=H/T2.B</t>
  </si>
  <si>
    <t>K=I/T2B</t>
  </si>
  <si>
    <t>PA and SNA</t>
  </si>
  <si>
    <t>B=T5.C-T5.B</t>
  </si>
  <si>
    <t>C=B/T5.B</t>
  </si>
  <si>
    <t>C=B/T5.C</t>
  </si>
  <si>
    <t>36-10-0221-01,
36-10-0254-01,
36-10-0480-01,
36-10-0303-01</t>
  </si>
  <si>
    <t>Table(s)</t>
  </si>
  <si>
    <t>Survey(s)</t>
  </si>
  <si>
    <t>G=F/D</t>
  </si>
  <si>
    <t xml:space="preserve"> 36-10-0221-01</t>
  </si>
  <si>
    <t xml:space="preserve">11-10-0122-01 </t>
  </si>
  <si>
    <t>Pension plans in Canada</t>
  </si>
  <si>
    <t>G=E+F</t>
  </si>
  <si>
    <t>36-10-0477-01</t>
  </si>
  <si>
    <t>36-10-0316-01</t>
  </si>
  <si>
    <t>Median real hourly wage (hours from LFS microdata, 2019 dollars)</t>
  </si>
  <si>
    <t>Median real hourly wage (2000 hours worked per year, 2019 dollars)</t>
  </si>
  <si>
    <t>Average real hourly wage (2019 dollars)</t>
  </si>
  <si>
    <t>Average annual wage income (2019 constant dollars)</t>
  </si>
  <si>
    <t>SLID/SCF/CIS, LFS</t>
  </si>
  <si>
    <t>14-10-0340-01</t>
  </si>
  <si>
    <t>14-10-0340-02</t>
  </si>
  <si>
    <t>Median real hourly wage (2019 CPI dollars)</t>
  </si>
  <si>
    <t>Average real hourly wage (2019 CPI dollars)</t>
  </si>
  <si>
    <t>11-10-0239-04,
11-10-0239-10</t>
  </si>
  <si>
    <t>Data source</t>
  </si>
  <si>
    <t>Includes supplementary labour income?</t>
  </si>
  <si>
    <t>Includes compensation of self-employed?</t>
  </si>
  <si>
    <t>Includes business and non-business sectors?</t>
  </si>
  <si>
    <t>Productivity accounts (PA)</t>
  </si>
  <si>
    <t>Yes</t>
  </si>
  <si>
    <t>No</t>
  </si>
  <si>
    <t>Labour force survey (LFS)</t>
  </si>
  <si>
    <t>National accounts (SNA)</t>
  </si>
  <si>
    <t>Survey of labour and income dynamics and successors (SLID/SCF/CIS)</t>
  </si>
  <si>
    <t xml:space="preserve">Notes on colour coding: </t>
  </si>
  <si>
    <t>Green text denotes numbers which apply growth rates from another series to the linking year.</t>
  </si>
  <si>
    <t>Blue text denotes numbers derived from other series in the appendix, either by indexing, deflating, dividing by an hours series or otherwise applying an operation to an existing series</t>
  </si>
  <si>
    <t>Abbreviations</t>
  </si>
  <si>
    <t>SNA= System of national accounts</t>
  </si>
  <si>
    <t>PA= Productivity accounts</t>
  </si>
  <si>
    <t>LFS= labour force survey</t>
  </si>
  <si>
    <t>SLID/SCF/CIS= Survey of labour income dynamics/Survey of consumer finances/Consumer income survey (all linked by StatsCan)</t>
  </si>
  <si>
    <t>Self-employed and Supplementary labour income</t>
  </si>
  <si>
    <t>The following chart provides a reference for whether SLI or SE labour income are included in the series</t>
  </si>
  <si>
    <t>Nominal and Real Output</t>
  </si>
  <si>
    <t>Price Measures</t>
  </si>
  <si>
    <t xml:space="preserve">T1 </t>
  </si>
  <si>
    <t xml:space="preserve">T2 </t>
  </si>
  <si>
    <t xml:space="preserve">T3 </t>
  </si>
  <si>
    <t xml:space="preserve">T4 </t>
  </si>
  <si>
    <t xml:space="preserve">T5 </t>
  </si>
  <si>
    <t xml:space="preserve">T6 </t>
  </si>
  <si>
    <t xml:space="preserve">T7 </t>
  </si>
  <si>
    <t xml:space="preserve">T8 </t>
  </si>
  <si>
    <t>T6 Real Compensation</t>
  </si>
  <si>
    <t>T5 Nominal Compensation</t>
  </si>
  <si>
    <t>Supplementary Labour Income</t>
  </si>
  <si>
    <t>Real Compensation</t>
  </si>
  <si>
    <t>Nominal Compensation</t>
  </si>
  <si>
    <t>T8 Supplementary Labour Income</t>
  </si>
  <si>
    <t>T7 Self-Employed Income</t>
  </si>
  <si>
    <t>Self-Employed Income</t>
  </si>
  <si>
    <t>Income Shares</t>
  </si>
  <si>
    <t>Wages</t>
  </si>
  <si>
    <t>T10 Wages</t>
  </si>
  <si>
    <t>36-10-0221-01</t>
  </si>
  <si>
    <t>36-10-0254-01</t>
  </si>
  <si>
    <t>36-10-0254-02</t>
  </si>
  <si>
    <t>L=T5.C/T1.D</t>
  </si>
  <si>
    <t>M=T5.B/T1.B</t>
  </si>
  <si>
    <t>N=F/T1.B</t>
  </si>
  <si>
    <t>O=K/T1.B</t>
  </si>
  <si>
    <t>P=100-N-M-O</t>
  </si>
  <si>
    <t>Note on referencing</t>
  </si>
  <si>
    <t>Columns which draw on columns from other sheets in the database are indicated by the table number and the column, separated by a period.</t>
  </si>
  <si>
    <t>For example, if a column draws from Table 1 column B, then the header of the column will look like A=T1.B</t>
  </si>
  <si>
    <t>1981-2011, 5.35, 5.38</t>
  </si>
  <si>
    <t>Growth rates of overlap periods</t>
  </si>
  <si>
    <t>1997-2001, 1.95, 1.68</t>
  </si>
  <si>
    <t>1997-2001, -0.15, -0.34</t>
  </si>
  <si>
    <t>1997-2001, 2.11, 2.02</t>
  </si>
  <si>
    <t>1981-2011, 5.16, 5.13</t>
  </si>
  <si>
    <t>1997-2001, 5.76, 5.61</t>
  </si>
  <si>
    <t>1981-2011, 5.92, 5.41</t>
  </si>
  <si>
    <t>1981-2011, 5.33, 5.39</t>
  </si>
  <si>
    <t>36-10-0254-01,
36-10-0221-01</t>
  </si>
  <si>
    <t>Notes on linkages</t>
  </si>
  <si>
    <t>For example, if the constiutent series overlap for the period of 1997-2001, and the growth rate of the earlier amd later series are 0.15 and 0.18 per cent per year, then the entry would read "1997-2001, 0.15, 0.18"</t>
  </si>
  <si>
    <t>Series which are comprised of linked series show in row 6 the periods for which the constituent series overlap, followed by the growth rate of the earlier series, followed by the growth rate of the later series</t>
  </si>
  <si>
    <t xml:space="preserve">Black text denotes numbers taken directly from Statistics Canada or from Stansbury Summers and Greenspon (forthcoming). </t>
  </si>
  <si>
    <t>Source(s)</t>
  </si>
  <si>
    <t>D=E/T4.B</t>
  </si>
  <si>
    <t>Statistics Canada annual labour productivity (chained 2012 dollars)</t>
  </si>
  <si>
    <t>E=T6.B*T4.C</t>
  </si>
  <si>
    <t>Inferred total nominal self-employment labour income (millions of dollars)</t>
  </si>
  <si>
    <t>Median total income of self-employed workers</t>
  </si>
  <si>
    <t>Average total income of self-employed workers</t>
  </si>
  <si>
    <t>Total employer contributions to registered pension plans (RPPs) (millions of dollars)</t>
  </si>
  <si>
    <t>Union status by industry 1</t>
  </si>
  <si>
    <t>Table: 14-10-0132-01 (formerly CANSIM 282-0223)</t>
  </si>
  <si>
    <t>Release date: 2013-11-26</t>
  </si>
  <si>
    <t>Employees who are union members and/or covered by a collective agreement 4</t>
  </si>
  <si>
    <t>Union coverage rate (by a collective agreement) 5</t>
  </si>
  <si>
    <t>Employees who are union members 6</t>
  </si>
  <si>
    <t>Unionization rate 7</t>
  </si>
  <si>
    <t>Total employees, all industries 8</t>
  </si>
  <si>
    <t>Both sexes (x 1,000)</t>
  </si>
  <si>
    <t>Industry refers to the general nature of the business carried out by the employer for whom the respondent works (main job only). In January 1999, the industry classification switched from Standard Industrial Classification (SIC 1980) to North American Industrial Classification System (NAICS), which was quite different. For this reason, detailed historical data based on NAICS is provided going back to January 1987. Historical data have been created by imputation. Industry estimates in this table are based on the 2017 North American Industry Classification System (NAICS).</t>
  </si>
  <si>
    <t>Employees who are members of a union and employees who are not union members but are covered by a collective agreement or union contract.</t>
  </si>
  <si>
    <t>Employees who are members of a union and/or covered by a collective agreement as a percentage of all employees.</t>
  </si>
  <si>
    <t>Employees who are members of a union.</t>
  </si>
  <si>
    <t>Employees who are members of a union as a percentage of all employees.</t>
  </si>
  <si>
    <t>This combines the North American Industry Classification System (NAICS) codes 11 to 91.</t>
  </si>
  <si>
    <t>How to cite: Statistics Canada. Table 14-10-0132-01 Union status by industry</t>
  </si>
  <si>
    <t>https://www150.statcan.gc.ca/t1/tbl1/en/tv.action?pid=1410013201</t>
  </si>
  <si>
    <t>DOI: https://doi.org/10.25318/1410013201-eng</t>
  </si>
  <si>
    <t>Employees who are union members</t>
  </si>
  <si>
    <t>Employees who are union members and/or covered by a collective agreement</t>
  </si>
  <si>
    <t>Collective agreement coverage rate</t>
  </si>
  <si>
    <t>Archived - Number of unionized workers, employees and union density, by sex and province 1</t>
  </si>
  <si>
    <t>Table: 14-10-0187-01 (formerly CANSIM 279-0025)</t>
  </si>
  <si>
    <t>Release date: 2000-12-13</t>
  </si>
  <si>
    <t>Unionized workers (x 1,000) 2</t>
  </si>
  <si>
    <t>Employees (x 1,000) 3</t>
  </si>
  <si>
    <t>Union density 4</t>
  </si>
  <si>
    <t>For more information on these series, including the issue of "comparing" Corporations And Labour Unions Returns Act and Labour Force Survey (LFS) union data, contact Ernest B. Akyeampong of the Labour And Household Surveys Analysis Division, telephone: (613) 951-4624 or Diane Galarneau, Labour Statistics Division, telephone: (613) 951-4626. For post-1996 Labour Force Survey data contact, Marc Lévesque, Labour Statistics Division, telephone: (613) 951-2793.</t>
  </si>
  <si>
    <t>Source: Corporations And Labour Unions Returns Act (CALURA) Catalogue 71-202. Calura, union membership as of December 31st.</t>
  </si>
  <si>
    <t>Source: Labour Force Survey, December estimates.</t>
  </si>
  <si>
    <t>Union density is the proportion of unionized workers derived from Corporations And Labour Unions Returns Act (CALURA) CANSIM table 2790025, component unionized workers, to the number of employees derived from the Labour Force Survey (LFS) CANSIM table 2790025, component employees. These figures differ from previously published numbers in CALURA publications because of historical revisions to LFS data and differences in definitions and concepts. For more information, refer to: Historical CALURA Data on Cansim: A Note to users at http://dissemination/english/concepts/method.htm.</t>
  </si>
  <si>
    <t>How to cite: Statistics Canada. Table 14-10-0187-01 Number of unionized workers, employees and union density, by sex and province</t>
  </si>
  <si>
    <t>https://www150.statcan.gc.ca/t1/tbl1/en/tv.action?pid=1410018701</t>
  </si>
  <si>
    <t>DOI: https://doi.org/10.25318/1410018701-eng</t>
  </si>
  <si>
    <t>Unionized workers (CALURA)</t>
  </si>
  <si>
    <t>Unionization rate (CALURA)</t>
  </si>
  <si>
    <t>14-10-0187-01</t>
  </si>
  <si>
    <t>14-10-0132-01</t>
  </si>
  <si>
    <t>CALURA</t>
  </si>
  <si>
    <t>CALURA, LFS</t>
  </si>
  <si>
    <t>Unionization rate (LFS)</t>
  </si>
  <si>
    <t>Unionization rates from Canadian Megatrends Table 1 Series</t>
  </si>
  <si>
    <t>Aggregated series</t>
  </si>
  <si>
    <t>Average annual total income by decile (constant 2019 dollars)</t>
  </si>
  <si>
    <t xml:space="preserve"> 11-10-0193-01</t>
  </si>
  <si>
    <t>Decile</t>
  </si>
  <si>
    <t>Unemployment rate by sex, 1946 to 2016, %</t>
  </si>
  <si>
    <t>Men</t>
  </si>
  <si>
    <t>Women</t>
  </si>
  <si>
    <t>Note(s): From 1946 to 1965, rates are based on the population aged 14 years and older. From 1966 to 2016, rates are based on the population aged 15 years and older. Newfoundland and Labrador was included in the Labour Force Survey (LFS) in the fourth quarter of 1949.</t>
  </si>
  <si>
    <t>Source(s): LFS, annual averages.</t>
  </si>
  <si>
    <t>https://www150.statcan.gc.ca/n1/daily-quotidien/170210/cg-a004-eng.htm</t>
  </si>
  <si>
    <t>Unemployment rate, participation rate and employment rate by educational attainment, annual 1</t>
  </si>
  <si>
    <t>Table: 14-10-0020-01 (formerly CANSIM 282-0004)</t>
  </si>
  <si>
    <t>Release date: 2021-01-25</t>
  </si>
  <si>
    <t>Unemployment rate 4</t>
  </si>
  <si>
    <t>Total, all education levels</t>
  </si>
  <si>
    <t xml:space="preserve">The following categories refer to the highest level of schooling completed. Questions relating to educational attainment were changed in 1990, to better capture the relationship between educational attainment and labour market outcomes. Because this introduced a break in the education series, this table only contains data from 1990 onwards. Beginning January 1990, data on primary and secondary education reflects the highest grade completed. This provides a more consistent measure for those who accelerate or fail a grade than did years of school. A question on high school graduation has also been added since it is generally believed that persons who have never completed their secondary education have greater difficulty competing in the labour market. With the new questions, any education that could be counted towards a degree, certificate or diploma from an educational institution is taken as postsecondary education. The change allows more persons into the postsecondary education category. For example, trades programs offered through apprenticeship, vocational schools or private trade schools do not always require high school graduation. Such education is now considered as postsecondary while only primary or secondary would have been recognized prior to 1990. Finally, more information is collected on the type of postsecondary education: 1) some postsecondary; 2) trades certificate or diploma from a vocational or apprenticeship training; 3) non-university certificate or diploma from a community college, CEGEP or school of nursing; 4) university certificate below bachelors degree; 5) bachelors degree; and 6) university degree or certificate above bachelors degree.
</t>
  </si>
  <si>
    <t>The unemployment rate is the number of unemployed persons expressed as a percentage of the labour force. The unemployment rate for a particular group (age, sex, marital status, etc.) is the number unemployed in that group expressed as a percentage of the labour force for that group. Estimates are percentages, rounded to the nearest tenth.</t>
  </si>
  <si>
    <t>How to cite: Statistics Canada. Table 14-10-0020-01 Unemployment rate, participation rate and employment rate by educational attainment, annual</t>
  </si>
  <si>
    <t>https://www150.statcan.gc.ca/t1/tbl1/en/tv.action?pid=1410002001</t>
  </si>
  <si>
    <t>Differences</t>
  </si>
  <si>
    <t>LFS, StatsCan Daily</t>
  </si>
  <si>
    <t>Archived - Merchandise imports and exports, by major groups and principal trading areas for all countries, annual (x 1,000,000) 1 2 3 4</t>
  </si>
  <si>
    <t>Table: 12-10-0015-01 (formerly CANSIM 228-0003)</t>
  </si>
  <si>
    <t>Release date: 2017-02-08</t>
  </si>
  <si>
    <t>Customs</t>
  </si>
  <si>
    <t>Balance of payments</t>
  </si>
  <si>
    <t>Imports, total of all merchandise</t>
  </si>
  <si>
    <t>This CANSIM table is archived and is replaced by CANSIM tables 228-0058 and 228-0059.</t>
  </si>
  <si>
    <t>Data on a customs basis are published approximately 42 calendar days after the end of the reference period.</t>
  </si>
  <si>
    <t>Data on a balance of payments basis are published approximately 42 calendar days after the end of the reference period.</t>
  </si>
  <si>
    <t>For questions or comments, contact trade@statcan.gc.ca, International Trade Division, 9 Floor, Area C7, Jean Talon Building, Ottawa, Ontario K1A 0T6.</t>
  </si>
  <si>
    <t>How to cite: Statistics Canada. Table 12-10-0015-01 Merchandise imports and exports, by major groups and principal trading areas for all countries, annual (x 1,000,000)</t>
  </si>
  <si>
    <t>https://www150.statcan.gc.ca/t1/tbl1/en/tv.action?pid=1210001501</t>
  </si>
  <si>
    <t>DOI: https://doi.org/10.25318/1210001501-eng</t>
  </si>
  <si>
    <t>Balance of Payments</t>
  </si>
  <si>
    <t>12-10-0015-01</t>
  </si>
  <si>
    <t>Merchandise imports as share of GDP</t>
  </si>
  <si>
    <t>Total merchandise imports (millions of current dollars)</t>
  </si>
  <si>
    <t>Archived - Employment Insurance Program (E.I.), income beneficiaries by province, type of income benefit, sex and age 1</t>
  </si>
  <si>
    <t>Monthly</t>
  </si>
  <si>
    <t>Table: 14-10-0138-01 (formerly CANSIM 276-0001)</t>
  </si>
  <si>
    <t>Release date: 2017-05-08</t>
  </si>
  <si>
    <t>Total income benefits 2 3</t>
  </si>
  <si>
    <t>Regular benefits</t>
  </si>
  <si>
    <t>Training benefits</t>
  </si>
  <si>
    <t>Job creation benefits</t>
  </si>
  <si>
    <t>Self-employment benefits</t>
  </si>
  <si>
    <t>Sickness benefits</t>
  </si>
  <si>
    <t>Maternity benefits</t>
  </si>
  <si>
    <t>Retirement benefits (Terminated)</t>
  </si>
  <si>
    <t>Fishing benefits</t>
  </si>
  <si>
    <t>Work sharing benefits</t>
  </si>
  <si>
    <t>Adoption benefits 4</t>
  </si>
  <si>
    <t>Parental benefits 4</t>
  </si>
  <si>
    <t>Compassionate benefits 3</t>
  </si>
  <si>
    <t>Regular benefits, seasonally adjusted 5</t>
  </si>
  <si>
    <t>Both sexes 5</t>
  </si>
  <si>
    <t>This CANSIM table has been archived. Estimates based on new methodology and concepts can be found in 276-0020 and 276-0022.</t>
  </si>
  <si>
    <t>The number of beneficiaries receiving total income benefits excludes employment insurance claimants receiving employment and support measures benefits.</t>
  </si>
  <si>
    <t>A new type of benefits (compassionate) has been created in January 2004.</t>
  </si>
  <si>
    <t>Only data for totals of both sexes and number of females are available.</t>
  </si>
  <si>
    <t>Only data for totals of both sexes are available for seasonally adjusted series.</t>
  </si>
  <si>
    <t>How to cite: Statistics Canada. Table 14-10-0138-01 Employment Insurance Program (E.I.), income beneficiaries by province, type of income benefit, sex and age</t>
  </si>
  <si>
    <t>https://www150.statcan.gc.ca/t1/tbl1/en/tv.action?pid=1410013801</t>
  </si>
  <si>
    <t>DOI: https://doi.org/10.25318/1410013801-eng</t>
  </si>
  <si>
    <t>Duration of unemployment, annual (x 1,000) 1</t>
  </si>
  <si>
    <t>Table: 14-10-0057-01 (formerly CANSIM 282-0048)</t>
  </si>
  <si>
    <t>Total unemployed, all weeks</t>
  </si>
  <si>
    <t>The number of continuous weeks during which a person has been without work and is looking for work or is on temporary layoff. Respondents are required to look for work at least once every four weeks; they are not required to undertake job search activities each week in order to be counted as unemployed.</t>
  </si>
  <si>
    <t>How to cite: Statistics Canada. Table 14-10-0057-01 Duration of unemployment, annual (x 1,000)</t>
  </si>
  <si>
    <t>https://www150.statcan.gc.ca/t1/tbl1/en/tv.action?pid=1410005701</t>
  </si>
  <si>
    <t>DOI:  https://doi.org/10.25318/1410005701-eng</t>
  </si>
  <si>
    <t>Total unemployed</t>
  </si>
  <si>
    <t>Average number of persons receving EI benefits in a month</t>
  </si>
  <si>
    <t>Unemployment rate (CANSIM table)</t>
  </si>
  <si>
    <t>Unemployment rate ("Daily" article)</t>
  </si>
  <si>
    <t>14-10-0020-01</t>
  </si>
  <si>
    <t>T11</t>
  </si>
  <si>
    <t>T12</t>
  </si>
  <si>
    <t>Unionization</t>
  </si>
  <si>
    <t>T13</t>
  </si>
  <si>
    <t>Unemployment</t>
  </si>
  <si>
    <t>T14</t>
  </si>
  <si>
    <t>Import concentration</t>
  </si>
  <si>
    <t>T15</t>
  </si>
  <si>
    <t>Total self-employment income as share of aggregate employment income (SLID)</t>
  </si>
  <si>
    <t>Inferred self-employment labour income as share of total compensation (PA and SNA)</t>
  </si>
  <si>
    <t>Implicit GDP Deflator (2012 = 100)</t>
  </si>
  <si>
    <t>Consumer Price Index (2012 = 100)</t>
  </si>
  <si>
    <t>Consumption expenditure deflator (2012=100)</t>
  </si>
  <si>
    <t>Morissette, R., Schellenberg, G., &amp; Johnson, A. (2005, April). Diverging Trends in Unionization. Statistics Canada Perspectives, Catalogue no. 75-001-XIE</t>
  </si>
  <si>
    <t>Johnson, S. (2002). Canadian Union Density 1980 to 1998 and Prospects for the Future: An Empirical Investigation. Canadian Public Policy, 333-349.</t>
  </si>
  <si>
    <t>Riddell, C. (1993). Unionization in Canada and the United States: A Tale of Two Countries. In D. Card, &amp; R. B. Freeman, Small Differences That Matter: Labor Markets and Income Maintenance in Canada and the United States (pp. 109-148). University of Chicago Press. Retrieved from http://www.nber.org/chapters/c11147</t>
  </si>
  <si>
    <t>Study: Long-term trends in unionization, 1981 to 2012. https://www150.statcan.gc.ca/n1/daily-quotidien/131126/dq131126e-eng.htm</t>
  </si>
  <si>
    <t>Canadian Megatrends: Unionization rates falling. https://www150.statcan.gc.ca/n1/pub/11-630-x/11-630-x2015005-eng.htm</t>
  </si>
  <si>
    <t>Nominal GDP (millions of current dollars, total economy)</t>
  </si>
  <si>
    <r>
      <t xml:space="preserve">Real GDP (millions of chained </t>
    </r>
    <r>
      <rPr>
        <sz val="11"/>
        <rFont val="Calibri"/>
        <family val="2"/>
        <scheme val="minor"/>
      </rPr>
      <t>2012</t>
    </r>
    <r>
      <rPr>
        <sz val="11"/>
        <color theme="1"/>
        <rFont val="Calibri"/>
        <family val="2"/>
        <scheme val="minor"/>
      </rPr>
      <t xml:space="preserve"> dollars, total economy)</t>
    </r>
  </si>
  <si>
    <t>Nominal value added at basic prices (millions of dollars, total economy)</t>
  </si>
  <si>
    <r>
      <t xml:space="preserve">Real value added at basic prices (millions of chained </t>
    </r>
    <r>
      <rPr>
        <sz val="11"/>
        <rFont val="Calibri"/>
        <family val="2"/>
        <scheme val="minor"/>
      </rPr>
      <t>2012</t>
    </r>
    <r>
      <rPr>
        <sz val="11"/>
        <color theme="1"/>
        <rFont val="Calibri"/>
        <family val="2"/>
        <scheme val="minor"/>
      </rPr>
      <t xml:space="preserve"> dollars, total economy)</t>
    </r>
  </si>
  <si>
    <t>Nominal value added at basic prices (millions of current dollars, total economy) directly from PA</t>
  </si>
  <si>
    <t>D=B/2000</t>
  </si>
  <si>
    <t>E=C/T2.C</t>
  </si>
  <si>
    <t>H=F/T4.C</t>
  </si>
  <si>
    <t>I=G/T4.C</t>
  </si>
  <si>
    <t>J=B/T2.E</t>
  </si>
  <si>
    <t>Stansbury et al (forthcoming)</t>
  </si>
  <si>
    <t>Average rates</t>
  </si>
  <si>
    <t xml:space="preserve"> Table: 36-10-0316-01 (formerly CANSIM 384-0006) </t>
  </si>
  <si>
    <t>Direct taxes from persons and contributions to social insurance plans and other transfers to government, provincial economic accounts, annual (dollars x 1,000,000)(3)</t>
  </si>
  <si>
    <t>Top 1 per cent share of total income</t>
  </si>
  <si>
    <t>Top 0.1 per cent share of total income</t>
  </si>
  <si>
    <t>Top 0.01 per cent share of total income</t>
  </si>
  <si>
    <t>14-10-0138-01</t>
  </si>
  <si>
    <t>14-10-0057-01</t>
  </si>
  <si>
    <t>Employment Insurance Statistics</t>
  </si>
  <si>
    <t>T15 Employment Insurance Coverage</t>
  </si>
  <si>
    <t>T14 Import Concentration</t>
  </si>
  <si>
    <t>T13 Unemployment</t>
  </si>
  <si>
    <t>T12 Unionization</t>
  </si>
  <si>
    <t>T11 Income Deciles</t>
  </si>
  <si>
    <t>Employment Insurance Coverage</t>
  </si>
  <si>
    <t>Income Deciles</t>
  </si>
  <si>
    <t>T9 Income Shares</t>
  </si>
  <si>
    <t>T4 Price measures</t>
  </si>
  <si>
    <t>Hours Worked</t>
  </si>
  <si>
    <t>Essential information on how to read and understand this database</t>
  </si>
  <si>
    <t>Other</t>
  </si>
  <si>
    <t>Tables directly from Statistics Canada, labelled acccording to the table number assigned by Statistics Canada</t>
  </si>
  <si>
    <t>Unionization rate data from Riddell (1993) Table 4.1 (sourced from CALURA)</t>
  </si>
  <si>
    <t>Unionization rates, data from Morissette et al (2005)</t>
  </si>
  <si>
    <t>Coverage rate: average monthly recipients per total annual unemployed</t>
  </si>
  <si>
    <t>D=B/C</t>
  </si>
  <si>
    <t>International merchandise trade for all countries and by Principal Trading Partners, monthly (x 1,000,000) 1 2 3 4</t>
  </si>
  <si>
    <t>Table: 12-10-0011-01 (formerly CANSIM 228-0069)</t>
  </si>
  <si>
    <t>Release date: 2014-11-18</t>
  </si>
  <si>
    <t>Import</t>
  </si>
  <si>
    <t>All countries</t>
  </si>
  <si>
    <t>This CANSIM table replaces archived CANSIM table 228-0058.</t>
  </si>
  <si>
    <t>Totals are not equal to the sum of their components.</t>
  </si>
  <si>
    <t>Countries listed are the top 27 principal trading partners of Canada based on annual 2012 total merchandise trade data.</t>
  </si>
  <si>
    <t>The concept of Trade Balance exists only on a Balance of Payments seasonally adjusted basis.</t>
  </si>
  <si>
    <t>How to cite: Statistics Canada. Table 12-10-0011-01 International merchandise trade for all countries and by Principal Trading Partners, monthly (x 1,000,000)</t>
  </si>
  <si>
    <t>https://www150.statcan.gc.ca/t1/tbl1/en/tv.action?pid=1210001101</t>
  </si>
  <si>
    <t>DOI:  https://doi.org/10.25318/1210001101-eng</t>
  </si>
  <si>
    <t>Averages</t>
  </si>
  <si>
    <t>Series which are comprised of linked series show in row 6 the periods for which the constituent series overlap, followed by the growth rate of the earlier series, followed by the growth rate of the later series.</t>
  </si>
  <si>
    <t>For example, in column B the constituent series overlap for the period of 1981-2011, and the annual growth rate of the earlier series is 5.35 per cent, that of the later series is 5.38 per cent. The row 6 entry therefore reads "1981-2011, 5.35, 5.38"</t>
  </si>
  <si>
    <t>Notes on colour coding</t>
  </si>
  <si>
    <t>For example, in column B the constituent series overlap for the period of 1997-2001, and the annual growth rate of the earlier series is 1.95 per cent, that of the later series is 1.68 per cent. The row 6 entry therefore reads "1997-2001, 1.95, 1.68"</t>
  </si>
  <si>
    <t>The following chart provides a reference for whether SLI or SE labour income are included in the series:</t>
  </si>
  <si>
    <t>For example, in column F the constituent series overlap for the period of 1981-2011, and the annual growth rate of the earlier series is 5.92 per cent, that of the later series is 5.41 per cent. The row 6 entry therefore reads "1981-2011, 5.92, 5.41"</t>
  </si>
  <si>
    <t>For example, in column B the constituent series overlap for the period of 1981-2011, and the annual growth rate of the earlier series is 5.16 per cent, that of the later series is 5.13 per cent. The row 6 entry therefore reads "1981-2011, 5.16, 5.13"</t>
  </si>
  <si>
    <t>K</t>
  </si>
  <si>
    <t>12-10-0011-01</t>
  </si>
  <si>
    <t>1997-2011, 3.60, 4.20</t>
  </si>
  <si>
    <t>Linked total merchandise imports series</t>
  </si>
  <si>
    <t>Linked unemployment rate</t>
  </si>
  <si>
    <t>E=B/T1.B</t>
  </si>
  <si>
    <t>Statistics Canada Daily article Chart 4 https://www150.statcan.gc.ca/n1/daily-quotidien/170210/cg-a004-eng.htm</t>
  </si>
  <si>
    <t>D=B (1961-1989)
D=C (1990-2019)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</si>
</sst>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0"/>
    <numFmt numFmtId="166" formatCode="#,##0.0"/>
    <numFmt numFmtId="167" formatCode="_-* #,##0_-;\-* #,##0_-;_-* &quot;-&quot;??_-;_-@_-"/>
    <numFmt numFmtId="168" formatCode="0.0%"/>
    <numFmt numFmtId="169" formatCode="#,##0_ ;\-#,##0\ "/>
  </numFmts>
  <fonts count="2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4"/>
      <name val="Calibri"/>
      <family val="2"/>
      <scheme val="minor"/>
    </font>
    <font>
      <sz val="11"/>
      <color theme="9" tint="-0.249977111117893"/>
      <name val="Calibri"/>
      <family val="2"/>
      <scheme val="minor"/>
    </font>
    <font>
      <b/>
      <sz val="11"/>
      <color theme="4"/>
      <name val="Calibri"/>
      <family val="2"/>
      <scheme val="minor"/>
    </font>
    <font>
      <sz val="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s>
  <cellStyleXfs count="46">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cellStyleXfs>
  <cellXfs count="184">
    <xf numFmtId="0" fontId="0" fillId="0" borderId="0" xfId="0"/>
    <xf numFmtId="3" fontId="0" fillId="0" borderId="0" xfId="0" applyNumberFormat="1"/>
    <xf numFmtId="4" fontId="0" fillId="0" borderId="0" xfId="0" applyNumberFormat="1"/>
    <xf numFmtId="2" fontId="0" fillId="0" borderId="0" xfId="0" applyNumberFormat="1"/>
    <xf numFmtId="0" fontId="0" fillId="0" borderId="0" xfId="0"/>
    <xf numFmtId="0" fontId="14" fillId="0" borderId="0" xfId="0" applyFont="1"/>
    <xf numFmtId="0" fontId="0" fillId="0" borderId="0" xfId="0" applyAlignment="1">
      <alignment horizontal="center" vertical="center" wrapText="1"/>
    </xf>
    <xf numFmtId="0" fontId="0" fillId="0" borderId="0" xfId="0" applyAlignment="1">
      <alignment horizontal="center"/>
    </xf>
    <xf numFmtId="3" fontId="0" fillId="0" borderId="0" xfId="0" applyNumberFormat="1" applyAlignment="1">
      <alignment horizontal="center"/>
    </xf>
    <xf numFmtId="4" fontId="0" fillId="0" borderId="0" xfId="0" applyNumberFormat="1" applyAlignment="1">
      <alignment horizontal="center"/>
    </xf>
    <xf numFmtId="0" fontId="0" fillId="0" borderId="0" xfId="0" applyAlignment="1">
      <alignment wrapText="1"/>
    </xf>
    <xf numFmtId="164" fontId="0" fillId="0" borderId="0" xfId="0" applyNumberFormat="1" applyAlignment="1">
      <alignment horizontal="center"/>
    </xf>
    <xf numFmtId="166" fontId="0" fillId="0" borderId="0" xfId="0" applyNumberFormat="1" applyAlignment="1">
      <alignment horizontal="center"/>
    </xf>
    <xf numFmtId="1" fontId="0" fillId="0" borderId="0" xfId="0" applyNumberFormat="1"/>
    <xf numFmtId="165" fontId="0" fillId="0" borderId="0" xfId="0" applyNumberFormat="1"/>
    <xf numFmtId="167" fontId="0" fillId="0" borderId="0" xfId="43" applyNumberFormat="1" applyFont="1"/>
    <xf numFmtId="2" fontId="14" fillId="0" borderId="0" xfId="0" applyNumberFormat="1" applyFont="1"/>
    <xf numFmtId="0" fontId="14" fillId="0" borderId="0" xfId="0" applyFont="1" applyAlignment="1">
      <alignment wrapText="1"/>
    </xf>
    <xf numFmtId="17" fontId="0" fillId="0" borderId="0" xfId="0" applyNumberFormat="1"/>
    <xf numFmtId="0" fontId="19" fillId="0" borderId="0" xfId="44"/>
    <xf numFmtId="0" fontId="0" fillId="0" borderId="0" xfId="0" applyAlignment="1">
      <alignment vertical="top"/>
    </xf>
    <xf numFmtId="0" fontId="0" fillId="0" borderId="0" xfId="0" applyAlignment="1"/>
    <xf numFmtId="4" fontId="14" fillId="0" borderId="0" xfId="0" applyNumberFormat="1" applyFont="1"/>
    <xf numFmtId="3" fontId="14" fillId="0" borderId="0" xfId="0" applyNumberFormat="1" applyFont="1"/>
    <xf numFmtId="0" fontId="0" fillId="0" borderId="0" xfId="0" applyFont="1"/>
    <xf numFmtId="165" fontId="0" fillId="33" borderId="0" xfId="0" applyNumberFormat="1" applyFill="1"/>
    <xf numFmtId="0" fontId="0" fillId="0" borderId="0" xfId="0" applyAlignment="1">
      <alignment vertical="center"/>
    </xf>
    <xf numFmtId="0" fontId="0" fillId="0" borderId="0" xfId="0" applyFill="1"/>
    <xf numFmtId="4" fontId="0" fillId="0" borderId="0" xfId="0" applyNumberFormat="1" applyFill="1" applyAlignment="1">
      <alignment horizontal="center"/>
    </xf>
    <xf numFmtId="0" fontId="0" fillId="0" borderId="0" xfId="0" applyFont="1" applyFill="1"/>
    <xf numFmtId="0" fontId="0" fillId="0" borderId="10" xfId="0" applyBorder="1"/>
    <xf numFmtId="0" fontId="0" fillId="0" borderId="0" xfId="0" applyAlignment="1">
      <alignment wrapText="1"/>
    </xf>
    <xf numFmtId="2" fontId="0" fillId="0" borderId="0" xfId="0" applyNumberFormat="1" applyFill="1"/>
    <xf numFmtId="0" fontId="0" fillId="0" borderId="0" xfId="0" applyAlignment="1">
      <alignment wrapText="1"/>
    </xf>
    <xf numFmtId="166" fontId="0" fillId="0" borderId="0" xfId="0" applyNumberFormat="1"/>
    <xf numFmtId="164" fontId="0" fillId="0" borderId="0" xfId="0" applyNumberFormat="1"/>
    <xf numFmtId="2" fontId="14" fillId="0" borderId="0" xfId="0" applyNumberFormat="1" applyFont="1" applyAlignment="1">
      <alignment horizontal="center"/>
    </xf>
    <xf numFmtId="0" fontId="0" fillId="34" borderId="0" xfId="0" applyFill="1"/>
    <xf numFmtId="0" fontId="0" fillId="0" borderId="0" xfId="0" applyAlignment="1">
      <alignment wrapText="1"/>
    </xf>
    <xf numFmtId="4" fontId="21" fillId="0" borderId="0" xfId="0" applyNumberFormat="1" applyFont="1"/>
    <xf numFmtId="0" fontId="18" fillId="0" borderId="0" xfId="0" applyFont="1"/>
    <xf numFmtId="0" fontId="18" fillId="0" borderId="0" xfId="0" applyFont="1" applyAlignment="1">
      <alignment wrapText="1"/>
    </xf>
    <xf numFmtId="2" fontId="0" fillId="34" borderId="0" xfId="0" applyNumberFormat="1" applyFill="1"/>
    <xf numFmtId="0" fontId="0" fillId="0" borderId="0" xfId="0" applyAlignment="1">
      <alignment horizontal="right"/>
    </xf>
    <xf numFmtId="167" fontId="0" fillId="0" borderId="0" xfId="43" applyNumberFormat="1" applyFont="1" applyAlignment="1">
      <alignment horizontal="center"/>
    </xf>
    <xf numFmtId="0" fontId="14" fillId="0" borderId="0" xfId="0" applyFont="1" applyAlignment="1">
      <alignment horizontal="center" vertical="center" wrapText="1"/>
    </xf>
    <xf numFmtId="0" fontId="14" fillId="0" borderId="0" xfId="0" applyFont="1" applyAlignment="1">
      <alignment horizontal="left" vertical="center" wrapText="1"/>
    </xf>
    <xf numFmtId="0" fontId="0" fillId="0" borderId="0" xfId="0" applyAlignment="1">
      <alignment vertical="center" wrapText="1"/>
    </xf>
    <xf numFmtId="0" fontId="0" fillId="0" borderId="0" xfId="0" applyFont="1" applyAlignment="1">
      <alignment horizontal="center" vertical="center" wrapText="1"/>
    </xf>
    <xf numFmtId="167" fontId="0" fillId="0" borderId="0" xfId="0" applyNumberFormat="1"/>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xf numFmtId="0" fontId="0" fillId="0" borderId="0" xfId="0" applyFont="1" applyAlignment="1">
      <alignment horizontal="center"/>
    </xf>
    <xf numFmtId="0" fontId="0" fillId="0" borderId="0" xfId="0" applyFont="1" applyAlignment="1">
      <alignment wrapText="1"/>
    </xf>
    <xf numFmtId="3" fontId="0" fillId="0" borderId="0" xfId="0" applyNumberFormat="1" applyFont="1" applyAlignment="1">
      <alignment horizontal="center"/>
    </xf>
    <xf numFmtId="164" fontId="0" fillId="0" borderId="0" xfId="0" applyNumberFormat="1" applyFont="1" applyAlignment="1">
      <alignment horizontal="center"/>
    </xf>
    <xf numFmtId="2" fontId="0" fillId="0" borderId="0" xfId="0" applyNumberFormat="1" applyFont="1"/>
    <xf numFmtId="2" fontId="0" fillId="0" borderId="0" xfId="0" applyNumberFormat="1" applyFont="1" applyAlignment="1">
      <alignment horizontal="center"/>
    </xf>
    <xf numFmtId="4" fontId="0" fillId="0" borderId="0" xfId="0" applyNumberFormat="1" applyFont="1" applyAlignment="1">
      <alignment horizontal="center"/>
    </xf>
    <xf numFmtId="0" fontId="0" fillId="0" borderId="0" xfId="0" applyFont="1" applyAlignment="1">
      <alignment vertical="top" wrapText="1"/>
    </xf>
    <xf numFmtId="0" fontId="0" fillId="0" borderId="0" xfId="0" applyFont="1" applyAlignment="1">
      <alignment vertical="center"/>
    </xf>
    <xf numFmtId="3" fontId="0" fillId="0" borderId="0" xfId="0" applyNumberFormat="1" applyFont="1"/>
    <xf numFmtId="0" fontId="0" fillId="0" borderId="0" xfId="0" applyFont="1" applyAlignment="1">
      <alignment horizontal="right"/>
    </xf>
    <xf numFmtId="1" fontId="0" fillId="0" borderId="0" xfId="0" applyNumberFormat="1" applyFont="1" applyAlignment="1">
      <alignment horizontal="center" vertical="center" wrapText="1"/>
    </xf>
    <xf numFmtId="0" fontId="0" fillId="0" borderId="0" xfId="0" applyFont="1" applyFill="1" applyAlignment="1">
      <alignment horizontal="center" vertical="center" wrapText="1"/>
    </xf>
    <xf numFmtId="3" fontId="0" fillId="0" borderId="0" xfId="0" applyNumberFormat="1" applyFont="1" applyFill="1" applyAlignment="1">
      <alignment horizontal="center"/>
    </xf>
    <xf numFmtId="164" fontId="0" fillId="0" borderId="0" xfId="0" applyNumberFormat="1" applyFont="1" applyFill="1" applyAlignment="1">
      <alignment horizontal="center"/>
    </xf>
    <xf numFmtId="4" fontId="0" fillId="0" borderId="0" xfId="0" applyNumberFormat="1" applyFont="1" applyFill="1" applyAlignment="1">
      <alignment horizontal="center"/>
    </xf>
    <xf numFmtId="165" fontId="0" fillId="0" borderId="0" xfId="0" applyNumberFormat="1" applyFont="1" applyFill="1"/>
    <xf numFmtId="2" fontId="0" fillId="0" borderId="0" xfId="0" applyNumberFormat="1" applyFont="1" applyFill="1"/>
    <xf numFmtId="0" fontId="0" fillId="0" borderId="0" xfId="0" applyFont="1" applyFill="1" applyAlignment="1">
      <alignment horizontal="left" vertical="top" wrapText="1"/>
    </xf>
    <xf numFmtId="0" fontId="0" fillId="0" borderId="0" xfId="0" applyFont="1" applyFill="1" applyAlignment="1">
      <alignment wrapText="1"/>
    </xf>
    <xf numFmtId="0" fontId="0" fillId="0" borderId="0" xfId="0" applyFont="1"/>
    <xf numFmtId="0" fontId="0" fillId="0" borderId="0" xfId="0" applyFont="1" applyAlignment="1">
      <alignment horizontal="left"/>
    </xf>
    <xf numFmtId="164" fontId="21" fillId="0" borderId="0" xfId="0" applyNumberFormat="1" applyFont="1" applyFill="1" applyAlignment="1">
      <alignment horizontal="center"/>
    </xf>
    <xf numFmtId="2" fontId="21" fillId="0" borderId="0" xfId="0" applyNumberFormat="1" applyFont="1" applyAlignment="1">
      <alignment horizontal="center"/>
    </xf>
    <xf numFmtId="3" fontId="22" fillId="0" borderId="0" xfId="0" applyNumberFormat="1" applyFont="1" applyFill="1" applyAlignment="1">
      <alignment horizontal="center"/>
    </xf>
    <xf numFmtId="3" fontId="22" fillId="0" borderId="0" xfId="0" applyNumberFormat="1" applyFont="1" applyAlignment="1">
      <alignment horizontal="center"/>
    </xf>
    <xf numFmtId="3" fontId="0" fillId="0" borderId="0" xfId="43" applyNumberFormat="1" applyFont="1" applyAlignment="1">
      <alignment horizontal="center"/>
    </xf>
    <xf numFmtId="2" fontId="21" fillId="0" borderId="0" xfId="45" applyNumberFormat="1" applyFont="1" applyAlignment="1">
      <alignment horizontal="center"/>
    </xf>
    <xf numFmtId="164" fontId="21" fillId="0" borderId="0" xfId="0" applyNumberFormat="1" applyFont="1" applyAlignment="1">
      <alignment horizontal="center"/>
    </xf>
    <xf numFmtId="3" fontId="21" fillId="0" borderId="0" xfId="0" applyNumberFormat="1" applyFont="1" applyAlignment="1">
      <alignment horizontal="center"/>
    </xf>
    <xf numFmtId="166" fontId="21" fillId="0" borderId="0" xfId="0" applyNumberFormat="1" applyFont="1" applyAlignment="1">
      <alignment horizontal="center"/>
    </xf>
    <xf numFmtId="166" fontId="21" fillId="0" borderId="0" xfId="0" applyNumberFormat="1" applyFont="1" applyFill="1" applyAlignment="1">
      <alignment horizontal="center"/>
    </xf>
    <xf numFmtId="0" fontId="0" fillId="0" borderId="0" xfId="0" applyFont="1"/>
    <xf numFmtId="0" fontId="0" fillId="0" borderId="0" xfId="0" applyFont="1" applyAlignment="1">
      <alignment vertical="center"/>
    </xf>
    <xf numFmtId="0" fontId="0" fillId="0" borderId="0" xfId="0" applyFont="1"/>
    <xf numFmtId="164" fontId="0" fillId="0" borderId="0" xfId="43" applyNumberFormat="1" applyFont="1" applyAlignment="1">
      <alignment horizontal="center"/>
    </xf>
    <xf numFmtId="0" fontId="0" fillId="0" borderId="0" xfId="0" applyFont="1" applyAlignment="1">
      <alignment horizontal="left" vertical="center"/>
    </xf>
    <xf numFmtId="0" fontId="0" fillId="0" borderId="0" xfId="0" applyFont="1"/>
    <xf numFmtId="0" fontId="0" fillId="0" borderId="0" xfId="0" applyFont="1"/>
    <xf numFmtId="0" fontId="0" fillId="0" borderId="0" xfId="0" applyFont="1" applyAlignment="1">
      <alignment horizontal="center" wrapText="1"/>
    </xf>
    <xf numFmtId="0" fontId="0" fillId="0" borderId="0" xfId="0" applyFont="1" applyAlignment="1">
      <alignment wrapText="1"/>
    </xf>
    <xf numFmtId="0" fontId="0" fillId="0" borderId="0" xfId="0" applyFont="1"/>
    <xf numFmtId="3" fontId="22" fillId="0" borderId="0" xfId="43" applyNumberFormat="1" applyFont="1" applyAlignment="1">
      <alignment horizontal="center"/>
    </xf>
    <xf numFmtId="0" fontId="0" fillId="0" borderId="0" xfId="0" applyFont="1"/>
    <xf numFmtId="0" fontId="14" fillId="0" borderId="0" xfId="0" applyFont="1" applyAlignment="1">
      <alignment wrapText="1"/>
    </xf>
    <xf numFmtId="0" fontId="0" fillId="0" borderId="0" xfId="0" applyAlignment="1">
      <alignment wrapText="1"/>
    </xf>
    <xf numFmtId="0" fontId="0" fillId="0" borderId="0" xfId="0" applyFont="1"/>
    <xf numFmtId="0" fontId="0" fillId="0" borderId="0" xfId="0" applyFont="1" applyAlignment="1">
      <alignment vertical="center" wrapText="1"/>
    </xf>
    <xf numFmtId="0" fontId="0" fillId="0" borderId="0" xfId="0" applyAlignment="1">
      <alignment wrapText="1"/>
    </xf>
    <xf numFmtId="0" fontId="0" fillId="0" borderId="0" xfId="0" applyFont="1" applyAlignment="1">
      <alignment wrapText="1"/>
    </xf>
    <xf numFmtId="0" fontId="0" fillId="0" borderId="0" xfId="0" applyFont="1" applyAlignment="1"/>
    <xf numFmtId="0" fontId="0" fillId="0" borderId="0" xfId="0" applyFont="1"/>
    <xf numFmtId="0" fontId="0" fillId="0" borderId="0" xfId="0" applyFont="1" applyAlignment="1">
      <alignment vertical="center" wrapText="1"/>
    </xf>
    <xf numFmtId="0" fontId="0" fillId="0" borderId="0" xfId="0" applyFont="1" applyAlignment="1">
      <alignment wrapText="1"/>
    </xf>
    <xf numFmtId="0" fontId="0" fillId="0" borderId="0" xfId="0" applyFont="1" applyAlignment="1">
      <alignment vertical="center" wrapText="1"/>
    </xf>
    <xf numFmtId="0" fontId="0" fillId="0" borderId="0" xfId="0" applyAlignment="1">
      <alignment horizontal="center" wrapText="1"/>
    </xf>
    <xf numFmtId="0" fontId="0" fillId="0" borderId="0" xfId="0" applyAlignment="1">
      <alignment wrapText="1"/>
    </xf>
    <xf numFmtId="1" fontId="0" fillId="0" borderId="0" xfId="0" applyNumberFormat="1" applyFont="1" applyAlignment="1">
      <alignment horizontal="center"/>
    </xf>
    <xf numFmtId="169" fontId="21" fillId="0" borderId="0" xfId="43" applyNumberFormat="1" applyFont="1" applyAlignment="1">
      <alignment horizontal="center" vertical="center" wrapText="1"/>
    </xf>
    <xf numFmtId="2" fontId="21" fillId="0" borderId="0" xfId="0" applyNumberFormat="1" applyFont="1" applyFill="1" applyAlignment="1">
      <alignment horizontal="center"/>
    </xf>
    <xf numFmtId="169" fontId="0" fillId="0" borderId="0" xfId="43" applyNumberFormat="1" applyFont="1" applyAlignment="1">
      <alignment horizontal="center"/>
    </xf>
    <xf numFmtId="169" fontId="0" fillId="0" borderId="0" xfId="43" applyNumberFormat="1" applyFont="1" applyAlignment="1">
      <alignment horizontal="center" vertical="top" wrapText="1"/>
    </xf>
    <xf numFmtId="169" fontId="21" fillId="0" borderId="0" xfId="43" applyNumberFormat="1" applyFont="1" applyAlignment="1">
      <alignment horizontal="center"/>
    </xf>
    <xf numFmtId="3" fontId="0" fillId="0" borderId="0" xfId="0" applyNumberFormat="1" applyFont="1" applyAlignment="1">
      <alignment horizontal="center" vertical="center"/>
    </xf>
    <xf numFmtId="3" fontId="21" fillId="0" borderId="0" xfId="0" applyNumberFormat="1" applyFont="1" applyAlignment="1">
      <alignment horizontal="center" vertical="center"/>
    </xf>
    <xf numFmtId="3" fontId="21" fillId="0" borderId="0" xfId="43" applyNumberFormat="1" applyFont="1" applyAlignment="1">
      <alignment horizontal="center"/>
    </xf>
    <xf numFmtId="164" fontId="0" fillId="0" borderId="0" xfId="0" applyNumberFormat="1" applyFont="1"/>
    <xf numFmtId="43" fontId="0" fillId="0" borderId="0" xfId="43" applyFont="1"/>
    <xf numFmtId="169" fontId="0" fillId="0" borderId="0" xfId="0" applyNumberFormat="1" applyAlignment="1">
      <alignment horizontal="center"/>
    </xf>
    <xf numFmtId="164" fontId="21" fillId="0" borderId="0" xfId="43" applyNumberFormat="1" applyFont="1" applyAlignment="1">
      <alignment horizontal="center" vertical="top" wrapText="1"/>
    </xf>
    <xf numFmtId="0" fontId="0" fillId="0" borderId="0" xfId="0" applyFont="1" applyAlignment="1">
      <alignment vertical="center"/>
    </xf>
    <xf numFmtId="0" fontId="0" fillId="0" borderId="0" xfId="0" applyFont="1" applyAlignment="1">
      <alignment vertical="center" wrapText="1"/>
    </xf>
    <xf numFmtId="0" fontId="0" fillId="0" borderId="0" xfId="0" applyAlignment="1">
      <alignment horizontal="center" wrapText="1"/>
    </xf>
    <xf numFmtId="0" fontId="14" fillId="0" borderId="0" xfId="0" applyFont="1" applyAlignment="1">
      <alignment wrapText="1"/>
    </xf>
    <xf numFmtId="0" fontId="0" fillId="0" borderId="0" xfId="0" applyAlignment="1">
      <alignment wrapText="1"/>
    </xf>
    <xf numFmtId="0" fontId="0" fillId="0" borderId="0" xfId="0" applyAlignment="1">
      <alignment wrapText="1"/>
    </xf>
    <xf numFmtId="2" fontId="23" fillId="0" borderId="0" xfId="0" applyNumberFormat="1" applyFont="1" applyAlignment="1">
      <alignment horizontal="center"/>
    </xf>
    <xf numFmtId="3" fontId="20" fillId="0" borderId="0" xfId="0" applyNumberFormat="1" applyFont="1" applyAlignment="1">
      <alignment horizontal="center"/>
    </xf>
    <xf numFmtId="169" fontId="0" fillId="0" borderId="0" xfId="43" applyNumberFormat="1" applyFont="1" applyAlignment="1">
      <alignment horizontal="center" vertical="center"/>
    </xf>
    <xf numFmtId="164" fontId="20" fillId="0" borderId="0" xfId="0" applyNumberFormat="1" applyFont="1" applyAlignment="1">
      <alignment horizontal="center" vertical="center" wrapText="1"/>
    </xf>
    <xf numFmtId="0" fontId="0" fillId="0" borderId="11"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2" xfId="0" applyBorder="1" applyAlignment="1">
      <alignment wrapText="1"/>
    </xf>
    <xf numFmtId="0" fontId="0" fillId="0" borderId="17" xfId="0" applyBorder="1" applyAlignment="1">
      <alignment wrapText="1"/>
    </xf>
    <xf numFmtId="0" fontId="0" fillId="0" borderId="19" xfId="0" applyBorder="1" applyAlignment="1">
      <alignment wrapText="1"/>
    </xf>
    <xf numFmtId="0" fontId="0" fillId="0" borderId="18" xfId="0" applyBorder="1"/>
    <xf numFmtId="0" fontId="0" fillId="0" borderId="13" xfId="0" applyBorder="1" applyAlignment="1">
      <alignment wrapText="1"/>
    </xf>
    <xf numFmtId="0" fontId="0" fillId="0" borderId="20" xfId="0" applyBorder="1" applyAlignment="1">
      <alignment wrapText="1"/>
    </xf>
    <xf numFmtId="0" fontId="0" fillId="0" borderId="0" xfId="0" applyFont="1" applyFill="1" applyAlignment="1">
      <alignment horizontal="center"/>
    </xf>
    <xf numFmtId="0" fontId="0" fillId="0" borderId="0" xfId="0" applyAlignment="1">
      <alignment wrapText="1"/>
    </xf>
    <xf numFmtId="0" fontId="0" fillId="0" borderId="0" xfId="0" applyFont="1" applyAlignment="1">
      <alignment vertical="center"/>
    </xf>
    <xf numFmtId="0" fontId="0" fillId="0" borderId="0" xfId="0" applyFont="1" applyAlignment="1">
      <alignment vertical="center" wrapText="1"/>
    </xf>
    <xf numFmtId="43" fontId="0" fillId="0" borderId="0" xfId="0" applyNumberFormat="1" applyFont="1"/>
    <xf numFmtId="0" fontId="0" fillId="0" borderId="0" xfId="0" applyAlignment="1">
      <alignment wrapText="1"/>
    </xf>
    <xf numFmtId="0" fontId="0" fillId="0" borderId="0" xfId="0" applyFont="1" applyAlignment="1">
      <alignment vertical="center"/>
    </xf>
    <xf numFmtId="0" fontId="0" fillId="0" borderId="0" xfId="0" applyFont="1" applyAlignment="1">
      <alignment vertical="center" wrapText="1"/>
    </xf>
    <xf numFmtId="0" fontId="0" fillId="0" borderId="0" xfId="0" applyAlignment="1">
      <alignment horizontal="center" wrapText="1"/>
    </xf>
    <xf numFmtId="0" fontId="14" fillId="0" borderId="0" xfId="0" applyFont="1" applyAlignment="1">
      <alignment wrapText="1"/>
    </xf>
    <xf numFmtId="168" fontId="0" fillId="0" borderId="0" xfId="45" applyNumberFormat="1" applyFont="1"/>
    <xf numFmtId="165" fontId="21" fillId="0" borderId="0" xfId="0" applyNumberFormat="1" applyFont="1" applyAlignment="1">
      <alignment horizontal="center"/>
    </xf>
    <xf numFmtId="2" fontId="0" fillId="0" borderId="0" xfId="0" applyNumberFormat="1" applyAlignment="1">
      <alignment wrapText="1"/>
    </xf>
    <xf numFmtId="164" fontId="0" fillId="0" borderId="0" xfId="0" applyNumberFormat="1" applyAlignment="1">
      <alignment wrapText="1"/>
    </xf>
    <xf numFmtId="0" fontId="0" fillId="0" borderId="0" xfId="0" applyAlignment="1">
      <alignment horizontal="center"/>
    </xf>
    <xf numFmtId="167" fontId="0" fillId="34" borderId="0" xfId="43" applyNumberFormat="1" applyFont="1" applyFill="1"/>
    <xf numFmtId="2" fontId="23" fillId="0" borderId="0" xfId="45" applyNumberFormat="1" applyFont="1" applyAlignment="1">
      <alignment horizontal="center"/>
    </xf>
    <xf numFmtId="0" fontId="0" fillId="0" borderId="0" xfId="0" applyAlignment="1">
      <alignment horizontal="center"/>
    </xf>
    <xf numFmtId="0" fontId="0" fillId="0" borderId="0" xfId="0" applyAlignment="1">
      <alignment wrapText="1"/>
    </xf>
    <xf numFmtId="0" fontId="0" fillId="0" borderId="0" xfId="0" applyAlignment="1">
      <alignment horizontal="center"/>
    </xf>
    <xf numFmtId="0" fontId="0" fillId="0" borderId="0" xfId="0"/>
    <xf numFmtId="0" fontId="0" fillId="0" borderId="0" xfId="0" applyFont="1" applyAlignment="1">
      <alignment horizontal="center" vertical="top"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28"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32" xfId="0" applyBorder="1" applyAlignment="1">
      <alignment wrapText="1"/>
    </xf>
    <xf numFmtId="0" fontId="0" fillId="0" borderId="21" xfId="0" applyBorder="1" applyAlignment="1">
      <alignment wrapText="1"/>
    </xf>
    <xf numFmtId="0" fontId="0" fillId="0" borderId="0" xfId="0" applyAlignment="1">
      <alignment wrapText="1"/>
    </xf>
    <xf numFmtId="0" fontId="0" fillId="0" borderId="0" xfId="0" applyAlignment="1">
      <alignment horizontal="left" vertical="top" wrapText="1"/>
    </xf>
    <xf numFmtId="0" fontId="0" fillId="0" borderId="0" xfId="0"/>
    <xf numFmtId="0" fontId="0" fillId="0" borderId="0" xfId="0" applyAlignment="1">
      <alignment horizontal="center"/>
    </xf>
    <xf numFmtId="0" fontId="0" fillId="34" borderId="0" xfId="0" applyFill="1" applyAlignment="1">
      <alignment wrapText="1"/>
    </xf>
    <xf numFmtId="0" fontId="0" fillId="0" borderId="0" xfId="0" applyAlignment="1">
      <alignment vertical="top" wrapText="1"/>
    </xf>
  </cellXfs>
  <cellStyles count="46">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6B4096C9-D66B-44A8-99A6-83C77B01D5FD}"/>
    <cellStyle name="60% - Accent2 2" xfId="37" xr:uid="{78599C4B-1E68-476E-A3FF-C5D35E3FC81D}"/>
    <cellStyle name="60% - Accent3 2" xfId="38" xr:uid="{E82A32CC-46F4-490E-928F-570618A562A9}"/>
    <cellStyle name="60% - Accent4 2" xfId="39" xr:uid="{C3ED85C6-7C05-4943-9B64-F6C6DD4C8096}"/>
    <cellStyle name="60% - Accent5 2" xfId="40" xr:uid="{7D2B7A7E-26FD-484F-B2C2-5E114038EB4B}"/>
    <cellStyle name="60% - Accent6 2" xfId="41" xr:uid="{4190AD13-3C8D-41D6-B5DF-06B6EC372055}"/>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6" builtinId="27" customBuiltin="1"/>
    <cellStyle name="Calculation" xfId="9" builtinId="22" customBuiltin="1"/>
    <cellStyle name="Check Cell" xfId="11" builtinId="23" customBuiltin="1"/>
    <cellStyle name="Comma" xfId="43" builtinId="3"/>
    <cellStyle name="Comma 2" xfId="42" xr:uid="{7714CA73-8749-4389-B6CF-903BA36D0D92}"/>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4" builtinId="8"/>
    <cellStyle name="Input" xfId="7" builtinId="20" customBuiltin="1"/>
    <cellStyle name="Linked Cell" xfId="10" builtinId="24" customBuiltin="1"/>
    <cellStyle name="Neutral 2" xfId="35" xr:uid="{0AEFD69E-3790-4647-9D45-2FD3B315A49D}"/>
    <cellStyle name="Normal" xfId="0" builtinId="0"/>
    <cellStyle name="Note" xfId="13" builtinId="10" customBuiltin="1"/>
    <cellStyle name="Output" xfId="8" builtinId="21" customBuiltin="1"/>
    <cellStyle name="Percent" xfId="45" builtinId="5"/>
    <cellStyle name="Title 2" xfId="34" xr:uid="{FC468FD8-35F3-459D-B631-60F9B48F4E1A}"/>
    <cellStyle name="Total" xfId="15" builtinId="25" customBuiltin="1"/>
    <cellStyle name="Warning Text" xfId="12" builtinId="11" customBuiltin="1"/>
  </cellStyles>
  <dxfs count="0"/>
  <tableStyles count="0" defaultTableStyle="TableStyleMedium2" defaultPivotStyle="PivotStyleLight16"/>
  <colors>
    <mruColors>
      <color rgb="FFFFDDDD"/>
      <color rgb="FFCC99FF"/>
      <color rgb="FF00CC99"/>
      <color rgb="FF00FF00"/>
      <color rgb="FFFFFFCC"/>
      <color rgb="FFFFBDBD"/>
      <color rgb="FF9966FF"/>
      <color rgb="FFCCCCFF"/>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47064</xdr:colOff>
      <xdr:row>8</xdr:row>
      <xdr:rowOff>41276</xdr:rowOff>
    </xdr:from>
    <xdr:to>
      <xdr:col>17</xdr:col>
      <xdr:colOff>211543</xdr:colOff>
      <xdr:row>23</xdr:row>
      <xdr:rowOff>47626</xdr:rowOff>
    </xdr:to>
    <xdr:pic>
      <xdr:nvPicPr>
        <xdr:cNvPr id="2" name="Picture 1">
          <a:extLst>
            <a:ext uri="{FF2B5EF4-FFF2-40B4-BE49-F238E27FC236}">
              <a16:creationId xmlns:a16="http://schemas.microsoft.com/office/drawing/2014/main" id="{630E8495-6F55-4486-84FE-0030D544B7F4}"/>
            </a:ext>
          </a:extLst>
        </xdr:cNvPr>
        <xdr:cNvPicPr>
          <a:picLocks noChangeAspect="1"/>
        </xdr:cNvPicPr>
      </xdr:nvPicPr>
      <xdr:blipFill>
        <a:blip xmlns:r="http://schemas.openxmlformats.org/officeDocument/2006/relationships" r:embed="rId1"/>
        <a:stretch>
          <a:fillRect/>
        </a:stretch>
      </xdr:blipFill>
      <xdr:spPr>
        <a:xfrm>
          <a:off x="9267264" y="2517776"/>
          <a:ext cx="3650629" cy="2860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hyperlink" Target="https://www150.statcan.gc.ca/t1/tbl1/en/tv.action?pid=1410013801"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150.statcan.gc.ca/t1/tbl1/en/tv.action?pid=1110019301"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150.statcan.gc.ca/n1/daily-quotidien/170210/cg-a004-eng.htm"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150.statcan.gc.ca/t1/tbl1/en/tv.action?pid=36100480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150.statcan.gc.ca/t1/tbl1/en/tv.action?pid=3610025401"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150.statcan.gc.ca/t1/tbl1/en/tv.action?pid=3610022101"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7.xml.rels><?xml version="1.0" encoding="UTF-8" standalone="yes"?>
<Relationships xmlns="http://schemas.openxmlformats.org/package/2006/relationships"><Relationship Id="rId1" Type="http://schemas.openxmlformats.org/officeDocument/2006/relationships/hyperlink" Target="https://www150.statcan.gc.ca/t1/tbl1/en/tv.action?pid=1410034001" TargetMode="External"/></Relationships>
</file>

<file path=xl/worksheets/_rels/sheet39.xml.rels><?xml version="1.0" encoding="UTF-8" standalone="yes"?>
<Relationships xmlns="http://schemas.openxmlformats.org/package/2006/relationships"><Relationship Id="rId1" Type="http://schemas.openxmlformats.org/officeDocument/2006/relationships/hyperlink" Target="https://www150.statcan.gc.ca/t1/tbl1/en/tv.action?pid=111001220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hyperlink" Target="https://www150.statcan.gc.ca/t1/tbl1/en/tv.action?pid=1810000501" TargetMode="External"/></Relationships>
</file>

<file path=xl/worksheets/_rels/sheet41.xml.rels><?xml version="1.0" encoding="UTF-8" standalone="yes"?>
<Relationships xmlns="http://schemas.openxmlformats.org/package/2006/relationships"><Relationship Id="rId1" Type="http://schemas.openxmlformats.org/officeDocument/2006/relationships/hyperlink" Target="https://www150.statcan.gc.ca/t1/tbl1/en/tv.action?pid=3610047701"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150.statcan.gc.ca/t1/tbl1/en/tv.action?pid=3610013001" TargetMode="External"/></Relationships>
</file>

<file path=xl/worksheets/_rels/sheet44.xml.rels><?xml version="1.0" encoding="UTF-8" standalone="yes"?>
<Relationships xmlns="http://schemas.openxmlformats.org/package/2006/relationships"><Relationship Id="rId1" Type="http://schemas.openxmlformats.org/officeDocument/2006/relationships/hyperlink" Target="https://www150.statcan.gc.ca/t1/tbl1/en/tv.action?pid=3610020701" TargetMode="External"/></Relationships>
</file>

<file path=xl/worksheets/_rels/sheet45.xml.rels><?xml version="1.0" encoding="UTF-8" standalone="yes"?>
<Relationships xmlns="http://schemas.openxmlformats.org/package/2006/relationships"><Relationship Id="rId1" Type="http://schemas.openxmlformats.org/officeDocument/2006/relationships/hyperlink" Target="https://www150.statcan.gc.ca/t1/tbl1/en/tv.action?pid=361002090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0C17-6BB4-4BAF-97A2-DD701E26222E}">
  <dimension ref="A1:G29"/>
  <sheetViews>
    <sheetView tabSelected="1" workbookViewId="0">
      <selection activeCell="B3" sqref="B3"/>
    </sheetView>
  </sheetViews>
  <sheetFormatPr defaultRowHeight="15" x14ac:dyDescent="0.25"/>
  <cols>
    <col min="1" max="1" width="19.42578125" customWidth="1"/>
    <col min="2" max="2" width="64.85546875" customWidth="1"/>
  </cols>
  <sheetData>
    <row r="1" spans="1:2" x14ac:dyDescent="0.25">
      <c r="A1" s="5" t="s">
        <v>592</v>
      </c>
    </row>
    <row r="2" spans="1:2" x14ac:dyDescent="0.25">
      <c r="A2" t="s">
        <v>656</v>
      </c>
      <c r="B2" t="s">
        <v>1085</v>
      </c>
    </row>
    <row r="3" spans="1:2" s="4" customFormat="1" x14ac:dyDescent="0.25"/>
    <row r="4" spans="1:2" x14ac:dyDescent="0.25">
      <c r="A4" t="s">
        <v>866</v>
      </c>
      <c r="B4" s="53" t="s">
        <v>864</v>
      </c>
    </row>
    <row r="5" spans="1:2" x14ac:dyDescent="0.25">
      <c r="A5" t="s">
        <v>867</v>
      </c>
      <c r="B5" s="24" t="s">
        <v>1084</v>
      </c>
    </row>
    <row r="6" spans="1:2" x14ac:dyDescent="0.25">
      <c r="A6" t="s">
        <v>868</v>
      </c>
      <c r="B6" s="24" t="s">
        <v>650</v>
      </c>
    </row>
    <row r="7" spans="1:2" x14ac:dyDescent="0.25">
      <c r="A7" t="s">
        <v>869</v>
      </c>
      <c r="B7" s="105" t="s">
        <v>865</v>
      </c>
    </row>
    <row r="8" spans="1:2" x14ac:dyDescent="0.25">
      <c r="A8" t="s">
        <v>870</v>
      </c>
      <c r="B8" s="24" t="s">
        <v>878</v>
      </c>
    </row>
    <row r="9" spans="1:2" x14ac:dyDescent="0.25">
      <c r="A9" t="s">
        <v>871</v>
      </c>
      <c r="B9" s="24" t="s">
        <v>877</v>
      </c>
    </row>
    <row r="10" spans="1:2" x14ac:dyDescent="0.25">
      <c r="A10" t="s">
        <v>872</v>
      </c>
      <c r="B10" s="105" t="s">
        <v>881</v>
      </c>
    </row>
    <row r="11" spans="1:2" x14ac:dyDescent="0.25">
      <c r="A11" t="s">
        <v>873</v>
      </c>
      <c r="B11" s="24" t="s">
        <v>876</v>
      </c>
    </row>
    <row r="12" spans="1:2" x14ac:dyDescent="0.25">
      <c r="A12" t="s">
        <v>726</v>
      </c>
      <c r="B12" s="88" t="s">
        <v>882</v>
      </c>
    </row>
    <row r="13" spans="1:2" x14ac:dyDescent="0.25">
      <c r="A13" t="s">
        <v>725</v>
      </c>
      <c r="B13" s="4" t="s">
        <v>883</v>
      </c>
    </row>
    <row r="14" spans="1:2" x14ac:dyDescent="0.25">
      <c r="A14" t="s">
        <v>1037</v>
      </c>
      <c r="B14" s="4" t="s">
        <v>1081</v>
      </c>
    </row>
    <row r="15" spans="1:2" x14ac:dyDescent="0.25">
      <c r="A15" t="s">
        <v>1038</v>
      </c>
      <c r="B15" s="24" t="s">
        <v>1039</v>
      </c>
    </row>
    <row r="16" spans="1:2" x14ac:dyDescent="0.25">
      <c r="A16" t="s">
        <v>1040</v>
      </c>
      <c r="B16" s="105" t="s">
        <v>1041</v>
      </c>
    </row>
    <row r="17" spans="1:7" x14ac:dyDescent="0.25">
      <c r="A17" t="s">
        <v>1042</v>
      </c>
      <c r="B17" s="124" t="s">
        <v>1043</v>
      </c>
    </row>
    <row r="18" spans="1:7" ht="17.25" customHeight="1" x14ac:dyDescent="0.25">
      <c r="A18" t="s">
        <v>1044</v>
      </c>
      <c r="B18" s="105" t="s">
        <v>1080</v>
      </c>
    </row>
    <row r="19" spans="1:7" ht="30" x14ac:dyDescent="0.25">
      <c r="A19" s="26" t="s">
        <v>1086</v>
      </c>
      <c r="B19" s="149" t="s">
        <v>1087</v>
      </c>
    </row>
    <row r="26" spans="1:7" x14ac:dyDescent="0.25">
      <c r="D26" s="4"/>
      <c r="E26" s="4"/>
      <c r="F26" s="4"/>
      <c r="G26" s="4"/>
    </row>
    <row r="27" spans="1:7" x14ac:dyDescent="0.25">
      <c r="D27" s="4"/>
      <c r="E27" s="4"/>
      <c r="F27" s="4"/>
      <c r="G27" s="4"/>
    </row>
    <row r="28" spans="1:7" x14ac:dyDescent="0.25">
      <c r="D28" s="4"/>
      <c r="E28" s="4"/>
      <c r="F28" s="4"/>
      <c r="G28" s="4"/>
    </row>
    <row r="29" spans="1:7" x14ac:dyDescent="0.25">
      <c r="D29" s="4"/>
      <c r="E29" s="4"/>
      <c r="F29" s="4"/>
      <c r="G29" s="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05CC-1896-4981-8E62-A0B107EBEB62}">
  <dimension ref="A1:M138"/>
  <sheetViews>
    <sheetView workbookViewId="0">
      <pane xSplit="1" ySplit="5" topLeftCell="B6" activePane="bottomRight" state="frozen"/>
      <selection pane="topRight" activeCell="B1" sqref="B1"/>
      <selection pane="bottomLeft" activeCell="A6" sqref="A6"/>
      <selection pane="bottomRight" activeCell="B7" sqref="B7"/>
    </sheetView>
  </sheetViews>
  <sheetFormatPr defaultRowHeight="15" x14ac:dyDescent="0.25"/>
  <cols>
    <col min="1" max="1" width="13.85546875" style="105" customWidth="1"/>
    <col min="2" max="8" width="17" style="24" customWidth="1"/>
    <col min="9" max="9" width="17" style="105" customWidth="1"/>
  </cols>
  <sheetData>
    <row r="1" spans="1:9" x14ac:dyDescent="0.25">
      <c r="A1" s="24" t="s">
        <v>879</v>
      </c>
    </row>
    <row r="2" spans="1:9" ht="90" x14ac:dyDescent="0.25">
      <c r="A2" s="48" t="s">
        <v>445</v>
      </c>
      <c r="B2" s="48" t="s">
        <v>664</v>
      </c>
      <c r="C2" s="48" t="s">
        <v>660</v>
      </c>
      <c r="D2" s="109" t="s">
        <v>917</v>
      </c>
      <c r="E2" s="48" t="s">
        <v>777</v>
      </c>
      <c r="F2" s="48" t="s">
        <v>776</v>
      </c>
      <c r="G2" s="48" t="s">
        <v>779</v>
      </c>
      <c r="H2" s="48" t="s">
        <v>778</v>
      </c>
      <c r="I2" s="6" t="s">
        <v>432</v>
      </c>
    </row>
    <row r="3" spans="1:9" x14ac:dyDescent="0.25">
      <c r="A3" s="54" t="s">
        <v>19</v>
      </c>
      <c r="B3" s="54" t="s">
        <v>225</v>
      </c>
      <c r="C3" s="54" t="s">
        <v>822</v>
      </c>
      <c r="D3" s="54" t="s">
        <v>438</v>
      </c>
      <c r="E3" s="54" t="s">
        <v>439</v>
      </c>
      <c r="F3" s="54" t="s">
        <v>224</v>
      </c>
      <c r="G3" s="54" t="s">
        <v>831</v>
      </c>
      <c r="H3" s="54" t="s">
        <v>441</v>
      </c>
      <c r="I3" s="54" t="s">
        <v>442</v>
      </c>
    </row>
    <row r="4" spans="1:9" s="7" customFormat="1" ht="30" x14ac:dyDescent="0.25">
      <c r="A4" s="54" t="s">
        <v>826</v>
      </c>
      <c r="B4" s="54" t="s">
        <v>730</v>
      </c>
      <c r="C4" s="54"/>
      <c r="D4" s="93" t="s">
        <v>830</v>
      </c>
      <c r="E4" s="54" t="s">
        <v>730</v>
      </c>
      <c r="F4" s="54" t="s">
        <v>730</v>
      </c>
      <c r="G4" s="54"/>
      <c r="H4" s="54" t="s">
        <v>730</v>
      </c>
      <c r="I4" s="54" t="s">
        <v>730</v>
      </c>
    </row>
    <row r="5" spans="1:9" s="7" customFormat="1" x14ac:dyDescent="0.25">
      <c r="A5" s="54" t="s">
        <v>825</v>
      </c>
      <c r="B5" s="54" t="s">
        <v>828</v>
      </c>
      <c r="C5" s="54"/>
      <c r="D5" s="54" t="s">
        <v>829</v>
      </c>
      <c r="E5" s="54" t="s">
        <v>832</v>
      </c>
      <c r="F5" s="54" t="s">
        <v>832</v>
      </c>
      <c r="G5" s="54"/>
      <c r="H5" s="7" t="s">
        <v>833</v>
      </c>
      <c r="I5" s="7" t="s">
        <v>833</v>
      </c>
    </row>
    <row r="6" spans="1:9" x14ac:dyDescent="0.25">
      <c r="A6" s="64">
        <v>1961</v>
      </c>
      <c r="B6" s="114" t="s">
        <v>213</v>
      </c>
      <c r="C6" s="89" t="s">
        <v>213</v>
      </c>
      <c r="D6" s="117" t="s">
        <v>213</v>
      </c>
      <c r="E6" s="117" t="s">
        <v>213</v>
      </c>
      <c r="F6" s="117" t="s">
        <v>213</v>
      </c>
      <c r="G6" s="117" t="s">
        <v>213</v>
      </c>
      <c r="H6" s="117" t="s">
        <v>213</v>
      </c>
      <c r="I6" s="117" t="s">
        <v>213</v>
      </c>
    </row>
    <row r="7" spans="1:9" x14ac:dyDescent="0.25">
      <c r="A7" s="64">
        <v>1962</v>
      </c>
      <c r="B7" s="114" t="s">
        <v>213</v>
      </c>
      <c r="C7" s="89" t="s">
        <v>213</v>
      </c>
      <c r="D7" s="117" t="s">
        <v>213</v>
      </c>
      <c r="E7" s="117" t="s">
        <v>213</v>
      </c>
      <c r="F7" s="117" t="s">
        <v>213</v>
      </c>
      <c r="G7" s="117" t="s">
        <v>213</v>
      </c>
      <c r="H7" s="117" t="s">
        <v>213</v>
      </c>
      <c r="I7" s="117" t="s">
        <v>213</v>
      </c>
    </row>
    <row r="8" spans="1:9" x14ac:dyDescent="0.25">
      <c r="A8" s="105">
        <v>1963</v>
      </c>
      <c r="B8" s="114" t="s">
        <v>213</v>
      </c>
      <c r="C8" s="89" t="s">
        <v>213</v>
      </c>
      <c r="D8" s="117" t="s">
        <v>213</v>
      </c>
      <c r="E8" s="117" t="s">
        <v>213</v>
      </c>
      <c r="F8" s="117" t="s">
        <v>213</v>
      </c>
      <c r="G8" s="117" t="s">
        <v>213</v>
      </c>
      <c r="H8" s="117" t="s">
        <v>213</v>
      </c>
      <c r="I8" s="117" t="s">
        <v>213</v>
      </c>
    </row>
    <row r="9" spans="1:9" x14ac:dyDescent="0.25">
      <c r="A9" s="105">
        <v>1964</v>
      </c>
      <c r="B9" s="114" t="s">
        <v>213</v>
      </c>
      <c r="C9" s="89" t="s">
        <v>213</v>
      </c>
      <c r="D9" s="117" t="s">
        <v>213</v>
      </c>
      <c r="E9" s="117" t="s">
        <v>213</v>
      </c>
      <c r="F9" s="117" t="s">
        <v>213</v>
      </c>
      <c r="G9" s="117" t="s">
        <v>213</v>
      </c>
      <c r="H9" s="117" t="s">
        <v>213</v>
      </c>
      <c r="I9" s="117" t="s">
        <v>213</v>
      </c>
    </row>
    <row r="10" spans="1:9" x14ac:dyDescent="0.25">
      <c r="A10" s="105">
        <v>1965</v>
      </c>
      <c r="B10" s="114" t="s">
        <v>213</v>
      </c>
      <c r="C10" s="89" t="s">
        <v>213</v>
      </c>
      <c r="D10" s="117" t="s">
        <v>213</v>
      </c>
      <c r="E10" s="117" t="s">
        <v>213</v>
      </c>
      <c r="F10" s="117" t="s">
        <v>213</v>
      </c>
      <c r="G10" s="117" t="s">
        <v>213</v>
      </c>
      <c r="H10" s="117" t="s">
        <v>213</v>
      </c>
      <c r="I10" s="117" t="s">
        <v>213</v>
      </c>
    </row>
    <row r="11" spans="1:9" x14ac:dyDescent="0.25">
      <c r="A11" s="105">
        <v>1966</v>
      </c>
      <c r="B11" s="114" t="s">
        <v>213</v>
      </c>
      <c r="C11" s="89" t="s">
        <v>213</v>
      </c>
      <c r="D11" s="117" t="s">
        <v>213</v>
      </c>
      <c r="E11" s="117">
        <f>'36-10-0477-01'!K16/2</f>
        <v>265.5</v>
      </c>
      <c r="F11" s="117">
        <f>'36-10-0477-01'!L16/2</f>
        <v>94</v>
      </c>
      <c r="G11" s="118">
        <f t="shared" ref="G11:G42" si="0">SUM(E11:F11)</f>
        <v>359.5</v>
      </c>
      <c r="H11" s="117" t="s">
        <v>213</v>
      </c>
      <c r="I11" s="117" t="s">
        <v>213</v>
      </c>
    </row>
    <row r="12" spans="1:9" x14ac:dyDescent="0.25">
      <c r="A12" s="105">
        <v>1967</v>
      </c>
      <c r="B12" s="114" t="s">
        <v>213</v>
      </c>
      <c r="C12" s="89" t="s">
        <v>213</v>
      </c>
      <c r="D12" s="117" t="s">
        <v>213</v>
      </c>
      <c r="E12" s="117">
        <f>'36-10-0477-01'!K17/2</f>
        <v>312</v>
      </c>
      <c r="F12" s="117">
        <f>'36-10-0477-01'!L17/2</f>
        <v>113</v>
      </c>
      <c r="G12" s="118">
        <f t="shared" si="0"/>
        <v>425</v>
      </c>
      <c r="H12" s="117" t="s">
        <v>213</v>
      </c>
      <c r="I12" s="117" t="s">
        <v>213</v>
      </c>
    </row>
    <row r="13" spans="1:9" x14ac:dyDescent="0.25">
      <c r="A13" s="105">
        <v>1968</v>
      </c>
      <c r="B13" s="114" t="s">
        <v>213</v>
      </c>
      <c r="C13" s="89" t="s">
        <v>213</v>
      </c>
      <c r="D13" s="117" t="s">
        <v>213</v>
      </c>
      <c r="E13" s="117">
        <f>'36-10-0477-01'!K18/2</f>
        <v>343</v>
      </c>
      <c r="F13" s="117">
        <f>'36-10-0477-01'!L18/2</f>
        <v>118</v>
      </c>
      <c r="G13" s="118">
        <f t="shared" si="0"/>
        <v>461</v>
      </c>
      <c r="H13" s="117" t="s">
        <v>213</v>
      </c>
      <c r="I13" s="117" t="s">
        <v>213</v>
      </c>
    </row>
    <row r="14" spans="1:9" x14ac:dyDescent="0.25">
      <c r="A14" s="105">
        <v>1969</v>
      </c>
      <c r="B14" s="114" t="s">
        <v>213</v>
      </c>
      <c r="C14" s="89" t="s">
        <v>213</v>
      </c>
      <c r="D14" s="117" t="s">
        <v>213</v>
      </c>
      <c r="E14" s="117">
        <f>'36-10-0477-01'!K19/2</f>
        <v>369</v>
      </c>
      <c r="F14" s="117">
        <f>'36-10-0477-01'!L19/2</f>
        <v>135.5</v>
      </c>
      <c r="G14" s="118">
        <f t="shared" si="0"/>
        <v>504.5</v>
      </c>
      <c r="H14" s="117" t="s">
        <v>213</v>
      </c>
      <c r="I14" s="117" t="s">
        <v>213</v>
      </c>
    </row>
    <row r="15" spans="1:9" x14ac:dyDescent="0.25">
      <c r="A15" s="105">
        <v>1970</v>
      </c>
      <c r="B15" s="114" t="s">
        <v>213</v>
      </c>
      <c r="C15" s="89" t="s">
        <v>213</v>
      </c>
      <c r="D15" s="117" t="s">
        <v>213</v>
      </c>
      <c r="E15" s="117">
        <f>'36-10-0477-01'!K20/2</f>
        <v>386.5</v>
      </c>
      <c r="F15" s="117">
        <f>'36-10-0477-01'!L20/2</f>
        <v>142</v>
      </c>
      <c r="G15" s="118">
        <f t="shared" si="0"/>
        <v>528.5</v>
      </c>
      <c r="H15" s="117" t="s">
        <v>213</v>
      </c>
      <c r="I15" s="117" t="s">
        <v>213</v>
      </c>
    </row>
    <row r="16" spans="1:9" x14ac:dyDescent="0.25">
      <c r="A16" s="105">
        <v>1971</v>
      </c>
      <c r="B16" s="114" t="s">
        <v>213</v>
      </c>
      <c r="C16" s="89" t="s">
        <v>213</v>
      </c>
      <c r="D16" s="117" t="s">
        <v>213</v>
      </c>
      <c r="E16" s="117">
        <f>'36-10-0477-01'!K21/2</f>
        <v>408.5</v>
      </c>
      <c r="F16" s="117">
        <f>'36-10-0477-01'!L21/2</f>
        <v>143</v>
      </c>
      <c r="G16" s="118">
        <f t="shared" si="0"/>
        <v>551.5</v>
      </c>
      <c r="H16" s="117" t="s">
        <v>213</v>
      </c>
      <c r="I16" s="117" t="s">
        <v>213</v>
      </c>
    </row>
    <row r="17" spans="1:9" x14ac:dyDescent="0.25">
      <c r="A17" s="105">
        <v>1972</v>
      </c>
      <c r="B17" s="114" t="s">
        <v>213</v>
      </c>
      <c r="C17" s="89" t="s">
        <v>213</v>
      </c>
      <c r="D17" s="117" t="s">
        <v>213</v>
      </c>
      <c r="E17" s="117">
        <f>'36-10-0477-01'!K22/2</f>
        <v>434.5</v>
      </c>
      <c r="F17" s="117">
        <f>'36-10-0477-01'!L22/2</f>
        <v>160.5</v>
      </c>
      <c r="G17" s="118">
        <f t="shared" si="0"/>
        <v>595</v>
      </c>
      <c r="H17" s="117" t="s">
        <v>213</v>
      </c>
      <c r="I17" s="117" t="s">
        <v>213</v>
      </c>
    </row>
    <row r="18" spans="1:9" x14ac:dyDescent="0.25">
      <c r="A18" s="105">
        <v>1973</v>
      </c>
      <c r="B18" s="114" t="s">
        <v>213</v>
      </c>
      <c r="C18" s="89" t="s">
        <v>213</v>
      </c>
      <c r="D18" s="117" t="s">
        <v>213</v>
      </c>
      <c r="E18" s="117">
        <f>'36-10-0477-01'!K23/2</f>
        <v>469.5</v>
      </c>
      <c r="F18" s="117">
        <f>'36-10-0477-01'!L23/2</f>
        <v>180.5</v>
      </c>
      <c r="G18" s="118">
        <f t="shared" si="0"/>
        <v>650</v>
      </c>
      <c r="H18" s="117" t="s">
        <v>213</v>
      </c>
      <c r="I18" s="117" t="s">
        <v>213</v>
      </c>
    </row>
    <row r="19" spans="1:9" x14ac:dyDescent="0.25">
      <c r="A19" s="105">
        <v>1974</v>
      </c>
      <c r="B19" s="114" t="s">
        <v>213</v>
      </c>
      <c r="C19" s="89" t="s">
        <v>213</v>
      </c>
      <c r="D19" s="56">
        <f>'11-10-0122-01'!B10/1000</f>
        <v>1932.999</v>
      </c>
      <c r="E19" s="117">
        <f>'36-10-0477-01'!K24/2</f>
        <v>602</v>
      </c>
      <c r="F19" s="117">
        <f>'36-10-0477-01'!L24/2</f>
        <v>202</v>
      </c>
      <c r="G19" s="118">
        <f t="shared" si="0"/>
        <v>804</v>
      </c>
      <c r="H19" s="117" t="s">
        <v>213</v>
      </c>
      <c r="I19" s="117" t="s">
        <v>213</v>
      </c>
    </row>
    <row r="20" spans="1:9" x14ac:dyDescent="0.25">
      <c r="A20" s="105">
        <v>1975</v>
      </c>
      <c r="B20" s="114" t="s">
        <v>213</v>
      </c>
      <c r="C20" s="89" t="s">
        <v>213</v>
      </c>
      <c r="D20" s="56" t="s">
        <v>213</v>
      </c>
      <c r="E20" s="117">
        <f>'36-10-0477-01'!K25/2</f>
        <v>713</v>
      </c>
      <c r="F20" s="117">
        <f>'36-10-0477-01'!L25/2</f>
        <v>239.5</v>
      </c>
      <c r="G20" s="118">
        <f t="shared" si="0"/>
        <v>952.5</v>
      </c>
      <c r="H20" s="117" t="s">
        <v>213</v>
      </c>
      <c r="I20" s="117" t="s">
        <v>213</v>
      </c>
    </row>
    <row r="21" spans="1:9" x14ac:dyDescent="0.25">
      <c r="A21" s="105">
        <v>1976</v>
      </c>
      <c r="B21" s="114" t="s">
        <v>213</v>
      </c>
      <c r="C21" s="89" t="s">
        <v>213</v>
      </c>
      <c r="D21" s="56">
        <f>'11-10-0122-01'!B12/1000</f>
        <v>3008.768</v>
      </c>
      <c r="E21" s="117">
        <f>'36-10-0477-01'!K26/2</f>
        <v>815</v>
      </c>
      <c r="F21" s="117">
        <f>'36-10-0477-01'!L26/2</f>
        <v>287</v>
      </c>
      <c r="G21" s="118">
        <f t="shared" si="0"/>
        <v>1102</v>
      </c>
      <c r="H21" s="117" t="s">
        <v>213</v>
      </c>
      <c r="I21" s="117" t="s">
        <v>213</v>
      </c>
    </row>
    <row r="22" spans="1:9" x14ac:dyDescent="0.25">
      <c r="A22" s="105">
        <v>1977</v>
      </c>
      <c r="B22" s="114" t="s">
        <v>213</v>
      </c>
      <c r="C22" s="89" t="s">
        <v>213</v>
      </c>
      <c r="D22" s="56" t="s">
        <v>213</v>
      </c>
      <c r="E22" s="117">
        <f>'36-10-0477-01'!K27/2</f>
        <v>914.5</v>
      </c>
      <c r="F22" s="117">
        <f>'36-10-0477-01'!L27/2</f>
        <v>305</v>
      </c>
      <c r="G22" s="118">
        <f t="shared" si="0"/>
        <v>1219.5</v>
      </c>
      <c r="H22" s="117" t="s">
        <v>213</v>
      </c>
      <c r="I22" s="117" t="s">
        <v>213</v>
      </c>
    </row>
    <row r="23" spans="1:9" x14ac:dyDescent="0.25">
      <c r="A23" s="105">
        <v>1978</v>
      </c>
      <c r="B23" s="114" t="s">
        <v>213</v>
      </c>
      <c r="C23" s="89" t="s">
        <v>213</v>
      </c>
      <c r="D23" s="56">
        <f>'11-10-0122-01'!B14/1000</f>
        <v>4074.1529999999998</v>
      </c>
      <c r="E23" s="117">
        <f>'36-10-0477-01'!K28/2</f>
        <v>1011</v>
      </c>
      <c r="F23" s="117">
        <f>'36-10-0477-01'!L28/2</f>
        <v>352</v>
      </c>
      <c r="G23" s="118">
        <f t="shared" si="0"/>
        <v>1363</v>
      </c>
      <c r="H23" s="117" t="s">
        <v>213</v>
      </c>
      <c r="I23" s="117" t="s">
        <v>213</v>
      </c>
    </row>
    <row r="24" spans="1:9" x14ac:dyDescent="0.25">
      <c r="A24" s="105">
        <v>1979</v>
      </c>
      <c r="B24" s="114" t="s">
        <v>213</v>
      </c>
      <c r="C24" s="89" t="s">
        <v>213</v>
      </c>
      <c r="D24" s="56" t="s">
        <v>213</v>
      </c>
      <c r="E24" s="117">
        <f>'36-10-0477-01'!K29/2</f>
        <v>1159</v>
      </c>
      <c r="F24" s="117">
        <f>'36-10-0477-01'!L29/2</f>
        <v>384.5</v>
      </c>
      <c r="G24" s="118">
        <f t="shared" si="0"/>
        <v>1543.5</v>
      </c>
      <c r="H24" s="117" t="s">
        <v>213</v>
      </c>
      <c r="I24" s="117" t="s">
        <v>213</v>
      </c>
    </row>
    <row r="25" spans="1:9" x14ac:dyDescent="0.25">
      <c r="A25" s="105">
        <v>1980</v>
      </c>
      <c r="B25" s="114" t="s">
        <v>213</v>
      </c>
      <c r="C25" s="89" t="s">
        <v>213</v>
      </c>
      <c r="D25" s="56">
        <f>'11-10-0122-01'!B16/1000</f>
        <v>5173.3209999999999</v>
      </c>
      <c r="E25" s="117">
        <f>'36-10-0477-01'!K30/2</f>
        <v>1302</v>
      </c>
      <c r="F25" s="117">
        <f>'36-10-0477-01'!L30/2</f>
        <v>467.5</v>
      </c>
      <c r="G25" s="118">
        <f t="shared" si="0"/>
        <v>1769.5</v>
      </c>
      <c r="H25" s="117" t="s">
        <v>213</v>
      </c>
      <c r="I25" s="117" t="s">
        <v>213</v>
      </c>
    </row>
    <row r="26" spans="1:9" x14ac:dyDescent="0.25">
      <c r="A26" s="105">
        <v>1981</v>
      </c>
      <c r="B26" s="115">
        <f>'36-10-0221-01'!D10</f>
        <v>17083</v>
      </c>
      <c r="C26" s="123">
        <f>B26/'T5'!B27*100</f>
        <v>8.6812684215875588</v>
      </c>
      <c r="D26" s="56" t="s">
        <v>213</v>
      </c>
      <c r="E26" s="117">
        <f>'36-10-0477-01'!K31/2</f>
        <v>1504</v>
      </c>
      <c r="F26" s="117">
        <f>'36-10-0477-01'!L31/2</f>
        <v>481.5</v>
      </c>
      <c r="G26" s="118">
        <f t="shared" si="0"/>
        <v>1985.5</v>
      </c>
      <c r="H26" s="117">
        <f>(1.4/1.2)*'36-10-0316-01'!D7</f>
        <v>5503.166666666667</v>
      </c>
      <c r="I26" s="117">
        <f>'36-10-0316-01'!F7</f>
        <v>2175</v>
      </c>
    </row>
    <row r="27" spans="1:9" x14ac:dyDescent="0.25">
      <c r="A27" s="105">
        <v>1982</v>
      </c>
      <c r="B27" s="115">
        <f>'36-10-0221-01'!D11</f>
        <v>18476</v>
      </c>
      <c r="C27" s="123">
        <f>B27/'T5'!B28*100</f>
        <v>8.7918572060775926</v>
      </c>
      <c r="D27" s="56">
        <f>'11-10-0122-01'!B18/1000</f>
        <v>6133.7280000000001</v>
      </c>
      <c r="E27" s="117">
        <f>'36-10-0477-01'!K32/2</f>
        <v>1832.5</v>
      </c>
      <c r="F27" s="117">
        <f>'36-10-0477-01'!L32/2</f>
        <v>539.5</v>
      </c>
      <c r="G27" s="118">
        <f t="shared" si="0"/>
        <v>2372</v>
      </c>
      <c r="H27" s="117">
        <f>(1.4/1.2)*'36-10-0316-01'!D8</f>
        <v>5591.8333333333339</v>
      </c>
      <c r="I27" s="117">
        <f>'36-10-0316-01'!F8</f>
        <v>2443</v>
      </c>
    </row>
    <row r="28" spans="1:9" x14ac:dyDescent="0.25">
      <c r="A28" s="105">
        <v>1983</v>
      </c>
      <c r="B28" s="115">
        <f>'36-10-0221-01'!D12</f>
        <v>20204</v>
      </c>
      <c r="C28" s="123">
        <f>B28/'T5'!B29*100</f>
        <v>9.169382142306052</v>
      </c>
      <c r="D28" s="56" t="s">
        <v>213</v>
      </c>
      <c r="E28" s="117">
        <f>'36-10-0477-01'!K33/2</f>
        <v>1737</v>
      </c>
      <c r="F28" s="117">
        <f>'36-10-0477-01'!L33/2</f>
        <v>542</v>
      </c>
      <c r="G28" s="118">
        <f t="shared" si="0"/>
        <v>2279</v>
      </c>
      <c r="H28" s="117">
        <f>(1.4/1.2)*'36-10-0316-01'!D9</f>
        <v>8186.5000000000009</v>
      </c>
      <c r="I28" s="117">
        <f>'36-10-0316-01'!F9</f>
        <v>2609</v>
      </c>
    </row>
    <row r="29" spans="1:9" x14ac:dyDescent="0.25">
      <c r="A29" s="105">
        <v>1984</v>
      </c>
      <c r="B29" s="115">
        <f>'36-10-0221-01'!D13</f>
        <v>21962</v>
      </c>
      <c r="C29" s="123">
        <f>B29/'T5'!B30*100</f>
        <v>9.2551465475463033</v>
      </c>
      <c r="D29" s="56">
        <f>'11-10-0122-01'!B20/1000</f>
        <v>6591.3869999999997</v>
      </c>
      <c r="E29" s="117">
        <f>'36-10-0477-01'!K34/2</f>
        <v>1951</v>
      </c>
      <c r="F29" s="117">
        <f>'36-10-0477-01'!L34/2</f>
        <v>620.5</v>
      </c>
      <c r="G29" s="118">
        <f t="shared" si="0"/>
        <v>2571.5</v>
      </c>
      <c r="H29" s="117">
        <f>(1.4/1.2)*'36-10-0316-01'!D10</f>
        <v>8898.1666666666679</v>
      </c>
      <c r="I29" s="117">
        <f>'36-10-0316-01'!F10</f>
        <v>2842</v>
      </c>
    </row>
    <row r="30" spans="1:9" x14ac:dyDescent="0.25">
      <c r="A30" s="105">
        <v>1985</v>
      </c>
      <c r="B30" s="115">
        <f>'36-10-0221-01'!D14</f>
        <v>23996</v>
      </c>
      <c r="C30" s="123">
        <f>B30/'T5'!B31*100</f>
        <v>9.377137073611074</v>
      </c>
      <c r="D30" s="56" t="s">
        <v>213</v>
      </c>
      <c r="E30" s="117">
        <f>'36-10-0477-01'!K35/2</f>
        <v>2173</v>
      </c>
      <c r="F30" s="117">
        <f>'36-10-0477-01'!L35/2</f>
        <v>679</v>
      </c>
      <c r="G30" s="118">
        <f t="shared" si="0"/>
        <v>2852</v>
      </c>
      <c r="H30" s="117">
        <f>(1.4/1.2)*'36-10-0316-01'!D11</f>
        <v>10211.833333333334</v>
      </c>
      <c r="I30" s="117">
        <f>'36-10-0316-01'!F11</f>
        <v>3176</v>
      </c>
    </row>
    <row r="31" spans="1:9" x14ac:dyDescent="0.25">
      <c r="A31" s="105">
        <v>1986</v>
      </c>
      <c r="B31" s="115">
        <f>'36-10-0221-01'!D15</f>
        <v>25411</v>
      </c>
      <c r="C31" s="123">
        <f>B31/'T5'!B32*100</f>
        <v>9.3137218968310407</v>
      </c>
      <c r="D31" s="56">
        <f>'11-10-0122-01'!B22/1000</f>
        <v>8174.5079999999998</v>
      </c>
      <c r="E31" s="117">
        <f>'36-10-0477-01'!K36/2</f>
        <v>2360.5</v>
      </c>
      <c r="F31" s="117">
        <f>'36-10-0477-01'!L36/2</f>
        <v>762</v>
      </c>
      <c r="G31" s="118">
        <f t="shared" si="0"/>
        <v>3122.5</v>
      </c>
      <c r="H31" s="117">
        <f>(1.4/1.2)*'36-10-0316-01'!D12</f>
        <v>11217.5</v>
      </c>
      <c r="I31" s="117">
        <f>'36-10-0316-01'!F12</f>
        <v>3741</v>
      </c>
    </row>
    <row r="32" spans="1:9" x14ac:dyDescent="0.25">
      <c r="A32" s="105">
        <v>1987</v>
      </c>
      <c r="B32" s="115">
        <f>'36-10-0221-01'!D16</f>
        <v>27685</v>
      </c>
      <c r="C32" s="123">
        <f>B32/'T5'!B33*100</f>
        <v>9.3360401161398663</v>
      </c>
      <c r="D32" s="56" t="s">
        <v>213</v>
      </c>
      <c r="E32" s="117">
        <f>'36-10-0477-01'!K37/2</f>
        <v>2696.5</v>
      </c>
      <c r="F32" s="117">
        <f>'36-10-0477-01'!L37/2</f>
        <v>869</v>
      </c>
      <c r="G32" s="118">
        <f t="shared" si="0"/>
        <v>3565.5</v>
      </c>
      <c r="H32" s="117">
        <f>(1.4/1.2)*'36-10-0316-01'!D13</f>
        <v>11958.333333333334</v>
      </c>
      <c r="I32" s="117">
        <f>'36-10-0316-01'!F13</f>
        <v>4340</v>
      </c>
    </row>
    <row r="33" spans="1:9" x14ac:dyDescent="0.25">
      <c r="A33" s="105">
        <v>1988</v>
      </c>
      <c r="B33" s="115">
        <f>'36-10-0221-01'!D17</f>
        <v>30409</v>
      </c>
      <c r="C33" s="123">
        <f>B33/'T5'!B34*100</f>
        <v>9.3463200536024935</v>
      </c>
      <c r="D33" s="56">
        <f>'11-10-0122-01'!B24/1000</f>
        <v>8904.402</v>
      </c>
      <c r="E33" s="117">
        <f>'36-10-0477-01'!K38/2</f>
        <v>3011.5</v>
      </c>
      <c r="F33" s="117">
        <f>'36-10-0477-01'!L38/2</f>
        <v>956.5</v>
      </c>
      <c r="G33" s="118">
        <f t="shared" si="0"/>
        <v>3968</v>
      </c>
      <c r="H33" s="117">
        <f>(1.4/1.2)*'36-10-0316-01'!D14</f>
        <v>13576.5</v>
      </c>
      <c r="I33" s="117">
        <f>'36-10-0316-01'!F14</f>
        <v>5202</v>
      </c>
    </row>
    <row r="34" spans="1:9" x14ac:dyDescent="0.25">
      <c r="A34" s="105">
        <v>1989</v>
      </c>
      <c r="B34" s="115">
        <f>'36-10-0221-01'!D18</f>
        <v>32026</v>
      </c>
      <c r="C34" s="123">
        <f>B34/'T5'!B35*100</f>
        <v>9.1278572650059857</v>
      </c>
      <c r="D34" s="56" t="s">
        <v>213</v>
      </c>
      <c r="E34" s="117">
        <f>'36-10-0477-01'!K39/2</f>
        <v>3347</v>
      </c>
      <c r="F34" s="117">
        <f>'36-10-0477-01'!L39/2</f>
        <v>1053.5</v>
      </c>
      <c r="G34" s="118">
        <f t="shared" si="0"/>
        <v>4400.5</v>
      </c>
      <c r="H34" s="117">
        <f>(1.4/1.2)*'36-10-0316-01'!D15</f>
        <v>12034.166666666668</v>
      </c>
      <c r="I34" s="117">
        <f>'36-10-0316-01'!F15</f>
        <v>5733</v>
      </c>
    </row>
    <row r="35" spans="1:9" x14ac:dyDescent="0.25">
      <c r="A35" s="105">
        <v>1990</v>
      </c>
      <c r="B35" s="115">
        <f>'36-10-0221-01'!D19</f>
        <v>36409</v>
      </c>
      <c r="C35" s="123">
        <f>B35/'T5'!B36*100</f>
        <v>9.8401638901201078</v>
      </c>
      <c r="D35" s="56">
        <f>'11-10-0122-01'!B26/1000</f>
        <v>9088.893</v>
      </c>
      <c r="E35" s="117">
        <f>'36-10-0477-01'!K40/2</f>
        <v>3891</v>
      </c>
      <c r="F35" s="117">
        <f>'36-10-0477-01'!L40/2</f>
        <v>1167.5</v>
      </c>
      <c r="G35" s="118">
        <f t="shared" si="0"/>
        <v>5058.5</v>
      </c>
      <c r="H35" s="117">
        <f>(1.4/1.2)*'36-10-0316-01'!D16</f>
        <v>15198.166666666668</v>
      </c>
      <c r="I35" s="117">
        <f>'36-10-0316-01'!F16</f>
        <v>5800</v>
      </c>
    </row>
    <row r="36" spans="1:9" x14ac:dyDescent="0.25">
      <c r="A36" s="105">
        <v>1991</v>
      </c>
      <c r="B36" s="115">
        <f>'36-10-0221-01'!D20</f>
        <v>41883</v>
      </c>
      <c r="C36" s="123">
        <f>B36/'T5'!B37*100</f>
        <v>11.004495545180097</v>
      </c>
      <c r="D36" s="56" t="s">
        <v>213</v>
      </c>
      <c r="E36" s="117">
        <f>'36-10-0477-01'!K41/2</f>
        <v>4198</v>
      </c>
      <c r="F36" s="117">
        <f>'36-10-0477-01'!L41/2</f>
        <v>1225.5</v>
      </c>
      <c r="G36" s="118">
        <f t="shared" si="0"/>
        <v>5423.5</v>
      </c>
      <c r="H36" s="117">
        <f>(1.4/1.2)*'36-10-0316-01'!D17</f>
        <v>17574.666666666668</v>
      </c>
      <c r="I36" s="117">
        <f>'36-10-0316-01'!F17</f>
        <v>5160</v>
      </c>
    </row>
    <row r="37" spans="1:9" x14ac:dyDescent="0.25">
      <c r="A37" s="105">
        <v>1992</v>
      </c>
      <c r="B37" s="115">
        <f>'36-10-0221-01'!D21</f>
        <v>46534</v>
      </c>
      <c r="C37" s="123">
        <f>B37/'T5'!B38*100</f>
        <v>11.939233932937702</v>
      </c>
      <c r="D37" s="56">
        <f>'11-10-0122-01'!B28/1000</f>
        <v>10881.994000000001</v>
      </c>
      <c r="E37" s="117">
        <f>'36-10-0477-01'!K42/2</f>
        <v>4512.5</v>
      </c>
      <c r="F37" s="117">
        <f>'36-10-0477-01'!L42/2</f>
        <v>1300</v>
      </c>
      <c r="G37" s="118">
        <f t="shared" si="0"/>
        <v>5812.5</v>
      </c>
      <c r="H37" s="117">
        <f>(1.4/1.2)*'36-10-0316-01'!D18</f>
        <v>20909</v>
      </c>
      <c r="I37" s="117">
        <f>'36-10-0316-01'!F18</f>
        <v>5464</v>
      </c>
    </row>
    <row r="38" spans="1:9" x14ac:dyDescent="0.25">
      <c r="A38" s="105">
        <v>1993</v>
      </c>
      <c r="B38" s="115">
        <f>'36-10-0221-01'!D22</f>
        <v>49248</v>
      </c>
      <c r="C38" s="123">
        <f>B38/'T5'!B39*100</f>
        <v>12.417048228008957</v>
      </c>
      <c r="D38" s="56">
        <f>'11-10-0122-01'!B29/1000</f>
        <v>12625.462</v>
      </c>
      <c r="E38" s="117">
        <f>'36-10-0477-01'!K43/2</f>
        <v>4758</v>
      </c>
      <c r="F38" s="117">
        <f>'36-10-0477-01'!L43/2</f>
        <v>1346</v>
      </c>
      <c r="G38" s="118">
        <f t="shared" si="0"/>
        <v>6104</v>
      </c>
      <c r="H38" s="117">
        <f>(1.4/1.2)*'36-10-0316-01'!D19</f>
        <v>21722.166666666668</v>
      </c>
      <c r="I38" s="117">
        <f>'36-10-0316-01'!F19</f>
        <v>5718</v>
      </c>
    </row>
    <row r="39" spans="1:9" x14ac:dyDescent="0.25">
      <c r="A39" s="105">
        <v>1994</v>
      </c>
      <c r="B39" s="115">
        <f>'36-10-0221-01'!D23</f>
        <v>51579</v>
      </c>
      <c r="C39" s="123">
        <f>B39/'T5'!B40*100</f>
        <v>12.653231444797431</v>
      </c>
      <c r="D39" s="56">
        <f>'11-10-0122-01'!B30/1000</f>
        <v>12888.991</v>
      </c>
      <c r="E39" s="117">
        <f>'36-10-0477-01'!K44/2</f>
        <v>4984.5</v>
      </c>
      <c r="F39" s="117">
        <f>'36-10-0477-01'!L44/2</f>
        <v>1481</v>
      </c>
      <c r="G39" s="118">
        <f t="shared" si="0"/>
        <v>6465.5</v>
      </c>
      <c r="H39" s="117">
        <f>(1.4/1.2)*'36-10-0316-01'!D20</f>
        <v>23263.333333333336</v>
      </c>
      <c r="I39" s="117">
        <f>'36-10-0316-01'!F20</f>
        <v>6067</v>
      </c>
    </row>
    <row r="40" spans="1:9" x14ac:dyDescent="0.25">
      <c r="A40" s="105">
        <v>1995</v>
      </c>
      <c r="B40" s="115">
        <f>'36-10-0221-01'!D24</f>
        <v>54599</v>
      </c>
      <c r="C40" s="123">
        <f>B40/'T5'!B41*100</f>
        <v>12.964941775422201</v>
      </c>
      <c r="D40" s="56">
        <f>'11-10-0122-01'!B31/1000</f>
        <v>12272.468999999999</v>
      </c>
      <c r="E40" s="117">
        <f>'36-10-0477-01'!K45/2</f>
        <v>5634.5</v>
      </c>
      <c r="F40" s="117">
        <f>'36-10-0477-01'!L45/2</f>
        <v>1593.5</v>
      </c>
      <c r="G40" s="118">
        <f t="shared" si="0"/>
        <v>7228</v>
      </c>
      <c r="H40" s="117">
        <f>(1.4/1.2)*'36-10-0316-01'!D21</f>
        <v>22746.5</v>
      </c>
      <c r="I40" s="117">
        <f>'36-10-0316-01'!F21</f>
        <v>6536</v>
      </c>
    </row>
    <row r="41" spans="1:9" x14ac:dyDescent="0.25">
      <c r="A41" s="105">
        <v>1996</v>
      </c>
      <c r="B41" s="115">
        <f>'36-10-0221-01'!D25</f>
        <v>55889</v>
      </c>
      <c r="C41" s="123">
        <f>B41/'T5'!B42*100</f>
        <v>12.94499955992236</v>
      </c>
      <c r="D41" s="56">
        <f>'11-10-0122-01'!B32/1000</f>
        <v>12715.703</v>
      </c>
      <c r="E41" s="117">
        <f>'36-10-0477-01'!K46/2</f>
        <v>5710</v>
      </c>
      <c r="F41" s="117">
        <f>'36-10-0477-01'!L46/2</f>
        <v>1670.5</v>
      </c>
      <c r="G41" s="118">
        <f t="shared" si="0"/>
        <v>7380.5</v>
      </c>
      <c r="H41" s="117">
        <f>(1.4/1.2)*'36-10-0316-01'!D22</f>
        <v>21961.333333333336</v>
      </c>
      <c r="I41" s="117">
        <f>'36-10-0316-01'!F22</f>
        <v>6395</v>
      </c>
    </row>
    <row r="42" spans="1:9" x14ac:dyDescent="0.25">
      <c r="A42" s="105">
        <v>1997</v>
      </c>
      <c r="B42" s="115">
        <f>'36-10-0221-01'!D26</f>
        <v>58318</v>
      </c>
      <c r="C42" s="123">
        <f>B42/'T5'!B43*100</f>
        <v>12.779954593665904</v>
      </c>
      <c r="D42" s="56">
        <f>'11-10-0122-01'!B33/1000</f>
        <v>12394.85</v>
      </c>
      <c r="E42" s="117">
        <f>'36-10-0477-01'!K47/2</f>
        <v>5972.5</v>
      </c>
      <c r="F42" s="117">
        <f>'36-10-0477-01'!L47/2</f>
        <v>1827.5</v>
      </c>
      <c r="G42" s="118">
        <f t="shared" si="0"/>
        <v>7800</v>
      </c>
      <c r="H42" s="117">
        <f>(1.4/1.2)*'36-10-0316-01'!D23</f>
        <v>23580.666666666668</v>
      </c>
      <c r="I42" s="117">
        <f>'36-10-0316-01'!F23</f>
        <v>6217</v>
      </c>
    </row>
    <row r="43" spans="1:9" x14ac:dyDescent="0.25">
      <c r="A43" s="105">
        <v>1998</v>
      </c>
      <c r="B43" s="115">
        <f>'36-10-0221-01'!D27</f>
        <v>59805</v>
      </c>
      <c r="C43" s="123">
        <f>B43/'T5'!B44*100</f>
        <v>12.434221605876445</v>
      </c>
      <c r="D43" s="56">
        <f>'11-10-0122-01'!B34/1000</f>
        <v>12135.012000000001</v>
      </c>
      <c r="E43" s="117">
        <f>'36-10-0477-01'!K48/2</f>
        <v>7090</v>
      </c>
      <c r="F43" s="117">
        <f>'36-10-0477-01'!L48/2</f>
        <v>2050</v>
      </c>
      <c r="G43" s="118">
        <f t="shared" ref="G43:G64" si="1">SUM(E43:F43)</f>
        <v>9140</v>
      </c>
      <c r="H43" s="117">
        <f>(1.4/1.2)*'36-10-0316-01'!D24</f>
        <v>22172.5</v>
      </c>
      <c r="I43" s="117">
        <f>'36-10-0316-01'!F24</f>
        <v>6180</v>
      </c>
    </row>
    <row r="44" spans="1:9" x14ac:dyDescent="0.25">
      <c r="A44" s="105">
        <v>1999</v>
      </c>
      <c r="B44" s="115">
        <f>'36-10-0221-01'!D28</f>
        <v>62029</v>
      </c>
      <c r="C44" s="123">
        <f>B44/'T5'!B45*100</f>
        <v>12.231476989939384</v>
      </c>
      <c r="D44" s="56">
        <f>'11-10-0122-01'!B35/1000</f>
        <v>12473.94</v>
      </c>
      <c r="E44" s="117">
        <f>'36-10-0477-01'!K49/2</f>
        <v>8095</v>
      </c>
      <c r="F44" s="117">
        <f>'36-10-0477-01'!L49/2</f>
        <v>2405</v>
      </c>
      <c r="G44" s="118">
        <f t="shared" si="1"/>
        <v>10500</v>
      </c>
      <c r="H44" s="117">
        <f>(1.4/1.2)*'36-10-0316-01'!D25</f>
        <v>21768.833333333336</v>
      </c>
      <c r="I44" s="117">
        <f>'36-10-0316-01'!F25</f>
        <v>6062</v>
      </c>
    </row>
    <row r="45" spans="1:9" x14ac:dyDescent="0.25">
      <c r="A45" s="105">
        <v>2000</v>
      </c>
      <c r="B45" s="115">
        <f>'36-10-0221-01'!D29</f>
        <v>66445</v>
      </c>
      <c r="C45" s="123">
        <f>B45/'T5'!B46*100</f>
        <v>12.036636154652976</v>
      </c>
      <c r="D45" s="56">
        <f>'11-10-0122-01'!B36/1000</f>
        <v>12245.457</v>
      </c>
      <c r="E45" s="117">
        <f>'36-10-0477-01'!K50/2</f>
        <v>9612</v>
      </c>
      <c r="F45" s="117">
        <f>'36-10-0477-01'!L50/2</f>
        <v>2848.5</v>
      </c>
      <c r="G45" s="118">
        <f t="shared" si="1"/>
        <v>12460.5</v>
      </c>
      <c r="H45" s="117">
        <f>(1.4/1.2)*'36-10-0316-01'!D26</f>
        <v>21876.166666666668</v>
      </c>
      <c r="I45" s="117">
        <f>'36-10-0316-01'!F26</f>
        <v>6076</v>
      </c>
    </row>
    <row r="46" spans="1:9" x14ac:dyDescent="0.25">
      <c r="A46" s="105">
        <v>2001</v>
      </c>
      <c r="B46" s="115">
        <f>'36-10-0221-01'!D30</f>
        <v>70470</v>
      </c>
      <c r="C46" s="123">
        <f>B46/'T5'!B47*100</f>
        <v>12.260023138684227</v>
      </c>
      <c r="D46" s="56">
        <f>'11-10-0122-01'!B37/1000</f>
        <v>12322.161</v>
      </c>
      <c r="E46" s="117">
        <f>'36-10-0477-01'!K51/2</f>
        <v>11052.5</v>
      </c>
      <c r="F46" s="117">
        <f>'36-10-0477-01'!L51/2</f>
        <v>3258</v>
      </c>
      <c r="G46" s="118">
        <f t="shared" si="1"/>
        <v>14310.5</v>
      </c>
      <c r="H46" s="117">
        <f>(1.4/1.2)*'36-10-0316-01'!D27</f>
        <v>21401.333333333336</v>
      </c>
      <c r="I46" s="117">
        <f>'36-10-0316-01'!F27</f>
        <v>6213</v>
      </c>
    </row>
    <row r="47" spans="1:9" x14ac:dyDescent="0.25">
      <c r="A47" s="105">
        <v>2002</v>
      </c>
      <c r="B47" s="115">
        <f>'36-10-0221-01'!D31</f>
        <v>76338</v>
      </c>
      <c r="C47" s="123">
        <f>B47/'T5'!B48*100</f>
        <v>12.783658459389805</v>
      </c>
      <c r="D47" s="56">
        <f>'11-10-0122-01'!B38/1000</f>
        <v>12924.817999999999</v>
      </c>
      <c r="E47" s="117">
        <f>'36-10-0477-01'!K52/2</f>
        <v>12675</v>
      </c>
      <c r="F47" s="117">
        <f>'36-10-0477-01'!L52/2</f>
        <v>3588.5</v>
      </c>
      <c r="G47" s="118">
        <f t="shared" si="1"/>
        <v>16263.5</v>
      </c>
      <c r="H47" s="117">
        <f>(1.4/1.2)*'36-10-0316-01'!D28</f>
        <v>21248.5</v>
      </c>
      <c r="I47" s="117">
        <f>'36-10-0316-01'!F28</f>
        <v>6563</v>
      </c>
    </row>
    <row r="48" spans="1:9" x14ac:dyDescent="0.25">
      <c r="A48" s="105">
        <v>2003</v>
      </c>
      <c r="B48" s="115">
        <f>'36-10-0221-01'!D32</f>
        <v>80610</v>
      </c>
      <c r="C48" s="123">
        <f>B48/'T5'!B49*100</f>
        <v>12.976329989311147</v>
      </c>
      <c r="D48" s="56">
        <f>'11-10-0122-01'!B39/1000</f>
        <v>15628.986000000001</v>
      </c>
      <c r="E48" s="117">
        <f>'36-10-0477-01'!K53/2</f>
        <v>13610.5</v>
      </c>
      <c r="F48" s="117">
        <f>'36-10-0477-01'!L53/2</f>
        <v>3993.5</v>
      </c>
      <c r="G48" s="118">
        <f t="shared" si="1"/>
        <v>17604</v>
      </c>
      <c r="H48" s="117">
        <f>(1.4/1.2)*'36-10-0316-01'!D29</f>
        <v>20805.166666666668</v>
      </c>
      <c r="I48" s="117">
        <f>'36-10-0316-01'!F29</f>
        <v>7363</v>
      </c>
    </row>
    <row r="49" spans="1:9" x14ac:dyDescent="0.25">
      <c r="A49" s="105">
        <v>2004</v>
      </c>
      <c r="B49" s="115">
        <f>'36-10-0221-01'!D33</f>
        <v>85518</v>
      </c>
      <c r="C49" s="123">
        <f>B49/'T5'!B50*100</f>
        <v>13.021234610008559</v>
      </c>
      <c r="D49" s="56">
        <f>'11-10-0122-01'!B40/1000</f>
        <v>20654.988000000001</v>
      </c>
      <c r="E49" s="117">
        <f>'36-10-0477-01'!K54/2</f>
        <v>14220</v>
      </c>
      <c r="F49" s="117">
        <f>'36-10-0477-01'!L54/2</f>
        <v>4182.5</v>
      </c>
      <c r="G49" s="118">
        <f t="shared" si="1"/>
        <v>18402.5</v>
      </c>
      <c r="H49" s="117">
        <f>(1.4/1.2)*'36-10-0316-01'!D30</f>
        <v>20034</v>
      </c>
      <c r="I49" s="117">
        <f>'36-10-0316-01'!F30</f>
        <v>8145</v>
      </c>
    </row>
    <row r="50" spans="1:9" x14ac:dyDescent="0.25">
      <c r="A50" s="105">
        <v>2005</v>
      </c>
      <c r="B50" s="115">
        <f>'36-10-0221-01'!D34</f>
        <v>88816</v>
      </c>
      <c r="C50" s="123">
        <f>B50/'T5'!B51*100</f>
        <v>12.8080849449914</v>
      </c>
      <c r="D50" s="56">
        <f>'11-10-0122-01'!B41/1000</f>
        <v>24329.465</v>
      </c>
      <c r="E50" s="117">
        <f>'36-10-0477-01'!K55/2</f>
        <v>15007</v>
      </c>
      <c r="F50" s="117">
        <f>'36-10-0477-01'!L55/2</f>
        <v>4410</v>
      </c>
      <c r="G50" s="118">
        <f t="shared" si="1"/>
        <v>19417</v>
      </c>
      <c r="H50" s="117">
        <f>(1.4/1.2)*'36-10-0316-01'!D31</f>
        <v>20801.666666666668</v>
      </c>
      <c r="I50" s="117">
        <f>'36-10-0316-01'!F31</f>
        <v>8710</v>
      </c>
    </row>
    <row r="51" spans="1:9" x14ac:dyDescent="0.25">
      <c r="A51" s="105">
        <v>2006</v>
      </c>
      <c r="B51" s="115">
        <f>'36-10-0221-01'!D35</f>
        <v>93504</v>
      </c>
      <c r="C51" s="123">
        <f>B51/'T5'!B52*100</f>
        <v>12.665405146946279</v>
      </c>
      <c r="D51" s="56">
        <f>'11-10-0122-01'!B42/1000</f>
        <v>26201.578000000001</v>
      </c>
      <c r="E51" s="117">
        <f>'36-10-0477-01'!K56/2</f>
        <v>15987.5</v>
      </c>
      <c r="F51" s="117">
        <f>'36-10-0477-01'!L56/2</f>
        <v>4506</v>
      </c>
      <c r="G51" s="118">
        <f t="shared" si="1"/>
        <v>20493.5</v>
      </c>
      <c r="H51" s="117">
        <f>(1.4/1.2)*'36-10-0316-01'!D32</f>
        <v>19773.833333333336</v>
      </c>
      <c r="I51" s="117">
        <f>'36-10-0316-01'!F32</f>
        <v>9001</v>
      </c>
    </row>
    <row r="52" spans="1:9" x14ac:dyDescent="0.25">
      <c r="A52" s="105">
        <v>2007</v>
      </c>
      <c r="B52" s="115">
        <f>'36-10-0221-01'!D36</f>
        <v>98949</v>
      </c>
      <c r="C52" s="123">
        <f>B52/'T5'!B53*100</f>
        <v>12.622172898090392</v>
      </c>
      <c r="D52" s="56">
        <f>'11-10-0122-01'!B43/1000</f>
        <v>31707.927</v>
      </c>
      <c r="E52" s="117">
        <f>'36-10-0477-01'!K57/2</f>
        <v>18068.5</v>
      </c>
      <c r="F52" s="117">
        <f>'36-10-0477-01'!L57/2</f>
        <v>4296.5</v>
      </c>
      <c r="G52" s="118">
        <f t="shared" si="1"/>
        <v>22365</v>
      </c>
      <c r="H52" s="117">
        <f>(1.4/1.2)*'36-10-0316-01'!D33</f>
        <v>19834.5</v>
      </c>
      <c r="I52" s="117">
        <f>'36-10-0316-01'!F33</f>
        <v>9085</v>
      </c>
    </row>
    <row r="53" spans="1:9" x14ac:dyDescent="0.25">
      <c r="A53" s="105">
        <v>2008</v>
      </c>
      <c r="B53" s="115">
        <f>'36-10-0221-01'!D37</f>
        <v>103558</v>
      </c>
      <c r="C53" s="123">
        <f>B53/'T5'!B54*100</f>
        <v>12.633230331561604</v>
      </c>
      <c r="D53" s="56">
        <f>'11-10-0122-01'!B44/1000</f>
        <v>28526.091</v>
      </c>
      <c r="E53" s="117">
        <f>'36-10-0477-01'!K58/2</f>
        <v>18230</v>
      </c>
      <c r="F53" s="117">
        <f>'36-10-0477-01'!L58/2</f>
        <v>4870.5</v>
      </c>
      <c r="G53" s="118">
        <f t="shared" si="1"/>
        <v>23100.5</v>
      </c>
      <c r="H53" s="117">
        <f>(1.4/1.2)*'36-10-0316-01'!D34</f>
        <v>19440.166666666668</v>
      </c>
      <c r="I53" s="117">
        <f>'36-10-0316-01'!F34</f>
        <v>9243</v>
      </c>
    </row>
    <row r="54" spans="1:9" x14ac:dyDescent="0.25">
      <c r="A54" s="105">
        <v>2009</v>
      </c>
      <c r="B54" s="115">
        <f>'36-10-0221-01'!D38</f>
        <v>106901</v>
      </c>
      <c r="C54" s="123">
        <f>B54/'T5'!B55*100</f>
        <v>13.163964323404423</v>
      </c>
      <c r="D54" s="56">
        <f>'11-10-0122-01'!B45/1000</f>
        <v>29197.999</v>
      </c>
      <c r="E54" s="117">
        <f>'36-10-0477-01'!K59/2</f>
        <v>18746</v>
      </c>
      <c r="F54" s="117">
        <f>'36-10-0477-01'!L59/2</f>
        <v>5068</v>
      </c>
      <c r="G54" s="118">
        <f t="shared" si="1"/>
        <v>23814</v>
      </c>
      <c r="H54" s="117">
        <f>(1.4/1.2)*'36-10-0316-01'!D35</f>
        <v>19588.333333333336</v>
      </c>
      <c r="I54" s="117">
        <f>'36-10-0316-01'!F35</f>
        <v>9377</v>
      </c>
    </row>
    <row r="55" spans="1:9" x14ac:dyDescent="0.25">
      <c r="A55" s="105">
        <v>2010</v>
      </c>
      <c r="B55" s="115">
        <f>'36-10-0221-01'!D39</f>
        <v>110067</v>
      </c>
      <c r="C55" s="123">
        <f>B55/'T5'!B56*100</f>
        <v>13.139457288735715</v>
      </c>
      <c r="D55" s="56">
        <f>'11-10-0122-01'!B46/1000</f>
        <v>38087.067000000003</v>
      </c>
      <c r="E55" s="117">
        <f>'36-10-0477-01'!K60/2</f>
        <v>17942</v>
      </c>
      <c r="F55" s="117">
        <f>'36-10-0477-01'!L60/2</f>
        <v>5677</v>
      </c>
      <c r="G55" s="118">
        <f t="shared" si="1"/>
        <v>23619</v>
      </c>
      <c r="H55" s="117" t="s">
        <v>213</v>
      </c>
      <c r="I55" s="117" t="s">
        <v>213</v>
      </c>
    </row>
    <row r="56" spans="1:9" x14ac:dyDescent="0.25">
      <c r="A56" s="105">
        <v>2011</v>
      </c>
      <c r="B56" s="115">
        <f>'36-10-0221-01'!D40</f>
        <v>116375</v>
      </c>
      <c r="C56" s="123">
        <f>B56/'T5'!B57*100</f>
        <v>13.178830070947686</v>
      </c>
      <c r="D56" s="56">
        <f>'11-10-0122-01'!B47/1000</f>
        <v>37768.701000000001</v>
      </c>
      <c r="E56" s="117">
        <f>'36-10-0477-01'!K61/2</f>
        <v>19100.5</v>
      </c>
      <c r="F56" s="117">
        <f>'36-10-0477-01'!L61/2</f>
        <v>5521</v>
      </c>
      <c r="G56" s="118">
        <f t="shared" si="1"/>
        <v>24621.5</v>
      </c>
      <c r="H56" s="117" t="s">
        <v>213</v>
      </c>
      <c r="I56" s="117" t="s">
        <v>213</v>
      </c>
    </row>
    <row r="57" spans="1:9" x14ac:dyDescent="0.25">
      <c r="A57" s="105">
        <v>2012</v>
      </c>
      <c r="B57" s="115">
        <f>'36-10-0221-01'!D41</f>
        <v>123764</v>
      </c>
      <c r="C57" s="123">
        <f>B57/'T5'!B58*100</f>
        <v>13.402886898928216</v>
      </c>
      <c r="D57" s="56">
        <f>'11-10-0122-01'!B48/1000</f>
        <v>41120.845000000001</v>
      </c>
      <c r="E57" s="117">
        <f>'36-10-0477-01'!K62/2</f>
        <v>20341.5</v>
      </c>
      <c r="F57" s="117">
        <f>'36-10-0477-01'!L62/2</f>
        <v>5927.5</v>
      </c>
      <c r="G57" s="118">
        <f t="shared" si="1"/>
        <v>26269</v>
      </c>
      <c r="H57" s="117" t="s">
        <v>213</v>
      </c>
      <c r="I57" s="117" t="s">
        <v>213</v>
      </c>
    </row>
    <row r="58" spans="1:9" x14ac:dyDescent="0.25">
      <c r="A58" s="105">
        <v>2013</v>
      </c>
      <c r="B58" s="115">
        <f>'36-10-0221-01'!D42</f>
        <v>132442</v>
      </c>
      <c r="C58" s="123">
        <f>B58/'T5'!B59*100</f>
        <v>13.779119185916464</v>
      </c>
      <c r="D58" s="56">
        <f>'11-10-0122-01'!B49/1000</f>
        <v>43450.553999999996</v>
      </c>
      <c r="E58" s="117">
        <f>'36-10-0477-01'!K63/2</f>
        <v>21316</v>
      </c>
      <c r="F58" s="117">
        <f>'36-10-0477-01'!L63/2</f>
        <v>6058</v>
      </c>
      <c r="G58" s="118">
        <f t="shared" si="1"/>
        <v>27374</v>
      </c>
      <c r="H58" s="117" t="s">
        <v>213</v>
      </c>
      <c r="I58" s="117" t="s">
        <v>213</v>
      </c>
    </row>
    <row r="59" spans="1:9" x14ac:dyDescent="0.25">
      <c r="A59" s="105">
        <v>2014</v>
      </c>
      <c r="B59" s="115">
        <f>'36-10-0221-01'!D43</f>
        <v>137410</v>
      </c>
      <c r="C59" s="123">
        <f>B59/'T5'!B60*100</f>
        <v>13.76215242828227</v>
      </c>
      <c r="D59" s="56">
        <f>'11-10-0122-01'!B50/1000</f>
        <v>46793.962</v>
      </c>
      <c r="E59" s="117">
        <f>'36-10-0477-01'!K64/2</f>
        <v>22090.5</v>
      </c>
      <c r="F59" s="117">
        <f>'36-10-0477-01'!L64/2</f>
        <v>6349.5</v>
      </c>
      <c r="G59" s="118">
        <f t="shared" si="1"/>
        <v>28440</v>
      </c>
      <c r="H59" s="117" t="s">
        <v>213</v>
      </c>
      <c r="I59" s="117" t="s">
        <v>213</v>
      </c>
    </row>
    <row r="60" spans="1:9" x14ac:dyDescent="0.25">
      <c r="A60" s="105">
        <v>2015</v>
      </c>
      <c r="B60" s="115">
        <f>'36-10-0221-01'!D44</f>
        <v>142436</v>
      </c>
      <c r="C60" s="123">
        <f>B60/'T5'!B61*100</f>
        <v>13.871213404931215</v>
      </c>
      <c r="D60" s="56">
        <f>'11-10-0122-01'!B51/1000</f>
        <v>42234.457999999999</v>
      </c>
      <c r="E60" s="117">
        <f>'36-10-0477-01'!K65/2</f>
        <v>23144</v>
      </c>
      <c r="F60" s="117">
        <f>'36-10-0477-01'!L65/2</f>
        <v>6556</v>
      </c>
      <c r="G60" s="118">
        <f t="shared" si="1"/>
        <v>29700</v>
      </c>
      <c r="H60" s="117" t="s">
        <v>213</v>
      </c>
      <c r="I60" s="117" t="s">
        <v>213</v>
      </c>
    </row>
    <row r="61" spans="1:9" x14ac:dyDescent="0.25">
      <c r="A61" s="105">
        <v>2016</v>
      </c>
      <c r="B61" s="115">
        <f>'36-10-0221-01'!D45</f>
        <v>146345</v>
      </c>
      <c r="C61" s="123">
        <f>B61/'T5'!B62*100</f>
        <v>14.25693362676245</v>
      </c>
      <c r="D61" s="56">
        <f>'11-10-0122-01'!B52/1000</f>
        <v>44907.798999999999</v>
      </c>
      <c r="E61" s="117">
        <f>'36-10-0477-01'!K66/2</f>
        <v>23322</v>
      </c>
      <c r="F61" s="117">
        <f>'36-10-0477-01'!L66/2</f>
        <v>6812</v>
      </c>
      <c r="G61" s="118">
        <f t="shared" si="1"/>
        <v>30134</v>
      </c>
      <c r="H61" s="117" t="s">
        <v>213</v>
      </c>
      <c r="I61" s="117" t="s">
        <v>213</v>
      </c>
    </row>
    <row r="62" spans="1:9" x14ac:dyDescent="0.25">
      <c r="A62" s="105">
        <v>2017</v>
      </c>
      <c r="B62" s="115">
        <f>'36-10-0221-01'!D46</f>
        <v>147863</v>
      </c>
      <c r="C62" s="123">
        <f>B62/'T5'!B63*100</f>
        <v>13.819540242776338</v>
      </c>
      <c r="D62" s="56">
        <f>'11-10-0122-01'!B53/1000</f>
        <v>45859.794000000002</v>
      </c>
      <c r="E62" s="117">
        <f>'36-10-0477-01'!K67/2</f>
        <v>24514.5</v>
      </c>
      <c r="F62" s="117">
        <f>'36-10-0477-01'!L67/2</f>
        <v>7283</v>
      </c>
      <c r="G62" s="118">
        <f t="shared" si="1"/>
        <v>31797.5</v>
      </c>
      <c r="H62" s="117" t="s">
        <v>213</v>
      </c>
      <c r="I62" s="117" t="s">
        <v>213</v>
      </c>
    </row>
    <row r="63" spans="1:9" x14ac:dyDescent="0.25">
      <c r="A63" s="105">
        <v>2018</v>
      </c>
      <c r="B63" s="115">
        <f>'36-10-0221-01'!D47</f>
        <v>155026</v>
      </c>
      <c r="C63" s="123">
        <f>B63/'T5'!B64*100</f>
        <v>13.756269144627792</v>
      </c>
      <c r="D63" s="56">
        <f>'11-10-0122-01'!B54/1000</f>
        <v>45809.784</v>
      </c>
      <c r="E63" s="117">
        <f>'36-10-0477-01'!K68/2</f>
        <v>25174.5</v>
      </c>
      <c r="F63" s="117">
        <f>'36-10-0477-01'!L68/2</f>
        <v>7722.5</v>
      </c>
      <c r="G63" s="118">
        <f t="shared" si="1"/>
        <v>32897</v>
      </c>
      <c r="H63" s="117" t="s">
        <v>213</v>
      </c>
      <c r="I63" s="117" t="s">
        <v>213</v>
      </c>
    </row>
    <row r="64" spans="1:9" x14ac:dyDescent="0.25">
      <c r="A64" s="105">
        <v>2019</v>
      </c>
      <c r="B64" s="115">
        <f>'36-10-0221-01'!D48</f>
        <v>161164</v>
      </c>
      <c r="C64" s="123">
        <f>B64/'T5'!B65*100</f>
        <v>13.695896771737321</v>
      </c>
      <c r="D64" s="56">
        <f>'11-10-0122-01'!B55/1000</f>
        <v>44779.62</v>
      </c>
      <c r="E64" s="117">
        <f>'36-10-0477-01'!K69/2</f>
        <v>26891.5</v>
      </c>
      <c r="F64" s="117">
        <f>'36-10-0477-01'!L69/2</f>
        <v>8295.5</v>
      </c>
      <c r="G64" s="118">
        <f t="shared" si="1"/>
        <v>35187</v>
      </c>
      <c r="H64" s="117" t="s">
        <v>213</v>
      </c>
      <c r="I64" s="117" t="s">
        <v>213</v>
      </c>
    </row>
    <row r="65" spans="1:12" x14ac:dyDescent="0.25">
      <c r="B65" s="65"/>
      <c r="C65" s="65"/>
    </row>
    <row r="66" spans="1:12" x14ac:dyDescent="0.25">
      <c r="B66" s="65"/>
      <c r="C66" s="65"/>
    </row>
    <row r="67" spans="1:12" x14ac:dyDescent="0.25">
      <c r="B67" s="65"/>
      <c r="C67" s="65"/>
    </row>
    <row r="68" spans="1:12" x14ac:dyDescent="0.25">
      <c r="A68" s="5" t="s">
        <v>444</v>
      </c>
      <c r="B68" s="65"/>
      <c r="C68" s="65"/>
    </row>
    <row r="69" spans="1:12" x14ac:dyDescent="0.25">
      <c r="A69" s="5" t="s">
        <v>600</v>
      </c>
      <c r="B69" s="65"/>
      <c r="C69" s="65"/>
    </row>
    <row r="70" spans="1:12" x14ac:dyDescent="0.25">
      <c r="A70" s="105" t="s">
        <v>549</v>
      </c>
      <c r="B70" s="60" t="str">
        <f>IFERROR(100*_xlfn.RRI(15,B6,B21),"..")</f>
        <v>..</v>
      </c>
      <c r="C70" s="60" t="str">
        <f t="shared" ref="C70:I70" si="2">IFERROR(100*_xlfn.RRI(15,C6,C21),"..")</f>
        <v>..</v>
      </c>
      <c r="D70" s="60" t="str">
        <f t="shared" si="2"/>
        <v>..</v>
      </c>
      <c r="E70" s="60" t="str">
        <f t="shared" si="2"/>
        <v>..</v>
      </c>
      <c r="F70" s="60" t="str">
        <f t="shared" si="2"/>
        <v>..</v>
      </c>
      <c r="G70" s="60" t="str">
        <f t="shared" si="2"/>
        <v>..</v>
      </c>
      <c r="H70" s="60" t="str">
        <f t="shared" si="2"/>
        <v>..</v>
      </c>
      <c r="I70" s="60" t="str">
        <f t="shared" si="2"/>
        <v>..</v>
      </c>
      <c r="J70" s="60"/>
      <c r="K70" s="60"/>
      <c r="L70" s="60"/>
    </row>
    <row r="71" spans="1:12" x14ac:dyDescent="0.25">
      <c r="A71" s="105" t="s">
        <v>462</v>
      </c>
      <c r="B71" s="60" t="str">
        <f>IFERROR(100*_xlfn.RRI(5,B21,B26),"..")</f>
        <v>..</v>
      </c>
      <c r="C71" s="60" t="str">
        <f t="shared" ref="C71:I71" si="3">IFERROR(100*_xlfn.RRI(5,C21,C26),"..")</f>
        <v>..</v>
      </c>
      <c r="D71" s="60" t="str">
        <f t="shared" si="3"/>
        <v>..</v>
      </c>
      <c r="E71" s="60">
        <f t="shared" si="3"/>
        <v>13.036329183451478</v>
      </c>
      <c r="F71" s="60">
        <f t="shared" si="3"/>
        <v>10.902893943035895</v>
      </c>
      <c r="G71" s="60">
        <f t="shared" si="3"/>
        <v>12.496149923853794</v>
      </c>
      <c r="H71" s="60" t="str">
        <f t="shared" si="3"/>
        <v>..</v>
      </c>
      <c r="I71" s="60" t="str">
        <f t="shared" si="3"/>
        <v>..</v>
      </c>
      <c r="J71" s="60"/>
      <c r="K71" s="60"/>
      <c r="L71" s="60"/>
    </row>
    <row r="72" spans="1:12" x14ac:dyDescent="0.25">
      <c r="A72" s="105" t="s">
        <v>463</v>
      </c>
      <c r="B72" s="60">
        <f>IFERROR(100*_xlfn.RRI(8,B26,B34),"..")</f>
        <v>8.1726128062764793</v>
      </c>
      <c r="C72" s="60">
        <f t="shared" ref="C72:I72" si="4">IFERROR(100*_xlfn.RRI(8,C26,C34),"..")</f>
        <v>0.62901159453785382</v>
      </c>
      <c r="D72" s="60" t="str">
        <f t="shared" si="4"/>
        <v>..</v>
      </c>
      <c r="E72" s="60">
        <f t="shared" si="4"/>
        <v>10.516210391705428</v>
      </c>
      <c r="F72" s="60">
        <f t="shared" si="4"/>
        <v>10.282037451002157</v>
      </c>
      <c r="G72" s="60">
        <f t="shared" si="4"/>
        <v>10.4597400239</v>
      </c>
      <c r="H72" s="60">
        <f t="shared" si="4"/>
        <v>10.27458181315064</v>
      </c>
      <c r="I72" s="60">
        <f t="shared" si="4"/>
        <v>12.879567062767006</v>
      </c>
      <c r="J72" s="60"/>
      <c r="K72" s="60"/>
      <c r="L72" s="60"/>
    </row>
    <row r="73" spans="1:12" x14ac:dyDescent="0.25">
      <c r="A73" s="105" t="s">
        <v>464</v>
      </c>
      <c r="B73" s="60">
        <f>IFERROR(100*_xlfn.RRI(11,B34,B45),"..")</f>
        <v>6.8598375624930874</v>
      </c>
      <c r="C73" s="60">
        <f t="shared" ref="C73:I73" si="5">IFERROR(100*_xlfn.RRI(11,C34,C45),"..")</f>
        <v>2.5466508879924188</v>
      </c>
      <c r="D73" s="60" t="str">
        <f t="shared" si="5"/>
        <v>..</v>
      </c>
      <c r="E73" s="60">
        <f t="shared" si="5"/>
        <v>10.065378599194318</v>
      </c>
      <c r="F73" s="60">
        <f t="shared" si="5"/>
        <v>9.4639365376933284</v>
      </c>
      <c r="G73" s="60">
        <f t="shared" si="5"/>
        <v>9.9243609405461619</v>
      </c>
      <c r="H73" s="60">
        <f t="shared" si="5"/>
        <v>5.5834691309494922</v>
      </c>
      <c r="I73" s="60">
        <f t="shared" si="5"/>
        <v>0.52964889580151553</v>
      </c>
      <c r="J73" s="60"/>
      <c r="K73" s="60"/>
      <c r="L73" s="60"/>
    </row>
    <row r="74" spans="1:12" x14ac:dyDescent="0.25">
      <c r="A74" s="105" t="s">
        <v>465</v>
      </c>
      <c r="B74" s="60">
        <f>IFERROR(100*_xlfn.RRI(8,B45,B53),"..")</f>
        <v>5.7036949313884255</v>
      </c>
      <c r="C74" s="60">
        <f t="shared" ref="C74:I74" si="6">IFERROR(100*_xlfn.RRI(8,C45,C53),"..")</f>
        <v>0.60652770686062674</v>
      </c>
      <c r="D74" s="60">
        <f t="shared" si="6"/>
        <v>11.149729012852362</v>
      </c>
      <c r="E74" s="60">
        <f t="shared" si="6"/>
        <v>8.3294687382711388</v>
      </c>
      <c r="F74" s="60">
        <f t="shared" si="6"/>
        <v>6.9349487152384981</v>
      </c>
      <c r="G74" s="60">
        <f t="shared" si="6"/>
        <v>8.0216331118619024</v>
      </c>
      <c r="H74" s="60">
        <f t="shared" si="6"/>
        <v>-1.4648697362341312</v>
      </c>
      <c r="I74" s="60">
        <f t="shared" si="6"/>
        <v>5.3839319750930592</v>
      </c>
      <c r="J74" s="60"/>
      <c r="K74" s="60"/>
      <c r="L74" s="60"/>
    </row>
    <row r="75" spans="1:12" x14ac:dyDescent="0.25">
      <c r="A75" s="105" t="s">
        <v>469</v>
      </c>
      <c r="B75" s="60">
        <f>IFERROR(100*_xlfn.RRI(11,B53,B64),"..")</f>
        <v>4.1027534992786441</v>
      </c>
      <c r="C75" s="60">
        <f t="shared" ref="C75:I75" si="7">IFERROR(100*_xlfn.RRI(11,C53,C64),"..")</f>
        <v>0.73693493527799969</v>
      </c>
      <c r="D75" s="60">
        <f t="shared" si="7"/>
        <v>4.1845852844791587</v>
      </c>
      <c r="E75" s="60">
        <f t="shared" si="7"/>
        <v>3.5972035972525962</v>
      </c>
      <c r="F75" s="60">
        <f t="shared" si="7"/>
        <v>4.9601533045718904</v>
      </c>
      <c r="G75" s="60">
        <f t="shared" si="7"/>
        <v>3.8997789823070006</v>
      </c>
      <c r="H75" s="60" t="str">
        <f t="shared" si="7"/>
        <v>..</v>
      </c>
      <c r="I75" s="60" t="str">
        <f t="shared" si="7"/>
        <v>..</v>
      </c>
      <c r="J75" s="60"/>
      <c r="K75" s="60"/>
      <c r="L75" s="60"/>
    </row>
    <row r="76" spans="1:12" x14ac:dyDescent="0.25">
      <c r="B76" s="60"/>
      <c r="C76" s="60"/>
      <c r="D76" s="60"/>
      <c r="E76" s="60"/>
      <c r="F76" s="60"/>
      <c r="G76" s="60"/>
      <c r="H76" s="60"/>
      <c r="I76" s="60"/>
      <c r="J76" s="60"/>
      <c r="K76" s="60"/>
      <c r="L76" s="60"/>
    </row>
    <row r="77" spans="1:12" x14ac:dyDescent="0.25">
      <c r="A77" s="105" t="s">
        <v>645</v>
      </c>
      <c r="B77" s="60" t="str">
        <f>IFERROR(100*_xlfn.RRI(24,B21,B45),"..")</f>
        <v>..</v>
      </c>
      <c r="C77" s="60" t="str">
        <f t="shared" ref="C77:I77" si="8">IFERROR(100*_xlfn.RRI(24,C21,C45),"..")</f>
        <v>..</v>
      </c>
      <c r="D77" s="60">
        <f t="shared" si="8"/>
        <v>6.0228389386305148</v>
      </c>
      <c r="E77" s="60">
        <f t="shared" si="8"/>
        <v>10.82872568596347</v>
      </c>
      <c r="F77" s="60">
        <f t="shared" si="8"/>
        <v>10.03493644948319</v>
      </c>
      <c r="G77" s="60">
        <f t="shared" si="8"/>
        <v>10.634287884436899</v>
      </c>
      <c r="H77" s="60" t="str">
        <f t="shared" si="8"/>
        <v>..</v>
      </c>
      <c r="I77" s="60" t="str">
        <f t="shared" si="8"/>
        <v>..</v>
      </c>
      <c r="J77" s="60"/>
      <c r="K77" s="60"/>
      <c r="L77" s="60"/>
    </row>
    <row r="78" spans="1:12" x14ac:dyDescent="0.25">
      <c r="A78" s="105" t="s">
        <v>522</v>
      </c>
      <c r="B78" s="60">
        <f>IFERROR(100*_xlfn.RRI(19,B45,B64),"..")</f>
        <v>4.7738573722576172</v>
      </c>
      <c r="C78" s="60">
        <f t="shared" ref="C78:I78" si="9">IFERROR(100*_xlfn.RRI(19,C45,C64),"..")</f>
        <v>0.68200603858683539</v>
      </c>
      <c r="D78" s="60">
        <f t="shared" si="9"/>
        <v>7.0624374660027911</v>
      </c>
      <c r="E78" s="60">
        <f t="shared" si="9"/>
        <v>5.5640043910800019</v>
      </c>
      <c r="F78" s="60">
        <f t="shared" si="9"/>
        <v>5.7871618035178152</v>
      </c>
      <c r="G78" s="60">
        <f t="shared" si="9"/>
        <v>5.6157718976702853</v>
      </c>
      <c r="H78" s="60" t="str">
        <f t="shared" si="9"/>
        <v>..</v>
      </c>
      <c r="I78" s="60" t="str">
        <f t="shared" si="9"/>
        <v>..</v>
      </c>
      <c r="J78" s="60"/>
      <c r="K78" s="60"/>
      <c r="L78" s="60"/>
    </row>
    <row r="79" spans="1:12" x14ac:dyDescent="0.25">
      <c r="A79" s="105" t="s">
        <v>581</v>
      </c>
      <c r="B79" s="60">
        <f>IFERROR(100*_xlfn.RRI(5,B53,B58),"..")</f>
        <v>5.0433140955752576</v>
      </c>
      <c r="C79" s="60">
        <f t="shared" ref="C79:I79" si="10">IFERROR(100*_xlfn.RRI(5,C53,C58),"..")</f>
        <v>1.7516378200945093</v>
      </c>
      <c r="D79" s="60">
        <f t="shared" si="10"/>
        <v>8.7803898620362197</v>
      </c>
      <c r="E79" s="60">
        <f t="shared" si="10"/>
        <v>3.1772167900951054</v>
      </c>
      <c r="F79" s="60">
        <f t="shared" si="10"/>
        <v>4.4602700561044761</v>
      </c>
      <c r="G79" s="60">
        <f t="shared" si="10"/>
        <v>3.4530684647141152</v>
      </c>
      <c r="H79" s="60" t="str">
        <f t="shared" si="10"/>
        <v>..</v>
      </c>
      <c r="I79" s="60" t="str">
        <f t="shared" si="10"/>
        <v>..</v>
      </c>
      <c r="J79" s="60"/>
      <c r="K79" s="60"/>
      <c r="L79" s="60"/>
    </row>
    <row r="80" spans="1:12" x14ac:dyDescent="0.25">
      <c r="A80" s="105" t="s">
        <v>582</v>
      </c>
      <c r="B80" s="60">
        <f>IFERROR(100*_xlfn.RRI(6,B58,B64),"..")</f>
        <v>3.3253895337213457</v>
      </c>
      <c r="C80" s="60">
        <f t="shared" ref="C80:I80" si="11">IFERROR(100*_xlfn.RRI(6,C58,C64),"..")</f>
        <v>-0.10091673706084103</v>
      </c>
      <c r="D80" s="60">
        <f t="shared" si="11"/>
        <v>0.50342165141996631</v>
      </c>
      <c r="E80" s="60">
        <f t="shared" si="11"/>
        <v>3.9484982315762363</v>
      </c>
      <c r="F80" s="60">
        <f t="shared" si="11"/>
        <v>5.3785495199331512</v>
      </c>
      <c r="G80" s="60">
        <f t="shared" si="11"/>
        <v>4.2735108567322433</v>
      </c>
      <c r="H80" s="60" t="str">
        <f t="shared" si="11"/>
        <v>..</v>
      </c>
      <c r="I80" s="60" t="str">
        <f t="shared" si="11"/>
        <v>..</v>
      </c>
      <c r="J80" s="60"/>
      <c r="K80" s="60"/>
      <c r="L80" s="60"/>
    </row>
    <row r="81" spans="1:12" x14ac:dyDescent="0.25">
      <c r="A81" s="105" t="s">
        <v>558</v>
      </c>
      <c r="B81" s="60">
        <f>IFERROR(100*_xlfn.RRI(6,B53,B59),"..")</f>
        <v>4.8268287354274353</v>
      </c>
      <c r="C81" s="60">
        <f t="shared" ref="C81:I81" si="12">IFERROR(100*_xlfn.RRI(6,C53,C59),"..")</f>
        <v>1.4367497171454247</v>
      </c>
      <c r="D81" s="60">
        <f t="shared" si="12"/>
        <v>8.5986914913220183</v>
      </c>
      <c r="E81" s="60">
        <f t="shared" si="12"/>
        <v>3.2531111077827024</v>
      </c>
      <c r="F81" s="60">
        <f t="shared" si="12"/>
        <v>4.5187795694533905</v>
      </c>
      <c r="G81" s="60">
        <f t="shared" si="12"/>
        <v>3.5264611269392843</v>
      </c>
      <c r="H81" s="60" t="str">
        <f t="shared" si="12"/>
        <v>..</v>
      </c>
      <c r="I81" s="60" t="str">
        <f t="shared" si="12"/>
        <v>..</v>
      </c>
      <c r="J81" s="60"/>
      <c r="K81" s="60"/>
      <c r="L81" s="60"/>
    </row>
    <row r="82" spans="1:12" x14ac:dyDescent="0.25">
      <c r="A82" s="105" t="s">
        <v>579</v>
      </c>
      <c r="B82" s="60">
        <f>IFERROR(100*_xlfn.RRI(5,B59,B64),"..")</f>
        <v>3.2404620705355214</v>
      </c>
      <c r="C82" s="60">
        <f t="shared" ref="C82:I82" si="13">IFERROR(100*_xlfn.RRI(5,C59,C64),"..")</f>
        <v>-9.6472724819607336E-2</v>
      </c>
      <c r="D82" s="60">
        <f t="shared" si="13"/>
        <v>-0.87616019458388594</v>
      </c>
      <c r="E82" s="60">
        <f t="shared" si="13"/>
        <v>4.0116285557091125</v>
      </c>
      <c r="F82" s="60">
        <f t="shared" si="13"/>
        <v>5.4922628043095001</v>
      </c>
      <c r="G82" s="60">
        <f t="shared" si="13"/>
        <v>4.3495378055897538</v>
      </c>
      <c r="H82" s="60" t="str">
        <f t="shared" si="13"/>
        <v>..</v>
      </c>
      <c r="I82" s="60" t="str">
        <f t="shared" si="13"/>
        <v>..</v>
      </c>
      <c r="J82" s="60"/>
      <c r="K82" s="60"/>
      <c r="L82" s="60"/>
    </row>
    <row r="83" spans="1:12" x14ac:dyDescent="0.25">
      <c r="A83" s="105" t="s">
        <v>466</v>
      </c>
      <c r="B83" s="60" t="str">
        <f>IFERROR(100*_xlfn.RRI(43,B21,B64),"..")</f>
        <v>..</v>
      </c>
      <c r="C83" s="60" t="str">
        <f t="shared" ref="C83:I83" si="14">IFERROR(100*_xlfn.RRI(43,C21,C64),"..")</f>
        <v>..</v>
      </c>
      <c r="D83" s="60">
        <f t="shared" si="14"/>
        <v>6.4809458048971091</v>
      </c>
      <c r="E83" s="60">
        <f t="shared" si="14"/>
        <v>8.4708299791180774</v>
      </c>
      <c r="F83" s="60">
        <f t="shared" si="14"/>
        <v>8.1373766303536321</v>
      </c>
      <c r="G83" s="60">
        <f t="shared" si="14"/>
        <v>8.3880518418010688</v>
      </c>
      <c r="H83" s="60" t="str">
        <f t="shared" si="14"/>
        <v>..</v>
      </c>
      <c r="I83" s="60" t="str">
        <f t="shared" si="14"/>
        <v>..</v>
      </c>
      <c r="J83" s="60"/>
      <c r="K83" s="60"/>
      <c r="L83" s="60"/>
    </row>
    <row r="84" spans="1:12" x14ac:dyDescent="0.25">
      <c r="A84" s="105" t="s">
        <v>727</v>
      </c>
      <c r="B84" s="60" t="str">
        <f>IFERROR(100*_xlfn.RRI(38,B21,B59),"..")</f>
        <v>..</v>
      </c>
      <c r="C84" s="60" t="str">
        <f t="shared" ref="C84:I84" si="15">IFERROR(100*_xlfn.RRI(38,C21,C59),"..")</f>
        <v>..</v>
      </c>
      <c r="D84" s="60">
        <f t="shared" si="15"/>
        <v>7.4887932702223603</v>
      </c>
      <c r="E84" s="60">
        <f t="shared" si="15"/>
        <v>9.0716260833533457</v>
      </c>
      <c r="F84" s="60">
        <f t="shared" si="15"/>
        <v>8.490320025162724</v>
      </c>
      <c r="G84" s="60">
        <f t="shared" si="15"/>
        <v>8.9309429542365528</v>
      </c>
      <c r="H84" s="60" t="str">
        <f t="shared" si="15"/>
        <v>..</v>
      </c>
      <c r="I84" s="60" t="str">
        <f t="shared" si="15"/>
        <v>..</v>
      </c>
      <c r="J84" s="60"/>
      <c r="K84" s="60"/>
      <c r="L84" s="60"/>
    </row>
    <row r="85" spans="1:12" x14ac:dyDescent="0.25">
      <c r="B85" s="60"/>
      <c r="C85" s="60"/>
      <c r="D85" s="60"/>
      <c r="E85" s="60"/>
      <c r="F85" s="60"/>
      <c r="G85" s="60"/>
      <c r="H85" s="60"/>
      <c r="I85" s="60"/>
      <c r="J85" s="60"/>
      <c r="K85" s="60"/>
      <c r="L85" s="60"/>
    </row>
    <row r="86" spans="1:12" x14ac:dyDescent="0.25">
      <c r="A86" s="5" t="s">
        <v>599</v>
      </c>
      <c r="B86" s="60"/>
      <c r="C86" s="60"/>
      <c r="D86" s="60"/>
      <c r="E86" s="60"/>
      <c r="F86" s="60"/>
      <c r="G86" s="60"/>
      <c r="H86" s="60"/>
      <c r="I86" s="60"/>
      <c r="J86" s="60"/>
      <c r="K86" s="60"/>
      <c r="L86" s="60"/>
    </row>
    <row r="87" spans="1:12" x14ac:dyDescent="0.25">
      <c r="A87" s="105" t="s">
        <v>580</v>
      </c>
      <c r="B87" s="60">
        <f>IFERROR(100*_xlfn.RRI(10,B54,B64),"..")</f>
        <v>4.1906211116313763</v>
      </c>
      <c r="C87" s="60">
        <f t="shared" ref="C87:I87" si="16">IFERROR(100*_xlfn.RRI(10,C54,C64),"..")</f>
        <v>0.39691725179074044</v>
      </c>
      <c r="D87" s="60">
        <f t="shared" si="16"/>
        <v>4.3692905706714358</v>
      </c>
      <c r="E87" s="60">
        <f t="shared" si="16"/>
        <v>3.6741877487048491</v>
      </c>
      <c r="F87" s="60">
        <f t="shared" si="16"/>
        <v>5.051098026295131</v>
      </c>
      <c r="G87" s="60">
        <f t="shared" si="16"/>
        <v>3.9812392774566385</v>
      </c>
      <c r="H87" s="60" t="str">
        <f t="shared" si="16"/>
        <v>..</v>
      </c>
      <c r="I87" s="60" t="str">
        <f t="shared" si="16"/>
        <v>..</v>
      </c>
      <c r="J87" s="60"/>
      <c r="K87" s="60"/>
      <c r="L87" s="60"/>
    </row>
    <row r="88" spans="1:12" x14ac:dyDescent="0.25">
      <c r="A88" s="105" t="s">
        <v>587</v>
      </c>
      <c r="B88" s="60">
        <f>IFERROR(100*_xlfn.RRI(12,B52,B64),"..")</f>
        <v>4.1489075899164396</v>
      </c>
      <c r="C88" s="60">
        <f t="shared" ref="C88:I88" si="17">IFERROR(100*_xlfn.RRI(12,C52,C64),"..")</f>
        <v>0.68266343813607744</v>
      </c>
      <c r="D88" s="60">
        <f t="shared" si="17"/>
        <v>2.9183258086922237</v>
      </c>
      <c r="E88" s="60">
        <f t="shared" si="17"/>
        <v>3.3691814661068742</v>
      </c>
      <c r="F88" s="60">
        <f t="shared" si="17"/>
        <v>5.63568332122939</v>
      </c>
      <c r="G88" s="60">
        <f t="shared" si="17"/>
        <v>3.8487112927952927</v>
      </c>
      <c r="H88" s="60" t="str">
        <f t="shared" si="17"/>
        <v>..</v>
      </c>
      <c r="I88" s="60" t="str">
        <f t="shared" si="17"/>
        <v>..</v>
      </c>
      <c r="J88" s="60"/>
      <c r="K88" s="60"/>
      <c r="L88" s="60"/>
    </row>
    <row r="89" spans="1:12" x14ac:dyDescent="0.25">
      <c r="A89" s="105" t="s">
        <v>583</v>
      </c>
      <c r="B89" s="60">
        <f>IFERROR(100*_xlfn.RRI(7,B46,B53),"..")</f>
        <v>5.6532276321131336</v>
      </c>
      <c r="C89" s="60">
        <f t="shared" ref="C89:I89" si="18">IFERROR(100*_xlfn.RRI(7,C46,C53),"..")</f>
        <v>0.42930247955317302</v>
      </c>
      <c r="D89" s="60">
        <f t="shared" si="18"/>
        <v>12.740340103967895</v>
      </c>
      <c r="E89" s="60">
        <f t="shared" si="18"/>
        <v>7.410463868260897</v>
      </c>
      <c r="F89" s="60">
        <f t="shared" si="18"/>
        <v>5.9122189130399905</v>
      </c>
      <c r="G89" s="60">
        <f t="shared" si="18"/>
        <v>7.0802829991657212</v>
      </c>
      <c r="H89" s="60">
        <f t="shared" si="18"/>
        <v>-1.3636434558133348</v>
      </c>
      <c r="I89" s="60">
        <f t="shared" si="18"/>
        <v>5.8387042310507509</v>
      </c>
      <c r="J89" s="60"/>
      <c r="K89" s="60"/>
      <c r="L89" s="60"/>
    </row>
    <row r="90" spans="1:12" x14ac:dyDescent="0.25">
      <c r="A90" s="105" t="s">
        <v>588</v>
      </c>
      <c r="B90" s="60">
        <f>IFERROR(100*_xlfn.RRI(9,B44,B53),"..")</f>
        <v>5.8600505848816598</v>
      </c>
      <c r="C90" s="60">
        <f t="shared" ref="C90:I90" si="19">IFERROR(100*_xlfn.RRI(9,C44,C53),"..")</f>
        <v>0.35973393969115364</v>
      </c>
      <c r="D90" s="60">
        <f t="shared" si="19"/>
        <v>9.6264627939007141</v>
      </c>
      <c r="E90" s="60">
        <f t="shared" si="19"/>
        <v>9.4395815823211429</v>
      </c>
      <c r="F90" s="60">
        <f t="shared" si="19"/>
        <v>8.1560806039321356</v>
      </c>
      <c r="G90" s="60">
        <f t="shared" si="19"/>
        <v>9.1560996189404609</v>
      </c>
      <c r="H90" s="60">
        <f t="shared" si="19"/>
        <v>-1.2492195536873529</v>
      </c>
      <c r="I90" s="60">
        <f t="shared" si="19"/>
        <v>4.7985381265530425</v>
      </c>
      <c r="J90" s="60"/>
      <c r="K90" s="60"/>
      <c r="L90" s="60"/>
    </row>
    <row r="91" spans="1:12" x14ac:dyDescent="0.25">
      <c r="A91" s="105" t="s">
        <v>584</v>
      </c>
      <c r="B91" s="60">
        <f>IFERROR(100*_xlfn.RRI(10,B35,B45),"..")</f>
        <v>6.2002051016877502</v>
      </c>
      <c r="C91" s="60">
        <f t="shared" ref="C91:I91" si="20">IFERROR(100*_xlfn.RRI(10,C35,C45),"..")</f>
        <v>2.0352610909692315</v>
      </c>
      <c r="D91" s="60">
        <f t="shared" si="20"/>
        <v>3.0258961163810438</v>
      </c>
      <c r="E91" s="60">
        <f t="shared" si="20"/>
        <v>9.4649928755771597</v>
      </c>
      <c r="F91" s="60">
        <f t="shared" si="20"/>
        <v>9.3291403940062736</v>
      </c>
      <c r="G91" s="60">
        <f t="shared" si="20"/>
        <v>9.4337726629533556</v>
      </c>
      <c r="H91" s="60">
        <f t="shared" si="20"/>
        <v>3.7093714309090586</v>
      </c>
      <c r="I91" s="60">
        <f t="shared" si="20"/>
        <v>0.46596894636645736</v>
      </c>
      <c r="J91" s="60"/>
      <c r="K91" s="60"/>
      <c r="L91" s="60"/>
    </row>
    <row r="92" spans="1:12" x14ac:dyDescent="0.25">
      <c r="A92" s="105" t="s">
        <v>591</v>
      </c>
      <c r="B92" s="60">
        <f>IFERROR(100*_xlfn.RRI(12,B33,B45),"..")</f>
        <v>6.7304516583126306</v>
      </c>
      <c r="C92" s="60">
        <f t="shared" ref="C92:I92" si="21">IFERROR(100*_xlfn.RRI(12,C33,C45),"..")</f>
        <v>2.1304801465902301</v>
      </c>
      <c r="D92" s="60">
        <f t="shared" si="21"/>
        <v>2.6906382819129382</v>
      </c>
      <c r="E92" s="60">
        <f t="shared" si="21"/>
        <v>10.154583962381892</v>
      </c>
      <c r="F92" s="60">
        <f t="shared" si="21"/>
        <v>9.5202107361674226</v>
      </c>
      <c r="G92" s="60">
        <f t="shared" si="21"/>
        <v>10.005310322172445</v>
      </c>
      <c r="H92" s="60">
        <f t="shared" si="21"/>
        <v>4.0555581958235498</v>
      </c>
      <c r="I92" s="60">
        <f t="shared" si="21"/>
        <v>1.3026060984983934</v>
      </c>
      <c r="J92" s="60"/>
      <c r="K92" s="60"/>
      <c r="L92" s="60"/>
    </row>
    <row r="93" spans="1:12" x14ac:dyDescent="0.25">
      <c r="A93" s="105" t="s">
        <v>585</v>
      </c>
      <c r="B93" s="60">
        <f>IFERROR(100*_xlfn.RRI(7,B27,B34),"..")</f>
        <v>8.1752283958661955</v>
      </c>
      <c r="C93" s="60">
        <f t="shared" ref="C93:I93" si="22">IFERROR(100*_xlfn.RRI(7,C27,C34),"..")</f>
        <v>0.53722360943802006</v>
      </c>
      <c r="D93" s="60" t="str">
        <f t="shared" si="22"/>
        <v>..</v>
      </c>
      <c r="E93" s="60">
        <f t="shared" si="22"/>
        <v>8.9865999551975726</v>
      </c>
      <c r="F93" s="60">
        <f t="shared" si="22"/>
        <v>10.032363458622285</v>
      </c>
      <c r="G93" s="60">
        <f t="shared" si="22"/>
        <v>9.2297774148395018</v>
      </c>
      <c r="H93" s="60">
        <f t="shared" si="22"/>
        <v>11.57109262672491</v>
      </c>
      <c r="I93" s="60">
        <f t="shared" si="22"/>
        <v>12.959468239675576</v>
      </c>
      <c r="J93" s="60"/>
      <c r="K93" s="60"/>
      <c r="L93" s="60"/>
    </row>
    <row r="94" spans="1:12" x14ac:dyDescent="0.25">
      <c r="A94" s="105" t="s">
        <v>589</v>
      </c>
      <c r="B94" s="60" t="str">
        <f>IFERROR(100*_xlfn.RRI(9,B25,B34),"..")</f>
        <v>..</v>
      </c>
      <c r="C94" s="60" t="str">
        <f t="shared" ref="C94:I94" si="23">IFERROR(100*_xlfn.RRI(9,C25,C34),"..")</f>
        <v>..</v>
      </c>
      <c r="D94" s="60" t="str">
        <f t="shared" si="23"/>
        <v>..</v>
      </c>
      <c r="E94" s="60">
        <f t="shared" si="23"/>
        <v>11.060730407180564</v>
      </c>
      <c r="F94" s="60">
        <f t="shared" si="23"/>
        <v>9.447508735825739</v>
      </c>
      <c r="G94" s="60">
        <f t="shared" si="23"/>
        <v>10.652510866908017</v>
      </c>
      <c r="H94" s="60" t="str">
        <f t="shared" si="23"/>
        <v>..</v>
      </c>
      <c r="I94" s="60" t="str">
        <f t="shared" si="23"/>
        <v>..</v>
      </c>
      <c r="J94" s="60"/>
      <c r="K94" s="60"/>
      <c r="L94" s="60"/>
    </row>
    <row r="95" spans="1:12" x14ac:dyDescent="0.25">
      <c r="A95" s="105" t="s">
        <v>586</v>
      </c>
      <c r="B95" s="60" t="str">
        <f>IFERROR(100*_xlfn.RRI(4,B22,B26),"..")</f>
        <v>..</v>
      </c>
      <c r="C95" s="60" t="str">
        <f t="shared" ref="C95:I95" si="24">IFERROR(100*_xlfn.RRI(4,C22,C26),"..")</f>
        <v>..</v>
      </c>
      <c r="D95" s="60" t="str">
        <f t="shared" si="24"/>
        <v>..</v>
      </c>
      <c r="E95" s="60">
        <f t="shared" si="24"/>
        <v>13.244216560174804</v>
      </c>
      <c r="F95" s="60">
        <f t="shared" si="24"/>
        <v>12.091869633388797</v>
      </c>
      <c r="G95" s="60">
        <f t="shared" si="24"/>
        <v>12.959307610638259</v>
      </c>
      <c r="H95" s="60" t="str">
        <f t="shared" si="24"/>
        <v>..</v>
      </c>
      <c r="I95" s="60" t="str">
        <f t="shared" si="24"/>
        <v>..</v>
      </c>
      <c r="J95" s="60"/>
      <c r="K95" s="60"/>
      <c r="L95" s="60"/>
    </row>
    <row r="96" spans="1:12" x14ac:dyDescent="0.25">
      <c r="A96" s="105" t="s">
        <v>590</v>
      </c>
      <c r="B96" s="60" t="str">
        <f>IFERROR(100*_xlfn.RRI(6,B20,B26),"..")</f>
        <v>..</v>
      </c>
      <c r="C96" s="60" t="str">
        <f t="shared" ref="C96:I96" si="25">IFERROR(100*_xlfn.RRI(6,C20,C26),"..")</f>
        <v>..</v>
      </c>
      <c r="D96" s="60" t="str">
        <f t="shared" si="25"/>
        <v>..</v>
      </c>
      <c r="E96" s="60">
        <f t="shared" si="25"/>
        <v>13.246916128316389</v>
      </c>
      <c r="F96" s="60">
        <f t="shared" si="25"/>
        <v>12.343632529377736</v>
      </c>
      <c r="G96" s="60">
        <f t="shared" si="25"/>
        <v>13.023170147879902</v>
      </c>
      <c r="H96" s="60" t="str">
        <f t="shared" si="25"/>
        <v>..</v>
      </c>
      <c r="I96" s="60" t="str">
        <f t="shared" si="25"/>
        <v>..</v>
      </c>
      <c r="J96" s="60"/>
      <c r="K96" s="60"/>
      <c r="L96" s="60"/>
    </row>
    <row r="97" spans="1:13" x14ac:dyDescent="0.25">
      <c r="A97" s="5"/>
      <c r="B97" s="60"/>
      <c r="C97" s="60"/>
      <c r="D97" s="60"/>
      <c r="E97" s="60"/>
      <c r="F97" s="60"/>
      <c r="G97" s="60"/>
      <c r="H97" s="60"/>
      <c r="I97" s="60"/>
      <c r="J97" s="60"/>
      <c r="K97" s="60"/>
      <c r="L97" s="60"/>
    </row>
    <row r="98" spans="1:13" x14ac:dyDescent="0.25">
      <c r="A98" s="5" t="s">
        <v>601</v>
      </c>
      <c r="B98" s="56"/>
      <c r="C98" s="56"/>
      <c r="D98" s="56"/>
      <c r="E98" s="56"/>
      <c r="F98" s="56"/>
      <c r="G98" s="56"/>
      <c r="H98" s="56"/>
      <c r="I98" s="56"/>
      <c r="J98" s="56"/>
      <c r="K98" s="56"/>
      <c r="L98" s="56"/>
    </row>
    <row r="99" spans="1:13" x14ac:dyDescent="0.25">
      <c r="A99" s="105" t="s">
        <v>500</v>
      </c>
      <c r="B99" s="60" t="str">
        <f>IFERROR(100*_xlfn.RRI(20,B6,B26),"..")</f>
        <v>..</v>
      </c>
      <c r="C99" s="60" t="str">
        <f t="shared" ref="C99:I99" si="26">IFERROR(100*_xlfn.RRI(20,C6,C26),"..")</f>
        <v>..</v>
      </c>
      <c r="D99" s="60" t="str">
        <f t="shared" si="26"/>
        <v>..</v>
      </c>
      <c r="E99" s="60" t="str">
        <f t="shared" si="26"/>
        <v>..</v>
      </c>
      <c r="F99" s="60" t="str">
        <f t="shared" si="26"/>
        <v>..</v>
      </c>
      <c r="G99" s="60" t="str">
        <f t="shared" si="26"/>
        <v>..</v>
      </c>
      <c r="H99" s="60" t="str">
        <f t="shared" si="26"/>
        <v>..</v>
      </c>
      <c r="I99" s="60" t="str">
        <f t="shared" si="26"/>
        <v>..</v>
      </c>
      <c r="J99" s="60"/>
      <c r="K99" s="60"/>
      <c r="L99" s="60"/>
    </row>
    <row r="100" spans="1:13" x14ac:dyDescent="0.25">
      <c r="A100" s="105" t="s">
        <v>501</v>
      </c>
      <c r="B100" s="60">
        <f>IFERROR(100*_xlfn.RRI(19,B26,B45),"..")</f>
        <v>7.410631968397885</v>
      </c>
      <c r="C100" s="60">
        <f t="shared" ref="C100:I100" si="27">IFERROR(100*_xlfn.RRI(19,C26,C45),"..")</f>
        <v>1.734809504628787</v>
      </c>
      <c r="D100" s="60" t="str">
        <f t="shared" si="27"/>
        <v>..</v>
      </c>
      <c r="E100" s="60">
        <f t="shared" si="27"/>
        <v>10.254977922553877</v>
      </c>
      <c r="F100" s="60">
        <f t="shared" si="27"/>
        <v>9.8076577711676549</v>
      </c>
      <c r="G100" s="60">
        <f t="shared" si="27"/>
        <v>10.149466709665811</v>
      </c>
      <c r="H100" s="60">
        <f t="shared" si="27"/>
        <v>7.5338480817030762</v>
      </c>
      <c r="I100" s="60">
        <f t="shared" si="27"/>
        <v>5.5557817561181499</v>
      </c>
      <c r="J100" s="60"/>
      <c r="K100" s="60"/>
      <c r="L100" s="60"/>
    </row>
    <row r="101" spans="1:13" x14ac:dyDescent="0.25">
      <c r="A101" s="105" t="s">
        <v>526</v>
      </c>
      <c r="B101" s="60">
        <f>IFERROR(100*_xlfn.RRI(14,B42,B56),"..")</f>
        <v>5.0588513140805702</v>
      </c>
      <c r="C101" s="60">
        <f t="shared" ref="C101:I101" si="28">IFERROR(100*_xlfn.RRI(14,C42,C56),"..")</f>
        <v>0.21976873561502241</v>
      </c>
      <c r="D101" s="60">
        <f t="shared" si="28"/>
        <v>8.283834551848468</v>
      </c>
      <c r="E101" s="60">
        <f t="shared" si="28"/>
        <v>8.6584410553638627</v>
      </c>
      <c r="F101" s="60">
        <f t="shared" si="28"/>
        <v>8.2174182377676033</v>
      </c>
      <c r="G101" s="60">
        <f t="shared" si="28"/>
        <v>8.5571828870424138</v>
      </c>
      <c r="H101" s="60" t="str">
        <f t="shared" si="28"/>
        <v>..</v>
      </c>
      <c r="I101" s="60" t="str">
        <f t="shared" si="28"/>
        <v>..</v>
      </c>
      <c r="J101" s="60"/>
      <c r="K101" s="60"/>
      <c r="L101" s="60"/>
    </row>
    <row r="102" spans="1:13" x14ac:dyDescent="0.25">
      <c r="A102" s="105" t="s">
        <v>558</v>
      </c>
      <c r="B102" s="60">
        <f>IFERROR(100*_xlfn.RRI(6,B53,B59),"..")</f>
        <v>4.8268287354274353</v>
      </c>
      <c r="C102" s="60">
        <f t="shared" ref="C102:I102" si="29">IFERROR(100*_xlfn.RRI(6,C53,C59),"..")</f>
        <v>1.4367497171454247</v>
      </c>
      <c r="D102" s="60">
        <f t="shared" si="29"/>
        <v>8.5986914913220183</v>
      </c>
      <c r="E102" s="60">
        <f t="shared" si="29"/>
        <v>3.2531111077827024</v>
      </c>
      <c r="F102" s="60">
        <f t="shared" si="29"/>
        <v>4.5187795694533905</v>
      </c>
      <c r="G102" s="60">
        <f t="shared" si="29"/>
        <v>3.5264611269392843</v>
      </c>
      <c r="H102" s="60" t="str">
        <f t="shared" si="29"/>
        <v>..</v>
      </c>
      <c r="I102" s="60" t="str">
        <f t="shared" si="29"/>
        <v>..</v>
      </c>
      <c r="J102" s="60"/>
      <c r="K102" s="60"/>
      <c r="L102" s="60"/>
    </row>
    <row r="103" spans="1:13" x14ac:dyDescent="0.25">
      <c r="A103" s="105" t="s">
        <v>579</v>
      </c>
      <c r="B103" s="60">
        <f>IFERROR(100*_xlfn.RRI(5,B59,B64),"..")</f>
        <v>3.2404620705355214</v>
      </c>
      <c r="C103" s="60">
        <f t="shared" ref="C103:I103" si="30">IFERROR(100*_xlfn.RRI(5,C59,C64),"..")</f>
        <v>-9.6472724819607336E-2</v>
      </c>
      <c r="D103" s="60">
        <f t="shared" si="30"/>
        <v>-0.87616019458388594</v>
      </c>
      <c r="E103" s="60">
        <f t="shared" si="30"/>
        <v>4.0116285557091125</v>
      </c>
      <c r="F103" s="60">
        <f t="shared" si="30"/>
        <v>5.4922628043095001</v>
      </c>
      <c r="G103" s="60">
        <f t="shared" si="30"/>
        <v>4.3495378055897538</v>
      </c>
      <c r="H103" s="60" t="str">
        <f t="shared" si="30"/>
        <v>..</v>
      </c>
      <c r="I103" s="60" t="str">
        <f t="shared" si="30"/>
        <v>..</v>
      </c>
      <c r="J103" s="60"/>
      <c r="K103" s="60"/>
      <c r="L103" s="60"/>
    </row>
    <row r="104" spans="1:13" x14ac:dyDescent="0.25">
      <c r="A104" s="105" t="s">
        <v>658</v>
      </c>
      <c r="C104" s="105"/>
      <c r="D104" s="105"/>
      <c r="E104" s="105"/>
      <c r="F104" s="105"/>
      <c r="G104" s="105"/>
      <c r="H104" s="105"/>
      <c r="J104" s="105"/>
      <c r="K104" s="105"/>
      <c r="L104" s="105"/>
    </row>
    <row r="105" spans="1:13" x14ac:dyDescent="0.25">
      <c r="A105" s="105" t="s">
        <v>453</v>
      </c>
      <c r="B105" s="60">
        <f>IFERROR(100*_xlfn.RRI(38,B26,B64),"..")</f>
        <v>6.0840526852220966</v>
      </c>
      <c r="C105" s="60">
        <f t="shared" ref="C105:I105" si="31">IFERROR(100*_xlfn.RRI(38,C26,C64),"..")</f>
        <v>1.2070388109419961</v>
      </c>
      <c r="D105" s="60" t="str">
        <f t="shared" si="31"/>
        <v>..</v>
      </c>
      <c r="E105" s="60">
        <f t="shared" si="31"/>
        <v>7.8839977640563053</v>
      </c>
      <c r="F105" s="60">
        <f t="shared" si="31"/>
        <v>7.7786642146942864</v>
      </c>
      <c r="G105" s="60">
        <f t="shared" si="31"/>
        <v>7.8588009884130283</v>
      </c>
      <c r="H105" s="60" t="str">
        <f t="shared" si="31"/>
        <v>..</v>
      </c>
      <c r="I105" s="60" t="str">
        <f t="shared" si="31"/>
        <v>..</v>
      </c>
      <c r="J105" s="60"/>
      <c r="K105" s="60"/>
      <c r="L105" s="60"/>
    </row>
    <row r="106" spans="1:13" x14ac:dyDescent="0.25">
      <c r="B106" s="48"/>
      <c r="C106" s="48"/>
    </row>
    <row r="107" spans="1:13" s="105" customFormat="1" ht="30" x14ac:dyDescent="0.25">
      <c r="A107" s="153" t="s">
        <v>893</v>
      </c>
      <c r="B107" s="178"/>
      <c r="C107" s="178"/>
      <c r="D107" s="178"/>
      <c r="E107" s="178"/>
      <c r="F107" s="151"/>
      <c r="G107" s="164"/>
      <c r="H107" s="164"/>
      <c r="I107" s="164"/>
      <c r="J107" s="151"/>
      <c r="K107" s="151"/>
      <c r="L107" s="151"/>
      <c r="M107" s="151"/>
    </row>
    <row r="108" spans="1:13" s="105" customFormat="1" ht="31.5" customHeight="1" x14ac:dyDescent="0.25">
      <c r="A108" s="162"/>
      <c r="B108" s="178" t="s">
        <v>894</v>
      </c>
      <c r="C108" s="178"/>
      <c r="D108" s="178"/>
      <c r="E108" s="178"/>
      <c r="F108" s="151"/>
      <c r="G108" s="164"/>
      <c r="H108" s="164"/>
      <c r="I108" s="164"/>
      <c r="J108" s="151"/>
      <c r="K108" s="151"/>
      <c r="L108" s="151"/>
      <c r="M108" s="151"/>
    </row>
    <row r="109" spans="1:13" s="107" customFormat="1" ht="31.5" customHeight="1" x14ac:dyDescent="0.25">
      <c r="A109" s="162"/>
      <c r="B109" s="178" t="s">
        <v>895</v>
      </c>
      <c r="C109" s="178"/>
      <c r="D109" s="178"/>
      <c r="E109" s="178"/>
    </row>
    <row r="110" spans="1:13" s="104" customFormat="1" ht="14.25" customHeight="1" x14ac:dyDescent="0.25">
      <c r="A110" s="151"/>
      <c r="B110" s="178"/>
      <c r="C110" s="178"/>
      <c r="D110" s="178"/>
      <c r="E110" s="178"/>
    </row>
    <row r="111" spans="1:13" s="105" customFormat="1" ht="30" x14ac:dyDescent="0.25">
      <c r="A111" s="153" t="s">
        <v>1107</v>
      </c>
      <c r="B111" s="178"/>
      <c r="C111" s="178"/>
      <c r="D111" s="178"/>
      <c r="E111" s="178"/>
      <c r="F111" s="104"/>
      <c r="G111" s="164"/>
      <c r="H111" s="164"/>
      <c r="I111" s="164"/>
      <c r="J111" s="104"/>
      <c r="K111" s="104"/>
      <c r="L111" s="104"/>
      <c r="M111" s="104"/>
    </row>
    <row r="112" spans="1:13" s="105" customFormat="1" ht="35.25" customHeight="1" x14ac:dyDescent="0.25">
      <c r="A112" s="162"/>
      <c r="B112" s="178" t="s">
        <v>909</v>
      </c>
      <c r="C112" s="178"/>
      <c r="D112" s="178"/>
      <c r="E112" s="178"/>
      <c r="F112" s="54"/>
      <c r="G112" s="164"/>
      <c r="H112" s="164"/>
      <c r="I112" s="164"/>
    </row>
    <row r="113" spans="1:9" s="105" customFormat="1" ht="35.25" customHeight="1" x14ac:dyDescent="0.25">
      <c r="A113" s="162"/>
      <c r="B113" s="178" t="s">
        <v>855</v>
      </c>
      <c r="C113" s="178"/>
      <c r="D113" s="178"/>
      <c r="E113" s="178"/>
      <c r="F113" s="54"/>
      <c r="G113" s="164"/>
      <c r="H113" s="164"/>
      <c r="I113" s="164"/>
    </row>
    <row r="114" spans="1:9" s="105" customFormat="1" ht="46.5" customHeight="1" x14ac:dyDescent="0.25">
      <c r="A114" s="162"/>
      <c r="B114" s="178" t="s">
        <v>856</v>
      </c>
      <c r="C114" s="178"/>
      <c r="D114" s="178"/>
      <c r="E114" s="178"/>
      <c r="F114" s="54"/>
      <c r="G114" s="164"/>
      <c r="H114" s="164"/>
      <c r="I114" s="164"/>
    </row>
    <row r="115" spans="1:9" s="105" customFormat="1" ht="14.25" customHeight="1" x14ac:dyDescent="0.25">
      <c r="A115" s="162"/>
      <c r="B115" s="178"/>
      <c r="C115" s="178"/>
      <c r="D115" s="178"/>
      <c r="E115" s="178"/>
      <c r="F115" s="54"/>
      <c r="G115" s="164"/>
      <c r="H115" s="164"/>
      <c r="I115" s="164"/>
    </row>
    <row r="116" spans="1:9" s="105" customFormat="1" ht="19.5" customHeight="1" x14ac:dyDescent="0.25">
      <c r="A116" s="153" t="s">
        <v>857</v>
      </c>
      <c r="B116" s="178"/>
      <c r="C116" s="178"/>
      <c r="D116" s="178"/>
      <c r="E116" s="178"/>
      <c r="F116" s="54"/>
      <c r="G116" s="164"/>
      <c r="H116" s="164"/>
      <c r="I116" s="164"/>
    </row>
    <row r="117" spans="1:9" s="105" customFormat="1" ht="14.25" customHeight="1" x14ac:dyDescent="0.25">
      <c r="A117" s="162"/>
      <c r="B117" s="178" t="s">
        <v>858</v>
      </c>
      <c r="C117" s="178"/>
      <c r="D117" s="178"/>
      <c r="E117" s="178"/>
      <c r="F117" s="54"/>
      <c r="G117" s="164"/>
      <c r="H117" s="164"/>
      <c r="I117" s="164"/>
    </row>
    <row r="118" spans="1:9" s="105" customFormat="1" ht="14.25" customHeight="1" x14ac:dyDescent="0.25">
      <c r="A118" s="162"/>
      <c r="B118" s="178" t="s">
        <v>859</v>
      </c>
      <c r="C118" s="178"/>
      <c r="D118" s="178"/>
      <c r="E118" s="178"/>
      <c r="F118" s="54"/>
      <c r="G118" s="164"/>
      <c r="H118" s="164"/>
      <c r="I118" s="164"/>
    </row>
    <row r="119" spans="1:9" s="105" customFormat="1" ht="14.25" customHeight="1" x14ac:dyDescent="0.25">
      <c r="A119" s="162"/>
      <c r="B119" s="178" t="s">
        <v>860</v>
      </c>
      <c r="C119" s="178"/>
      <c r="D119" s="178"/>
      <c r="E119" s="178"/>
      <c r="F119" s="54"/>
      <c r="G119" s="164"/>
      <c r="H119" s="164"/>
      <c r="I119" s="164"/>
    </row>
    <row r="120" spans="1:9" s="105" customFormat="1" ht="32.25" customHeight="1" x14ac:dyDescent="0.25">
      <c r="A120" s="162"/>
      <c r="B120" s="178" t="s">
        <v>861</v>
      </c>
      <c r="C120" s="178"/>
      <c r="D120" s="178"/>
      <c r="E120" s="178"/>
      <c r="F120" s="54"/>
      <c r="G120" s="164"/>
      <c r="H120" s="164"/>
      <c r="I120" s="164"/>
    </row>
    <row r="121" spans="1:9" x14ac:dyDescent="0.25">
      <c r="A121" s="4"/>
      <c r="B121" s="178" t="s">
        <v>858</v>
      </c>
      <c r="C121" s="178"/>
      <c r="D121" s="178"/>
      <c r="E121" s="178"/>
    </row>
    <row r="122" spans="1:9" x14ac:dyDescent="0.25">
      <c r="A122" s="4"/>
      <c r="B122" s="178" t="s">
        <v>859</v>
      </c>
      <c r="C122" s="178"/>
      <c r="D122" s="178"/>
      <c r="E122" s="178"/>
    </row>
    <row r="123" spans="1:9" x14ac:dyDescent="0.25">
      <c r="A123" s="4"/>
      <c r="B123" s="178" t="s">
        <v>860</v>
      </c>
      <c r="C123" s="178"/>
      <c r="D123" s="178"/>
      <c r="E123" s="178"/>
    </row>
    <row r="124" spans="1:9" x14ac:dyDescent="0.25">
      <c r="A124" s="4"/>
      <c r="B124" s="178" t="s">
        <v>861</v>
      </c>
      <c r="C124" s="178"/>
      <c r="D124" s="178"/>
      <c r="E124" s="178"/>
    </row>
    <row r="125" spans="1:9" x14ac:dyDescent="0.25">
      <c r="A125" s="4"/>
      <c r="B125" s="4"/>
      <c r="C125" s="4"/>
      <c r="D125" s="4"/>
      <c r="E125" s="4"/>
    </row>
    <row r="126" spans="1:9" x14ac:dyDescent="0.25">
      <c r="A126" s="164"/>
      <c r="B126" s="164"/>
      <c r="C126" s="164"/>
      <c r="D126" s="164"/>
      <c r="E126" s="164"/>
      <c r="F126" s="164"/>
    </row>
    <row r="127" spans="1:9" x14ac:dyDescent="0.25">
      <c r="A127" s="164"/>
      <c r="B127" s="164"/>
      <c r="C127" s="164"/>
      <c r="D127" s="164"/>
      <c r="E127" s="164"/>
      <c r="F127" s="164"/>
    </row>
    <row r="128" spans="1:9" x14ac:dyDescent="0.25">
      <c r="A128" s="164"/>
      <c r="B128" s="164"/>
      <c r="C128" s="164"/>
      <c r="D128" s="164"/>
      <c r="E128" s="164"/>
      <c r="F128" s="164"/>
    </row>
    <row r="129" spans="1:6" x14ac:dyDescent="0.25">
      <c r="A129" s="164"/>
      <c r="B129" s="164"/>
      <c r="C129" s="164"/>
      <c r="D129" s="164"/>
      <c r="E129" s="164"/>
      <c r="F129" s="164"/>
    </row>
    <row r="130" spans="1:6" x14ac:dyDescent="0.25">
      <c r="A130" s="164"/>
      <c r="B130" s="164"/>
      <c r="C130" s="164"/>
      <c r="D130" s="164"/>
      <c r="E130" s="164"/>
      <c r="F130" s="164"/>
    </row>
    <row r="131" spans="1:6" x14ac:dyDescent="0.25">
      <c r="A131" s="164"/>
      <c r="B131" s="164"/>
      <c r="C131" s="164"/>
      <c r="D131" s="164"/>
      <c r="E131" s="164"/>
      <c r="F131" s="164"/>
    </row>
    <row r="132" spans="1:6" x14ac:dyDescent="0.25">
      <c r="A132" s="164"/>
      <c r="B132" s="164"/>
      <c r="C132" s="164"/>
      <c r="D132" s="164"/>
      <c r="E132" s="164"/>
      <c r="F132" s="164"/>
    </row>
    <row r="133" spans="1:6" x14ac:dyDescent="0.25">
      <c r="A133" s="164"/>
      <c r="B133" s="164"/>
      <c r="C133" s="164"/>
      <c r="D133" s="164"/>
      <c r="E133" s="164"/>
      <c r="F133" s="164"/>
    </row>
    <row r="134" spans="1:6" x14ac:dyDescent="0.25">
      <c r="A134" s="164"/>
      <c r="B134" s="164"/>
      <c r="C134" s="164"/>
      <c r="D134" s="164"/>
      <c r="E134" s="164"/>
      <c r="F134" s="164"/>
    </row>
    <row r="135" spans="1:6" x14ac:dyDescent="0.25">
      <c r="A135" s="164"/>
      <c r="B135" s="164"/>
      <c r="C135" s="164"/>
      <c r="D135" s="164"/>
      <c r="E135" s="164"/>
      <c r="F135" s="164"/>
    </row>
    <row r="136" spans="1:6" x14ac:dyDescent="0.25">
      <c r="A136" s="164"/>
      <c r="B136" s="164"/>
      <c r="C136" s="164"/>
      <c r="D136" s="164"/>
      <c r="E136" s="164"/>
      <c r="F136" s="164"/>
    </row>
    <row r="137" spans="1:6" x14ac:dyDescent="0.25">
      <c r="A137" s="164"/>
      <c r="B137" s="164"/>
      <c r="C137" s="164"/>
      <c r="D137" s="164"/>
      <c r="E137" s="164"/>
      <c r="F137" s="164"/>
    </row>
    <row r="138" spans="1:6" x14ac:dyDescent="0.25">
      <c r="A138" s="164"/>
      <c r="B138" s="164"/>
      <c r="C138" s="164"/>
      <c r="D138" s="164"/>
      <c r="E138" s="164"/>
      <c r="F138" s="164"/>
    </row>
  </sheetData>
  <mergeCells count="18">
    <mergeCell ref="B122:E122"/>
    <mergeCell ref="B123:E123"/>
    <mergeCell ref="B124:E124"/>
    <mergeCell ref="B108:E108"/>
    <mergeCell ref="B109:E109"/>
    <mergeCell ref="B116:E116"/>
    <mergeCell ref="B117:E117"/>
    <mergeCell ref="B118:E118"/>
    <mergeCell ref="B121:E121"/>
    <mergeCell ref="B114:E114"/>
    <mergeCell ref="B115:E115"/>
    <mergeCell ref="B119:E119"/>
    <mergeCell ref="B120:E120"/>
    <mergeCell ref="B107:E107"/>
    <mergeCell ref="B110:E110"/>
    <mergeCell ref="B111:E111"/>
    <mergeCell ref="B112:E112"/>
    <mergeCell ref="B113:E1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A62D-276A-429B-BA17-4C889FC0712E}">
  <dimension ref="A1:AO135"/>
  <sheetViews>
    <sheetView zoomScaleNormal="100" workbookViewId="0">
      <pane xSplit="1" ySplit="6" topLeftCell="B7" activePane="bottomRight" state="frozen"/>
      <selection pane="topRight" activeCell="B1" sqref="B1"/>
      <selection pane="bottomLeft" activeCell="A7" sqref="A7"/>
      <selection pane="bottomRight" activeCell="A6" sqref="A6"/>
    </sheetView>
  </sheetViews>
  <sheetFormatPr defaultColWidth="9.140625" defaultRowHeight="15" x14ac:dyDescent="0.25"/>
  <cols>
    <col min="1" max="1" width="14.42578125" style="100" customWidth="1"/>
    <col min="2" max="5" width="17" style="4" customWidth="1"/>
    <col min="6" max="6" width="17" style="100" customWidth="1"/>
    <col min="7" max="10" width="17" style="105" customWidth="1"/>
    <col min="11" max="12" width="17" style="100" customWidth="1"/>
    <col min="13" max="13" width="17" style="105" customWidth="1"/>
    <col min="14" max="16" width="17" style="100" customWidth="1"/>
    <col min="17" max="17" width="9.140625" style="24"/>
    <col min="42" max="16384" width="9.140625" style="24"/>
  </cols>
  <sheetData>
    <row r="1" spans="1:16" x14ac:dyDescent="0.25">
      <c r="A1" s="100" t="s">
        <v>1082</v>
      </c>
      <c r="L1" s="29"/>
      <c r="M1" s="29"/>
    </row>
    <row r="2" spans="1:16" ht="120" x14ac:dyDescent="0.25">
      <c r="B2" s="48" t="s">
        <v>281</v>
      </c>
      <c r="C2" s="48" t="s">
        <v>282</v>
      </c>
      <c r="D2" s="48" t="s">
        <v>285</v>
      </c>
      <c r="E2" s="6" t="s">
        <v>542</v>
      </c>
      <c r="F2" s="48" t="s">
        <v>762</v>
      </c>
      <c r="G2" s="6" t="s">
        <v>454</v>
      </c>
      <c r="H2" s="6" t="s">
        <v>455</v>
      </c>
      <c r="I2" s="6" t="s">
        <v>593</v>
      </c>
      <c r="J2" s="6" t="s">
        <v>596</v>
      </c>
      <c r="K2" s="48" t="s">
        <v>654</v>
      </c>
      <c r="L2" s="48" t="s">
        <v>761</v>
      </c>
      <c r="M2" s="48" t="s">
        <v>556</v>
      </c>
      <c r="N2" s="48" t="s">
        <v>555</v>
      </c>
      <c r="O2" s="48" t="s">
        <v>597</v>
      </c>
      <c r="P2" s="48" t="s">
        <v>598</v>
      </c>
    </row>
    <row r="3" spans="1:16" x14ac:dyDescent="0.25">
      <c r="A3" s="54" t="s">
        <v>19</v>
      </c>
      <c r="B3" s="7" t="s">
        <v>225</v>
      </c>
      <c r="C3" s="7" t="s">
        <v>227</v>
      </c>
      <c r="D3" s="7" t="s">
        <v>438</v>
      </c>
      <c r="E3" s="7" t="s">
        <v>439</v>
      </c>
      <c r="F3" s="54" t="s">
        <v>224</v>
      </c>
      <c r="G3" s="54" t="s">
        <v>440</v>
      </c>
      <c r="H3" s="54" t="s">
        <v>441</v>
      </c>
      <c r="I3" s="54" t="s">
        <v>442</v>
      </c>
      <c r="J3" s="54" t="s">
        <v>443</v>
      </c>
      <c r="K3" s="56" t="s">
        <v>1112</v>
      </c>
      <c r="L3" s="54" t="s">
        <v>888</v>
      </c>
      <c r="M3" s="54" t="s">
        <v>889</v>
      </c>
      <c r="N3" s="54" t="s">
        <v>890</v>
      </c>
      <c r="O3" s="54" t="s">
        <v>891</v>
      </c>
      <c r="P3" s="54" t="s">
        <v>892</v>
      </c>
    </row>
    <row r="4" spans="1:16" s="97" customFormat="1" ht="45" x14ac:dyDescent="0.25">
      <c r="A4" s="54" t="s">
        <v>826</v>
      </c>
      <c r="B4" s="54" t="s">
        <v>730</v>
      </c>
      <c r="C4" s="54" t="s">
        <v>730</v>
      </c>
      <c r="D4" s="54" t="s">
        <v>730</v>
      </c>
      <c r="E4" s="54" t="s">
        <v>730</v>
      </c>
      <c r="F4" s="54" t="s">
        <v>730</v>
      </c>
      <c r="G4" s="54" t="s">
        <v>730</v>
      </c>
      <c r="H4" s="54" t="s">
        <v>730</v>
      </c>
      <c r="I4" s="54" t="s">
        <v>730</v>
      </c>
      <c r="J4" s="54" t="s">
        <v>730</v>
      </c>
      <c r="K4" s="54" t="s">
        <v>730</v>
      </c>
      <c r="L4" s="93" t="s">
        <v>780</v>
      </c>
      <c r="M4" s="93" t="s">
        <v>781</v>
      </c>
      <c r="N4" s="93" t="s">
        <v>782</v>
      </c>
      <c r="O4" s="93" t="s">
        <v>783</v>
      </c>
      <c r="P4" s="54" t="s">
        <v>730</v>
      </c>
    </row>
    <row r="5" spans="1:16" s="54" customFormat="1" ht="30" x14ac:dyDescent="0.25">
      <c r="A5" s="54" t="s">
        <v>825</v>
      </c>
      <c r="B5" s="54" t="s">
        <v>885</v>
      </c>
      <c r="C5" s="54" t="s">
        <v>885</v>
      </c>
      <c r="D5" s="54" t="s">
        <v>885</v>
      </c>
      <c r="E5" s="54" t="s">
        <v>886</v>
      </c>
      <c r="F5" s="93" t="s">
        <v>905</v>
      </c>
      <c r="G5" s="54" t="s">
        <v>885</v>
      </c>
      <c r="H5" s="54" t="s">
        <v>885</v>
      </c>
      <c r="I5" s="54" t="s">
        <v>886</v>
      </c>
      <c r="J5" s="54" t="s">
        <v>887</v>
      </c>
      <c r="K5" s="93" t="s">
        <v>905</v>
      </c>
    </row>
    <row r="6" spans="1:16" s="105" customFormat="1" ht="50.25" customHeight="1" x14ac:dyDescent="0.25">
      <c r="A6" s="93" t="s">
        <v>897</v>
      </c>
      <c r="F6" s="93" t="s">
        <v>903</v>
      </c>
      <c r="K6" s="93" t="s">
        <v>904</v>
      </c>
      <c r="L6" s="54"/>
    </row>
    <row r="7" spans="1:16" x14ac:dyDescent="0.25">
      <c r="A7" s="100">
        <v>1961</v>
      </c>
      <c r="B7" s="131" t="s">
        <v>213</v>
      </c>
      <c r="C7" s="131" t="s">
        <v>213</v>
      </c>
      <c r="D7" s="131" t="s">
        <v>213</v>
      </c>
      <c r="E7" s="131">
        <f>'36-10-0254-01'!E10</f>
        <v>5014</v>
      </c>
      <c r="F7" s="79">
        <f>F8*('36-10-0254-01'!E10/'36-10-0254-01'!E11)</f>
        <v>6727.0272947084532</v>
      </c>
      <c r="G7" s="131" t="s">
        <v>213</v>
      </c>
      <c r="H7" s="131" t="s">
        <v>213</v>
      </c>
      <c r="I7" s="56">
        <f>'36-10-0254-01'!F10</f>
        <v>1877</v>
      </c>
      <c r="J7" s="56">
        <f>'36-10-0254-01'!G10</f>
        <v>2873</v>
      </c>
      <c r="K7" s="79">
        <f>K8*('36-10-0254-01'!J10/'36-10-0254-01'!J11)</f>
        <v>4812.9810733867544</v>
      </c>
      <c r="L7" s="77">
        <f>'T5'!C7/'T1'!D7*100</f>
        <v>65.505601297887367</v>
      </c>
      <c r="M7" s="77">
        <f>'T5'!B7/'T1'!B7*100</f>
        <v>50.365940934097196</v>
      </c>
      <c r="N7" s="77">
        <f>F7/'T1'!B7*100</f>
        <v>15.988617120467966</v>
      </c>
      <c r="O7" s="81">
        <f>K7/'T1'!B7*100</f>
        <v>11.43936366230767</v>
      </c>
      <c r="P7" s="77">
        <f t="shared" ref="P7:P38" si="0">100-N7-M7-O7</f>
        <v>22.206078283127169</v>
      </c>
    </row>
    <row r="8" spans="1:16" x14ac:dyDescent="0.25">
      <c r="A8" s="100">
        <v>1962</v>
      </c>
      <c r="B8" s="131" t="s">
        <v>213</v>
      </c>
      <c r="C8" s="131" t="s">
        <v>213</v>
      </c>
      <c r="D8" s="131" t="s">
        <v>213</v>
      </c>
      <c r="E8" s="131">
        <f>'36-10-0254-01'!E11</f>
        <v>5365</v>
      </c>
      <c r="F8" s="79">
        <f>F9*('36-10-0254-01'!E11/'36-10-0254-01'!E12)</f>
        <v>7197.9460383148889</v>
      </c>
      <c r="G8" s="131" t="s">
        <v>213</v>
      </c>
      <c r="H8" s="131" t="s">
        <v>213</v>
      </c>
      <c r="I8" s="56">
        <f>'36-10-0254-01'!F11</f>
        <v>2020</v>
      </c>
      <c r="J8" s="56">
        <f>'36-10-0254-01'!G11</f>
        <v>3309</v>
      </c>
      <c r="K8" s="79">
        <f>K9*('36-10-0254-01'!J11/'36-10-0254-01'!J12)</f>
        <v>5399.6581347532665</v>
      </c>
      <c r="L8" s="77">
        <f>'T5'!C8/'T1'!D8*100</f>
        <v>64.262647691575609</v>
      </c>
      <c r="M8" s="77">
        <f>'T5'!B8/'T1'!B8*100</f>
        <v>49.937085396770584</v>
      </c>
      <c r="N8" s="77">
        <f>F8/'T1'!B8*100</f>
        <v>15.77035512896148</v>
      </c>
      <c r="O8" s="81">
        <f>K8/'T1'!B8*100</f>
        <v>11.830392435114764</v>
      </c>
      <c r="P8" s="77">
        <f t="shared" si="0"/>
        <v>22.462167039153169</v>
      </c>
    </row>
    <row r="9" spans="1:16" x14ac:dyDescent="0.25">
      <c r="A9" s="100">
        <v>1963</v>
      </c>
      <c r="B9" s="131" t="s">
        <v>213</v>
      </c>
      <c r="C9" s="131" t="s">
        <v>213</v>
      </c>
      <c r="D9" s="131" t="s">
        <v>213</v>
      </c>
      <c r="E9" s="131">
        <f>'36-10-0254-01'!E12</f>
        <v>5717</v>
      </c>
      <c r="F9" s="79">
        <f>F10*('36-10-0254-01'!E12/'36-10-0254-01'!E13)</f>
        <v>7670.2064307635083</v>
      </c>
      <c r="G9" s="131" t="s">
        <v>213</v>
      </c>
      <c r="H9" s="131" t="s">
        <v>213</v>
      </c>
      <c r="I9" s="56">
        <f>'36-10-0254-01'!F12</f>
        <v>2157</v>
      </c>
      <c r="J9" s="56">
        <f>'36-10-0254-01'!G12</f>
        <v>3449</v>
      </c>
      <c r="K9" s="79">
        <f>K10*('36-10-0254-01'!J12/'36-10-0254-01'!J13)</f>
        <v>5680.3309257697156</v>
      </c>
      <c r="L9" s="77">
        <f>'T5'!C9/'T1'!D9*100</f>
        <v>63.217577717965625</v>
      </c>
      <c r="M9" s="77">
        <f>'T5'!B9/'T1'!B9*100</f>
        <v>49.634210793346135</v>
      </c>
      <c r="N9" s="77">
        <f>F9/'T1'!B9*100</f>
        <v>15.650169579811649</v>
      </c>
      <c r="O9" s="81">
        <f>K9/'T1'!B9*100</f>
        <v>11.590058632736881</v>
      </c>
      <c r="P9" s="77">
        <f t="shared" si="0"/>
        <v>23.125560994105339</v>
      </c>
    </row>
    <row r="10" spans="1:16" x14ac:dyDescent="0.25">
      <c r="A10" s="100">
        <v>1964</v>
      </c>
      <c r="B10" s="131" t="s">
        <v>213</v>
      </c>
      <c r="C10" s="131" t="s">
        <v>213</v>
      </c>
      <c r="D10" s="131" t="s">
        <v>213</v>
      </c>
      <c r="E10" s="131">
        <f>'36-10-0254-01'!E13</f>
        <v>6178</v>
      </c>
      <c r="F10" s="79">
        <f>F11*('36-10-0254-01'!E13/'36-10-0254-01'!E14)</f>
        <v>8288.706547010137</v>
      </c>
      <c r="G10" s="131" t="s">
        <v>213</v>
      </c>
      <c r="H10" s="131" t="s">
        <v>213</v>
      </c>
      <c r="I10" s="56">
        <f>'36-10-0254-01'!F13</f>
        <v>2364</v>
      </c>
      <c r="J10" s="56">
        <f>'36-10-0254-01'!G13</f>
        <v>4000</v>
      </c>
      <c r="K10" s="79">
        <f>K11*('36-10-0254-01'!J13/'36-10-0254-01'!J14)</f>
        <v>6448.3813791649072</v>
      </c>
      <c r="L10" s="77">
        <f>'T5'!C10/'T1'!D10*100</f>
        <v>62.749774843380699</v>
      </c>
      <c r="M10" s="77">
        <f>'T5'!B10/'T1'!B10*100</f>
        <v>49.51445658343264</v>
      </c>
      <c r="N10" s="77">
        <f>F10/'T1'!B10*100</f>
        <v>15.435565085127145</v>
      </c>
      <c r="O10" s="81">
        <f>K10/'T1'!B10*100</f>
        <v>12.008437010926084</v>
      </c>
      <c r="P10" s="77">
        <f t="shared" si="0"/>
        <v>23.041541320514138</v>
      </c>
    </row>
    <row r="11" spans="1:16" x14ac:dyDescent="0.25">
      <c r="A11" s="100">
        <v>1965</v>
      </c>
      <c r="B11" s="131" t="s">
        <v>213</v>
      </c>
      <c r="C11" s="131" t="s">
        <v>213</v>
      </c>
      <c r="D11" s="131" t="s">
        <v>213</v>
      </c>
      <c r="E11" s="131">
        <f>'36-10-0254-01'!E14</f>
        <v>6735</v>
      </c>
      <c r="F11" s="79">
        <f>F12*('36-10-0254-01'!E14/'36-10-0254-01'!E15)</f>
        <v>9036.0049521063884</v>
      </c>
      <c r="G11" s="131" t="s">
        <v>213</v>
      </c>
      <c r="H11" s="131" t="s">
        <v>213</v>
      </c>
      <c r="I11" s="56">
        <f>'36-10-0254-01'!F14</f>
        <v>2585</v>
      </c>
      <c r="J11" s="56">
        <f>'36-10-0254-01'!G14</f>
        <v>4611</v>
      </c>
      <c r="K11" s="79">
        <f>K12*('36-10-0254-01'!J14/'36-10-0254-01'!J15)</f>
        <v>7291.4130113875981</v>
      </c>
      <c r="L11" s="77">
        <f>'T5'!C11/'T1'!D11*100</f>
        <v>62.385567234663419</v>
      </c>
      <c r="M11" s="77">
        <f>'T5'!B11/'T1'!B11*100</f>
        <v>50.069080904610772</v>
      </c>
      <c r="N11" s="77">
        <f>F11/'T1'!B11*100</f>
        <v>15.264168685152384</v>
      </c>
      <c r="O11" s="81">
        <f>K11/'T1'!B11*100</f>
        <v>12.317097959645389</v>
      </c>
      <c r="P11" s="77">
        <f t="shared" si="0"/>
        <v>22.349652450591456</v>
      </c>
    </row>
    <row r="12" spans="1:16" x14ac:dyDescent="0.25">
      <c r="A12" s="100">
        <v>1966</v>
      </c>
      <c r="B12" s="131" t="s">
        <v>213</v>
      </c>
      <c r="C12" s="131" t="s">
        <v>213</v>
      </c>
      <c r="D12" s="131" t="s">
        <v>213</v>
      </c>
      <c r="E12" s="131">
        <f>'36-10-0254-01'!E15</f>
        <v>7426</v>
      </c>
      <c r="F12" s="79">
        <f>F13*('36-10-0254-01'!E15/'36-10-0254-01'!E16)</f>
        <v>9963.0843020552402</v>
      </c>
      <c r="G12" s="131" t="s">
        <v>213</v>
      </c>
      <c r="H12" s="131" t="s">
        <v>213</v>
      </c>
      <c r="I12" s="56">
        <f>'36-10-0254-01'!F15</f>
        <v>2861</v>
      </c>
      <c r="J12" s="56">
        <f>'36-10-0254-01'!G15</f>
        <v>5092</v>
      </c>
      <c r="K12" s="79">
        <f>K13*('36-10-0254-01'!J15/'36-10-0254-01'!J16)</f>
        <v>8058.4502056094452</v>
      </c>
      <c r="L12" s="77">
        <f>'T5'!C12/'T1'!D12*100</f>
        <v>62.963802385544099</v>
      </c>
      <c r="M12" s="77">
        <f>'T5'!B12/'T1'!B12*100</f>
        <v>50.605110398730325</v>
      </c>
      <c r="N12" s="77">
        <f>F12/'T1'!B12*100</f>
        <v>15.041751295446559</v>
      </c>
      <c r="O12" s="81">
        <f>K12/'T1'!B12*100</f>
        <v>12.166232879763241</v>
      </c>
      <c r="P12" s="77">
        <f t="shared" si="0"/>
        <v>22.186905426059873</v>
      </c>
    </row>
    <row r="13" spans="1:16" x14ac:dyDescent="0.25">
      <c r="A13" s="100">
        <v>1967</v>
      </c>
      <c r="B13" s="131" t="s">
        <v>213</v>
      </c>
      <c r="C13" s="131" t="s">
        <v>213</v>
      </c>
      <c r="D13" s="131" t="s">
        <v>213</v>
      </c>
      <c r="E13" s="131">
        <f>'36-10-0254-01'!E16</f>
        <v>8076</v>
      </c>
      <c r="F13" s="79">
        <f>F14*('36-10-0254-01'!E16/'36-10-0254-01'!E17)</f>
        <v>10835.156049474566</v>
      </c>
      <c r="G13" s="131" t="s">
        <v>213</v>
      </c>
      <c r="H13" s="131" t="s">
        <v>213</v>
      </c>
      <c r="I13" s="56">
        <f>'36-10-0254-01'!F16</f>
        <v>3185</v>
      </c>
      <c r="J13" s="56">
        <f>'36-10-0254-01'!G16</f>
        <v>5594</v>
      </c>
      <c r="K13" s="79">
        <f>K14*('36-10-0254-01'!J16/'36-10-0254-01'!J17)</f>
        <v>8895.4022827920689</v>
      </c>
      <c r="L13" s="77">
        <f>'T5'!C13/'T1'!D13*100</f>
        <v>64.663861467607973</v>
      </c>
      <c r="M13" s="77">
        <f>'T5'!B13/'T1'!B13*100</f>
        <v>52.060533976141457</v>
      </c>
      <c r="N13" s="77">
        <f>F13/'T1'!B13*100</f>
        <v>15.21300750132834</v>
      </c>
      <c r="O13" s="81">
        <f>K13/'T1'!B13*100</f>
        <v>12.489512937103605</v>
      </c>
      <c r="P13" s="77">
        <f t="shared" si="0"/>
        <v>20.236945585426604</v>
      </c>
    </row>
    <row r="14" spans="1:16" x14ac:dyDescent="0.25">
      <c r="A14" s="100">
        <v>1968</v>
      </c>
      <c r="B14" s="131" t="s">
        <v>213</v>
      </c>
      <c r="C14" s="131" t="s">
        <v>213</v>
      </c>
      <c r="D14" s="131" t="s">
        <v>213</v>
      </c>
      <c r="E14" s="131">
        <f>'36-10-0254-01'!E17</f>
        <v>8679</v>
      </c>
      <c r="F14" s="79">
        <f>F15*('36-10-0254-01'!E17/'36-10-0254-01'!E18)</f>
        <v>11644.170301311262</v>
      </c>
      <c r="G14" s="131" t="s">
        <v>213</v>
      </c>
      <c r="H14" s="131" t="s">
        <v>213</v>
      </c>
      <c r="I14" s="56">
        <f>'36-10-0254-01'!F17</f>
        <v>3549</v>
      </c>
      <c r="J14" s="56">
        <f>'36-10-0254-01'!G17</f>
        <v>6030</v>
      </c>
      <c r="K14" s="79">
        <f>K15*('36-10-0254-01'!J17/'36-10-0254-01'!J18)</f>
        <v>9706.0096214677342</v>
      </c>
      <c r="L14" s="77">
        <f>'T5'!C14/'T1'!D14*100</f>
        <v>63.127868060676683</v>
      </c>
      <c r="M14" s="77">
        <f>'T5'!B14/'T1'!B14*100</f>
        <v>51.81466292832598</v>
      </c>
      <c r="N14" s="77">
        <f>F14/'T1'!B14*100</f>
        <v>14.967430120704961</v>
      </c>
      <c r="O14" s="81">
        <f>K14/'T1'!B14*100</f>
        <v>12.476116116564256</v>
      </c>
      <c r="P14" s="77">
        <f t="shared" si="0"/>
        <v>20.741790834404803</v>
      </c>
    </row>
    <row r="15" spans="1:16" x14ac:dyDescent="0.25">
      <c r="A15" s="100">
        <v>1969</v>
      </c>
      <c r="B15" s="131" t="s">
        <v>213</v>
      </c>
      <c r="C15" s="131" t="s">
        <v>213</v>
      </c>
      <c r="D15" s="131" t="s">
        <v>213</v>
      </c>
      <c r="E15" s="131">
        <f>'36-10-0254-01'!E18</f>
        <v>9485</v>
      </c>
      <c r="F15" s="79">
        <f>F16*('36-10-0254-01'!E18/'36-10-0254-01'!E19)</f>
        <v>12725.539268111224</v>
      </c>
      <c r="G15" s="131" t="s">
        <v>213</v>
      </c>
      <c r="H15" s="131" t="s">
        <v>213</v>
      </c>
      <c r="I15" s="56">
        <f>'36-10-0254-01'!F18</f>
        <v>3924</v>
      </c>
      <c r="J15" s="56">
        <f>'36-10-0254-01'!G18</f>
        <v>6681</v>
      </c>
      <c r="K15" s="79">
        <f>K16*('36-10-0254-01'!J18/'36-10-0254-01'!J19)</f>
        <v>10745.613533319274</v>
      </c>
      <c r="L15" s="77">
        <f>'T5'!C15/'T1'!D15*100</f>
        <v>63.727743697934848</v>
      </c>
      <c r="M15" s="77">
        <f>'T5'!B15/'T1'!B15*100</f>
        <v>52.626841967274032</v>
      </c>
      <c r="N15" s="77">
        <f>F15/'T1'!B15*100</f>
        <v>14.856033099969643</v>
      </c>
      <c r="O15" s="81">
        <f>K15/'T1'!B15*100</f>
        <v>12.544630680642809</v>
      </c>
      <c r="P15" s="77">
        <f t="shared" si="0"/>
        <v>19.97249425211352</v>
      </c>
    </row>
    <row r="16" spans="1:16" x14ac:dyDescent="0.25">
      <c r="A16" s="100">
        <v>1970</v>
      </c>
      <c r="B16" s="131" t="s">
        <v>213</v>
      </c>
      <c r="C16" s="131" t="s">
        <v>213</v>
      </c>
      <c r="D16" s="131" t="s">
        <v>213</v>
      </c>
      <c r="E16" s="131">
        <f>'36-10-0254-01'!E19</f>
        <v>10335</v>
      </c>
      <c r="F16" s="79">
        <f>F17*('36-10-0254-01'!E19/'36-10-0254-01'!E20)</f>
        <v>13865.940783967264</v>
      </c>
      <c r="G16" s="131" t="s">
        <v>213</v>
      </c>
      <c r="H16" s="131" t="s">
        <v>213</v>
      </c>
      <c r="I16" s="56">
        <f>'36-10-0254-01'!F19</f>
        <v>4297</v>
      </c>
      <c r="J16" s="56">
        <f>'36-10-0254-01'!G19</f>
        <v>6958</v>
      </c>
      <c r="K16" s="79">
        <f>K17*('36-10-0254-01'!J19/'36-10-0254-01'!J20)</f>
        <v>11404.231995993252</v>
      </c>
      <c r="L16" s="77">
        <f>'T5'!C16/'T1'!D16*100</f>
        <v>63.93218327257982</v>
      </c>
      <c r="M16" s="77">
        <f>'T5'!B16/'T1'!B16*100</f>
        <v>53.028524060329893</v>
      </c>
      <c r="N16" s="77">
        <f>F16/'T1'!B16*100</f>
        <v>15.046800093295628</v>
      </c>
      <c r="O16" s="81">
        <f>K16/'T1'!B16*100</f>
        <v>12.375445830526589</v>
      </c>
      <c r="P16" s="77">
        <f t="shared" si="0"/>
        <v>19.54923001584789</v>
      </c>
    </row>
    <row r="17" spans="1:16" x14ac:dyDescent="0.25">
      <c r="A17" s="100">
        <v>1971</v>
      </c>
      <c r="B17" s="131" t="s">
        <v>213</v>
      </c>
      <c r="C17" s="131" t="s">
        <v>213</v>
      </c>
      <c r="D17" s="131" t="s">
        <v>213</v>
      </c>
      <c r="E17" s="131">
        <f>'36-10-0254-01'!E20</f>
        <v>11241</v>
      </c>
      <c r="F17" s="79">
        <f>F18*('36-10-0254-01'!E20/'36-10-0254-01'!E21)</f>
        <v>15081.474634985583</v>
      </c>
      <c r="G17" s="131" t="s">
        <v>213</v>
      </c>
      <c r="H17" s="131" t="s">
        <v>213</v>
      </c>
      <c r="I17" s="56">
        <f>'36-10-0254-01'!F20</f>
        <v>4633</v>
      </c>
      <c r="J17" s="56">
        <f>'36-10-0254-01'!G20</f>
        <v>7638</v>
      </c>
      <c r="K17" s="79">
        <f>K18*('36-10-0254-01'!J20/'36-10-0254-01'!J21)</f>
        <v>12433.703316111347</v>
      </c>
      <c r="L17" s="77">
        <f>'T5'!C17/'T1'!D17*100</f>
        <v>63.288163590498094</v>
      </c>
      <c r="M17" s="77">
        <f>'T5'!B17/'T1'!B17*100</f>
        <v>53.262119802585858</v>
      </c>
      <c r="N17" s="77">
        <f>F17/'T1'!B17*100</f>
        <v>14.99411923847021</v>
      </c>
      <c r="O17" s="81">
        <f>K17/'T1'!B17*100</f>
        <v>12.361684424748178</v>
      </c>
      <c r="P17" s="77">
        <f t="shared" si="0"/>
        <v>19.382076534195761</v>
      </c>
    </row>
    <row r="18" spans="1:16" x14ac:dyDescent="0.25">
      <c r="A18" s="100">
        <v>1972</v>
      </c>
      <c r="B18" s="131" t="s">
        <v>213</v>
      </c>
      <c r="C18" s="131" t="s">
        <v>213</v>
      </c>
      <c r="D18" s="131" t="s">
        <v>213</v>
      </c>
      <c r="E18" s="131">
        <f>'36-10-0254-01'!E21</f>
        <v>12207</v>
      </c>
      <c r="F18" s="79">
        <f>F19*('36-10-0254-01'!E21/'36-10-0254-01'!E22)</f>
        <v>16377.507416534918</v>
      </c>
      <c r="G18" s="131" t="s">
        <v>213</v>
      </c>
      <c r="H18" s="131" t="s">
        <v>213</v>
      </c>
      <c r="I18" s="56">
        <f>'36-10-0254-01'!F21</f>
        <v>5046</v>
      </c>
      <c r="J18" s="56">
        <f>'36-10-0254-01'!G21</f>
        <v>8821</v>
      </c>
      <c r="K18" s="79">
        <f>K19*('36-10-0254-01'!J21/'36-10-0254-01'!J22)</f>
        <v>14050.864956769297</v>
      </c>
      <c r="L18" s="77">
        <f>'T5'!C18/'T1'!D18*100</f>
        <v>63.02672936143049</v>
      </c>
      <c r="M18" s="77">
        <f>'T5'!B18/'T1'!B18*100</f>
        <v>53.534276471594822</v>
      </c>
      <c r="N18" s="77">
        <f>F18/'T1'!B18*100</f>
        <v>14.581391412555108</v>
      </c>
      <c r="O18" s="81">
        <f>K18/'T1'!B18*100</f>
        <v>12.509911087737136</v>
      </c>
      <c r="P18" s="77">
        <f t="shared" si="0"/>
        <v>19.374421028112934</v>
      </c>
    </row>
    <row r="19" spans="1:16" x14ac:dyDescent="0.25">
      <c r="A19" s="100">
        <v>1973</v>
      </c>
      <c r="B19" s="131" t="s">
        <v>213</v>
      </c>
      <c r="C19" s="131" t="s">
        <v>213</v>
      </c>
      <c r="D19" s="131" t="s">
        <v>213</v>
      </c>
      <c r="E19" s="131">
        <f>'36-10-0254-01'!E22</f>
        <v>14203</v>
      </c>
      <c r="F19" s="79">
        <f>F20*('36-10-0254-01'!E22/'36-10-0254-01'!E23)</f>
        <v>19055.438505533337</v>
      </c>
      <c r="G19" s="131" t="s">
        <v>213</v>
      </c>
      <c r="H19" s="131" t="s">
        <v>213</v>
      </c>
      <c r="I19" s="56">
        <f>'36-10-0254-01'!F22</f>
        <v>5505</v>
      </c>
      <c r="J19" s="56">
        <f>'36-10-0254-01'!G22</f>
        <v>10132</v>
      </c>
      <c r="K19" s="79">
        <f>K20*('36-10-0254-01'!J22/'36-10-0254-01'!J23)</f>
        <v>15844.333693589204</v>
      </c>
      <c r="L19" s="77">
        <f>'T5'!C19/'T1'!D19*100</f>
        <v>61.534342585066405</v>
      </c>
      <c r="M19" s="77">
        <f>'T5'!B19/'T1'!B19*100</f>
        <v>52.562476440039774</v>
      </c>
      <c r="N19" s="77">
        <f>F19/'T1'!B19*100</f>
        <v>14.460310507657088</v>
      </c>
      <c r="O19" s="81">
        <f>K19/'T1'!B19*100</f>
        <v>12.023548286737293</v>
      </c>
      <c r="P19" s="77">
        <f t="shared" si="0"/>
        <v>20.953664765565847</v>
      </c>
    </row>
    <row r="20" spans="1:16" x14ac:dyDescent="0.25">
      <c r="A20" s="100">
        <v>1974</v>
      </c>
      <c r="B20" s="131" t="s">
        <v>213</v>
      </c>
      <c r="C20" s="131" t="s">
        <v>213</v>
      </c>
      <c r="D20" s="131" t="s">
        <v>213</v>
      </c>
      <c r="E20" s="131">
        <f>'36-10-0254-01'!E23</f>
        <v>17182</v>
      </c>
      <c r="F20" s="79">
        <f>F21*('36-10-0254-01'!E23/'36-10-0254-01'!E24)</f>
        <v>23052.210406398208</v>
      </c>
      <c r="G20" s="131" t="s">
        <v>213</v>
      </c>
      <c r="H20" s="131" t="s">
        <v>213</v>
      </c>
      <c r="I20" s="56">
        <f>'36-10-0254-01'!F23</f>
        <v>6179</v>
      </c>
      <c r="J20" s="56">
        <f>'36-10-0254-01'!G23</f>
        <v>11949</v>
      </c>
      <c r="K20" s="79">
        <f>K21*('36-10-0254-01'!J23/'36-10-0254-01'!J24)</f>
        <v>18368.362294390554</v>
      </c>
      <c r="L20" s="77">
        <f>'T5'!C20/'T1'!D20*100</f>
        <v>61.323158036912709</v>
      </c>
      <c r="M20" s="77">
        <f>'T5'!B20/'T1'!B20*100</f>
        <v>52.473637339074983</v>
      </c>
      <c r="N20" s="77">
        <f>F20/'T1'!B20*100</f>
        <v>14.644850032768778</v>
      </c>
      <c r="O20" s="81">
        <f>K20/'T1'!B20*100</f>
        <v>11.669245873022748</v>
      </c>
      <c r="P20" s="77">
        <f t="shared" si="0"/>
        <v>21.212266755133498</v>
      </c>
    </row>
    <row r="21" spans="1:16" x14ac:dyDescent="0.25">
      <c r="A21" s="100">
        <v>1975</v>
      </c>
      <c r="B21" s="131" t="s">
        <v>213</v>
      </c>
      <c r="C21" s="131" t="s">
        <v>213</v>
      </c>
      <c r="D21" s="131" t="s">
        <v>213</v>
      </c>
      <c r="E21" s="131">
        <f>'36-10-0254-01'!E24</f>
        <v>19676</v>
      </c>
      <c r="F21" s="79">
        <f>F22*('36-10-0254-01'!E24/'36-10-0254-01'!E25)</f>
        <v>26398.282618804049</v>
      </c>
      <c r="G21" s="131" t="s">
        <v>213</v>
      </c>
      <c r="H21" s="131" t="s">
        <v>213</v>
      </c>
      <c r="I21" s="56">
        <f>'36-10-0254-01'!F24</f>
        <v>7174</v>
      </c>
      <c r="J21" s="56">
        <f>'36-10-0254-01'!G24</f>
        <v>10183</v>
      </c>
      <c r="K21" s="79">
        <f>K22*('36-10-0254-01'!J24/'36-10-0254-01'!J25)</f>
        <v>17587.139471741881</v>
      </c>
      <c r="L21" s="77">
        <f>'T5'!C21/'T1'!D21*100</f>
        <v>63.653201404331142</v>
      </c>
      <c r="M21" s="77">
        <f>'T5'!B21/'T1'!B21*100</f>
        <v>54.299094612302731</v>
      </c>
      <c r="N21" s="77">
        <f>F21/'T1'!B21*100</f>
        <v>14.878996644823866</v>
      </c>
      <c r="O21" s="81">
        <f>K21/'T1'!B21*100</f>
        <v>9.9127277698624763</v>
      </c>
      <c r="P21" s="77">
        <f t="shared" si="0"/>
        <v>20.909180973010919</v>
      </c>
    </row>
    <row r="22" spans="1:16" x14ac:dyDescent="0.25">
      <c r="A22" s="100">
        <v>1976</v>
      </c>
      <c r="B22" s="131" t="s">
        <v>213</v>
      </c>
      <c r="C22" s="131" t="s">
        <v>213</v>
      </c>
      <c r="D22" s="131" t="s">
        <v>213</v>
      </c>
      <c r="E22" s="131">
        <f>'36-10-0254-01'!E25</f>
        <v>22462</v>
      </c>
      <c r="F22" s="79">
        <f>F23*('36-10-0254-01'!E25/'36-10-0254-01'!E26)</f>
        <v>30136.116293127492</v>
      </c>
      <c r="G22" s="131" t="s">
        <v>213</v>
      </c>
      <c r="H22" s="131" t="s">
        <v>213</v>
      </c>
      <c r="I22" s="56">
        <f>'36-10-0254-01'!F25</f>
        <v>8743</v>
      </c>
      <c r="J22" s="56">
        <f>'36-10-0254-01'!G25</f>
        <v>12649</v>
      </c>
      <c r="K22" s="79">
        <f>K23*('36-10-0254-01'!J25/'36-10-0254-01'!J26)</f>
        <v>21675.640236187264</v>
      </c>
      <c r="L22" s="130">
        <f>'T5'!C22/'T1'!D22*100</f>
        <v>63.244696465400416</v>
      </c>
      <c r="M22" s="130">
        <f>'T5'!B22/'T1'!B22*100</f>
        <v>54.532637138455797</v>
      </c>
      <c r="N22" s="130">
        <f>F22/'T1'!B22*100</f>
        <v>14.745874776652629</v>
      </c>
      <c r="O22" s="160">
        <f>K22/'T1'!B22*100</f>
        <v>10.606087178508833</v>
      </c>
      <c r="P22" s="130">
        <f t="shared" si="0"/>
        <v>20.115400906382742</v>
      </c>
    </row>
    <row r="23" spans="1:16" x14ac:dyDescent="0.25">
      <c r="A23" s="100">
        <v>1977</v>
      </c>
      <c r="B23" s="131" t="s">
        <v>213</v>
      </c>
      <c r="C23" s="131" t="s">
        <v>213</v>
      </c>
      <c r="D23" s="131" t="s">
        <v>213</v>
      </c>
      <c r="E23" s="131">
        <f>'36-10-0254-01'!E26</f>
        <v>24905</v>
      </c>
      <c r="F23" s="79">
        <f>F24*('36-10-0254-01'!E26/'36-10-0254-01'!E27)</f>
        <v>33413.764414581972</v>
      </c>
      <c r="G23" s="131" t="s">
        <v>213</v>
      </c>
      <c r="H23" s="131" t="s">
        <v>213</v>
      </c>
      <c r="I23" s="56">
        <f>'36-10-0254-01'!F26</f>
        <v>10003</v>
      </c>
      <c r="J23" s="56">
        <f>'36-10-0254-01'!G26</f>
        <v>13782</v>
      </c>
      <c r="K23" s="79">
        <f>K24*('36-10-0254-01'!J26/'36-10-0254-01'!J27)</f>
        <v>24100.369438000842</v>
      </c>
      <c r="L23" s="77">
        <f>'T5'!C23/'T1'!D23*100</f>
        <v>63.343201796101887</v>
      </c>
      <c r="M23" s="77">
        <f>'T5'!B23/'T1'!B23*100</f>
        <v>54.661588540492069</v>
      </c>
      <c r="N23" s="77">
        <f>F23/'T1'!B23*100</f>
        <v>14.797434268189743</v>
      </c>
      <c r="O23" s="81">
        <f>K23/'T1'!B23*100</f>
        <v>10.672955856547361</v>
      </c>
      <c r="P23" s="77">
        <f t="shared" si="0"/>
        <v>19.868021334770823</v>
      </c>
    </row>
    <row r="24" spans="1:16" x14ac:dyDescent="0.25">
      <c r="A24" s="100">
        <v>1978</v>
      </c>
      <c r="B24" s="131" t="s">
        <v>213</v>
      </c>
      <c r="C24" s="131" t="s">
        <v>213</v>
      </c>
      <c r="D24" s="131" t="s">
        <v>213</v>
      </c>
      <c r="E24" s="131">
        <f>'36-10-0254-01'!E27</f>
        <v>27808</v>
      </c>
      <c r="F24" s="79">
        <f>F25*('36-10-0254-01'!E27/'36-10-0254-01'!E28)</f>
        <v>37308.571003440898</v>
      </c>
      <c r="G24" s="131" t="s">
        <v>213</v>
      </c>
      <c r="H24" s="131" t="s">
        <v>213</v>
      </c>
      <c r="I24" s="56">
        <f>'36-10-0254-01'!F27</f>
        <v>11105</v>
      </c>
      <c r="J24" s="56">
        <f>'36-10-0254-01'!G27</f>
        <v>14325</v>
      </c>
      <c r="K24" s="79">
        <f>K25*('36-10-0254-01'!J27/'36-10-0254-01'!J28)</f>
        <v>25767.180778152677</v>
      </c>
      <c r="L24" s="77">
        <f>'T5'!C24/'T1'!D24*100</f>
        <v>62.274420547574259</v>
      </c>
      <c r="M24" s="77">
        <f>'T5'!B24/'T1'!B24*100</f>
        <v>53.653467147513723</v>
      </c>
      <c r="N24" s="77">
        <f>F24/'T1'!B24*100</f>
        <v>14.9094232582083</v>
      </c>
      <c r="O24" s="81">
        <f>K24/'T1'!B24*100</f>
        <v>10.297199653045293</v>
      </c>
      <c r="P24" s="77">
        <f t="shared" si="0"/>
        <v>21.139909941232677</v>
      </c>
    </row>
    <row r="25" spans="1:16" x14ac:dyDescent="0.25">
      <c r="A25" s="100">
        <v>1979</v>
      </c>
      <c r="B25" s="131" t="s">
        <v>213</v>
      </c>
      <c r="C25" s="131" t="s">
        <v>213</v>
      </c>
      <c r="D25" s="131" t="s">
        <v>213</v>
      </c>
      <c r="E25" s="131">
        <f>'36-10-0254-01'!E28</f>
        <v>32073</v>
      </c>
      <c r="F25" s="79">
        <f>F26*('36-10-0254-01'!E28/'36-10-0254-01'!E29)</f>
        <v>43030.70331535385</v>
      </c>
      <c r="G25" s="131" t="s">
        <v>213</v>
      </c>
      <c r="H25" s="131" t="s">
        <v>213</v>
      </c>
      <c r="I25" s="56">
        <f>'36-10-0254-01'!F28</f>
        <v>11606</v>
      </c>
      <c r="J25" s="56">
        <f>'36-10-0254-01'!G28</f>
        <v>15029</v>
      </c>
      <c r="K25" s="79">
        <f>K26*('36-10-0254-01'!J28/'36-10-0254-01'!J29)</f>
        <v>26988.158082032896</v>
      </c>
      <c r="L25" s="77">
        <f>'T5'!C25/'T1'!D25*100</f>
        <v>60.793785351355453</v>
      </c>
      <c r="M25" s="77">
        <f>'T5'!B25/'T1'!B25*100</f>
        <v>52.852029031205618</v>
      </c>
      <c r="N25" s="77">
        <f>F25/'T1'!B25*100</f>
        <v>15.061812230497168</v>
      </c>
      <c r="O25" s="81">
        <f>K25/'T1'!B25*100</f>
        <v>9.4465239505744627</v>
      </c>
      <c r="P25" s="77">
        <f t="shared" si="0"/>
        <v>22.639634787722752</v>
      </c>
    </row>
    <row r="26" spans="1:16" x14ac:dyDescent="0.25">
      <c r="A26" s="100">
        <v>1980</v>
      </c>
      <c r="B26" s="131" t="s">
        <v>213</v>
      </c>
      <c r="C26" s="131" t="s">
        <v>213</v>
      </c>
      <c r="D26" s="131" t="s">
        <v>213</v>
      </c>
      <c r="E26" s="131">
        <f>'36-10-0254-01'!E29</f>
        <v>37212</v>
      </c>
      <c r="F26" s="79">
        <f>F27*('36-10-0254-01'!E29/'36-10-0254-01'!E30)</f>
        <v>49925.43671533525</v>
      </c>
      <c r="G26" s="131" t="s">
        <v>213</v>
      </c>
      <c r="H26" s="131" t="s">
        <v>213</v>
      </c>
      <c r="I26" s="56">
        <f>'36-10-0254-01'!F29</f>
        <v>13283</v>
      </c>
      <c r="J26" s="56">
        <f>'36-10-0254-01'!G29</f>
        <v>14609</v>
      </c>
      <c r="K26" s="79">
        <f>K27*('36-10-0254-01'!J29/'36-10-0254-01'!J30)</f>
        <v>28261.824862927035</v>
      </c>
      <c r="L26" s="77">
        <f>'T5'!C26/'T1'!D26*100</f>
        <v>61.252410856558413</v>
      </c>
      <c r="M26" s="77">
        <f>'T5'!B26/'T1'!B26*100</f>
        <v>53.132310900650573</v>
      </c>
      <c r="N26" s="77">
        <f>F26/'T1'!B26*100</f>
        <v>15.540084422842249</v>
      </c>
      <c r="O26" s="81">
        <f>K26/'T1'!B26*100</f>
        <v>8.7969414632794756</v>
      </c>
      <c r="P26" s="77">
        <f t="shared" si="0"/>
        <v>22.530663213227697</v>
      </c>
    </row>
    <row r="27" spans="1:16" x14ac:dyDescent="0.25">
      <c r="A27" s="100">
        <v>1981</v>
      </c>
      <c r="B27" s="131">
        <f>'36-10-0221-01'!G10</f>
        <v>35658</v>
      </c>
      <c r="C27" s="131">
        <f>'36-10-0221-01'!H10</f>
        <v>11006</v>
      </c>
      <c r="D27" s="131">
        <f>'36-10-0221-01'!K10</f>
        <v>11043</v>
      </c>
      <c r="E27" s="131">
        <f>'36-10-0254-01'!E30</f>
        <v>43012</v>
      </c>
      <c r="F27" s="83">
        <f>SUM(B27:D27)</f>
        <v>57707</v>
      </c>
      <c r="G27" s="131">
        <f>'36-10-0221-01'!L10</f>
        <v>15674</v>
      </c>
      <c r="H27" s="131">
        <f>'36-10-0221-01'!M10</f>
        <v>22765</v>
      </c>
      <c r="I27" s="56">
        <f>'36-10-0254-01'!F30</f>
        <v>15983</v>
      </c>
      <c r="J27" s="56">
        <f>'36-10-0254-01'!G30</f>
        <v>21953</v>
      </c>
      <c r="K27" s="83">
        <f t="shared" ref="K27:K65" si="1">SUM(G27:H27)</f>
        <v>38439</v>
      </c>
      <c r="L27" s="130">
        <f>'T5'!C27/'T1'!D27*100</f>
        <v>62.283121443652725</v>
      </c>
      <c r="M27" s="130">
        <f>'T5'!B27/'T1'!B27*100</f>
        <v>53.420856883792403</v>
      </c>
      <c r="N27" s="130">
        <f>F27/'T1'!B27*100</f>
        <v>15.66600969708816</v>
      </c>
      <c r="O27" s="160">
        <f>K27/'T1'!B27*100</f>
        <v>10.435228772009838</v>
      </c>
      <c r="P27" s="130">
        <f t="shared" si="0"/>
        <v>20.477904647109604</v>
      </c>
    </row>
    <row r="28" spans="1:16" x14ac:dyDescent="0.25">
      <c r="A28" s="100">
        <v>1982</v>
      </c>
      <c r="B28" s="131">
        <f>'36-10-0221-01'!G11</f>
        <v>40238</v>
      </c>
      <c r="C28" s="131">
        <f>'36-10-0221-01'!H11</f>
        <v>12270</v>
      </c>
      <c r="D28" s="131">
        <f>'36-10-0221-01'!K11</f>
        <v>12266</v>
      </c>
      <c r="E28" s="131">
        <f>'36-10-0254-01'!E31</f>
        <v>46717</v>
      </c>
      <c r="F28" s="83">
        <f t="shared" ref="F28:F65" si="2">SUM(B28:D28)</f>
        <v>64774</v>
      </c>
      <c r="G28" s="131">
        <f>'36-10-0221-01'!L11</f>
        <v>17665</v>
      </c>
      <c r="H28" s="131">
        <f>'36-10-0221-01'!M11</f>
        <v>23324</v>
      </c>
      <c r="I28" s="56">
        <f>'36-10-0254-01'!F31</f>
        <v>18098</v>
      </c>
      <c r="J28" s="56">
        <f>'36-10-0254-01'!G31</f>
        <v>22587</v>
      </c>
      <c r="K28" s="83">
        <f t="shared" si="1"/>
        <v>40989</v>
      </c>
      <c r="L28" s="77">
        <f>'T5'!C28/'T1'!D28*100</f>
        <v>62.809769198271262</v>
      </c>
      <c r="M28" s="77">
        <f>'T5'!B28/'T1'!B28*100</f>
        <v>54.136858836470616</v>
      </c>
      <c r="N28" s="77">
        <f>F28/'T1'!B28*100</f>
        <v>16.686545709346927</v>
      </c>
      <c r="O28" s="81">
        <f>K28/'T1'!B28*100</f>
        <v>10.559249422305573</v>
      </c>
      <c r="P28" s="77">
        <f t="shared" si="0"/>
        <v>18.617346031876881</v>
      </c>
    </row>
    <row r="29" spans="1:16" x14ac:dyDescent="0.25">
      <c r="A29" s="100">
        <v>1983</v>
      </c>
      <c r="B29" s="131">
        <f>'36-10-0221-01'!G12</f>
        <v>41865</v>
      </c>
      <c r="C29" s="131">
        <f>'36-10-0221-01'!H12</f>
        <v>12963</v>
      </c>
      <c r="D29" s="131">
        <f>'36-10-0221-01'!K12</f>
        <v>12970</v>
      </c>
      <c r="E29" s="131">
        <f>'36-10-0254-01'!E32</f>
        <v>49648</v>
      </c>
      <c r="F29" s="83">
        <f t="shared" si="2"/>
        <v>67798</v>
      </c>
      <c r="G29" s="131">
        <f>'36-10-0221-01'!L12</f>
        <v>19604</v>
      </c>
      <c r="H29" s="131">
        <f>'36-10-0221-01'!M12</f>
        <v>23245</v>
      </c>
      <c r="I29" s="56">
        <f>'36-10-0254-01'!F32</f>
        <v>19873</v>
      </c>
      <c r="J29" s="56">
        <f>'36-10-0254-01'!G32</f>
        <v>22420</v>
      </c>
      <c r="K29" s="83">
        <f t="shared" si="1"/>
        <v>42849</v>
      </c>
      <c r="L29" s="77">
        <f>'T5'!C29/'T1'!D29*100</f>
        <v>60.75845102334825</v>
      </c>
      <c r="M29" s="77">
        <f>'T5'!B29/'T1'!B29*100</f>
        <v>52.298512280568509</v>
      </c>
      <c r="N29" s="77">
        <f>F29/'T1'!B29*100</f>
        <v>16.091959479345668</v>
      </c>
      <c r="O29" s="81">
        <f>K29/'T1'!B29*100</f>
        <v>10.170275992366774</v>
      </c>
      <c r="P29" s="77">
        <f t="shared" si="0"/>
        <v>21.439252247719054</v>
      </c>
    </row>
    <row r="30" spans="1:16" x14ac:dyDescent="0.25">
      <c r="A30" s="100">
        <v>1984</v>
      </c>
      <c r="B30" s="131">
        <f>'36-10-0221-01'!G13</f>
        <v>44087</v>
      </c>
      <c r="C30" s="131">
        <f>'36-10-0221-01'!H13</f>
        <v>13907</v>
      </c>
      <c r="D30" s="131">
        <f>'36-10-0221-01'!K13</f>
        <v>13968</v>
      </c>
      <c r="E30" s="131">
        <f>'36-10-0254-01'!E33</f>
        <v>53316</v>
      </c>
      <c r="F30" s="83">
        <f t="shared" si="2"/>
        <v>71962</v>
      </c>
      <c r="G30" s="131">
        <f>'36-10-0221-01'!L13</f>
        <v>20012</v>
      </c>
      <c r="H30" s="131">
        <f>'36-10-0221-01'!M13</f>
        <v>25396</v>
      </c>
      <c r="I30" s="56">
        <f>'36-10-0254-01'!F33</f>
        <v>20776</v>
      </c>
      <c r="J30" s="56">
        <f>'36-10-0254-01'!G33</f>
        <v>24283</v>
      </c>
      <c r="K30" s="83">
        <f t="shared" si="1"/>
        <v>45408</v>
      </c>
      <c r="L30" s="77">
        <f>'T5'!C30/'T1'!D30*100</f>
        <v>60.027240608251461</v>
      </c>
      <c r="M30" s="77">
        <f>'T5'!B30/'T1'!B30*100</f>
        <v>51.364110600754131</v>
      </c>
      <c r="N30" s="77">
        <f>F30/'T1'!B30*100</f>
        <v>15.576662496266119</v>
      </c>
      <c r="O30" s="81">
        <f>K30/'T1'!B30*100</f>
        <v>9.8288692730948561</v>
      </c>
      <c r="P30" s="77">
        <f t="shared" si="0"/>
        <v>23.230357629884889</v>
      </c>
    </row>
    <row r="31" spans="1:16" x14ac:dyDescent="0.25">
      <c r="A31" s="100">
        <v>1985</v>
      </c>
      <c r="B31" s="131">
        <f>'36-10-0221-01'!G14</f>
        <v>46889</v>
      </c>
      <c r="C31" s="131">
        <f>'36-10-0221-01'!H14</f>
        <v>14987</v>
      </c>
      <c r="D31" s="131">
        <f>'36-10-0221-01'!K14</f>
        <v>14818</v>
      </c>
      <c r="E31" s="131">
        <f>'36-10-0254-01'!E34</f>
        <v>58365</v>
      </c>
      <c r="F31" s="83">
        <f t="shared" si="2"/>
        <v>76694</v>
      </c>
      <c r="G31" s="131">
        <f>'36-10-0221-01'!L14</f>
        <v>20996</v>
      </c>
      <c r="H31" s="131">
        <f>'36-10-0221-01'!M14</f>
        <v>28621</v>
      </c>
      <c r="I31" s="56">
        <f>'36-10-0254-01'!F34</f>
        <v>21963</v>
      </c>
      <c r="J31" s="56">
        <f>'36-10-0254-01'!G34</f>
        <v>27247</v>
      </c>
      <c r="K31" s="83">
        <f t="shared" si="1"/>
        <v>49617</v>
      </c>
      <c r="L31" s="77">
        <f>'T5'!C31/'T1'!D31*100</f>
        <v>59.727591375368227</v>
      </c>
      <c r="M31" s="77">
        <f>'T5'!B31/'T1'!B31*100</f>
        <v>51.177036440032239</v>
      </c>
      <c r="N31" s="77">
        <f>F31/'T1'!B31*100</f>
        <v>15.337971749525526</v>
      </c>
      <c r="O31" s="81">
        <f>K31/'T1'!B31*100</f>
        <v>9.9228641653350707</v>
      </c>
      <c r="P31" s="77">
        <f t="shared" si="0"/>
        <v>23.562127645107168</v>
      </c>
    </row>
    <row r="32" spans="1:16" x14ac:dyDescent="0.25">
      <c r="A32" s="100">
        <v>1986</v>
      </c>
      <c r="B32" s="131">
        <f>'36-10-0221-01'!G15</f>
        <v>49928</v>
      </c>
      <c r="C32" s="131">
        <f>'36-10-0221-01'!H15</f>
        <v>15761</v>
      </c>
      <c r="D32" s="131">
        <f>'36-10-0221-01'!K15</f>
        <v>15500</v>
      </c>
      <c r="E32" s="131">
        <f>'36-10-0254-01'!E35</f>
        <v>62640</v>
      </c>
      <c r="F32" s="83">
        <f t="shared" si="2"/>
        <v>81189</v>
      </c>
      <c r="G32" s="131">
        <f>'36-10-0221-01'!L15</f>
        <v>22571</v>
      </c>
      <c r="H32" s="131">
        <f>'36-10-0221-01'!M15</f>
        <v>34240</v>
      </c>
      <c r="I32" s="56">
        <f>'36-10-0254-01'!F35</f>
        <v>23318</v>
      </c>
      <c r="J32" s="56">
        <f>'36-10-0254-01'!G35</f>
        <v>33003</v>
      </c>
      <c r="K32" s="83">
        <f t="shared" si="1"/>
        <v>56811</v>
      </c>
      <c r="L32" s="77">
        <f>'T5'!C32/'T1'!D32*100</f>
        <v>60.064972918218771</v>
      </c>
      <c r="M32" s="77">
        <f>'T5'!B32/'T1'!B32*100</f>
        <v>51.807530904050282</v>
      </c>
      <c r="N32" s="77">
        <f>F32/'T1'!B32*100</f>
        <v>15.416706226382852</v>
      </c>
      <c r="O32" s="81">
        <f>K32/'T1'!B32*100</f>
        <v>10.787649773085468</v>
      </c>
      <c r="P32" s="77">
        <f t="shared" si="0"/>
        <v>21.988113096481392</v>
      </c>
    </row>
    <row r="33" spans="1:16" x14ac:dyDescent="0.25">
      <c r="A33" s="100">
        <v>1987</v>
      </c>
      <c r="B33" s="131">
        <f>'36-10-0221-01'!G16</f>
        <v>52488</v>
      </c>
      <c r="C33" s="131">
        <f>'36-10-0221-01'!H16</f>
        <v>16483</v>
      </c>
      <c r="D33" s="131">
        <f>'36-10-0221-01'!K16</f>
        <v>16860</v>
      </c>
      <c r="E33" s="131">
        <f>'36-10-0254-01'!E36</f>
        <v>66253</v>
      </c>
      <c r="F33" s="83">
        <f t="shared" si="2"/>
        <v>85831</v>
      </c>
      <c r="G33" s="131">
        <f>'36-10-0221-01'!L16</f>
        <v>25102</v>
      </c>
      <c r="H33" s="131">
        <f>'36-10-0221-01'!M16</f>
        <v>38639</v>
      </c>
      <c r="I33" s="56">
        <f>'36-10-0254-01'!F36</f>
        <v>25536</v>
      </c>
      <c r="J33" s="56">
        <f>'36-10-0254-01'!G36</f>
        <v>38049</v>
      </c>
      <c r="K33" s="83">
        <f t="shared" si="1"/>
        <v>63741</v>
      </c>
      <c r="L33" s="77">
        <f>'T5'!C33/'T1'!D33*100</f>
        <v>59.945580111769047</v>
      </c>
      <c r="M33" s="77">
        <f>'T5'!B33/'T1'!B33*100</f>
        <v>51.631623300646311</v>
      </c>
      <c r="N33" s="77">
        <f>F33/'T1'!B33*100</f>
        <v>14.944387954089592</v>
      </c>
      <c r="O33" s="81">
        <f>K33/'T1'!B33*100</f>
        <v>11.098207321149989</v>
      </c>
      <c r="P33" s="77">
        <f t="shared" si="0"/>
        <v>22.325781424114108</v>
      </c>
    </row>
    <row r="34" spans="1:16" x14ac:dyDescent="0.25">
      <c r="A34" s="100">
        <v>1988</v>
      </c>
      <c r="B34" s="131">
        <f>'36-10-0221-01'!G17</f>
        <v>56303</v>
      </c>
      <c r="C34" s="131">
        <f>'36-10-0221-01'!H17</f>
        <v>17529</v>
      </c>
      <c r="D34" s="131">
        <f>'36-10-0221-01'!K17</f>
        <v>18266</v>
      </c>
      <c r="E34" s="131">
        <f>'36-10-0254-01'!E37</f>
        <v>70477</v>
      </c>
      <c r="F34" s="83">
        <f t="shared" si="2"/>
        <v>92098</v>
      </c>
      <c r="G34" s="131">
        <f>'36-10-0221-01'!L17</f>
        <v>26839</v>
      </c>
      <c r="H34" s="131">
        <f>'36-10-0221-01'!M17</f>
        <v>44935</v>
      </c>
      <c r="I34" s="56">
        <f>'36-10-0254-01'!F37</f>
        <v>27744</v>
      </c>
      <c r="J34" s="56">
        <f>'36-10-0254-01'!G37</f>
        <v>44210</v>
      </c>
      <c r="K34" s="83">
        <f t="shared" si="1"/>
        <v>71774</v>
      </c>
      <c r="L34" s="77">
        <f>'T5'!C34/'T1'!D34*100</f>
        <v>60.384542167464971</v>
      </c>
      <c r="M34" s="77">
        <f>'T5'!B34/'T1'!B34*100</f>
        <v>51.900002233232414</v>
      </c>
      <c r="N34" s="77">
        <f>F34/'T1'!B34*100</f>
        <v>14.691159909011731</v>
      </c>
      <c r="O34" s="81">
        <f>K34/'T1'!B34*100</f>
        <v>11.449144512469413</v>
      </c>
      <c r="P34" s="77">
        <f t="shared" si="0"/>
        <v>21.959693345286443</v>
      </c>
    </row>
    <row r="35" spans="1:16" x14ac:dyDescent="0.25">
      <c r="A35" s="100">
        <v>1989</v>
      </c>
      <c r="B35" s="131">
        <f>'36-10-0221-01'!G18</f>
        <v>61129</v>
      </c>
      <c r="C35" s="131">
        <f>'36-10-0221-01'!H18</f>
        <v>18787</v>
      </c>
      <c r="D35" s="131">
        <f>'36-10-0221-01'!K18</f>
        <v>19860</v>
      </c>
      <c r="E35" s="131">
        <f>'36-10-0254-01'!E38</f>
        <v>75940</v>
      </c>
      <c r="F35" s="83">
        <f t="shared" si="2"/>
        <v>99776</v>
      </c>
      <c r="G35" s="131">
        <f>'36-10-0221-01'!L18</f>
        <v>30021</v>
      </c>
      <c r="H35" s="131">
        <f>'36-10-0221-01'!M18</f>
        <v>51090</v>
      </c>
      <c r="I35" s="56">
        <f>'36-10-0254-01'!F38</f>
        <v>31066</v>
      </c>
      <c r="J35" s="56">
        <f>'36-10-0254-01'!G38</f>
        <v>50055</v>
      </c>
      <c r="K35" s="83">
        <f t="shared" si="1"/>
        <v>81111</v>
      </c>
      <c r="L35" s="130">
        <f>'T5'!C35/'T1'!D35*100</f>
        <v>60.69411055405547</v>
      </c>
      <c r="M35" s="130">
        <f>'T5'!B35/'T1'!B35*100</f>
        <v>52.244039792786843</v>
      </c>
      <c r="N35" s="130">
        <f>F35/'T1'!B35*100</f>
        <v>14.856926735350569</v>
      </c>
      <c r="O35" s="160">
        <f>K35/'T1'!B35*100</f>
        <v>12.077655793287164</v>
      </c>
      <c r="P35" s="130">
        <f t="shared" si="0"/>
        <v>20.821377678575423</v>
      </c>
    </row>
    <row r="36" spans="1:16" x14ac:dyDescent="0.25">
      <c r="A36" s="100">
        <v>1990</v>
      </c>
      <c r="B36" s="131">
        <f>'36-10-0221-01'!G19</f>
        <v>65318</v>
      </c>
      <c r="C36" s="131">
        <f>'36-10-0221-01'!H19</f>
        <v>20121</v>
      </c>
      <c r="D36" s="131">
        <f>'36-10-0221-01'!K19</f>
        <v>21122</v>
      </c>
      <c r="E36" s="131">
        <f>'36-10-0254-01'!E39</f>
        <v>82244</v>
      </c>
      <c r="F36" s="83">
        <f t="shared" si="2"/>
        <v>106561</v>
      </c>
      <c r="G36" s="131">
        <f>'36-10-0221-01'!L19</f>
        <v>35472</v>
      </c>
      <c r="H36" s="131">
        <f>'36-10-0221-01'!M19</f>
        <v>49858</v>
      </c>
      <c r="I36" s="56">
        <f>'36-10-0254-01'!F39</f>
        <v>36124</v>
      </c>
      <c r="J36" s="56">
        <f>'36-10-0254-01'!G39</f>
        <v>48517</v>
      </c>
      <c r="K36" s="83">
        <f t="shared" si="1"/>
        <v>85330</v>
      </c>
      <c r="L36" s="77">
        <f>'T5'!C36/'T1'!D36*100</f>
        <v>61.365639791672209</v>
      </c>
      <c r="M36" s="77">
        <f>'T5'!B36/'T1'!B36*100</f>
        <v>53.199635945886492</v>
      </c>
      <c r="N36" s="77">
        <f>F36/'T1'!B36*100</f>
        <v>15.321473297666</v>
      </c>
      <c r="O36" s="81">
        <f>K36/'T1'!B36*100</f>
        <v>12.268853675264307</v>
      </c>
      <c r="P36" s="77">
        <f t="shared" si="0"/>
        <v>19.210037081183199</v>
      </c>
    </row>
    <row r="37" spans="1:16" x14ac:dyDescent="0.25">
      <c r="A37" s="100">
        <v>1991</v>
      </c>
      <c r="B37" s="131">
        <f>'36-10-0221-01'!G20</f>
        <v>65355</v>
      </c>
      <c r="C37" s="131">
        <f>'36-10-0221-01'!H20</f>
        <v>20280</v>
      </c>
      <c r="D37" s="131">
        <f>'36-10-0221-01'!K20</f>
        <v>21907</v>
      </c>
      <c r="E37" s="131">
        <f>'36-10-0254-01'!E40</f>
        <v>85906</v>
      </c>
      <c r="F37" s="83">
        <f t="shared" si="2"/>
        <v>107542</v>
      </c>
      <c r="G37" s="131">
        <f>'36-10-0221-01'!L20</f>
        <v>37515</v>
      </c>
      <c r="H37" s="131">
        <f>'36-10-0221-01'!M20</f>
        <v>51313</v>
      </c>
      <c r="I37" s="56">
        <f>'36-10-0254-01'!F40</f>
        <v>38564</v>
      </c>
      <c r="J37" s="56">
        <f>'36-10-0254-01'!G40</f>
        <v>49275</v>
      </c>
      <c r="K37" s="83">
        <f t="shared" si="1"/>
        <v>88828</v>
      </c>
      <c r="L37" s="77">
        <f>'T5'!C37/'T1'!D37*100</f>
        <v>62.114738561869956</v>
      </c>
      <c r="M37" s="77">
        <f>'T5'!B37/'T1'!B37*100</f>
        <v>54.233918945299976</v>
      </c>
      <c r="N37" s="77">
        <f>F37/'T1'!B37*100</f>
        <v>15.324328522185947</v>
      </c>
      <c r="O37" s="81">
        <f>K37/'T1'!B37*100</f>
        <v>12.657654255720868</v>
      </c>
      <c r="P37" s="77">
        <f t="shared" si="0"/>
        <v>17.784098276793205</v>
      </c>
    </row>
    <row r="38" spans="1:16" x14ac:dyDescent="0.25">
      <c r="A38" s="100">
        <v>1992</v>
      </c>
      <c r="B38" s="131">
        <f>'36-10-0221-01'!G21</f>
        <v>67443</v>
      </c>
      <c r="C38" s="131">
        <f>'36-10-0221-01'!H21</f>
        <v>21309</v>
      </c>
      <c r="D38" s="131">
        <f>'36-10-0221-01'!K21</f>
        <v>22525</v>
      </c>
      <c r="E38" s="131">
        <f>'36-10-0254-01'!E41</f>
        <v>89573</v>
      </c>
      <c r="F38" s="83">
        <f t="shared" si="2"/>
        <v>111277</v>
      </c>
      <c r="G38" s="131">
        <f>'36-10-0221-01'!L21</f>
        <v>39224</v>
      </c>
      <c r="H38" s="131">
        <f>'36-10-0221-01'!M21</f>
        <v>53369</v>
      </c>
      <c r="I38" s="56">
        <f>'36-10-0254-01'!F41</f>
        <v>40976</v>
      </c>
      <c r="J38" s="56">
        <f>'36-10-0254-01'!G41</f>
        <v>51378</v>
      </c>
      <c r="K38" s="83">
        <f t="shared" si="1"/>
        <v>92593</v>
      </c>
      <c r="L38" s="77">
        <f>'T5'!C38/'T1'!D38*100</f>
        <v>62.168927322228896</v>
      </c>
      <c r="M38" s="77">
        <f>'T5'!B38/'T1'!B38*100</f>
        <v>54.250761376100307</v>
      </c>
      <c r="N38" s="77">
        <f>F38/'T1'!B38*100</f>
        <v>15.488783969622903</v>
      </c>
      <c r="O38" s="81">
        <f>K38/'T1'!B38*100</f>
        <v>12.888134781664615</v>
      </c>
      <c r="P38" s="77">
        <f t="shared" si="0"/>
        <v>17.372319872612177</v>
      </c>
    </row>
    <row r="39" spans="1:16" x14ac:dyDescent="0.25">
      <c r="A39" s="100">
        <v>1993</v>
      </c>
      <c r="B39" s="131">
        <f>'36-10-0221-01'!G22</f>
        <v>69070</v>
      </c>
      <c r="C39" s="131">
        <f>'36-10-0221-01'!H22</f>
        <v>21584</v>
      </c>
      <c r="D39" s="131">
        <f>'36-10-0221-01'!K22</f>
        <v>23522</v>
      </c>
      <c r="E39" s="131">
        <f>'36-10-0254-01'!E42</f>
        <v>94035</v>
      </c>
      <c r="F39" s="83">
        <f t="shared" si="2"/>
        <v>114176</v>
      </c>
      <c r="G39" s="131">
        <f>'36-10-0221-01'!L22</f>
        <v>41447</v>
      </c>
      <c r="H39" s="131">
        <f>'36-10-0221-01'!M22</f>
        <v>55380</v>
      </c>
      <c r="I39" s="56">
        <f>'36-10-0254-01'!F42</f>
        <v>42877</v>
      </c>
      <c r="J39" s="56">
        <f>'36-10-0254-01'!G42</f>
        <v>54350</v>
      </c>
      <c r="K39" s="83">
        <f t="shared" si="1"/>
        <v>96827</v>
      </c>
      <c r="L39" s="77">
        <f>'T5'!C39/'T1'!D39*100</f>
        <v>61.260868098594258</v>
      </c>
      <c r="M39" s="77">
        <f>'T5'!B39/'T1'!B39*100</f>
        <v>53.091881660479999</v>
      </c>
      <c r="N39" s="77">
        <f>F39/'T1'!B39*100</f>
        <v>15.283848055718794</v>
      </c>
      <c r="O39" s="81">
        <f>K39/'T1'!B39*100</f>
        <v>12.961473126498419</v>
      </c>
      <c r="P39" s="77">
        <f t="shared" ref="P39:P65" si="3">100-N39-M39-O39</f>
        <v>18.662797157302791</v>
      </c>
    </row>
    <row r="40" spans="1:16" x14ac:dyDescent="0.25">
      <c r="A40" s="100">
        <v>1994</v>
      </c>
      <c r="B40" s="131">
        <f>'36-10-0221-01'!G23</f>
        <v>72909</v>
      </c>
      <c r="C40" s="131">
        <f>'36-10-0221-01'!H23</f>
        <v>22792</v>
      </c>
      <c r="D40" s="131">
        <f>'36-10-0221-01'!K23</f>
        <v>24590</v>
      </c>
      <c r="E40" s="131">
        <f>'36-10-0254-01'!E43</f>
        <v>99631</v>
      </c>
      <c r="F40" s="83">
        <f t="shared" si="2"/>
        <v>120291</v>
      </c>
      <c r="G40" s="131">
        <f>'36-10-0221-01'!L23</f>
        <v>43480</v>
      </c>
      <c r="H40" s="131">
        <f>'36-10-0221-01'!M23</f>
        <v>57313</v>
      </c>
      <c r="I40" s="56">
        <f>'36-10-0254-01'!F43</f>
        <v>44329</v>
      </c>
      <c r="J40" s="56">
        <f>'36-10-0254-01'!G43</f>
        <v>56721</v>
      </c>
      <c r="K40" s="83">
        <f t="shared" si="1"/>
        <v>100793</v>
      </c>
      <c r="L40" s="77">
        <f>'T5'!C40/'T1'!D40*100</f>
        <v>59.255565427779814</v>
      </c>
      <c r="M40" s="77">
        <f>'T5'!B40/'T1'!B40*100</f>
        <v>51.470885334329999</v>
      </c>
      <c r="N40" s="77">
        <f>F40/'T1'!B40*100</f>
        <v>15.188794553342793</v>
      </c>
      <c r="O40" s="81">
        <f>K40/'T1'!B40*100</f>
        <v>12.726838827635319</v>
      </c>
      <c r="P40" s="77">
        <f t="shared" si="3"/>
        <v>20.613481284691893</v>
      </c>
    </row>
    <row r="41" spans="1:16" x14ac:dyDescent="0.25">
      <c r="A41" s="100">
        <v>1995</v>
      </c>
      <c r="B41" s="131">
        <f>'36-10-0221-01'!G24</f>
        <v>76482</v>
      </c>
      <c r="C41" s="131">
        <f>'36-10-0221-01'!H24</f>
        <v>23548</v>
      </c>
      <c r="D41" s="131">
        <f>'36-10-0221-01'!K24</f>
        <v>25413</v>
      </c>
      <c r="E41" s="131">
        <f>'36-10-0254-01'!E44</f>
        <v>105021</v>
      </c>
      <c r="F41" s="83">
        <f t="shared" si="2"/>
        <v>125443</v>
      </c>
      <c r="G41" s="131">
        <f>'36-10-0221-01'!L24</f>
        <v>44813</v>
      </c>
      <c r="H41" s="131">
        <f>'36-10-0221-01'!M24</f>
        <v>60348</v>
      </c>
      <c r="I41" s="56">
        <f>'36-10-0254-01'!F44</f>
        <v>45441</v>
      </c>
      <c r="J41" s="56">
        <f>'36-10-0254-01'!G44</f>
        <v>59758</v>
      </c>
      <c r="K41" s="83">
        <f t="shared" si="1"/>
        <v>105161</v>
      </c>
      <c r="L41" s="77">
        <f>'T5'!C41/'T1'!D41*100</f>
        <v>58.279298273368738</v>
      </c>
      <c r="M41" s="77">
        <f>'T5'!B41/'T1'!B41*100</f>
        <v>50.639413867615183</v>
      </c>
      <c r="N41" s="77">
        <f>F41/'T1'!B41*100</f>
        <v>15.084154921532766</v>
      </c>
      <c r="O41" s="81">
        <f>K41/'T1'!B41*100</f>
        <v>12.645303569775173</v>
      </c>
      <c r="P41" s="77">
        <f t="shared" si="3"/>
        <v>21.631127641076873</v>
      </c>
    </row>
    <row r="42" spans="1:16" x14ac:dyDescent="0.25">
      <c r="A42" s="100">
        <v>1996</v>
      </c>
      <c r="B42" s="131">
        <f>'36-10-0221-01'!G25</f>
        <v>80270</v>
      </c>
      <c r="C42" s="131">
        <f>'36-10-0221-01'!H25</f>
        <v>24239</v>
      </c>
      <c r="D42" s="131">
        <f>'36-10-0221-01'!K25</f>
        <v>26391</v>
      </c>
      <c r="E42" s="131">
        <f>'36-10-0254-01'!E45</f>
        <v>110818</v>
      </c>
      <c r="F42" s="83">
        <f t="shared" si="2"/>
        <v>130900</v>
      </c>
      <c r="G42" s="131">
        <f>'36-10-0221-01'!L25</f>
        <v>45969</v>
      </c>
      <c r="H42" s="131">
        <f>'36-10-0221-01'!M25</f>
        <v>61353</v>
      </c>
      <c r="I42" s="56">
        <f>'36-10-0254-01'!F45</f>
        <v>47040</v>
      </c>
      <c r="J42" s="56">
        <f>'36-10-0254-01'!G45</f>
        <v>61126</v>
      </c>
      <c r="K42" s="83">
        <f t="shared" si="1"/>
        <v>107322</v>
      </c>
      <c r="L42" s="77">
        <f>'T5'!C42/'T1'!D42*100</f>
        <v>58.071273722239589</v>
      </c>
      <c r="M42" s="77">
        <f>'T5'!B42/'T1'!B42*100</f>
        <v>50.212250271564038</v>
      </c>
      <c r="N42" s="77">
        <f>F42/'T1'!B42*100</f>
        <v>15.223868793278703</v>
      </c>
      <c r="O42" s="81">
        <f>K42/'T1'!B42*100</f>
        <v>12.481711586189892</v>
      </c>
      <c r="P42" s="77">
        <f t="shared" si="3"/>
        <v>22.082169348967373</v>
      </c>
    </row>
    <row r="43" spans="1:16" x14ac:dyDescent="0.25">
      <c r="A43" s="100">
        <v>1997</v>
      </c>
      <c r="B43" s="131">
        <f>'36-10-0221-01'!G26</f>
        <v>85815</v>
      </c>
      <c r="C43" s="131">
        <f>'36-10-0221-01'!H26</f>
        <v>25518</v>
      </c>
      <c r="D43" s="131">
        <f>'36-10-0221-01'!K26</f>
        <v>27084</v>
      </c>
      <c r="E43" s="131">
        <f>'36-10-0254-01'!E46</f>
        <v>116574</v>
      </c>
      <c r="F43" s="83">
        <f t="shared" si="2"/>
        <v>138417</v>
      </c>
      <c r="G43" s="131">
        <f>'36-10-0221-01'!L26</f>
        <v>47460</v>
      </c>
      <c r="H43" s="131">
        <f>'36-10-0221-01'!M26</f>
        <v>66395</v>
      </c>
      <c r="I43" s="56">
        <f>'36-10-0254-01'!F46</f>
        <v>47821</v>
      </c>
      <c r="J43" s="56">
        <f>'36-10-0254-01'!G46</f>
        <v>66025</v>
      </c>
      <c r="K43" s="83">
        <f t="shared" si="1"/>
        <v>113855</v>
      </c>
      <c r="L43" s="77">
        <f>'T5'!C43/'T1'!D43*100</f>
        <v>58.385809202414016</v>
      </c>
      <c r="M43" s="77">
        <f>'T5'!B43/'T1'!B43*100</f>
        <v>50.315461239395496</v>
      </c>
      <c r="N43" s="77">
        <f>F43/'T1'!B43*100</f>
        <v>15.262215439848456</v>
      </c>
      <c r="O43" s="81">
        <f>K43/'T1'!B43*100</f>
        <v>12.553945966925637</v>
      </c>
      <c r="P43" s="77">
        <f t="shared" si="3"/>
        <v>21.868377353830404</v>
      </c>
    </row>
    <row r="44" spans="1:16" x14ac:dyDescent="0.25">
      <c r="A44" s="100">
        <v>1998</v>
      </c>
      <c r="B44" s="131">
        <f>'36-10-0221-01'!G27</f>
        <v>93508</v>
      </c>
      <c r="C44" s="131">
        <f>'36-10-0221-01'!H27</f>
        <v>25973</v>
      </c>
      <c r="D44" s="131">
        <f>'36-10-0221-01'!K27</f>
        <v>28470</v>
      </c>
      <c r="E44" s="131">
        <f>'36-10-0254-01'!E47</f>
        <v>122659</v>
      </c>
      <c r="F44" s="83">
        <f t="shared" si="2"/>
        <v>147951</v>
      </c>
      <c r="G44" s="131">
        <f>'36-10-0221-01'!L27</f>
        <v>47902</v>
      </c>
      <c r="H44" s="131">
        <f>'36-10-0221-01'!M27</f>
        <v>69745</v>
      </c>
      <c r="I44" s="56">
        <f>'36-10-0254-01'!F47</f>
        <v>48899</v>
      </c>
      <c r="J44" s="56">
        <f>'36-10-0254-01'!G47</f>
        <v>68439</v>
      </c>
      <c r="K44" s="83">
        <f t="shared" si="1"/>
        <v>117647</v>
      </c>
      <c r="L44" s="77">
        <f>'T5'!C44/'T1'!D44*100</f>
        <v>59.416095683970205</v>
      </c>
      <c r="M44" s="77">
        <f>'T5'!B44/'T1'!B44*100</f>
        <v>51.137315692553699</v>
      </c>
      <c r="N44" s="77">
        <f>F44/'T1'!B44*100</f>
        <v>15.730297656259967</v>
      </c>
      <c r="O44" s="81">
        <f>K44/'T1'!B44*100</f>
        <v>12.508346198173831</v>
      </c>
      <c r="P44" s="77">
        <f t="shared" si="3"/>
        <v>20.624040453012505</v>
      </c>
    </row>
    <row r="45" spans="1:16" x14ac:dyDescent="0.25">
      <c r="A45" s="100">
        <v>1999</v>
      </c>
      <c r="B45" s="131">
        <f>'36-10-0221-01'!G28</f>
        <v>98838</v>
      </c>
      <c r="C45" s="131">
        <f>'36-10-0221-01'!H28</f>
        <v>26965</v>
      </c>
      <c r="D45" s="131">
        <f>'36-10-0221-01'!K28</f>
        <v>29122</v>
      </c>
      <c r="E45" s="131">
        <f>'36-10-0254-01'!E48</f>
        <v>128999</v>
      </c>
      <c r="F45" s="83">
        <f t="shared" si="2"/>
        <v>154925</v>
      </c>
      <c r="G45" s="131">
        <f>'36-10-0221-01'!L28</f>
        <v>50524</v>
      </c>
      <c r="H45" s="131">
        <f>'36-10-0221-01'!M28</f>
        <v>74194</v>
      </c>
      <c r="I45" s="56">
        <f>'36-10-0254-01'!F48</f>
        <v>50673</v>
      </c>
      <c r="J45" s="56">
        <f>'36-10-0254-01'!G48</f>
        <v>72747</v>
      </c>
      <c r="K45" s="83">
        <f t="shared" si="1"/>
        <v>124718</v>
      </c>
      <c r="L45" s="77">
        <f>'T5'!C45/'T1'!D45*100</f>
        <v>58.360962860863566</v>
      </c>
      <c r="M45" s="77">
        <f>'T5'!B45/'T1'!B45*100</f>
        <v>50.313762802266439</v>
      </c>
      <c r="N45" s="77">
        <f>F45/'T1'!B45*100</f>
        <v>15.370656803518509</v>
      </c>
      <c r="O45" s="81">
        <f>K45/'T1'!B45*100</f>
        <v>12.373713572510708</v>
      </c>
      <c r="P45" s="77">
        <f t="shared" si="3"/>
        <v>21.941866821704338</v>
      </c>
    </row>
    <row r="46" spans="1:16" x14ac:dyDescent="0.25">
      <c r="A46" s="100">
        <v>2000</v>
      </c>
      <c r="B46" s="131">
        <f>'36-10-0221-01'!G29</f>
        <v>105873</v>
      </c>
      <c r="C46" s="131">
        <f>'36-10-0221-01'!H29</f>
        <v>28774</v>
      </c>
      <c r="D46" s="131">
        <f>'36-10-0221-01'!K29</f>
        <v>30484</v>
      </c>
      <c r="E46" s="131">
        <f>'36-10-0254-01'!E49</f>
        <v>137425</v>
      </c>
      <c r="F46" s="83">
        <f t="shared" si="2"/>
        <v>165131</v>
      </c>
      <c r="G46" s="131">
        <f>'36-10-0221-01'!L29</f>
        <v>51032</v>
      </c>
      <c r="H46" s="131">
        <f>'36-10-0221-01'!M29</f>
        <v>78615</v>
      </c>
      <c r="I46" s="56">
        <f>'36-10-0254-01'!F49</f>
        <v>51693</v>
      </c>
      <c r="J46" s="56">
        <f>'36-10-0254-01'!G49</f>
        <v>76647</v>
      </c>
      <c r="K46" s="83">
        <f t="shared" si="1"/>
        <v>129647</v>
      </c>
      <c r="L46" s="130">
        <f>'T5'!C46/'T1'!D46*100</f>
        <v>57.438441781450578</v>
      </c>
      <c r="M46" s="130">
        <f>'T5'!B46/'T1'!B46*100</f>
        <v>49.90845976433701</v>
      </c>
      <c r="N46" s="130">
        <f>F46/'T1'!B46*100</f>
        <v>14.929511758286765</v>
      </c>
      <c r="O46" s="160">
        <f>K46/'T1'!B46*100</f>
        <v>11.721399439999782</v>
      </c>
      <c r="P46" s="130">
        <f t="shared" si="3"/>
        <v>23.440629037376443</v>
      </c>
    </row>
    <row r="47" spans="1:16" x14ac:dyDescent="0.25">
      <c r="A47" s="100">
        <v>2001</v>
      </c>
      <c r="B47" s="131">
        <f>'36-10-0221-01'!G30</f>
        <v>112940</v>
      </c>
      <c r="C47" s="131">
        <f>'36-10-0221-01'!H30</f>
        <v>30182</v>
      </c>
      <c r="D47" s="131">
        <f>'36-10-0221-01'!K30</f>
        <v>32462</v>
      </c>
      <c r="E47" s="131">
        <f>'36-10-0254-01'!E50</f>
        <v>147536</v>
      </c>
      <c r="F47" s="83">
        <f t="shared" si="2"/>
        <v>175584</v>
      </c>
      <c r="G47" s="131">
        <f>'36-10-0221-01'!L30</f>
        <v>51066</v>
      </c>
      <c r="H47" s="131">
        <f>'36-10-0221-01'!M30</f>
        <v>78894</v>
      </c>
      <c r="I47" s="56">
        <f>'36-10-0254-01'!F50</f>
        <v>52650</v>
      </c>
      <c r="J47" s="56">
        <f>'36-10-0254-01'!G50</f>
        <v>75871</v>
      </c>
      <c r="K47" s="83">
        <f t="shared" si="1"/>
        <v>129960</v>
      </c>
      <c r="L47" s="77">
        <f>'T5'!C47/'T1'!D47*100</f>
        <v>57.647347417381511</v>
      </c>
      <c r="M47" s="77">
        <f>'T5'!B47/'T1'!B47*100</f>
        <v>50.220481012945783</v>
      </c>
      <c r="N47" s="77">
        <f>F47/'T1'!B47*100</f>
        <v>15.340970151405408</v>
      </c>
      <c r="O47" s="81">
        <f>K47/'T1'!B47*100</f>
        <v>11.354750323928416</v>
      </c>
      <c r="P47" s="77">
        <f t="shared" si="3"/>
        <v>23.083798511720403</v>
      </c>
    </row>
    <row r="48" spans="1:16" x14ac:dyDescent="0.25">
      <c r="A48" s="100">
        <v>2002</v>
      </c>
      <c r="B48" s="131">
        <f>'36-10-0221-01'!G31</f>
        <v>117708</v>
      </c>
      <c r="C48" s="131">
        <f>'36-10-0221-01'!H31</f>
        <v>31648</v>
      </c>
      <c r="D48" s="131">
        <f>'36-10-0221-01'!K31</f>
        <v>34130</v>
      </c>
      <c r="E48" s="131">
        <f>'36-10-0254-01'!E51</f>
        <v>155567</v>
      </c>
      <c r="F48" s="83">
        <f t="shared" si="2"/>
        <v>183486</v>
      </c>
      <c r="G48" s="131">
        <f>'36-10-0221-01'!L31</f>
        <v>51578</v>
      </c>
      <c r="H48" s="131">
        <f>'36-10-0221-01'!M31</f>
        <v>88613</v>
      </c>
      <c r="I48" s="56">
        <f>'36-10-0254-01'!F51</f>
        <v>53916</v>
      </c>
      <c r="J48" s="56">
        <f>'36-10-0254-01'!G51</f>
        <v>84139</v>
      </c>
      <c r="K48" s="83">
        <f t="shared" si="1"/>
        <v>140191</v>
      </c>
      <c r="L48" s="77">
        <f>'T5'!C48/'T1'!D48*100</f>
        <v>57.259200632101781</v>
      </c>
      <c r="M48" s="77">
        <f>'T5'!B48/'T1'!B48*100</f>
        <v>50.025634710403168</v>
      </c>
      <c r="N48" s="77">
        <f>F48/'T1'!B48*100</f>
        <v>15.371276055672558</v>
      </c>
      <c r="O48" s="81">
        <f>K48/'T1'!B48*100</f>
        <v>11.744299627877831</v>
      </c>
      <c r="P48" s="77">
        <f t="shared" si="3"/>
        <v>22.85878960604645</v>
      </c>
    </row>
    <row r="49" spans="1:16" x14ac:dyDescent="0.25">
      <c r="A49" s="100">
        <v>2003</v>
      </c>
      <c r="B49" s="131">
        <f>'36-10-0221-01'!G32</f>
        <v>119035</v>
      </c>
      <c r="C49" s="131">
        <f>'36-10-0221-01'!H32</f>
        <v>32642</v>
      </c>
      <c r="D49" s="131">
        <f>'36-10-0221-01'!K32</f>
        <v>34551</v>
      </c>
      <c r="E49" s="131">
        <f>'36-10-0254-01'!E52</f>
        <v>161817</v>
      </c>
      <c r="F49" s="83">
        <f t="shared" si="2"/>
        <v>186228</v>
      </c>
      <c r="G49" s="131">
        <f>'36-10-0221-01'!L32</f>
        <v>53268</v>
      </c>
      <c r="H49" s="131">
        <f>'36-10-0221-01'!M32</f>
        <v>89286</v>
      </c>
      <c r="I49" s="56">
        <f>'36-10-0254-01'!F52</f>
        <v>56072</v>
      </c>
      <c r="J49" s="56">
        <f>'36-10-0254-01'!G52</f>
        <v>84380</v>
      </c>
      <c r="K49" s="83">
        <f t="shared" si="1"/>
        <v>142554</v>
      </c>
      <c r="L49" s="77">
        <f>'T5'!C49/'T1'!D49*100</f>
        <v>56.684489160962691</v>
      </c>
      <c r="M49" s="77">
        <f>'T5'!B49/'T1'!B49*100</f>
        <v>49.508626041743874</v>
      </c>
      <c r="N49" s="77">
        <f>F49/'T1'!B49*100</f>
        <v>14.841876489842177</v>
      </c>
      <c r="O49" s="81">
        <f>K49/'T1'!B49*100</f>
        <v>11.36117480256976</v>
      </c>
      <c r="P49" s="77">
        <f t="shared" si="3"/>
        <v>24.288322665844188</v>
      </c>
    </row>
    <row r="50" spans="1:16" x14ac:dyDescent="0.25">
      <c r="A50" s="100">
        <v>2004</v>
      </c>
      <c r="B50" s="131">
        <f>'36-10-0221-01'!G33</f>
        <v>123303</v>
      </c>
      <c r="C50" s="131">
        <f>'36-10-0221-01'!H33</f>
        <v>34365</v>
      </c>
      <c r="D50" s="131">
        <f>'36-10-0221-01'!K33</f>
        <v>35735</v>
      </c>
      <c r="E50" s="131">
        <f>'36-10-0254-01'!E53</f>
        <v>167823</v>
      </c>
      <c r="F50" s="83">
        <f t="shared" si="2"/>
        <v>193403</v>
      </c>
      <c r="G50" s="131">
        <f>'36-10-0221-01'!L33</f>
        <v>56702</v>
      </c>
      <c r="H50" s="131">
        <f>'36-10-0221-01'!M33</f>
        <v>93991</v>
      </c>
      <c r="I50" s="56">
        <f>'36-10-0254-01'!F53</f>
        <v>59219</v>
      </c>
      <c r="J50" s="56">
        <f>'36-10-0254-01'!G53</f>
        <v>89603</v>
      </c>
      <c r="K50" s="83">
        <f t="shared" si="1"/>
        <v>150693</v>
      </c>
      <c r="L50" s="77">
        <f>'T5'!C50/'T1'!D50*100</f>
        <v>56.021234126918415</v>
      </c>
      <c r="M50" s="77">
        <f>'T5'!B50/'T1'!B50*100</f>
        <v>49.168432865599435</v>
      </c>
      <c r="N50" s="77">
        <f>F50/'T1'!B50*100</f>
        <v>14.479187800537682</v>
      </c>
      <c r="O50" s="81">
        <f>K50/'T1'!B50*100</f>
        <v>11.281687705084332</v>
      </c>
      <c r="P50" s="77">
        <f t="shared" si="3"/>
        <v>25.070691628778548</v>
      </c>
    </row>
    <row r="51" spans="1:16" x14ac:dyDescent="0.25">
      <c r="A51" s="100">
        <v>2005</v>
      </c>
      <c r="B51" s="131">
        <f>'36-10-0221-01'!G34</f>
        <v>130665</v>
      </c>
      <c r="C51" s="131">
        <f>'36-10-0221-01'!H34</f>
        <v>36367</v>
      </c>
      <c r="D51" s="131">
        <f>'36-10-0221-01'!K34</f>
        <v>37261</v>
      </c>
      <c r="E51" s="131">
        <f>'36-10-0254-01'!E54</f>
        <v>176246</v>
      </c>
      <c r="F51" s="83">
        <f t="shared" si="2"/>
        <v>204293</v>
      </c>
      <c r="G51" s="131">
        <f>'36-10-0221-01'!L34</f>
        <v>59745</v>
      </c>
      <c r="H51" s="131">
        <f>'36-10-0221-01'!M34</f>
        <v>97708</v>
      </c>
      <c r="I51" s="56">
        <f>'36-10-0254-01'!F54</f>
        <v>61982</v>
      </c>
      <c r="J51" s="56">
        <f>'36-10-0254-01'!G54</f>
        <v>93302</v>
      </c>
      <c r="K51" s="83">
        <f t="shared" si="1"/>
        <v>157453</v>
      </c>
      <c r="L51" s="77">
        <f>'T5'!C51/'T1'!D51*100</f>
        <v>55.562118195559009</v>
      </c>
      <c r="M51" s="77">
        <f>'T5'!B51/'T1'!B51*100</f>
        <v>48.778972840270399</v>
      </c>
      <c r="N51" s="130">
        <f>F51/'T1'!B51*100</f>
        <v>14.370739805429134</v>
      </c>
      <c r="O51" s="81">
        <f>K51/'T1'!B51*100</f>
        <v>11.075837618441323</v>
      </c>
      <c r="P51" s="77">
        <f t="shared" si="3"/>
        <v>25.77444973585914</v>
      </c>
    </row>
    <row r="52" spans="1:16" x14ac:dyDescent="0.25">
      <c r="A52" s="100">
        <v>2006</v>
      </c>
      <c r="B52" s="131">
        <f>'36-10-0221-01'!G35</f>
        <v>141427</v>
      </c>
      <c r="C52" s="131">
        <f>'36-10-0221-01'!H35</f>
        <v>39360</v>
      </c>
      <c r="D52" s="131">
        <f>'36-10-0221-01'!K35</f>
        <v>38531</v>
      </c>
      <c r="E52" s="131">
        <f>'36-10-0254-01'!E55</f>
        <v>185201</v>
      </c>
      <c r="F52" s="83">
        <f t="shared" si="2"/>
        <v>219318</v>
      </c>
      <c r="G52" s="131">
        <f>'36-10-0221-01'!L35</f>
        <v>62189</v>
      </c>
      <c r="H52" s="131">
        <f>'36-10-0221-01'!M35</f>
        <v>100693</v>
      </c>
      <c r="I52" s="56">
        <f>'36-10-0254-01'!F55</f>
        <v>64536</v>
      </c>
      <c r="J52" s="56">
        <f>'36-10-0254-01'!G55</f>
        <v>96052</v>
      </c>
      <c r="K52" s="83">
        <f t="shared" si="1"/>
        <v>162882</v>
      </c>
      <c r="L52" s="77">
        <f>'T5'!C52/'T1'!D52*100</f>
        <v>55.960725066065407</v>
      </c>
      <c r="M52" s="77">
        <f>'T5'!B52/'T1'!B52*100</f>
        <v>49.329214675358344</v>
      </c>
      <c r="N52" s="77">
        <f>F52/'T1'!B52*100</f>
        <v>14.654377510684188</v>
      </c>
      <c r="O52" s="81">
        <f>K52/'T1'!B52*100</f>
        <v>10.883440108405431</v>
      </c>
      <c r="P52" s="77">
        <f t="shared" si="3"/>
        <v>25.132967705552041</v>
      </c>
    </row>
    <row r="53" spans="1:16" x14ac:dyDescent="0.25">
      <c r="A53" s="100">
        <v>2007</v>
      </c>
      <c r="B53" s="131">
        <f>'36-10-0221-01'!G36</f>
        <v>151370</v>
      </c>
      <c r="C53" s="131">
        <f>'36-10-0221-01'!H36</f>
        <v>42691</v>
      </c>
      <c r="D53" s="131">
        <f>'36-10-0221-01'!K36</f>
        <v>41484</v>
      </c>
      <c r="E53" s="131">
        <f>'36-10-0254-01'!E56</f>
        <v>196346</v>
      </c>
      <c r="F53" s="83">
        <f t="shared" si="2"/>
        <v>235545</v>
      </c>
      <c r="G53" s="131">
        <f>'36-10-0221-01'!L36</f>
        <v>65890</v>
      </c>
      <c r="H53" s="131">
        <f>'36-10-0221-01'!M36</f>
        <v>104606</v>
      </c>
      <c r="I53" s="56">
        <f>'36-10-0254-01'!F56</f>
        <v>67900</v>
      </c>
      <c r="J53" s="56">
        <f>'36-10-0254-01'!G56</f>
        <v>98816</v>
      </c>
      <c r="K53" s="83">
        <f t="shared" si="1"/>
        <v>170496</v>
      </c>
      <c r="L53" s="77">
        <f>'T5'!C53/'T1'!D53*100</f>
        <v>56.442653990430756</v>
      </c>
      <c r="M53" s="77">
        <f>'T5'!B53/'T1'!B53*100</f>
        <v>49.689381939466081</v>
      </c>
      <c r="N53" s="77">
        <f>F53/'T1'!B53*100</f>
        <v>14.930013481983773</v>
      </c>
      <c r="O53" s="81">
        <f>K53/'T1'!B53*100</f>
        <v>10.806884368695176</v>
      </c>
      <c r="P53" s="77">
        <f t="shared" si="3"/>
        <v>24.573720209854965</v>
      </c>
    </row>
    <row r="54" spans="1:16" x14ac:dyDescent="0.25">
      <c r="A54" s="100">
        <v>2008</v>
      </c>
      <c r="B54" s="131">
        <f>'36-10-0221-01'!G37</f>
        <v>164679</v>
      </c>
      <c r="C54" s="131">
        <f>'36-10-0221-01'!H37</f>
        <v>47391</v>
      </c>
      <c r="D54" s="131">
        <f>'36-10-0221-01'!K37</f>
        <v>44574</v>
      </c>
      <c r="E54" s="131">
        <f>'36-10-0254-01'!E57</f>
        <v>209257</v>
      </c>
      <c r="F54" s="83">
        <f t="shared" si="2"/>
        <v>256644</v>
      </c>
      <c r="G54" s="131">
        <f>'36-10-0221-01'!L37</f>
        <v>67543</v>
      </c>
      <c r="H54" s="131">
        <f>'36-10-0221-01'!M37</f>
        <v>101996</v>
      </c>
      <c r="I54" s="56">
        <f>'36-10-0254-01'!F57</f>
        <v>70586</v>
      </c>
      <c r="J54" s="56">
        <f>'36-10-0254-01'!G57</f>
        <v>94190</v>
      </c>
      <c r="K54" s="83">
        <f t="shared" si="1"/>
        <v>169539</v>
      </c>
      <c r="L54" s="130">
        <f>'T5'!C54/'T1'!D54*100</f>
        <v>56.301518478836897</v>
      </c>
      <c r="M54" s="130">
        <f>'T5'!B54/'T1'!B54*100</f>
        <v>49.469325140415961</v>
      </c>
      <c r="N54" s="130">
        <f>F54/'T1'!B54*100</f>
        <v>15.488089914492159</v>
      </c>
      <c r="O54" s="160">
        <f>K54/'T1'!B54*100</f>
        <v>10.231430604312145</v>
      </c>
      <c r="P54" s="130">
        <f t="shared" si="3"/>
        <v>24.81115434077973</v>
      </c>
    </row>
    <row r="55" spans="1:16" x14ac:dyDescent="0.25">
      <c r="A55" s="100">
        <v>2009</v>
      </c>
      <c r="B55" s="131">
        <f>'36-10-0221-01'!G38</f>
        <v>171755</v>
      </c>
      <c r="C55" s="131">
        <f>'36-10-0221-01'!H38</f>
        <v>50055</v>
      </c>
      <c r="D55" s="131">
        <f>'36-10-0221-01'!K38</f>
        <v>46479</v>
      </c>
      <c r="E55" s="131">
        <f>'36-10-0254-01'!E58</f>
        <v>219445</v>
      </c>
      <c r="F55" s="83">
        <f t="shared" si="2"/>
        <v>268289</v>
      </c>
      <c r="G55" s="131">
        <f>'36-10-0221-01'!L38</f>
        <v>69652</v>
      </c>
      <c r="H55" s="131">
        <f>'36-10-0221-01'!M38</f>
        <v>102216</v>
      </c>
      <c r="I55" s="56">
        <f>'36-10-0254-01'!F58</f>
        <v>71202</v>
      </c>
      <c r="J55" s="56">
        <f>'36-10-0254-01'!G58</f>
        <v>92862</v>
      </c>
      <c r="K55" s="83">
        <f t="shared" si="1"/>
        <v>171868</v>
      </c>
      <c r="L55" s="77">
        <f>'T5'!C55/'T1'!D55*100</f>
        <v>59.069276325287134</v>
      </c>
      <c r="M55" s="77">
        <f>'T5'!B55/'T1'!B55*100</f>
        <v>51.680482952701333</v>
      </c>
      <c r="N55" s="77">
        <f>F55/'T1'!B55*100</f>
        <v>17.073963905827789</v>
      </c>
      <c r="O55" s="81">
        <f>K55/'T1'!B55*100</f>
        <v>10.937712796897413</v>
      </c>
      <c r="P55" s="77">
        <f t="shared" si="3"/>
        <v>20.307840344573471</v>
      </c>
    </row>
    <row r="56" spans="1:16" x14ac:dyDescent="0.25">
      <c r="A56" s="100">
        <v>2010</v>
      </c>
      <c r="B56" s="131">
        <f>'36-10-0221-01'!G39</f>
        <v>168706</v>
      </c>
      <c r="C56" s="131">
        <f>'36-10-0221-01'!H39</f>
        <v>52668</v>
      </c>
      <c r="D56" s="131">
        <f>'36-10-0221-01'!K39</f>
        <v>47723</v>
      </c>
      <c r="E56" s="131">
        <f>'36-10-0254-01'!E59</f>
        <v>229331</v>
      </c>
      <c r="F56" s="83">
        <f t="shared" si="2"/>
        <v>269097</v>
      </c>
      <c r="G56" s="131">
        <f>'36-10-0221-01'!L39</f>
        <v>71966</v>
      </c>
      <c r="H56" s="131">
        <f>'36-10-0221-01'!M39</f>
        <v>106997</v>
      </c>
      <c r="I56" s="56">
        <f>'36-10-0254-01'!F59</f>
        <v>73961</v>
      </c>
      <c r="J56" s="56">
        <f>'36-10-0254-01'!G59</f>
        <v>98667</v>
      </c>
      <c r="K56" s="83">
        <f t="shared" si="1"/>
        <v>178963</v>
      </c>
      <c r="L56" s="77">
        <f>'T5'!C56/'T1'!D56*100</f>
        <v>57.23336993419219</v>
      </c>
      <c r="M56" s="77">
        <f>'T5'!B56/'T1'!B56*100</f>
        <v>50.279643803779962</v>
      </c>
      <c r="N56" s="77">
        <f>F56/'T1'!B56*100</f>
        <v>16.15181555393362</v>
      </c>
      <c r="O56" s="81">
        <f>K56/'T1'!B56*100</f>
        <v>10.741767344038108</v>
      </c>
      <c r="P56" s="77">
        <f t="shared" si="3"/>
        <v>22.826773298248312</v>
      </c>
    </row>
    <row r="57" spans="1:16" x14ac:dyDescent="0.25">
      <c r="A57" s="100">
        <v>2011</v>
      </c>
      <c r="B57" s="131">
        <f>'36-10-0221-01'!G40</f>
        <v>174130</v>
      </c>
      <c r="C57" s="131">
        <f>'36-10-0221-01'!H40</f>
        <v>56908</v>
      </c>
      <c r="D57" s="131">
        <f>'36-10-0221-01'!K40</f>
        <v>49022</v>
      </c>
      <c r="E57" s="131">
        <f>'36-10-0254-01'!E60</f>
        <v>241673</v>
      </c>
      <c r="F57" s="83">
        <f t="shared" si="2"/>
        <v>280060</v>
      </c>
      <c r="G57" s="131">
        <f>'36-10-0221-01'!L40</f>
        <v>73980</v>
      </c>
      <c r="H57" s="131">
        <f>'36-10-0221-01'!M40</f>
        <v>111709</v>
      </c>
      <c r="I57" s="56">
        <f>'36-10-0254-01'!F60</f>
        <v>76759</v>
      </c>
      <c r="J57" s="56">
        <f>'36-10-0254-01'!G60</f>
        <v>103221</v>
      </c>
      <c r="K57" s="83">
        <f t="shared" si="1"/>
        <v>185689</v>
      </c>
      <c r="L57" s="77">
        <f>'T5'!C57/'T1'!D57*100</f>
        <v>56.434215757414073</v>
      </c>
      <c r="M57" s="77">
        <f>'T5'!B57/'T1'!B57*100</f>
        <v>49.77528982905342</v>
      </c>
      <c r="N57" s="77">
        <f>F57/'T1'!B57*100</f>
        <v>15.786361589188209</v>
      </c>
      <c r="O57" s="81">
        <f>K57/'T1'!B57*100</f>
        <v>10.466877444600332</v>
      </c>
      <c r="P57" s="77">
        <f t="shared" si="3"/>
        <v>23.971471137158044</v>
      </c>
    </row>
    <row r="58" spans="1:16" x14ac:dyDescent="0.25">
      <c r="A58" s="100">
        <v>2012</v>
      </c>
      <c r="B58" s="131">
        <f>'36-10-0221-01'!G41</f>
        <v>183261</v>
      </c>
      <c r="C58" s="131">
        <f>'36-10-0221-01'!H41</f>
        <v>60193</v>
      </c>
      <c r="D58" s="131">
        <f>'36-10-0221-01'!K41</f>
        <v>50654</v>
      </c>
      <c r="E58" s="131" t="s">
        <v>213</v>
      </c>
      <c r="F58" s="83">
        <f t="shared" si="2"/>
        <v>294108</v>
      </c>
      <c r="G58" s="131">
        <f>'36-10-0221-01'!L41</f>
        <v>76402</v>
      </c>
      <c r="H58" s="131">
        <f>'36-10-0221-01'!M41</f>
        <v>116773</v>
      </c>
      <c r="I58" s="131" t="s">
        <v>213</v>
      </c>
      <c r="J58" s="131" t="s">
        <v>213</v>
      </c>
      <c r="K58" s="83">
        <f t="shared" si="1"/>
        <v>193175</v>
      </c>
      <c r="L58" s="77">
        <f>'T5'!C58/'T1'!D58*100</f>
        <v>57.091340874863185</v>
      </c>
      <c r="M58" s="77">
        <f>'T5'!B58/'T1'!B58*100</f>
        <v>50.537023567741045</v>
      </c>
      <c r="N58" s="77">
        <f>F58/'T1'!B58*100</f>
        <v>16.096094518337061</v>
      </c>
      <c r="O58" s="81">
        <f>K58/'T1'!B58*100</f>
        <v>10.57218116671346</v>
      </c>
      <c r="P58" s="77">
        <f t="shared" si="3"/>
        <v>22.794700747208442</v>
      </c>
    </row>
    <row r="59" spans="1:16" x14ac:dyDescent="0.25">
      <c r="A59" s="100">
        <v>2013</v>
      </c>
      <c r="B59" s="131">
        <f>'36-10-0221-01'!G42</f>
        <v>192769</v>
      </c>
      <c r="C59" s="131">
        <f>'36-10-0221-01'!H42</f>
        <v>62850</v>
      </c>
      <c r="D59" s="131">
        <f>'36-10-0221-01'!K42</f>
        <v>53357</v>
      </c>
      <c r="E59" s="131" t="s">
        <v>213</v>
      </c>
      <c r="F59" s="83">
        <f t="shared" si="2"/>
        <v>308976</v>
      </c>
      <c r="G59" s="131">
        <f>'36-10-0221-01'!L42</f>
        <v>81301</v>
      </c>
      <c r="H59" s="131">
        <f>'36-10-0221-01'!M42</f>
        <v>120319</v>
      </c>
      <c r="I59" s="131" t="s">
        <v>213</v>
      </c>
      <c r="J59" s="131" t="s">
        <v>213</v>
      </c>
      <c r="K59" s="83">
        <f t="shared" si="1"/>
        <v>201620</v>
      </c>
      <c r="L59" s="77">
        <f>'T5'!C59/'T1'!D59*100</f>
        <v>56.926700586465927</v>
      </c>
      <c r="M59" s="77">
        <f>'T5'!B59/'T1'!B59*100</f>
        <v>50.528611689228576</v>
      </c>
      <c r="N59" s="77">
        <f>F59/'T1'!B59*100</f>
        <v>16.242685623896371</v>
      </c>
      <c r="O59" s="81">
        <f>K59/'T1'!B59*100</f>
        <v>10.599044183010934</v>
      </c>
      <c r="P59" s="77">
        <f t="shared" si="3"/>
        <v>22.629658503864128</v>
      </c>
    </row>
    <row r="60" spans="1:16" x14ac:dyDescent="0.25">
      <c r="A60" s="100">
        <v>2014</v>
      </c>
      <c r="B60" s="131">
        <f>'36-10-0221-01'!G43</f>
        <v>203080</v>
      </c>
      <c r="C60" s="131">
        <f>'36-10-0221-01'!H43</f>
        <v>65041</v>
      </c>
      <c r="D60" s="131">
        <f>'36-10-0221-01'!K43</f>
        <v>55087</v>
      </c>
      <c r="E60" s="131" t="s">
        <v>213</v>
      </c>
      <c r="F60" s="83">
        <f t="shared" si="2"/>
        <v>323208</v>
      </c>
      <c r="G60" s="131">
        <f>'36-10-0221-01'!L43</f>
        <v>84321</v>
      </c>
      <c r="H60" s="131">
        <f>'36-10-0221-01'!M43</f>
        <v>127144</v>
      </c>
      <c r="I60" s="131" t="s">
        <v>213</v>
      </c>
      <c r="J60" s="131" t="s">
        <v>213</v>
      </c>
      <c r="K60" s="83">
        <f t="shared" si="1"/>
        <v>211465</v>
      </c>
      <c r="L60" s="77">
        <f>'T5'!C60/'T1'!D60*100</f>
        <v>56.139957712349741</v>
      </c>
      <c r="M60" s="77">
        <f>'T5'!B60/'T1'!B60*100</f>
        <v>50.050829666479189</v>
      </c>
      <c r="N60" s="77">
        <f>F60/'T1'!B60*100</f>
        <v>16.20173061479835</v>
      </c>
      <c r="O60" s="81">
        <f>K60/'T1'!B60*100</f>
        <v>10.600291343216545</v>
      </c>
      <c r="P60" s="77">
        <f t="shared" si="3"/>
        <v>23.147148375505914</v>
      </c>
    </row>
    <row r="61" spans="1:16" x14ac:dyDescent="0.25">
      <c r="A61" s="100">
        <v>2015</v>
      </c>
      <c r="B61" s="131">
        <f>'36-10-0221-01'!G44</f>
        <v>217285</v>
      </c>
      <c r="C61" s="131">
        <f>'36-10-0221-01'!H44</f>
        <v>67670</v>
      </c>
      <c r="D61" s="131">
        <f>'36-10-0221-01'!K44</f>
        <v>57368</v>
      </c>
      <c r="E61" s="131" t="s">
        <v>213</v>
      </c>
      <c r="F61" s="83">
        <f t="shared" si="2"/>
        <v>342323</v>
      </c>
      <c r="G61" s="131">
        <f>'36-10-0221-01'!L44</f>
        <v>88570</v>
      </c>
      <c r="H61" s="131">
        <f>'36-10-0221-01'!M44</f>
        <v>133627</v>
      </c>
      <c r="I61" s="131" t="s">
        <v>213</v>
      </c>
      <c r="J61" s="131" t="s">
        <v>213</v>
      </c>
      <c r="K61" s="83">
        <f t="shared" si="1"/>
        <v>222197</v>
      </c>
      <c r="L61" s="77">
        <f>'T5'!C61/'T1'!D61*100</f>
        <v>57.770286112471325</v>
      </c>
      <c r="M61" s="77">
        <f>'T5'!B61/'T1'!B61*100</f>
        <v>51.588868999382555</v>
      </c>
      <c r="N61" s="77">
        <f>F61/'T1'!B61*100</f>
        <v>17.198349511490168</v>
      </c>
      <c r="O61" s="81">
        <f>K61/'T1'!B61*100</f>
        <v>11.163204536080196</v>
      </c>
      <c r="P61" s="77">
        <f t="shared" si="3"/>
        <v>20.049576953047087</v>
      </c>
    </row>
    <row r="62" spans="1:16" x14ac:dyDescent="0.25">
      <c r="A62" s="100">
        <v>2016</v>
      </c>
      <c r="B62" s="131">
        <f>'36-10-0221-01'!G45</f>
        <v>222954</v>
      </c>
      <c r="C62" s="131">
        <f>'36-10-0221-01'!H45</f>
        <v>69307</v>
      </c>
      <c r="D62" s="131">
        <f>'36-10-0221-01'!K45</f>
        <v>60826</v>
      </c>
      <c r="E62" s="131" t="s">
        <v>213</v>
      </c>
      <c r="F62" s="83">
        <f t="shared" si="2"/>
        <v>353087</v>
      </c>
      <c r="G62" s="131">
        <f>'36-10-0221-01'!L45</f>
        <v>90516</v>
      </c>
      <c r="H62" s="131">
        <f>'36-10-0221-01'!M45</f>
        <v>139429</v>
      </c>
      <c r="I62" s="131" t="s">
        <v>213</v>
      </c>
      <c r="J62" s="131" t="s">
        <v>213</v>
      </c>
      <c r="K62" s="83">
        <f t="shared" si="1"/>
        <v>229945</v>
      </c>
      <c r="L62" s="77">
        <f>'T5'!C62/'T1'!D62*100</f>
        <v>56.76779700447667</v>
      </c>
      <c r="M62" s="77">
        <f>'T5'!B62/'T1'!B62*100</f>
        <v>50.677129745968351</v>
      </c>
      <c r="N62" s="77">
        <f>F62/'T1'!B62*100</f>
        <v>17.431789625950675</v>
      </c>
      <c r="O62" s="81">
        <f>K62/'T1'!B62*100</f>
        <v>11.352309389864899</v>
      </c>
      <c r="P62" s="77">
        <f t="shared" si="3"/>
        <v>20.538771238216079</v>
      </c>
    </row>
    <row r="63" spans="1:16" x14ac:dyDescent="0.25">
      <c r="A63" s="100">
        <v>2017</v>
      </c>
      <c r="B63" s="131">
        <f>'36-10-0221-01'!G46</f>
        <v>222013</v>
      </c>
      <c r="C63" s="131">
        <f>'36-10-0221-01'!H46</f>
        <v>71039</v>
      </c>
      <c r="D63" s="131">
        <f>'36-10-0221-01'!K46</f>
        <v>62245</v>
      </c>
      <c r="E63" s="131" t="s">
        <v>213</v>
      </c>
      <c r="F63" s="83">
        <f t="shared" si="2"/>
        <v>355297</v>
      </c>
      <c r="G63" s="131">
        <f>'36-10-0221-01'!L46</f>
        <v>96368</v>
      </c>
      <c r="H63" s="131">
        <f>'36-10-0221-01'!M46</f>
        <v>149109</v>
      </c>
      <c r="I63" s="131" t="s">
        <v>213</v>
      </c>
      <c r="J63" s="131" t="s">
        <v>213</v>
      </c>
      <c r="K63" s="83">
        <f t="shared" si="1"/>
        <v>245477</v>
      </c>
      <c r="L63" s="77">
        <f>'T5'!C63/'T1'!D63*100</f>
        <v>55.885568152070832</v>
      </c>
      <c r="M63" s="77">
        <f>'T5'!B63/'T1'!B63*100</f>
        <v>49.982972390045788</v>
      </c>
      <c r="N63" s="77">
        <f>F63/'T1'!B63*100</f>
        <v>16.597691999732792</v>
      </c>
      <c r="O63" s="81">
        <f>K63/'T1'!B63*100</f>
        <v>11.467452973198215</v>
      </c>
      <c r="P63" s="77">
        <f t="shared" si="3"/>
        <v>21.951882637023211</v>
      </c>
    </row>
    <row r="64" spans="1:16" x14ac:dyDescent="0.25">
      <c r="A64" s="100">
        <v>2018</v>
      </c>
      <c r="B64" s="131">
        <f>'36-10-0221-01'!G47</f>
        <v>229519</v>
      </c>
      <c r="C64" s="131">
        <f>'36-10-0221-01'!H47</f>
        <v>74419</v>
      </c>
      <c r="D64" s="131">
        <f>'36-10-0221-01'!K47</f>
        <v>65631</v>
      </c>
      <c r="E64" s="131" t="s">
        <v>213</v>
      </c>
      <c r="F64" s="83">
        <f t="shared" si="2"/>
        <v>369569</v>
      </c>
      <c r="G64" s="131">
        <f>'36-10-0221-01'!L47</f>
        <v>99413</v>
      </c>
      <c r="H64" s="131">
        <f>'36-10-0221-01'!M47</f>
        <v>151546</v>
      </c>
      <c r="I64" s="131" t="s">
        <v>213</v>
      </c>
      <c r="J64" s="131" t="s">
        <v>213</v>
      </c>
      <c r="K64" s="83">
        <f t="shared" si="1"/>
        <v>250959</v>
      </c>
      <c r="L64" s="77">
        <f>'T5'!C64/'T1'!D64*100</f>
        <v>56.243603210763268</v>
      </c>
      <c r="M64" s="77">
        <f>'T5'!B64/'T1'!B64*100</f>
        <v>50.509329642590785</v>
      </c>
      <c r="N64" s="77">
        <f>F64/'T1'!B64*100</f>
        <v>16.563925262463428</v>
      </c>
      <c r="O64" s="81">
        <f>K64/'T1'!B64*100</f>
        <v>11.247875552177156</v>
      </c>
      <c r="P64" s="77">
        <f t="shared" si="3"/>
        <v>21.678869542768631</v>
      </c>
    </row>
    <row r="65" spans="1:17" x14ac:dyDescent="0.25">
      <c r="A65" s="100">
        <v>2019</v>
      </c>
      <c r="B65" s="131">
        <f>'36-10-0221-01'!G48</f>
        <v>236937</v>
      </c>
      <c r="C65" s="131">
        <f>'36-10-0221-01'!H48</f>
        <v>78156</v>
      </c>
      <c r="D65" s="131">
        <f>'36-10-0221-01'!K48</f>
        <v>67207</v>
      </c>
      <c r="E65" s="131" t="s">
        <v>213</v>
      </c>
      <c r="F65" s="83">
        <f t="shared" si="2"/>
        <v>382300</v>
      </c>
      <c r="G65" s="131">
        <f>'36-10-0221-01'!L48</f>
        <v>102457</v>
      </c>
      <c r="H65" s="131">
        <f>'36-10-0221-01'!M48</f>
        <v>153695</v>
      </c>
      <c r="I65" s="131" t="s">
        <v>213</v>
      </c>
      <c r="J65" s="131" t="s">
        <v>213</v>
      </c>
      <c r="K65" s="83">
        <f t="shared" si="1"/>
        <v>256152</v>
      </c>
      <c r="L65" s="130">
        <f>'T5'!C65/'T1'!D65*100</f>
        <v>56.782117526530975</v>
      </c>
      <c r="M65" s="130">
        <f>'T5'!B65/'T1'!B65*100</f>
        <v>50.92508283161208</v>
      </c>
      <c r="N65" s="130">
        <f>F65/'T1'!B65*100</f>
        <v>16.544684062747759</v>
      </c>
      <c r="O65" s="160">
        <f>K65/'T1'!B65*100</f>
        <v>11.085414365788553</v>
      </c>
      <c r="P65" s="130">
        <f t="shared" si="3"/>
        <v>21.444818739851605</v>
      </c>
    </row>
    <row r="66" spans="1:17" x14ac:dyDescent="0.25">
      <c r="F66" s="60"/>
      <c r="G66" s="60"/>
      <c r="H66" s="60"/>
      <c r="I66" s="60"/>
      <c r="J66" s="60"/>
      <c r="K66" s="60"/>
      <c r="N66" s="54"/>
      <c r="O66" s="54"/>
      <c r="P66" s="54"/>
    </row>
    <row r="67" spans="1:17" x14ac:dyDescent="0.25">
      <c r="F67" s="36"/>
      <c r="G67" s="36"/>
      <c r="H67" s="36"/>
      <c r="I67" s="36"/>
      <c r="J67" s="36"/>
      <c r="K67" s="60"/>
      <c r="L67" s="58"/>
      <c r="M67" s="58"/>
      <c r="N67" s="58"/>
      <c r="O67" s="58"/>
      <c r="P67" s="58"/>
    </row>
    <row r="68" spans="1:17" x14ac:dyDescent="0.25">
      <c r="F68" s="59"/>
      <c r="G68" s="59"/>
      <c r="H68" s="59"/>
      <c r="I68" s="59"/>
      <c r="J68" s="59"/>
      <c r="K68" s="60"/>
      <c r="L68" s="58"/>
      <c r="M68" s="58"/>
      <c r="N68" s="58"/>
      <c r="O68" s="58"/>
      <c r="P68" s="58"/>
    </row>
    <row r="69" spans="1:17" x14ac:dyDescent="0.25">
      <c r="A69" s="5" t="s">
        <v>444</v>
      </c>
      <c r="F69" s="59"/>
      <c r="G69" s="59"/>
      <c r="H69" s="59"/>
      <c r="I69" s="59"/>
      <c r="J69" s="59"/>
      <c r="K69" s="60"/>
      <c r="L69" s="58"/>
      <c r="M69" s="58"/>
      <c r="N69" s="58"/>
      <c r="O69" s="58"/>
      <c r="P69" s="58"/>
    </row>
    <row r="70" spans="1:17" x14ac:dyDescent="0.25">
      <c r="A70" s="5" t="s">
        <v>600</v>
      </c>
      <c r="F70" s="60"/>
      <c r="G70" s="60"/>
      <c r="H70" s="60"/>
      <c r="I70" s="60"/>
      <c r="J70" s="60"/>
      <c r="N70" s="54"/>
      <c r="O70" s="54"/>
      <c r="P70" s="54"/>
    </row>
    <row r="71" spans="1:17" x14ac:dyDescent="0.25">
      <c r="A71" s="100" t="s">
        <v>549</v>
      </c>
      <c r="B71" s="60" t="str">
        <f t="shared" ref="B71:E71" si="4">IFERROR(100*_xlfn.RRI(15,B7,B22),"..")</f>
        <v>..</v>
      </c>
      <c r="C71" s="60" t="str">
        <f t="shared" si="4"/>
        <v>..</v>
      </c>
      <c r="D71" s="60" t="str">
        <f t="shared" si="4"/>
        <v>..</v>
      </c>
      <c r="E71" s="60">
        <f t="shared" si="4"/>
        <v>10.514078362932411</v>
      </c>
      <c r="F71" s="60">
        <f>IFERROR(100*_xlfn.RRI(15,F7,F22),"..")</f>
        <v>10.514078362932411</v>
      </c>
      <c r="G71" s="60" t="str">
        <f t="shared" ref="G71:J71" si="5">IFERROR(100*_xlfn.RRI(15,G7,G22),"..")</f>
        <v>..</v>
      </c>
      <c r="H71" s="60" t="str">
        <f t="shared" si="5"/>
        <v>..</v>
      </c>
      <c r="I71" s="60">
        <f t="shared" si="5"/>
        <v>10.801697452145964</v>
      </c>
      <c r="J71" s="60">
        <f t="shared" si="5"/>
        <v>10.386179983613042</v>
      </c>
      <c r="K71" s="60">
        <f t="shared" ref="K71:P71" si="6">IFERROR(100*_xlfn.RRI(15,K7,K22),"..")</f>
        <v>10.552996554244976</v>
      </c>
      <c r="L71" s="60">
        <f t="shared" si="6"/>
        <v>-0.23388859499311465</v>
      </c>
      <c r="M71" s="60">
        <f t="shared" si="6"/>
        <v>0.53130107471284216</v>
      </c>
      <c r="N71" s="60">
        <f t="shared" si="6"/>
        <v>-0.53797219581183109</v>
      </c>
      <c r="O71" s="60">
        <f t="shared" si="6"/>
        <v>-0.50294604996906633</v>
      </c>
      <c r="P71" s="60">
        <f t="shared" si="6"/>
        <v>-0.65703410960188391</v>
      </c>
      <c r="Q71" s="60"/>
    </row>
    <row r="72" spans="1:17" x14ac:dyDescent="0.25">
      <c r="A72" s="100" t="s">
        <v>462</v>
      </c>
      <c r="B72" s="60" t="str">
        <f t="shared" ref="B72:E72" si="7">IFERROR(100*_xlfn.RRI(5,B22,B27),"..")</f>
        <v>..</v>
      </c>
      <c r="C72" s="60" t="str">
        <f t="shared" si="7"/>
        <v>..</v>
      </c>
      <c r="D72" s="60" t="str">
        <f t="shared" si="7"/>
        <v>..</v>
      </c>
      <c r="E72" s="60">
        <f t="shared" si="7"/>
        <v>13.874961419777843</v>
      </c>
      <c r="F72" s="60">
        <f>IFERROR(100*_xlfn.RRI(5,F22,F27),"..")</f>
        <v>13.874961419777843</v>
      </c>
      <c r="G72" s="60" t="str">
        <f t="shared" ref="G72:J72" si="8">IFERROR(100*_xlfn.RRI(5,G22,G27),"..")</f>
        <v>..</v>
      </c>
      <c r="H72" s="60" t="str">
        <f t="shared" si="8"/>
        <v>..</v>
      </c>
      <c r="I72" s="60">
        <f t="shared" si="8"/>
        <v>12.823498953756918</v>
      </c>
      <c r="J72" s="60">
        <f t="shared" si="8"/>
        <v>11.657406711111239</v>
      </c>
      <c r="K72" s="60">
        <f t="shared" ref="K72:P72" si="9">IFERROR(100*_xlfn.RRI(5,K22,K27),"..")</f>
        <v>12.139865105221892</v>
      </c>
      <c r="L72" s="60">
        <f t="shared" si="9"/>
        <v>-0.30594719505225854</v>
      </c>
      <c r="M72" s="60">
        <f t="shared" si="9"/>
        <v>-0.41111501790115357</v>
      </c>
      <c r="N72" s="60">
        <f t="shared" si="9"/>
        <v>1.2179576324964136</v>
      </c>
      <c r="O72" s="60">
        <f t="shared" si="9"/>
        <v>-0.32428574625325002</v>
      </c>
      <c r="P72" s="60">
        <f t="shared" si="9"/>
        <v>0.35785371019925183</v>
      </c>
      <c r="Q72" s="60"/>
    </row>
    <row r="73" spans="1:17" x14ac:dyDescent="0.25">
      <c r="A73" s="100" t="s">
        <v>463</v>
      </c>
      <c r="B73" s="60">
        <f t="shared" ref="B73:E73" si="10">IFERROR(100*_xlfn.RRI(8,B27,B35),"..")</f>
        <v>6.9698258673503766</v>
      </c>
      <c r="C73" s="60">
        <f t="shared" si="10"/>
        <v>6.9125014339254998</v>
      </c>
      <c r="D73" s="60">
        <f t="shared" si="10"/>
        <v>7.6122028228981398</v>
      </c>
      <c r="E73" s="60">
        <f t="shared" si="10"/>
        <v>7.3643550178033035</v>
      </c>
      <c r="F73" s="60">
        <f>IFERROR(100*_xlfn.RRI(8,F27,F35),"..")</f>
        <v>7.0840280078722229</v>
      </c>
      <c r="G73" s="60">
        <f t="shared" ref="G73:J73" si="11">IFERROR(100*_xlfn.RRI(8,G27,G35),"..")</f>
        <v>8.4627631180556495</v>
      </c>
      <c r="H73" s="60">
        <f t="shared" si="11"/>
        <v>10.632704965417084</v>
      </c>
      <c r="I73" s="60">
        <f t="shared" si="11"/>
        <v>8.662171525202055</v>
      </c>
      <c r="J73" s="60">
        <f t="shared" si="11"/>
        <v>10.852169852286986</v>
      </c>
      <c r="K73" s="60">
        <f t="shared" ref="K73:P73" si="12">IFERROR(100*_xlfn.RRI(8,K27,K35),"..")</f>
        <v>9.7838506103268728</v>
      </c>
      <c r="L73" s="60">
        <f t="shared" si="12"/>
        <v>-0.32252622984606516</v>
      </c>
      <c r="M73" s="60">
        <f t="shared" si="12"/>
        <v>-0.27805564060532362</v>
      </c>
      <c r="N73" s="60">
        <f t="shared" si="12"/>
        <v>-0.66064774612164534</v>
      </c>
      <c r="O73" s="60">
        <f t="shared" si="12"/>
        <v>1.8439146383686822</v>
      </c>
      <c r="P73" s="60">
        <f t="shared" si="12"/>
        <v>0.20813817157911974</v>
      </c>
      <c r="Q73" s="60"/>
    </row>
    <row r="74" spans="1:17" x14ac:dyDescent="0.25">
      <c r="A74" s="100" t="s">
        <v>464</v>
      </c>
      <c r="B74" s="60">
        <f t="shared" ref="B74:E74" si="13">IFERROR(100*_xlfn.RRI(11,B35,B46),"..")</f>
        <v>5.1199791770300429</v>
      </c>
      <c r="C74" s="60">
        <f t="shared" si="13"/>
        <v>3.9515965789353791</v>
      </c>
      <c r="D74" s="60">
        <f t="shared" si="13"/>
        <v>3.9722683398142777</v>
      </c>
      <c r="E74" s="60">
        <f t="shared" si="13"/>
        <v>5.5401582819043282</v>
      </c>
      <c r="F74" s="60">
        <f>IFERROR(100*_xlfn.RRI(11,F35,F46),"..")</f>
        <v>4.6866104313777024</v>
      </c>
      <c r="G74" s="60">
        <f t="shared" ref="G74:J74" si="14">IFERROR(100*_xlfn.RRI(11,G35,G46),"..")</f>
        <v>4.9414448924406829</v>
      </c>
      <c r="H74" s="60">
        <f t="shared" si="14"/>
        <v>3.995706712339131</v>
      </c>
      <c r="I74" s="60">
        <f t="shared" si="14"/>
        <v>4.7379858764747818</v>
      </c>
      <c r="J74" s="60">
        <f t="shared" si="14"/>
        <v>3.9495270594012366</v>
      </c>
      <c r="K74" s="60">
        <f t="shared" ref="K74:P74" si="15">IFERROR(100*_xlfn.RRI(11,K35,K46),"..")</f>
        <v>4.355804513191841</v>
      </c>
      <c r="L74" s="60">
        <f t="shared" si="15"/>
        <v>-0.4999539696506683</v>
      </c>
      <c r="M74" s="60">
        <f t="shared" si="15"/>
        <v>-0.41491222036326159</v>
      </c>
      <c r="N74" s="60">
        <f t="shared" si="15"/>
        <v>4.4316231633279024E-2</v>
      </c>
      <c r="O74" s="60">
        <f t="shared" si="15"/>
        <v>-0.27182020409530772</v>
      </c>
      <c r="P74" s="60">
        <f t="shared" si="15"/>
        <v>1.0830095331333833</v>
      </c>
      <c r="Q74" s="60"/>
    </row>
    <row r="75" spans="1:17" x14ac:dyDescent="0.25">
      <c r="A75" s="100" t="s">
        <v>465</v>
      </c>
      <c r="B75" s="60">
        <f t="shared" ref="B75:E75" si="16">IFERROR(100*_xlfn.RRI(8,B46,B54),"..")</f>
        <v>5.6772796746077825</v>
      </c>
      <c r="C75" s="60">
        <f t="shared" si="16"/>
        <v>6.435610167897643</v>
      </c>
      <c r="D75" s="60">
        <f t="shared" si="16"/>
        <v>4.8639486345758209</v>
      </c>
      <c r="E75" s="60">
        <f t="shared" si="16"/>
        <v>5.3966436815793273</v>
      </c>
      <c r="F75" s="60">
        <f>IFERROR(100*_xlfn.RRI(8,F46,F54),"..")</f>
        <v>5.6666193614488991</v>
      </c>
      <c r="G75" s="60">
        <f t="shared" ref="G75:J75" si="17">IFERROR(100*_xlfn.RRI(8,G46,G54),"..")</f>
        <v>3.5660039872623228</v>
      </c>
      <c r="H75" s="60">
        <f t="shared" si="17"/>
        <v>3.3081811003868644</v>
      </c>
      <c r="I75" s="60">
        <f t="shared" si="17"/>
        <v>3.9706728012539161</v>
      </c>
      <c r="J75" s="60">
        <f t="shared" si="17"/>
        <v>2.6097677186440071</v>
      </c>
      <c r="K75" s="60">
        <f t="shared" ref="K75:P75" si="18">IFERROR(100*_xlfn.RRI(8,K46,K54),"..")</f>
        <v>3.410203597472572</v>
      </c>
      <c r="L75" s="60">
        <f t="shared" si="18"/>
        <v>-0.24959163363594827</v>
      </c>
      <c r="M75" s="60">
        <f t="shared" si="18"/>
        <v>-0.11041074483112423</v>
      </c>
      <c r="N75" s="60">
        <f t="shared" si="18"/>
        <v>0.46019851313923166</v>
      </c>
      <c r="O75" s="60">
        <f t="shared" si="18"/>
        <v>-1.685038809177708</v>
      </c>
      <c r="P75" s="60">
        <f t="shared" si="18"/>
        <v>0.71281002532053162</v>
      </c>
      <c r="Q75" s="60"/>
    </row>
    <row r="76" spans="1:17" x14ac:dyDescent="0.25">
      <c r="A76" s="100" t="s">
        <v>469</v>
      </c>
      <c r="B76" s="60">
        <f t="shared" ref="B76:E76" si="19">IFERROR(100*_xlfn.RRI(11,B54,B65),"..")</f>
        <v>3.3625348317644077</v>
      </c>
      <c r="C76" s="60">
        <f t="shared" si="19"/>
        <v>4.6529549786393787</v>
      </c>
      <c r="D76" s="60">
        <f t="shared" si="19"/>
        <v>3.8035202686528713</v>
      </c>
      <c r="E76" s="60" t="str">
        <f t="shared" si="19"/>
        <v>..</v>
      </c>
      <c r="F76" s="60">
        <f>IFERROR(100*_xlfn.RRI(11,F54,F65),"..")</f>
        <v>3.6892959633876954</v>
      </c>
      <c r="G76" s="60">
        <f t="shared" ref="G76:J76" si="20">IFERROR(100*_xlfn.RRI(11,G54,G65),"..")</f>
        <v>3.8606476121834321</v>
      </c>
      <c r="H76" s="60">
        <f t="shared" si="20"/>
        <v>3.7979512922652114</v>
      </c>
      <c r="I76" s="60" t="str">
        <f t="shared" si="20"/>
        <v>..</v>
      </c>
      <c r="J76" s="60" t="str">
        <f t="shared" si="20"/>
        <v>..</v>
      </c>
      <c r="K76" s="60">
        <f t="shared" ref="K76:P76" si="21">IFERROR(100*_xlfn.RRI(11,K54,K65),"..")</f>
        <v>3.8229743998051235</v>
      </c>
      <c r="L76" s="60">
        <f t="shared" si="21"/>
        <v>7.7302025270475916E-2</v>
      </c>
      <c r="M76" s="60">
        <f t="shared" si="21"/>
        <v>0.26400975995788389</v>
      </c>
      <c r="N76" s="60">
        <f t="shared" si="21"/>
        <v>0.60174424680332628</v>
      </c>
      <c r="O76" s="60">
        <f t="shared" si="21"/>
        <v>0.73144214615570302</v>
      </c>
      <c r="P76" s="60">
        <f t="shared" si="21"/>
        <v>-1.3168011072819064</v>
      </c>
      <c r="Q76" s="60"/>
    </row>
    <row r="77" spans="1:17" x14ac:dyDescent="0.25">
      <c r="B77" s="60"/>
      <c r="C77" s="60"/>
      <c r="D77" s="60"/>
      <c r="E77" s="60"/>
      <c r="F77" s="60"/>
      <c r="G77" s="60"/>
      <c r="H77" s="60"/>
      <c r="I77" s="60"/>
      <c r="J77" s="60"/>
      <c r="K77" s="60"/>
      <c r="L77" s="60"/>
      <c r="M77" s="60"/>
      <c r="N77" s="60"/>
      <c r="O77" s="60"/>
      <c r="P77" s="60"/>
      <c r="Q77" s="60"/>
    </row>
    <row r="78" spans="1:17" x14ac:dyDescent="0.25">
      <c r="A78" s="100" t="s">
        <v>645</v>
      </c>
      <c r="B78" s="60" t="str">
        <f t="shared" ref="B78:E78" si="22">IFERROR(100*_xlfn.RRI(24,B22,B46),"..")</f>
        <v>..</v>
      </c>
      <c r="C78" s="60" t="str">
        <f t="shared" si="22"/>
        <v>..</v>
      </c>
      <c r="D78" s="60" t="str">
        <f t="shared" si="22"/>
        <v>..</v>
      </c>
      <c r="E78" s="60">
        <f t="shared" si="22"/>
        <v>7.8389676750165505</v>
      </c>
      <c r="F78" s="60">
        <f>IFERROR(100*_xlfn.RRI(24,F22,F46),"..")</f>
        <v>7.3447697173251614</v>
      </c>
      <c r="G78" s="60" t="str">
        <f t="shared" ref="G78:J78" si="23">IFERROR(100*_xlfn.RRI(24,G22,G46),"..")</f>
        <v>..</v>
      </c>
      <c r="H78" s="60" t="str">
        <f t="shared" si="23"/>
        <v>..</v>
      </c>
      <c r="I78" s="60">
        <f t="shared" si="23"/>
        <v>7.685476913813849</v>
      </c>
      <c r="J78" s="60">
        <f t="shared" si="23"/>
        <v>7.7957463195508891</v>
      </c>
      <c r="K78" s="60">
        <f t="shared" ref="K78:P78" si="24">IFERROR(100*_xlfn.RRI(24,K22,K46),"..")</f>
        <v>7.737345866415013</v>
      </c>
      <c r="L78" s="60">
        <f t="shared" si="24"/>
        <v>-0.40043559794561423</v>
      </c>
      <c r="M78" s="60">
        <f t="shared" si="24"/>
        <v>-0.36852280789158032</v>
      </c>
      <c r="N78" s="60">
        <f t="shared" si="24"/>
        <v>5.1582221759960412E-2</v>
      </c>
      <c r="O78" s="60">
        <f t="shared" si="24"/>
        <v>0.41748607494624945</v>
      </c>
      <c r="P78" s="60">
        <f t="shared" si="24"/>
        <v>0.6394737269584061</v>
      </c>
      <c r="Q78" s="60"/>
    </row>
    <row r="79" spans="1:17" x14ac:dyDescent="0.25">
      <c r="A79" s="100" t="s">
        <v>522</v>
      </c>
      <c r="B79" s="60">
        <f t="shared" ref="B79:E79" si="25">IFERROR(100*_xlfn.RRI(19,B46,B65),"..")</f>
        <v>4.3309195196707506</v>
      </c>
      <c r="C79" s="60">
        <f t="shared" si="25"/>
        <v>5.3998783766424641</v>
      </c>
      <c r="D79" s="60">
        <f t="shared" si="25"/>
        <v>4.2487031042754309</v>
      </c>
      <c r="E79" s="60" t="str">
        <f t="shared" si="25"/>
        <v>..</v>
      </c>
      <c r="F79" s="60">
        <f>IFERROR(100*_xlfn.RRI(19,F46,F65),"..")</f>
        <v>4.5173028895375111</v>
      </c>
      <c r="G79" s="60">
        <f t="shared" ref="G79:J79" si="26">IFERROR(100*_xlfn.RRI(19,G46,G65),"..")</f>
        <v>3.736485106227061</v>
      </c>
      <c r="H79" s="60">
        <f t="shared" si="26"/>
        <v>3.5914498919468185</v>
      </c>
      <c r="I79" s="60" t="str">
        <f t="shared" si="26"/>
        <v>..</v>
      </c>
      <c r="J79" s="60" t="str">
        <f t="shared" si="26"/>
        <v>..</v>
      </c>
      <c r="K79" s="60">
        <f t="shared" ref="K79:P79" si="27">IFERROR(100*_xlfn.RRI(19,K46,K65),"..")</f>
        <v>3.6489757292339942</v>
      </c>
      <c r="L79" s="60">
        <f t="shared" si="27"/>
        <v>-6.0467777887751595E-2</v>
      </c>
      <c r="M79" s="60">
        <f t="shared" si="27"/>
        <v>0.10618826569595008</v>
      </c>
      <c r="N79" s="60">
        <f t="shared" si="27"/>
        <v>0.54212175160073262</v>
      </c>
      <c r="O79" s="60">
        <f t="shared" si="27"/>
        <v>-0.29317970239608471</v>
      </c>
      <c r="P79" s="60">
        <f t="shared" si="27"/>
        <v>-0.467261420229792</v>
      </c>
      <c r="Q79" s="60"/>
    </row>
    <row r="80" spans="1:17" x14ac:dyDescent="0.25">
      <c r="A80" s="100" t="s">
        <v>581</v>
      </c>
      <c r="B80" s="60">
        <f t="shared" ref="B80:E80" si="28">IFERROR(100*_xlfn.RRI(5,B54,B59),"..")</f>
        <v>3.2000231388780165</v>
      </c>
      <c r="C80" s="60">
        <f t="shared" si="28"/>
        <v>5.8088226193466097</v>
      </c>
      <c r="D80" s="60">
        <f t="shared" si="28"/>
        <v>3.6625669617241785</v>
      </c>
      <c r="E80" s="60" t="str">
        <f t="shared" si="28"/>
        <v>..</v>
      </c>
      <c r="F80" s="60">
        <f>IFERROR(100*_xlfn.RRI(5,F54,F59),"..")</f>
        <v>3.7812091193724084</v>
      </c>
      <c r="G80" s="60">
        <f t="shared" ref="G80:J80" si="29">IFERROR(100*_xlfn.RRI(5,G54,G59),"..")</f>
        <v>3.777477029900167</v>
      </c>
      <c r="H80" s="60">
        <f t="shared" si="29"/>
        <v>3.3594559544280145</v>
      </c>
      <c r="I80" s="60" t="str">
        <f t="shared" si="29"/>
        <v>..</v>
      </c>
      <c r="J80" s="60" t="str">
        <f t="shared" si="29"/>
        <v>..</v>
      </c>
      <c r="K80" s="60">
        <f t="shared" ref="K80:P80" si="30">IFERROR(100*_xlfn.RRI(5,K54,K59),"..")</f>
        <v>3.5268020040980064</v>
      </c>
      <c r="L80" s="60">
        <f t="shared" si="30"/>
        <v>0.22110366795673464</v>
      </c>
      <c r="M80" s="60">
        <f t="shared" si="30"/>
        <v>0.42463825589476034</v>
      </c>
      <c r="N80" s="60">
        <f t="shared" si="30"/>
        <v>0.95596757699736301</v>
      </c>
      <c r="O80" s="60">
        <f t="shared" si="30"/>
        <v>0.70848620056187528</v>
      </c>
      <c r="P80" s="60">
        <f t="shared" si="30"/>
        <v>-1.8238027902965026</v>
      </c>
      <c r="Q80" s="60"/>
    </row>
    <row r="81" spans="1:17" x14ac:dyDescent="0.25">
      <c r="A81" s="100" t="s">
        <v>582</v>
      </c>
      <c r="B81" s="60">
        <f t="shared" ref="B81:E81" si="31">IFERROR(100*_xlfn.RRI(6,B59,B65),"..")</f>
        <v>3.4981567131943114</v>
      </c>
      <c r="C81" s="60">
        <f t="shared" si="31"/>
        <v>3.699383312307658</v>
      </c>
      <c r="D81" s="60">
        <f t="shared" si="31"/>
        <v>3.9211277526703725</v>
      </c>
      <c r="E81" s="60" t="str">
        <f t="shared" si="31"/>
        <v>..</v>
      </c>
      <c r="F81" s="60">
        <f>IFERROR(100*_xlfn.RRI(6,F59,F65),"..")</f>
        <v>3.6127638521001426</v>
      </c>
      <c r="G81" s="60">
        <f t="shared" ref="G81:J81" si="32">IFERROR(100*_xlfn.RRI(6,G59,G65),"..")</f>
        <v>3.9300073459273221</v>
      </c>
      <c r="H81" s="60">
        <f t="shared" si="32"/>
        <v>4.1647847911786995</v>
      </c>
      <c r="I81" s="60" t="str">
        <f t="shared" si="32"/>
        <v>..</v>
      </c>
      <c r="J81" s="60" t="str">
        <f t="shared" si="32"/>
        <v>..</v>
      </c>
      <c r="K81" s="60">
        <f t="shared" ref="K81:P81" si="33">IFERROR(100*_xlfn.RRI(6,K59,K65),"..")</f>
        <v>4.0704318685686358</v>
      </c>
      <c r="L81" s="60">
        <f t="shared" si="33"/>
        <v>-4.2375048977749685E-2</v>
      </c>
      <c r="M81" s="60">
        <f t="shared" si="33"/>
        <v>0.13034895895354115</v>
      </c>
      <c r="N81" s="60">
        <f t="shared" si="33"/>
        <v>0.30750773076348992</v>
      </c>
      <c r="O81" s="60">
        <f t="shared" si="33"/>
        <v>0.75057609795390334</v>
      </c>
      <c r="P81" s="60">
        <f t="shared" si="33"/>
        <v>-0.89230021880777333</v>
      </c>
      <c r="Q81" s="60"/>
    </row>
    <row r="82" spans="1:17" x14ac:dyDescent="0.25">
      <c r="A82" s="100" t="s">
        <v>558</v>
      </c>
      <c r="B82" s="60">
        <f t="shared" ref="B82:E82" si="34">IFERROR(100*_xlfn.RRI(6,B54,B60),"..")</f>
        <v>3.5550991770629814</v>
      </c>
      <c r="C82" s="60">
        <f t="shared" si="34"/>
        <v>5.4181093160406535</v>
      </c>
      <c r="D82" s="60">
        <f t="shared" si="34"/>
        <v>3.5924057290361411</v>
      </c>
      <c r="E82" s="60" t="str">
        <f t="shared" si="34"/>
        <v>..</v>
      </c>
      <c r="F82" s="60">
        <f>IFERROR(100*_xlfn.RRI(6,F54,F60),"..")</f>
        <v>3.9182515603404466</v>
      </c>
      <c r="G82" s="60">
        <f t="shared" ref="G82:J82" si="35">IFERROR(100*_xlfn.RRI(6,G54,G60),"..")</f>
        <v>3.7669934537257088</v>
      </c>
      <c r="H82" s="60">
        <f t="shared" si="35"/>
        <v>3.7414040950352723</v>
      </c>
      <c r="I82" s="60" t="str">
        <f t="shared" si="35"/>
        <v>..</v>
      </c>
      <c r="J82" s="60" t="str">
        <f t="shared" si="35"/>
        <v>..</v>
      </c>
      <c r="K82" s="60">
        <f t="shared" ref="K82:P82" si="36">IFERROR(100*_xlfn.RRI(6,K54,K60),"..")</f>
        <v>3.7516024756097943</v>
      </c>
      <c r="L82" s="60">
        <f t="shared" si="36"/>
        <v>-4.788333738363626E-2</v>
      </c>
      <c r="M82" s="60">
        <f t="shared" si="36"/>
        <v>0.19496145360005102</v>
      </c>
      <c r="N82" s="60">
        <f t="shared" si="36"/>
        <v>0.75360422154575613</v>
      </c>
      <c r="O82" s="60">
        <f t="shared" si="36"/>
        <v>0.59203014120161601</v>
      </c>
      <c r="P82" s="60">
        <f t="shared" si="36"/>
        <v>-1.1503610161731403</v>
      </c>
      <c r="Q82" s="60"/>
    </row>
    <row r="83" spans="1:17" x14ac:dyDescent="0.25">
      <c r="A83" s="100" t="s">
        <v>579</v>
      </c>
      <c r="B83" s="60">
        <f t="shared" ref="B83:E83" si="37">IFERROR(100*_xlfn.RRI(5,B60,B65),"..")</f>
        <v>3.1319302246072045</v>
      </c>
      <c r="C83" s="60">
        <f t="shared" si="37"/>
        <v>3.7420971128753866</v>
      </c>
      <c r="D83" s="60">
        <f t="shared" si="37"/>
        <v>4.0574257069619923</v>
      </c>
      <c r="E83" s="60" t="str">
        <f t="shared" si="37"/>
        <v>..</v>
      </c>
      <c r="F83" s="60">
        <f>IFERROR(100*_xlfn.RRI(5,F60,F65),"..")</f>
        <v>3.4152150118089697</v>
      </c>
      <c r="G83" s="60">
        <f t="shared" ref="G83:J83" si="38">IFERROR(100*_xlfn.RRI(5,G60,G65),"..")</f>
        <v>3.9731441845417104</v>
      </c>
      <c r="H83" s="60">
        <f t="shared" si="38"/>
        <v>3.8658486163241523</v>
      </c>
      <c r="I83" s="60" t="str">
        <f t="shared" si="38"/>
        <v>..</v>
      </c>
      <c r="J83" s="60" t="str">
        <f t="shared" si="38"/>
        <v>..</v>
      </c>
      <c r="K83" s="60">
        <f t="shared" ref="K83:P83" si="39">IFERROR(100*_xlfn.RRI(5,K60,K65),"..")</f>
        <v>3.9086855206036608</v>
      </c>
      <c r="L83" s="60">
        <f t="shared" si="39"/>
        <v>0.22773143898193737</v>
      </c>
      <c r="M83" s="60">
        <f t="shared" si="39"/>
        <v>0.34693054124146361</v>
      </c>
      <c r="N83" s="60">
        <f t="shared" si="39"/>
        <v>0.41981438101281743</v>
      </c>
      <c r="O83" s="60">
        <f t="shared" si="39"/>
        <v>0.89899161707047703</v>
      </c>
      <c r="P83" s="60">
        <f t="shared" si="39"/>
        <v>-1.516159332255973</v>
      </c>
      <c r="Q83" s="60"/>
    </row>
    <row r="84" spans="1:17" x14ac:dyDescent="0.25">
      <c r="A84" s="100" t="s">
        <v>466</v>
      </c>
      <c r="B84" s="60" t="str">
        <f t="shared" ref="B84:E84" si="40">IFERROR(100*_xlfn.RRI(43,B22,B65),"..")</f>
        <v>..</v>
      </c>
      <c r="C84" s="60" t="str">
        <f t="shared" si="40"/>
        <v>..</v>
      </c>
      <c r="D84" s="60" t="str">
        <f t="shared" si="40"/>
        <v>..</v>
      </c>
      <c r="E84" s="60" t="str">
        <f t="shared" si="40"/>
        <v>..</v>
      </c>
      <c r="F84" s="60">
        <f>IFERROR(100*_xlfn.RRI(43,F22,F65),"..")</f>
        <v>6.0861125354272572</v>
      </c>
      <c r="G84" s="60" t="str">
        <f t="shared" ref="G84:J84" si="41">IFERROR(100*_xlfn.RRI(43,G22,G65),"..")</f>
        <v>..</v>
      </c>
      <c r="H84" s="60" t="str">
        <f t="shared" si="41"/>
        <v>..</v>
      </c>
      <c r="I84" s="60" t="str">
        <f t="shared" si="41"/>
        <v>..</v>
      </c>
      <c r="J84" s="60" t="str">
        <f t="shared" si="41"/>
        <v>..</v>
      </c>
      <c r="K84" s="60">
        <f t="shared" ref="K84:P84" si="42">IFERROR(100*_xlfn.RRI(43,K22,K65),"..")</f>
        <v>5.9113395255054435</v>
      </c>
      <c r="L84" s="60">
        <f>IFERROR(100*_xlfn.RRI(43,L22,L65),"..")</f>
        <v>-0.25036009797709813</v>
      </c>
      <c r="M84" s="60">
        <f>IFERROR(100*_xlfn.RRI(43,M22,M65),"..")</f>
        <v>-0.15904497144659802</v>
      </c>
      <c r="N84" s="60">
        <f t="shared" si="42"/>
        <v>0.26803643297070856</v>
      </c>
      <c r="O84" s="60">
        <f t="shared" si="42"/>
        <v>0.10284849170754118</v>
      </c>
      <c r="P84" s="60">
        <f t="shared" si="42"/>
        <v>0.14894180756626074</v>
      </c>
      <c r="Q84" s="60"/>
    </row>
    <row r="85" spans="1:17" s="91" customFormat="1" hidden="1" x14ac:dyDescent="0.25">
      <c r="A85" s="100" t="s">
        <v>727</v>
      </c>
      <c r="B85" s="60" t="str">
        <f t="shared" ref="B85:E85" si="43">IFERROR(100*_xlfn.RRI(38,B22,B60),"..")</f>
        <v>..</v>
      </c>
      <c r="C85" s="60" t="str">
        <f t="shared" si="43"/>
        <v>..</v>
      </c>
      <c r="D85" s="60" t="str">
        <f t="shared" si="43"/>
        <v>..</v>
      </c>
      <c r="E85" s="60" t="str">
        <f t="shared" si="43"/>
        <v>..</v>
      </c>
      <c r="F85" s="60">
        <f>IFERROR(100*_xlfn.RRI(38,F22,F60),"..")</f>
        <v>6.4426438480314596</v>
      </c>
      <c r="G85" s="60" t="str">
        <f t="shared" ref="G85:J85" si="44">IFERROR(100*_xlfn.RRI(38,G22,G60),"..")</f>
        <v>..</v>
      </c>
      <c r="H85" s="60" t="str">
        <f t="shared" si="44"/>
        <v>..</v>
      </c>
      <c r="I85" s="60" t="str">
        <f t="shared" si="44"/>
        <v>..</v>
      </c>
      <c r="J85" s="60" t="str">
        <f t="shared" si="44"/>
        <v>..</v>
      </c>
      <c r="K85" s="60">
        <f t="shared" ref="K85:P85" si="45">IFERROR(100*_xlfn.RRI(38,K22,K60),"..")</f>
        <v>6.1777041772887786</v>
      </c>
      <c r="L85" s="60">
        <f t="shared" si="45"/>
        <v>-0.31309686852362129</v>
      </c>
      <c r="M85" s="60">
        <f t="shared" si="45"/>
        <v>-0.22543048778081998</v>
      </c>
      <c r="N85" s="60">
        <f t="shared" si="45"/>
        <v>0.248082735897448</v>
      </c>
      <c r="O85" s="60">
        <f t="shared" si="45"/>
        <v>-1.438443514001353E-3</v>
      </c>
      <c r="P85" s="60">
        <f t="shared" si="45"/>
        <v>0.37011972265170723</v>
      </c>
      <c r="Q85" s="60"/>
    </row>
    <row r="86" spans="1:17" x14ac:dyDescent="0.25">
      <c r="B86" s="60"/>
      <c r="C86" s="60"/>
      <c r="D86" s="60"/>
      <c r="E86" s="60"/>
      <c r="F86" s="60"/>
      <c r="G86" s="60"/>
      <c r="H86" s="60"/>
      <c r="I86" s="60"/>
      <c r="J86" s="60"/>
      <c r="K86" s="60"/>
      <c r="L86" s="60"/>
      <c r="M86" s="60"/>
      <c r="N86" s="60"/>
      <c r="O86" s="60"/>
      <c r="P86" s="60"/>
      <c r="Q86" s="60"/>
    </row>
    <row r="87" spans="1:17" x14ac:dyDescent="0.25">
      <c r="A87" s="5" t="s">
        <v>599</v>
      </c>
      <c r="B87" s="60"/>
      <c r="C87" s="60"/>
      <c r="D87" s="60"/>
      <c r="E87" s="60"/>
      <c r="F87" s="60"/>
      <c r="G87" s="60"/>
      <c r="H87" s="60"/>
      <c r="I87" s="60"/>
      <c r="J87" s="60"/>
      <c r="K87" s="60"/>
      <c r="L87" s="60"/>
      <c r="M87" s="60"/>
      <c r="N87" s="60"/>
      <c r="O87" s="60"/>
      <c r="P87" s="60"/>
      <c r="Q87" s="60"/>
    </row>
    <row r="88" spans="1:17" x14ac:dyDescent="0.25">
      <c r="A88" s="100" t="s">
        <v>580</v>
      </c>
      <c r="B88" s="60">
        <f t="shared" ref="B88:E88" si="46">IFERROR(100*_xlfn.RRI(10,B55,B65),"..")</f>
        <v>3.269565474840963</v>
      </c>
      <c r="C88" s="60">
        <f t="shared" si="46"/>
        <v>4.5566080784508856</v>
      </c>
      <c r="D88" s="60">
        <f t="shared" si="46"/>
        <v>3.7566099141116638</v>
      </c>
      <c r="E88" s="60" t="str">
        <f t="shared" si="46"/>
        <v>..</v>
      </c>
      <c r="F88" s="60">
        <f>IFERROR(100*_xlfn.RRI(10,F55,F65),"..")</f>
        <v>3.6048635604229995</v>
      </c>
      <c r="G88" s="60">
        <f t="shared" ref="G88:J88" si="47">IFERROR(100*_xlfn.RRI(10,G55,G65),"..")</f>
        <v>3.9347568542539735</v>
      </c>
      <c r="H88" s="60">
        <f t="shared" si="47"/>
        <v>4.1631453993043133</v>
      </c>
      <c r="I88" s="60" t="str">
        <f t="shared" si="47"/>
        <v>..</v>
      </c>
      <c r="J88" s="60" t="str">
        <f t="shared" si="47"/>
        <v>..</v>
      </c>
      <c r="K88" s="60">
        <f t="shared" ref="K88:P88" si="48">IFERROR(100*_xlfn.RRI(10,K55,K65),"..")</f>
        <v>4.0711306366115751</v>
      </c>
      <c r="L88" s="60">
        <f t="shared" si="48"/>
        <v>-0.3941161778569735</v>
      </c>
      <c r="M88" s="60">
        <f t="shared" si="48"/>
        <v>-0.14713780441225621</v>
      </c>
      <c r="N88" s="60">
        <f t="shared" si="48"/>
        <v>-0.31440350421211294</v>
      </c>
      <c r="O88" s="60">
        <f t="shared" si="48"/>
        <v>0.13422516068735124</v>
      </c>
      <c r="P88" s="60">
        <f t="shared" si="48"/>
        <v>0.54624681956043641</v>
      </c>
      <c r="Q88" s="60"/>
    </row>
    <row r="89" spans="1:17" x14ac:dyDescent="0.25">
      <c r="A89" s="100" t="s">
        <v>587</v>
      </c>
      <c r="B89" s="60">
        <f t="shared" ref="B89:E89" si="49">IFERROR(100*_xlfn.RRI(12,B53,B65),"..")</f>
        <v>3.8044781610651945</v>
      </c>
      <c r="C89" s="60">
        <f t="shared" si="49"/>
        <v>5.1684564105629383</v>
      </c>
      <c r="D89" s="60">
        <f t="shared" si="49"/>
        <v>4.1024994922544744</v>
      </c>
      <c r="E89" s="60" t="str">
        <f t="shared" si="49"/>
        <v>..</v>
      </c>
      <c r="F89" s="60">
        <f>IFERROR(100*_xlfn.RRI(12,F53,F65),"..")</f>
        <v>4.1184116011095728</v>
      </c>
      <c r="G89" s="60">
        <f t="shared" ref="G89:J89" si="50">IFERROR(100*_xlfn.RRI(12,G53,G65),"..")</f>
        <v>3.7473097624949547</v>
      </c>
      <c r="H89" s="60">
        <f t="shared" si="50"/>
        <v>3.2583692465224079</v>
      </c>
      <c r="I89" s="60" t="str">
        <f t="shared" si="50"/>
        <v>..</v>
      </c>
      <c r="J89" s="60" t="str">
        <f t="shared" si="50"/>
        <v>..</v>
      </c>
      <c r="K89" s="60">
        <f t="shared" ref="K89:P89" si="51">IFERROR(100*_xlfn.RRI(12,K53,K65),"..")</f>
        <v>3.4503496943539158</v>
      </c>
      <c r="L89" s="60">
        <f t="shared" si="51"/>
        <v>4.9981609816573958E-2</v>
      </c>
      <c r="M89" s="60">
        <f t="shared" si="51"/>
        <v>0.20491233766990469</v>
      </c>
      <c r="N89" s="60">
        <f t="shared" si="51"/>
        <v>0.85943319418313457</v>
      </c>
      <c r="O89" s="60">
        <f t="shared" si="51"/>
        <v>0.2122820878817544</v>
      </c>
      <c r="P89" s="60">
        <f t="shared" si="51"/>
        <v>-1.1285380414186807</v>
      </c>
      <c r="Q89" s="60"/>
    </row>
    <row r="90" spans="1:17" x14ac:dyDescent="0.25">
      <c r="A90" s="100" t="s">
        <v>583</v>
      </c>
      <c r="B90" s="60">
        <f t="shared" ref="B90:E90" si="52">IFERROR(100*_xlfn.RRI(7,B47,B54),"..")</f>
        <v>5.5355150422751409</v>
      </c>
      <c r="C90" s="60">
        <f t="shared" si="52"/>
        <v>6.6577827561965508</v>
      </c>
      <c r="D90" s="60">
        <f t="shared" si="52"/>
        <v>4.6338808746151372</v>
      </c>
      <c r="E90" s="60">
        <f t="shared" si="52"/>
        <v>5.1194648892551653</v>
      </c>
      <c r="F90" s="60">
        <f>IFERROR(100*_xlfn.RRI(7,F47,F54),"..")</f>
        <v>5.5721713200392653</v>
      </c>
      <c r="G90" s="60">
        <f t="shared" ref="G90:J90" si="53">IFERROR(100*_xlfn.RRI(7,G47,G54),"..")</f>
        <v>4.0758068627046562</v>
      </c>
      <c r="H90" s="60">
        <f t="shared" si="53"/>
        <v>3.7371151337127984</v>
      </c>
      <c r="I90" s="60">
        <f t="shared" si="53"/>
        <v>4.2770171047920469</v>
      </c>
      <c r="J90" s="60">
        <f t="shared" si="53"/>
        <v>3.1379338419517788</v>
      </c>
      <c r="K90" s="60">
        <f t="shared" ref="K90:P90" si="54">IFERROR(100*_xlfn.RRI(7,K47,K54),"..")</f>
        <v>3.8709906171795927</v>
      </c>
      <c r="L90" s="60">
        <f t="shared" si="54"/>
        <v>-0.33689875870657193</v>
      </c>
      <c r="M90" s="60">
        <f t="shared" si="54"/>
        <v>-0.2150562569127934</v>
      </c>
      <c r="N90" s="60">
        <f t="shared" si="54"/>
        <v>0.13644012010700646</v>
      </c>
      <c r="O90" s="60">
        <f t="shared" si="54"/>
        <v>-1.4771496872767687</v>
      </c>
      <c r="P90" s="60">
        <f t="shared" si="54"/>
        <v>1.0362222016538247</v>
      </c>
      <c r="Q90" s="60"/>
    </row>
    <row r="91" spans="1:17" x14ac:dyDescent="0.25">
      <c r="A91" s="100" t="s">
        <v>588</v>
      </c>
      <c r="B91" s="60">
        <f t="shared" ref="B91:E91" si="55">IFERROR(100*_xlfn.RRI(9,B45,B54),"..")</f>
        <v>5.8363659159261116</v>
      </c>
      <c r="C91" s="60">
        <f t="shared" si="55"/>
        <v>6.4659185439213562</v>
      </c>
      <c r="D91" s="60">
        <f t="shared" si="55"/>
        <v>4.8431463527492502</v>
      </c>
      <c r="E91" s="60">
        <f t="shared" si="55"/>
        <v>5.5221761665037228</v>
      </c>
      <c r="F91" s="60">
        <f>IFERROR(100*_xlfn.RRI(9,F45,F54),"..")</f>
        <v>5.7685677378948474</v>
      </c>
      <c r="G91" s="60">
        <f t="shared" ref="G91:J91" si="56">IFERROR(100*_xlfn.RRI(9,G45,G54),"..")</f>
        <v>3.2783236211772149</v>
      </c>
      <c r="H91" s="60">
        <f t="shared" si="56"/>
        <v>3.5993786081809809</v>
      </c>
      <c r="I91" s="60">
        <f t="shared" si="56"/>
        <v>3.7513008265891434</v>
      </c>
      <c r="J91" s="60">
        <f t="shared" si="56"/>
        <v>2.9118826528476971</v>
      </c>
      <c r="K91" s="60">
        <f t="shared" ref="K91:P91" si="57">IFERROR(100*_xlfn.RRI(9,K45,K54),"..")</f>
        <v>3.4702763053967578</v>
      </c>
      <c r="L91" s="60">
        <f t="shared" si="57"/>
        <v>-0.39837898129100324</v>
      </c>
      <c r="M91" s="60">
        <f t="shared" si="57"/>
        <v>-0.18788849801458785</v>
      </c>
      <c r="N91" s="60">
        <f t="shared" si="57"/>
        <v>8.4602951285472905E-2</v>
      </c>
      <c r="O91" s="60">
        <f t="shared" si="57"/>
        <v>-2.0901791262967317</v>
      </c>
      <c r="P91" s="60">
        <f t="shared" si="57"/>
        <v>1.3748856379781627</v>
      </c>
      <c r="Q91" s="60"/>
    </row>
    <row r="92" spans="1:17" x14ac:dyDescent="0.25">
      <c r="A92" s="100" t="s">
        <v>584</v>
      </c>
      <c r="B92" s="60">
        <f t="shared" ref="B92:E92" si="58">IFERROR(100*_xlfn.RRI(10,B36,B46),"..")</f>
        <v>4.9482579564149809</v>
      </c>
      <c r="C92" s="60">
        <f t="shared" si="58"/>
        <v>3.6418288348378125</v>
      </c>
      <c r="D92" s="60">
        <f t="shared" si="58"/>
        <v>3.7370016993068411</v>
      </c>
      <c r="E92" s="60">
        <f t="shared" si="58"/>
        <v>5.2679467532962265</v>
      </c>
      <c r="F92" s="60">
        <f>IFERROR(100*_xlfn.RRI(10,F36,F46),"..")</f>
        <v>4.4775626328847462</v>
      </c>
      <c r="G92" s="60">
        <f t="shared" ref="G92:J92" si="59">IFERROR(100*_xlfn.RRI(10,G36,G46),"..")</f>
        <v>3.704043773148169</v>
      </c>
      <c r="H92" s="60">
        <f t="shared" si="59"/>
        <v>4.6591146469819433</v>
      </c>
      <c r="I92" s="60">
        <f t="shared" si="59"/>
        <v>3.6486357936269531</v>
      </c>
      <c r="J92" s="60">
        <f t="shared" si="59"/>
        <v>4.6791342673085712</v>
      </c>
      <c r="K92" s="60">
        <f t="shared" ref="K92:P92" si="60">IFERROR(100*_xlfn.RRI(10,K36,K46),"..")</f>
        <v>4.271608396062998</v>
      </c>
      <c r="L92" s="60">
        <f t="shared" si="60"/>
        <v>-0.6591805041789911</v>
      </c>
      <c r="M92" s="60">
        <f t="shared" si="60"/>
        <v>-0.63657552272223805</v>
      </c>
      <c r="N92" s="60">
        <f t="shared" si="60"/>
        <v>-0.25881867526846847</v>
      </c>
      <c r="O92" s="60">
        <f t="shared" si="60"/>
        <v>-0.45543619162092819</v>
      </c>
      <c r="P92" s="60">
        <f t="shared" si="60"/>
        <v>2.0103190496890022</v>
      </c>
      <c r="Q92" s="60"/>
    </row>
    <row r="93" spans="1:17" x14ac:dyDescent="0.25">
      <c r="A93" s="100" t="s">
        <v>591</v>
      </c>
      <c r="B93" s="60">
        <f t="shared" ref="B93:E93" si="61">IFERROR(100*_xlfn.RRI(12,B34,B46),"..")</f>
        <v>5.4033644345991449</v>
      </c>
      <c r="C93" s="60">
        <f t="shared" si="61"/>
        <v>4.2166058483490421</v>
      </c>
      <c r="D93" s="60">
        <f t="shared" si="61"/>
        <v>4.3603935785598624</v>
      </c>
      <c r="E93" s="60">
        <f t="shared" si="61"/>
        <v>5.7226875538697541</v>
      </c>
      <c r="F93" s="60">
        <f>IFERROR(100*_xlfn.RRI(12,F34,F46),"..")</f>
        <v>4.9860350603906811</v>
      </c>
      <c r="G93" s="60">
        <f t="shared" ref="G93:J93" si="62">IFERROR(100*_xlfn.RRI(12,G34,G46),"..")</f>
        <v>5.500946253243888</v>
      </c>
      <c r="H93" s="60">
        <f t="shared" si="62"/>
        <v>4.7715549318374961</v>
      </c>
      <c r="I93" s="60">
        <f t="shared" si="62"/>
        <v>5.3226768431940741</v>
      </c>
      <c r="J93" s="60">
        <f t="shared" si="62"/>
        <v>4.6922548868158609</v>
      </c>
      <c r="K93" s="60">
        <f t="shared" ref="K93:P93" si="63">IFERROR(100*_xlfn.RRI(12,K34,K46),"..")</f>
        <v>5.0508595171765647</v>
      </c>
      <c r="L93" s="60">
        <f t="shared" si="63"/>
        <v>-0.4159604047998644</v>
      </c>
      <c r="M93" s="60">
        <f t="shared" si="63"/>
        <v>-0.32553822535363874</v>
      </c>
      <c r="N93" s="60">
        <f t="shared" si="63"/>
        <v>0.13420633288818706</v>
      </c>
      <c r="O93" s="60">
        <f t="shared" si="63"/>
        <v>0.19603498969458233</v>
      </c>
      <c r="P93" s="60">
        <f t="shared" si="63"/>
        <v>0.54533278968142973</v>
      </c>
      <c r="Q93" s="60"/>
    </row>
    <row r="94" spans="1:17" x14ac:dyDescent="0.25">
      <c r="A94" s="100" t="s">
        <v>585</v>
      </c>
      <c r="B94" s="60">
        <f t="shared" ref="B94:E94" si="64">IFERROR(100*_xlfn.RRI(7,B28,B35),"..")</f>
        <v>6.1559680334563271</v>
      </c>
      <c r="C94" s="60">
        <f t="shared" si="64"/>
        <v>6.2748279069823276</v>
      </c>
      <c r="D94" s="60">
        <f t="shared" si="64"/>
        <v>7.126425000066261</v>
      </c>
      <c r="E94" s="60">
        <f t="shared" si="64"/>
        <v>7.1870294642765176</v>
      </c>
      <c r="F94" s="60">
        <f>IFERROR(100*_xlfn.RRI(7,F28,F35),"..")</f>
        <v>6.3661952318806447</v>
      </c>
      <c r="G94" s="60">
        <f t="shared" ref="G94:J94" si="65">IFERROR(100*_xlfn.RRI(7,G28,G35),"..")</f>
        <v>7.8702399211856955</v>
      </c>
      <c r="H94" s="60">
        <f t="shared" si="65"/>
        <v>11.852978386990177</v>
      </c>
      <c r="I94" s="60">
        <f t="shared" si="65"/>
        <v>8.0244609230677675</v>
      </c>
      <c r="J94" s="60">
        <f t="shared" si="65"/>
        <v>12.039160191459985</v>
      </c>
      <c r="K94" s="60">
        <f t="shared" ref="K94:P94" si="66">IFERROR(100*_xlfn.RRI(7,K28,K35),"..")</f>
        <v>10.2413780082504</v>
      </c>
      <c r="L94" s="60">
        <f t="shared" si="66"/>
        <v>-0.48828903083855124</v>
      </c>
      <c r="M94" s="60">
        <f t="shared" si="66"/>
        <v>-0.50713044151213804</v>
      </c>
      <c r="N94" s="60">
        <f t="shared" si="66"/>
        <v>-1.6454063460509705</v>
      </c>
      <c r="O94" s="60">
        <f t="shared" si="66"/>
        <v>1.9378940293524272</v>
      </c>
      <c r="P94" s="60">
        <f t="shared" si="66"/>
        <v>1.6112210236045588</v>
      </c>
      <c r="Q94" s="60"/>
    </row>
    <row r="95" spans="1:17" x14ac:dyDescent="0.25">
      <c r="A95" s="100" t="s">
        <v>589</v>
      </c>
      <c r="B95" s="60" t="str">
        <f t="shared" ref="B95:E95" si="67">IFERROR(100*_xlfn.RRI(9,B26,B35),"..")</f>
        <v>..</v>
      </c>
      <c r="C95" s="60" t="str">
        <f t="shared" si="67"/>
        <v>..</v>
      </c>
      <c r="D95" s="60" t="str">
        <f t="shared" si="67"/>
        <v>..</v>
      </c>
      <c r="E95" s="60">
        <f t="shared" si="67"/>
        <v>8.2482395908325614</v>
      </c>
      <c r="F95" s="60">
        <f>IFERROR(100*_xlfn.RRI(9,F26,F35),"..")</f>
        <v>7.9969721606686361</v>
      </c>
      <c r="G95" s="60" t="str">
        <f t="shared" ref="G95:J95" si="68">IFERROR(100*_xlfn.RRI(9,G26,G35),"..")</f>
        <v>..</v>
      </c>
      <c r="H95" s="60" t="str">
        <f t="shared" si="68"/>
        <v>..</v>
      </c>
      <c r="I95" s="60">
        <f t="shared" si="68"/>
        <v>9.9002793004834277</v>
      </c>
      <c r="J95" s="60">
        <f t="shared" si="68"/>
        <v>14.663506742340759</v>
      </c>
      <c r="K95" s="60">
        <f t="shared" ref="K95:P95" si="69">IFERROR(100*_xlfn.RRI(9,K26,K35),"..")</f>
        <v>12.428264340903938</v>
      </c>
      <c r="L95" s="60">
        <f t="shared" si="69"/>
        <v>-0.10168761511331059</v>
      </c>
      <c r="M95" s="60">
        <f t="shared" si="69"/>
        <v>-0.18715155647213155</v>
      </c>
      <c r="N95" s="60">
        <f t="shared" si="69"/>
        <v>-0.49827197741687534</v>
      </c>
      <c r="O95" s="60">
        <f t="shared" si="69"/>
        <v>3.5844464588963953</v>
      </c>
      <c r="P95" s="60">
        <f t="shared" si="69"/>
        <v>-0.8728016550432649</v>
      </c>
      <c r="Q95" s="60"/>
    </row>
    <row r="96" spans="1:17" x14ac:dyDescent="0.25">
      <c r="A96" s="100" t="s">
        <v>586</v>
      </c>
      <c r="B96" s="60" t="str">
        <f t="shared" ref="B96:E96" si="70">IFERROR(100*_xlfn.RRI(4,B23,B27),"..")</f>
        <v>..</v>
      </c>
      <c r="C96" s="60" t="str">
        <f t="shared" si="70"/>
        <v>..</v>
      </c>
      <c r="D96" s="60" t="str">
        <f t="shared" si="70"/>
        <v>..</v>
      </c>
      <c r="E96" s="60">
        <f t="shared" si="70"/>
        <v>14.63725354153782</v>
      </c>
      <c r="F96" s="60">
        <f>IFERROR(100*_xlfn.RRI(4,F23,F27),"..")</f>
        <v>14.63725354153782</v>
      </c>
      <c r="G96" s="60" t="str">
        <f t="shared" ref="G96:J96" si="71">IFERROR(100*_xlfn.RRI(4,G23,G27),"..")</f>
        <v>..</v>
      </c>
      <c r="H96" s="60" t="str">
        <f t="shared" si="71"/>
        <v>..</v>
      </c>
      <c r="I96" s="60">
        <f t="shared" si="71"/>
        <v>12.429947447114987</v>
      </c>
      <c r="J96" s="60">
        <f t="shared" si="71"/>
        <v>12.342842435733402</v>
      </c>
      <c r="K96" s="60">
        <f t="shared" ref="K96:P96" si="72">IFERROR(100*_xlfn.RRI(4,K23,K27),"..")</f>
        <v>12.37949992851377</v>
      </c>
      <c r="L96" s="60">
        <f t="shared" si="72"/>
        <v>-0.42103923291665346</v>
      </c>
      <c r="M96" s="60">
        <f t="shared" si="72"/>
        <v>-0.57235562406665608</v>
      </c>
      <c r="N96" s="60">
        <f t="shared" si="72"/>
        <v>1.4362050394755688</v>
      </c>
      <c r="O96" s="60">
        <f t="shared" si="72"/>
        <v>-0.56155704347893298</v>
      </c>
      <c r="P96" s="60">
        <f t="shared" si="72"/>
        <v>0.75873924155158701</v>
      </c>
      <c r="Q96" s="60"/>
    </row>
    <row r="97" spans="1:17" x14ac:dyDescent="0.25">
      <c r="A97" s="100" t="s">
        <v>590</v>
      </c>
      <c r="B97" s="60" t="str">
        <f t="shared" ref="B97:E97" si="73">IFERROR(100*_xlfn.RRI(6,B21,B27),"..")</f>
        <v>..</v>
      </c>
      <c r="C97" s="60" t="str">
        <f t="shared" si="73"/>
        <v>..</v>
      </c>
      <c r="D97" s="60" t="str">
        <f t="shared" si="73"/>
        <v>..</v>
      </c>
      <c r="E97" s="60">
        <f t="shared" si="73"/>
        <v>13.922315590726075</v>
      </c>
      <c r="F97" s="60">
        <f>IFERROR(100*_xlfn.RRI(6,F21,F27),"..")</f>
        <v>13.922315590726097</v>
      </c>
      <c r="G97" s="60" t="str">
        <f t="shared" ref="G97:J97" si="74">IFERROR(100*_xlfn.RRI(6,G21,G27),"..")</f>
        <v>..</v>
      </c>
      <c r="H97" s="60" t="str">
        <f t="shared" si="74"/>
        <v>..</v>
      </c>
      <c r="I97" s="60">
        <f t="shared" si="74"/>
        <v>14.283312835312522</v>
      </c>
      <c r="J97" s="60">
        <f t="shared" si="74"/>
        <v>13.65878842811814</v>
      </c>
      <c r="K97" s="60">
        <f t="shared" ref="K97:P97" si="75">IFERROR(100*_xlfn.RRI(6,K21,K27),"..")</f>
        <v>13.918995154670966</v>
      </c>
      <c r="L97" s="60">
        <f t="shared" si="75"/>
        <v>-0.36199580158308153</v>
      </c>
      <c r="M97" s="60">
        <f t="shared" si="75"/>
        <v>-0.27140278383651628</v>
      </c>
      <c r="N97" s="60">
        <f t="shared" si="75"/>
        <v>0.86274673463690998</v>
      </c>
      <c r="O97" s="60">
        <f t="shared" si="75"/>
        <v>0.85980693922331763</v>
      </c>
      <c r="P97" s="60">
        <f t="shared" si="75"/>
        <v>-0.34676173361547491</v>
      </c>
      <c r="Q97" s="60"/>
    </row>
    <row r="98" spans="1:17" x14ac:dyDescent="0.25">
      <c r="A98" s="5"/>
      <c r="B98" s="60"/>
      <c r="C98" s="60"/>
      <c r="D98" s="60"/>
      <c r="E98" s="60"/>
      <c r="F98" s="60"/>
      <c r="G98" s="60"/>
      <c r="H98" s="60"/>
      <c r="I98" s="60"/>
      <c r="J98" s="60"/>
      <c r="K98" s="60"/>
      <c r="L98" s="60"/>
      <c r="M98" s="60"/>
      <c r="N98" s="60"/>
      <c r="O98" s="60"/>
      <c r="Q98" s="105"/>
    </row>
    <row r="99" spans="1:17" x14ac:dyDescent="0.25">
      <c r="A99" s="5" t="s">
        <v>601</v>
      </c>
      <c r="B99" s="60"/>
      <c r="C99" s="60"/>
      <c r="D99" s="60"/>
      <c r="E99" s="60"/>
      <c r="F99" s="60"/>
      <c r="G99" s="60"/>
      <c r="H99" s="60"/>
      <c r="I99" s="60"/>
      <c r="J99" s="60"/>
      <c r="K99" s="60"/>
      <c r="L99" s="60"/>
      <c r="M99" s="60"/>
      <c r="N99" s="60"/>
      <c r="O99" s="60"/>
      <c r="Q99" s="105"/>
    </row>
    <row r="100" spans="1:17" x14ac:dyDescent="0.25">
      <c r="A100" s="100" t="s">
        <v>500</v>
      </c>
      <c r="B100" s="60" t="str">
        <f t="shared" ref="B100:E100" si="76">IFERROR(100*_xlfn.RRI(20,B7,B27),"..")</f>
        <v>..</v>
      </c>
      <c r="C100" s="60" t="str">
        <f t="shared" si="76"/>
        <v>..</v>
      </c>
      <c r="D100" s="60" t="str">
        <f t="shared" si="76"/>
        <v>..</v>
      </c>
      <c r="E100" s="60">
        <f t="shared" si="76"/>
        <v>11.344883543220895</v>
      </c>
      <c r="F100" s="60">
        <f>IFERROR(100*_xlfn.RRI(20,F7,F27),"..")</f>
        <v>11.344883543220895</v>
      </c>
      <c r="G100" s="60" t="str">
        <f t="shared" ref="G100:J100" si="77">IFERROR(100*_xlfn.RRI(20,G7,G27),"..")</f>
        <v>..</v>
      </c>
      <c r="H100" s="60" t="str">
        <f t="shared" si="77"/>
        <v>..</v>
      </c>
      <c r="I100" s="60">
        <f t="shared" si="77"/>
        <v>11.303725573383506</v>
      </c>
      <c r="J100" s="60">
        <f t="shared" si="77"/>
        <v>10.70262334386074</v>
      </c>
      <c r="K100" s="60">
        <f t="shared" ref="K100:P100" si="78">IFERROR(100*_xlfn.RRI(20,K7,K27),"..")</f>
        <v>10.947595980674162</v>
      </c>
      <c r="L100" s="60">
        <f t="shared" si="78"/>
        <v>-0.25190812639113158</v>
      </c>
      <c r="M100" s="60">
        <f t="shared" si="78"/>
        <v>0.29486425464957389</v>
      </c>
      <c r="N100" s="60">
        <f t="shared" si="78"/>
        <v>-0.10186638667645243</v>
      </c>
      <c r="O100" s="60">
        <f t="shared" si="78"/>
        <v>-0.45831101837612298</v>
      </c>
      <c r="P100" s="60">
        <f t="shared" si="78"/>
        <v>-0.40427841138706011</v>
      </c>
      <c r="Q100" s="60"/>
    </row>
    <row r="101" spans="1:17" x14ac:dyDescent="0.25">
      <c r="A101" s="100" t="s">
        <v>501</v>
      </c>
      <c r="B101" s="60">
        <f t="shared" ref="B101:E101" si="79">IFERROR(100*_xlfn.RRI(19,B27,B46),"..")</f>
        <v>5.894930695103251</v>
      </c>
      <c r="C101" s="60">
        <f t="shared" si="79"/>
        <v>5.1881653943217643</v>
      </c>
      <c r="D101" s="60">
        <f t="shared" si="79"/>
        <v>5.4896206493810773</v>
      </c>
      <c r="E101" s="60">
        <f t="shared" si="79"/>
        <v>6.3044326870663969</v>
      </c>
      <c r="F101" s="60">
        <f>IFERROR(100*_xlfn.RRI(19,F27,F46),"..")</f>
        <v>5.6894371151814616</v>
      </c>
      <c r="G101" s="60">
        <f t="shared" ref="G101:J101" si="80">IFERROR(100*_xlfn.RRI(19,G27,G46),"..")</f>
        <v>6.4099526221540692</v>
      </c>
      <c r="H101" s="60">
        <f t="shared" si="80"/>
        <v>6.740271562068445</v>
      </c>
      <c r="I101" s="60">
        <f t="shared" si="80"/>
        <v>6.3726995324703717</v>
      </c>
      <c r="J101" s="60">
        <f t="shared" si="80"/>
        <v>6.801908875632634</v>
      </c>
      <c r="K101" s="60">
        <f t="shared" ref="K101:P101" si="81">IFERROR(100*_xlfn.RRI(19,K27,K46),"..")</f>
        <v>6.6077967519896808</v>
      </c>
      <c r="L101" s="60">
        <f t="shared" si="81"/>
        <v>-0.42528607924523509</v>
      </c>
      <c r="M101" s="60">
        <f t="shared" si="81"/>
        <v>-0.35731130432588021</v>
      </c>
      <c r="N101" s="60">
        <f t="shared" si="81"/>
        <v>-0.25311842411592789</v>
      </c>
      <c r="O101" s="60">
        <f t="shared" si="81"/>
        <v>0.61360499155473924</v>
      </c>
      <c r="P101" s="60">
        <f t="shared" si="81"/>
        <v>0.71371551413490497</v>
      </c>
      <c r="Q101" s="60"/>
    </row>
    <row r="102" spans="1:17" x14ac:dyDescent="0.25">
      <c r="A102" s="100" t="s">
        <v>526</v>
      </c>
      <c r="B102" s="60">
        <f t="shared" ref="B102:E102" si="82">IFERROR(100*_xlfn.RRI(14,B43,B57),"..")</f>
        <v>5.184256719826541</v>
      </c>
      <c r="C102" s="60">
        <f t="shared" si="82"/>
        <v>5.8962248126213535</v>
      </c>
      <c r="D102" s="60">
        <f t="shared" si="82"/>
        <v>4.3291303268748527</v>
      </c>
      <c r="E102" s="60">
        <f t="shared" si="82"/>
        <v>5.3455449072757455</v>
      </c>
      <c r="F102" s="60">
        <f>IFERROR(100*_xlfn.RRI(14,F43,F57),"..")</f>
        <v>5.162656102381602</v>
      </c>
      <c r="G102" s="60">
        <f t="shared" ref="G102:J102" si="83">IFERROR(100*_xlfn.RRI(14,G43,G57),"..")</f>
        <v>3.2215725033680309</v>
      </c>
      <c r="H102" s="60">
        <f t="shared" si="83"/>
        <v>3.7861698453094172</v>
      </c>
      <c r="I102" s="60">
        <f t="shared" si="83"/>
        <v>3.4378136799111836</v>
      </c>
      <c r="J102" s="60">
        <f t="shared" si="83"/>
        <v>3.2431873516373333</v>
      </c>
      <c r="K102" s="60">
        <f t="shared" ref="K102:P102" si="84">IFERROR(100*_xlfn.RRI(14,K43,K57),"..")</f>
        <v>3.5556650525937705</v>
      </c>
      <c r="L102" s="60">
        <f t="shared" si="84"/>
        <v>-0.24254274770129092</v>
      </c>
      <c r="M102" s="60">
        <f t="shared" si="84"/>
        <v>-7.7068413188130513E-2</v>
      </c>
      <c r="N102" s="60">
        <f t="shared" si="84"/>
        <v>0.24147810305670259</v>
      </c>
      <c r="O102" s="60">
        <f t="shared" si="84"/>
        <v>-1.2903124022372037</v>
      </c>
      <c r="P102" s="60">
        <f t="shared" si="84"/>
        <v>0.6580326105667833</v>
      </c>
      <c r="Q102" s="60"/>
    </row>
    <row r="103" spans="1:17" x14ac:dyDescent="0.25">
      <c r="A103" s="100" t="s">
        <v>558</v>
      </c>
      <c r="B103" s="60">
        <f t="shared" ref="B103:E103" si="85">IFERROR(100*_xlfn.RRI(6,B54,B60),"..")</f>
        <v>3.5550991770629814</v>
      </c>
      <c r="C103" s="60">
        <f t="shared" si="85"/>
        <v>5.4181093160406535</v>
      </c>
      <c r="D103" s="60">
        <f t="shared" si="85"/>
        <v>3.5924057290361411</v>
      </c>
      <c r="E103" s="60" t="str">
        <f t="shared" si="85"/>
        <v>..</v>
      </c>
      <c r="F103" s="60">
        <f>IFERROR(100*_xlfn.RRI(6,F54,F60),"..")</f>
        <v>3.9182515603404466</v>
      </c>
      <c r="G103" s="60">
        <f t="shared" ref="G103:J103" si="86">IFERROR(100*_xlfn.RRI(6,G54,G60),"..")</f>
        <v>3.7669934537257088</v>
      </c>
      <c r="H103" s="60">
        <f t="shared" si="86"/>
        <v>3.7414040950352723</v>
      </c>
      <c r="I103" s="60" t="str">
        <f t="shared" si="86"/>
        <v>..</v>
      </c>
      <c r="J103" s="60" t="str">
        <f t="shared" si="86"/>
        <v>..</v>
      </c>
      <c r="K103" s="60">
        <f t="shared" ref="K103:P103" si="87">IFERROR(100*_xlfn.RRI(6,K54,K60),"..")</f>
        <v>3.7516024756097943</v>
      </c>
      <c r="L103" s="60">
        <f t="shared" si="87"/>
        <v>-4.788333738363626E-2</v>
      </c>
      <c r="M103" s="60">
        <f t="shared" si="87"/>
        <v>0.19496145360005102</v>
      </c>
      <c r="N103" s="60">
        <f t="shared" si="87"/>
        <v>0.75360422154575613</v>
      </c>
      <c r="O103" s="60">
        <f t="shared" si="87"/>
        <v>0.59203014120161601</v>
      </c>
      <c r="P103" s="60">
        <f t="shared" si="87"/>
        <v>-1.1503610161731403</v>
      </c>
      <c r="Q103" s="60"/>
    </row>
    <row r="104" spans="1:17" x14ac:dyDescent="0.25">
      <c r="A104" s="100" t="s">
        <v>579</v>
      </c>
      <c r="B104" s="60">
        <f t="shared" ref="B104:E104" si="88">IFERROR(100*_xlfn.RRI(5,B60,B65),"..")</f>
        <v>3.1319302246072045</v>
      </c>
      <c r="C104" s="60">
        <f t="shared" si="88"/>
        <v>3.7420971128753866</v>
      </c>
      <c r="D104" s="60">
        <f t="shared" si="88"/>
        <v>4.0574257069619923</v>
      </c>
      <c r="E104" s="60" t="str">
        <f t="shared" si="88"/>
        <v>..</v>
      </c>
      <c r="F104" s="60">
        <f>IFERROR(100*_xlfn.RRI(5,F60,F65),"..")</f>
        <v>3.4152150118089697</v>
      </c>
      <c r="G104" s="60">
        <f t="shared" ref="G104:J104" si="89">IFERROR(100*_xlfn.RRI(5,G60,G65),"..")</f>
        <v>3.9731441845417104</v>
      </c>
      <c r="H104" s="60">
        <f t="shared" si="89"/>
        <v>3.8658486163241523</v>
      </c>
      <c r="I104" s="60" t="str">
        <f t="shared" si="89"/>
        <v>..</v>
      </c>
      <c r="J104" s="60" t="str">
        <f t="shared" si="89"/>
        <v>..</v>
      </c>
      <c r="K104" s="60">
        <f t="shared" ref="K104:P104" si="90">IFERROR(100*_xlfn.RRI(5,K60,K65),"..")</f>
        <v>3.9086855206036608</v>
      </c>
      <c r="L104" s="60">
        <f t="shared" si="90"/>
        <v>0.22773143898193737</v>
      </c>
      <c r="M104" s="60">
        <f t="shared" si="90"/>
        <v>0.34693054124146361</v>
      </c>
      <c r="N104" s="60">
        <f t="shared" si="90"/>
        <v>0.41981438101281743</v>
      </c>
      <c r="O104" s="60">
        <f t="shared" si="90"/>
        <v>0.89899161707047703</v>
      </c>
      <c r="P104" s="60">
        <f t="shared" si="90"/>
        <v>-1.516159332255973</v>
      </c>
      <c r="Q104" s="60"/>
    </row>
    <row r="105" spans="1:17" x14ac:dyDescent="0.25">
      <c r="A105" s="100" t="s">
        <v>658</v>
      </c>
      <c r="B105" s="60" t="str">
        <f t="shared" ref="B105:E105" si="91">IFERROR(100*_xlfn.RRI(21,B22,B43),"..")</f>
        <v>..</v>
      </c>
      <c r="C105" s="60" t="str">
        <f t="shared" si="91"/>
        <v>..</v>
      </c>
      <c r="D105" s="60" t="str">
        <f t="shared" si="91"/>
        <v>..</v>
      </c>
      <c r="E105" s="60">
        <f t="shared" si="91"/>
        <v>8.1570710643361863</v>
      </c>
      <c r="F105" s="60">
        <f>IFERROR(100*_xlfn.RRI(21,F22,F43),"..")</f>
        <v>7.5297593275604813</v>
      </c>
      <c r="G105" s="60" t="str">
        <f t="shared" ref="G105:J105" si="92">IFERROR(100*_xlfn.RRI(21,G22,G43),"..")</f>
        <v>..</v>
      </c>
      <c r="H105" s="60" t="str">
        <f t="shared" si="92"/>
        <v>..</v>
      </c>
      <c r="I105" s="60">
        <f t="shared" si="92"/>
        <v>8.4278547902053589</v>
      </c>
      <c r="J105" s="60">
        <f t="shared" si="92"/>
        <v>8.1867102939069412</v>
      </c>
      <c r="K105" s="60">
        <f t="shared" ref="K105:P105" si="93">IFERROR(100*_xlfn.RRI(21,K22,K43),"..")</f>
        <v>8.2190750733384554</v>
      </c>
      <c r="L105" s="60">
        <f t="shared" si="93"/>
        <v>-0.37993549054210485</v>
      </c>
      <c r="M105" s="60">
        <f t="shared" si="93"/>
        <v>-0.38253768484589612</v>
      </c>
      <c r="N105" s="60">
        <f t="shared" si="93"/>
        <v>0.1640240265540438</v>
      </c>
      <c r="O105" s="60">
        <f t="shared" si="93"/>
        <v>0.80612198486584852</v>
      </c>
      <c r="P105" s="60">
        <f t="shared" si="93"/>
        <v>0.398677856814178</v>
      </c>
      <c r="Q105" s="60"/>
    </row>
    <row r="106" spans="1:17" s="105" customFormat="1" x14ac:dyDescent="0.25">
      <c r="A106" s="105" t="s">
        <v>747</v>
      </c>
      <c r="B106" s="9">
        <f t="shared" ref="B106:E106" si="94">IFERROR(100*_xlfn.RRI(20,B43,B63),"..")</f>
        <v>4.8674626232507512</v>
      </c>
      <c r="C106" s="9">
        <f t="shared" si="94"/>
        <v>5.2525218466334733</v>
      </c>
      <c r="D106" s="9">
        <f t="shared" si="94"/>
        <v>4.2484444420717082</v>
      </c>
      <c r="E106" s="9" t="str">
        <f t="shared" si="94"/>
        <v>..</v>
      </c>
      <c r="F106" s="9">
        <f>IFERROR(100*_xlfn.RRI(20,F43,F63),"..")</f>
        <v>4.8262634111231106</v>
      </c>
      <c r="G106" s="9">
        <f t="shared" ref="G106:J106" si="95">IFERROR(100*_xlfn.RRI(20,G43,G63),"..")</f>
        <v>3.604890390498916</v>
      </c>
      <c r="H106" s="9">
        <f t="shared" si="95"/>
        <v>4.128215115706757</v>
      </c>
      <c r="I106" s="9" t="str">
        <f t="shared" si="95"/>
        <v>..</v>
      </c>
      <c r="J106" s="9" t="str">
        <f t="shared" si="95"/>
        <v>..</v>
      </c>
      <c r="K106" s="9">
        <f t="shared" ref="K106:P106" si="96">IFERROR(100*_xlfn.RRI(20,K43,K63),"..")</f>
        <v>3.9161229211788218</v>
      </c>
      <c r="L106" s="9">
        <f t="shared" si="96"/>
        <v>-0.21859419894199039</v>
      </c>
      <c r="M106" s="9">
        <f t="shared" si="96"/>
        <v>-3.3144581723854039E-2</v>
      </c>
      <c r="N106" s="9">
        <f t="shared" si="96"/>
        <v>0.42029805856467206</v>
      </c>
      <c r="O106" s="9">
        <f t="shared" si="96"/>
        <v>-0.45158820639663588</v>
      </c>
      <c r="P106" s="9">
        <f t="shared" si="96"/>
        <v>1.905815742142547E-2</v>
      </c>
      <c r="Q106" s="9"/>
    </row>
    <row r="107" spans="1:17" x14ac:dyDescent="0.25">
      <c r="F107" s="60"/>
      <c r="G107" s="60"/>
      <c r="H107" s="60"/>
      <c r="I107" s="60"/>
      <c r="J107" s="60"/>
      <c r="K107" s="60"/>
      <c r="L107" s="60"/>
      <c r="M107" s="60"/>
    </row>
    <row r="108" spans="1:17" s="105" customFormat="1" ht="30.75" customHeight="1" x14ac:dyDescent="0.25">
      <c r="A108" s="153" t="s">
        <v>906</v>
      </c>
      <c r="B108" s="162"/>
      <c r="C108" s="162"/>
      <c r="D108" s="162"/>
      <c r="E108" s="162"/>
      <c r="F108" s="151"/>
      <c r="G108" s="164"/>
      <c r="H108" s="164"/>
      <c r="I108" s="164"/>
      <c r="J108" s="151"/>
      <c r="K108" s="151"/>
      <c r="L108" s="151"/>
      <c r="M108" s="151"/>
    </row>
    <row r="109" spans="1:17" s="105" customFormat="1" ht="48.75" customHeight="1" x14ac:dyDescent="0.25">
      <c r="A109" s="162"/>
      <c r="B109" s="178" t="s">
        <v>1105</v>
      </c>
      <c r="C109" s="178"/>
      <c r="D109" s="178"/>
      <c r="E109" s="178"/>
      <c r="F109" s="151"/>
      <c r="G109" s="164"/>
      <c r="H109" s="164"/>
      <c r="I109" s="164"/>
      <c r="J109" s="151"/>
      <c r="K109" s="151"/>
      <c r="L109" s="151"/>
      <c r="M109" s="151"/>
    </row>
    <row r="110" spans="1:17" s="105" customFormat="1" ht="64.5" customHeight="1" x14ac:dyDescent="0.25">
      <c r="A110" s="162"/>
      <c r="B110" s="178" t="s">
        <v>1110</v>
      </c>
      <c r="C110" s="178"/>
      <c r="D110" s="178"/>
      <c r="E110" s="178"/>
      <c r="F110" s="151"/>
      <c r="G110" s="164"/>
      <c r="H110" s="164"/>
      <c r="I110" s="164"/>
      <c r="J110" s="151"/>
      <c r="K110" s="151"/>
      <c r="L110" s="151"/>
      <c r="M110" s="151"/>
    </row>
    <row r="111" spans="1:17" s="105" customFormat="1" ht="14.25" customHeight="1" x14ac:dyDescent="0.25">
      <c r="A111" s="162"/>
      <c r="B111" s="178"/>
      <c r="C111" s="178"/>
      <c r="D111" s="178"/>
      <c r="E111" s="178"/>
      <c r="F111" s="151"/>
      <c r="G111" s="164"/>
      <c r="H111" s="164"/>
      <c r="I111" s="164"/>
      <c r="J111" s="151"/>
      <c r="K111" s="151"/>
      <c r="L111" s="151"/>
      <c r="M111" s="151"/>
    </row>
    <row r="112" spans="1:17" s="105" customFormat="1" ht="33" customHeight="1" x14ac:dyDescent="0.25">
      <c r="A112" s="153" t="s">
        <v>893</v>
      </c>
      <c r="B112" s="178"/>
      <c r="C112" s="178"/>
      <c r="D112" s="178"/>
      <c r="E112" s="178"/>
      <c r="F112" s="151"/>
      <c r="G112" s="164"/>
      <c r="H112" s="164"/>
      <c r="I112" s="164"/>
      <c r="J112" s="151"/>
      <c r="K112" s="151"/>
      <c r="L112" s="151"/>
      <c r="M112" s="151"/>
    </row>
    <row r="113" spans="1:13" s="105" customFormat="1" ht="31.5" customHeight="1" x14ac:dyDescent="0.25">
      <c r="A113" s="162"/>
      <c r="B113" s="178" t="s">
        <v>894</v>
      </c>
      <c r="C113" s="178"/>
      <c r="D113" s="178"/>
      <c r="E113" s="178"/>
      <c r="F113" s="151"/>
      <c r="G113" s="164"/>
      <c r="H113" s="164"/>
      <c r="I113" s="164"/>
      <c r="J113" s="151"/>
      <c r="K113" s="151"/>
      <c r="L113" s="151"/>
      <c r="M113" s="151"/>
    </row>
    <row r="114" spans="1:13" s="107" customFormat="1" ht="31.5" customHeight="1" x14ac:dyDescent="0.25">
      <c r="A114" s="162"/>
      <c r="B114" s="178" t="s">
        <v>895</v>
      </c>
      <c r="C114" s="178"/>
      <c r="D114" s="178"/>
      <c r="E114" s="178"/>
    </row>
    <row r="115" spans="1:13" s="104" customFormat="1" ht="14.25" customHeight="1" x14ac:dyDescent="0.25">
      <c r="A115" s="151"/>
      <c r="B115" s="178"/>
      <c r="C115" s="178"/>
      <c r="D115" s="178"/>
      <c r="E115" s="178"/>
    </row>
    <row r="116" spans="1:13" s="105" customFormat="1" ht="30" customHeight="1" x14ac:dyDescent="0.25">
      <c r="A116" s="153" t="s">
        <v>1107</v>
      </c>
      <c r="B116" s="178"/>
      <c r="C116" s="178"/>
      <c r="D116" s="178"/>
      <c r="E116" s="178"/>
      <c r="F116" s="104"/>
      <c r="G116" s="164"/>
      <c r="H116" s="164"/>
      <c r="I116" s="164"/>
      <c r="J116" s="104"/>
      <c r="K116" s="104"/>
      <c r="L116" s="104"/>
      <c r="M116" s="104"/>
    </row>
    <row r="117" spans="1:13" s="105" customFormat="1" ht="35.25" customHeight="1" x14ac:dyDescent="0.25">
      <c r="A117" s="162"/>
      <c r="B117" s="178" t="s">
        <v>909</v>
      </c>
      <c r="C117" s="178"/>
      <c r="D117" s="178"/>
      <c r="E117" s="178"/>
      <c r="F117" s="54"/>
      <c r="G117" s="164"/>
      <c r="H117" s="164"/>
      <c r="I117" s="164"/>
    </row>
    <row r="118" spans="1:13" s="105" customFormat="1" ht="35.25" customHeight="1" x14ac:dyDescent="0.25">
      <c r="A118" s="162"/>
      <c r="B118" s="178" t="s">
        <v>855</v>
      </c>
      <c r="C118" s="178"/>
      <c r="D118" s="178"/>
      <c r="E118" s="178"/>
      <c r="F118" s="54"/>
      <c r="G118" s="164"/>
      <c r="H118" s="164"/>
      <c r="I118" s="164"/>
    </row>
    <row r="119" spans="1:13" s="105" customFormat="1" ht="46.5" customHeight="1" x14ac:dyDescent="0.25">
      <c r="A119" s="162"/>
      <c r="B119" s="178" t="s">
        <v>856</v>
      </c>
      <c r="C119" s="178"/>
      <c r="D119" s="178"/>
      <c r="E119" s="178"/>
      <c r="F119" s="54"/>
      <c r="G119" s="164"/>
      <c r="H119" s="164"/>
      <c r="I119" s="164"/>
    </row>
    <row r="120" spans="1:13" s="105" customFormat="1" ht="14.25" customHeight="1" x14ac:dyDescent="0.25">
      <c r="A120" s="162"/>
      <c r="B120" s="178"/>
      <c r="C120" s="178"/>
      <c r="D120" s="178"/>
      <c r="E120" s="178"/>
      <c r="F120" s="54"/>
      <c r="G120" s="164"/>
      <c r="H120" s="164"/>
      <c r="I120" s="164"/>
    </row>
    <row r="121" spans="1:13" s="105" customFormat="1" ht="14.25" customHeight="1" x14ac:dyDescent="0.25">
      <c r="A121" s="153" t="s">
        <v>857</v>
      </c>
      <c r="B121" s="178"/>
      <c r="C121" s="178"/>
      <c r="D121" s="178"/>
      <c r="E121" s="178"/>
      <c r="F121" s="54"/>
      <c r="G121" s="164"/>
      <c r="H121" s="164"/>
      <c r="I121" s="164"/>
    </row>
    <row r="122" spans="1:13" s="105" customFormat="1" ht="14.25" customHeight="1" x14ac:dyDescent="0.25">
      <c r="A122" s="162"/>
      <c r="B122" s="178" t="s">
        <v>858</v>
      </c>
      <c r="C122" s="178"/>
      <c r="D122" s="178"/>
      <c r="E122" s="178"/>
      <c r="F122" s="54"/>
      <c r="G122" s="164"/>
      <c r="H122" s="164"/>
      <c r="I122" s="164"/>
    </row>
    <row r="123" spans="1:13" s="105" customFormat="1" ht="14.25" customHeight="1" x14ac:dyDescent="0.25">
      <c r="A123" s="162"/>
      <c r="B123" s="178" t="s">
        <v>859</v>
      </c>
      <c r="C123" s="178"/>
      <c r="D123" s="178"/>
      <c r="E123" s="178"/>
      <c r="F123" s="54"/>
      <c r="G123" s="164"/>
      <c r="H123" s="164"/>
      <c r="I123" s="164"/>
    </row>
    <row r="124" spans="1:13" s="105" customFormat="1" ht="14.25" customHeight="1" x14ac:dyDescent="0.25">
      <c r="A124" s="162"/>
      <c r="B124" s="178" t="s">
        <v>860</v>
      </c>
      <c r="C124" s="178"/>
      <c r="D124" s="178"/>
      <c r="E124" s="178"/>
      <c r="F124" s="54"/>
      <c r="G124" s="164"/>
      <c r="H124" s="164"/>
      <c r="I124" s="164"/>
    </row>
    <row r="125" spans="1:13" s="105" customFormat="1" ht="32.25" customHeight="1" x14ac:dyDescent="0.25">
      <c r="A125" s="162"/>
      <c r="B125" s="178" t="s">
        <v>861</v>
      </c>
      <c r="C125" s="178"/>
      <c r="D125" s="178"/>
      <c r="E125" s="178"/>
      <c r="F125" s="54"/>
      <c r="G125" s="164"/>
      <c r="H125" s="164"/>
      <c r="I125" s="164"/>
    </row>
    <row r="126" spans="1:13" x14ac:dyDescent="0.25">
      <c r="A126" s="4"/>
      <c r="F126" s="61"/>
      <c r="G126" s="61"/>
      <c r="H126" s="61"/>
      <c r="I126" s="61"/>
      <c r="J126" s="61"/>
      <c r="K126" s="61"/>
      <c r="L126" s="61"/>
      <c r="M126" s="61"/>
    </row>
    <row r="127" spans="1:13" x14ac:dyDescent="0.25">
      <c r="A127" s="164"/>
      <c r="B127" s="164"/>
      <c r="C127" s="164"/>
      <c r="D127" s="164"/>
      <c r="E127" s="164"/>
      <c r="F127" s="164"/>
      <c r="G127" s="61"/>
      <c r="H127" s="61"/>
      <c r="I127" s="61"/>
      <c r="J127" s="61"/>
      <c r="K127" s="61"/>
      <c r="L127" s="61"/>
      <c r="M127" s="61"/>
    </row>
    <row r="128" spans="1:13" x14ac:dyDescent="0.25">
      <c r="A128" s="164"/>
      <c r="B128" s="21"/>
      <c r="C128" s="21"/>
      <c r="D128" s="21"/>
      <c r="E128" s="21"/>
      <c r="F128" s="164"/>
      <c r="G128" s="61"/>
      <c r="H128" s="61"/>
      <c r="I128" s="61"/>
      <c r="J128" s="61"/>
      <c r="K128" s="61"/>
      <c r="L128" s="61"/>
      <c r="M128" s="61"/>
    </row>
    <row r="129" spans="1:13" x14ac:dyDescent="0.25">
      <c r="A129" s="164"/>
      <c r="B129" s="164"/>
      <c r="C129" s="164"/>
      <c r="D129" s="164"/>
      <c r="E129" s="164"/>
      <c r="F129" s="164"/>
      <c r="G129" s="61"/>
      <c r="H129" s="61"/>
      <c r="I129" s="61"/>
      <c r="J129" s="61"/>
      <c r="K129" s="61"/>
      <c r="L129" s="61"/>
      <c r="M129" s="61"/>
    </row>
    <row r="130" spans="1:13" x14ac:dyDescent="0.25">
      <c r="A130" s="164"/>
      <c r="B130" s="164"/>
      <c r="C130" s="164"/>
      <c r="D130" s="164"/>
      <c r="E130" s="164"/>
      <c r="F130" s="164"/>
      <c r="G130" s="61"/>
      <c r="H130" s="61"/>
      <c r="I130" s="61"/>
      <c r="J130" s="61"/>
      <c r="K130" s="61"/>
      <c r="L130" s="61"/>
      <c r="M130" s="61"/>
    </row>
    <row r="131" spans="1:13" x14ac:dyDescent="0.25">
      <c r="A131" s="164"/>
      <c r="B131" s="164"/>
      <c r="C131" s="164"/>
      <c r="D131" s="164"/>
      <c r="E131" s="164"/>
      <c r="F131" s="164"/>
      <c r="G131" s="61"/>
      <c r="H131" s="61"/>
      <c r="I131" s="61"/>
      <c r="J131" s="61"/>
      <c r="K131" s="61"/>
      <c r="L131" s="61"/>
      <c r="M131" s="61"/>
    </row>
    <row r="132" spans="1:13" x14ac:dyDescent="0.25">
      <c r="A132" s="164"/>
      <c r="B132" s="164"/>
      <c r="C132" s="164"/>
      <c r="D132" s="164"/>
      <c r="E132" s="164"/>
      <c r="F132" s="164"/>
      <c r="G132" s="61"/>
      <c r="H132" s="61"/>
      <c r="I132" s="61"/>
      <c r="J132" s="61"/>
      <c r="K132" s="61"/>
      <c r="L132" s="61"/>
      <c r="M132" s="61"/>
    </row>
    <row r="133" spans="1:13" x14ac:dyDescent="0.25">
      <c r="A133" s="164"/>
      <c r="B133" s="164"/>
      <c r="C133" s="164"/>
      <c r="D133" s="164"/>
      <c r="E133" s="164"/>
      <c r="F133" s="164"/>
      <c r="G133" s="61"/>
      <c r="H133" s="61"/>
      <c r="I133" s="61"/>
      <c r="J133" s="61"/>
      <c r="K133" s="61"/>
      <c r="L133" s="61"/>
      <c r="M133" s="61"/>
    </row>
    <row r="134" spans="1:13" x14ac:dyDescent="0.25">
      <c r="A134" s="164"/>
      <c r="B134" s="164"/>
      <c r="C134" s="164"/>
      <c r="D134" s="164"/>
      <c r="E134" s="164"/>
      <c r="F134" s="164"/>
      <c r="G134" s="61"/>
      <c r="H134" s="61"/>
      <c r="I134" s="61"/>
      <c r="J134" s="61"/>
      <c r="K134" s="61"/>
      <c r="L134" s="61"/>
      <c r="M134" s="61"/>
    </row>
    <row r="135" spans="1:13" x14ac:dyDescent="0.25">
      <c r="A135" s="164"/>
      <c r="B135" s="164"/>
      <c r="C135" s="164"/>
      <c r="D135" s="164"/>
      <c r="E135" s="164"/>
      <c r="F135" s="164"/>
      <c r="G135" s="61"/>
      <c r="H135" s="61"/>
      <c r="I135" s="61"/>
      <c r="J135" s="61"/>
      <c r="K135" s="61"/>
      <c r="L135" s="61"/>
      <c r="M135" s="61"/>
    </row>
  </sheetData>
  <mergeCells count="17">
    <mergeCell ref="B109:E109"/>
    <mergeCell ref="B110:E110"/>
    <mergeCell ref="B117:E117"/>
    <mergeCell ref="B118:E118"/>
    <mergeCell ref="B119:E119"/>
    <mergeCell ref="B111:E111"/>
    <mergeCell ref="B112:E112"/>
    <mergeCell ref="B113:E113"/>
    <mergeCell ref="B114:E114"/>
    <mergeCell ref="B115:E115"/>
    <mergeCell ref="B116:E116"/>
    <mergeCell ref="B120:E120"/>
    <mergeCell ref="B121:E121"/>
    <mergeCell ref="B123:E123"/>
    <mergeCell ref="B124:E124"/>
    <mergeCell ref="B125:E125"/>
    <mergeCell ref="B122:E122"/>
  </mergeCells>
  <phoneticPr fontId="24"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A554-D87C-4CB1-AEDD-1996182D38DF}">
  <dimension ref="A1:O135"/>
  <sheetViews>
    <sheetView workbookViewId="0">
      <pane xSplit="1" ySplit="20" topLeftCell="B21" activePane="bottomRight" state="frozen"/>
      <selection pane="topRight" activeCell="B1" sqref="B1"/>
      <selection pane="bottomLeft" activeCell="A21" sqref="A21"/>
      <selection pane="bottomRight" activeCell="H101" sqref="H101:I101"/>
    </sheetView>
  </sheetViews>
  <sheetFormatPr defaultRowHeight="15" x14ac:dyDescent="0.25"/>
  <cols>
    <col min="1" max="1" width="13.85546875" style="24" customWidth="1"/>
    <col min="2" max="2" width="15.85546875" style="24" customWidth="1"/>
    <col min="3" max="3" width="15.85546875" style="29" customWidth="1"/>
    <col min="4" max="5" width="15.85546875" customWidth="1"/>
    <col min="6" max="9" width="9.140625" style="29"/>
    <col min="10" max="10" width="9.140625" style="4"/>
    <col min="16" max="16384" width="9.140625" style="24"/>
  </cols>
  <sheetData>
    <row r="1" spans="1:15" x14ac:dyDescent="0.25">
      <c r="A1" s="24" t="s">
        <v>884</v>
      </c>
      <c r="B1" s="48"/>
      <c r="D1" s="27"/>
      <c r="E1" s="27"/>
    </row>
    <row r="2" spans="1:15" ht="90" x14ac:dyDescent="0.25">
      <c r="A2" s="48" t="s">
        <v>445</v>
      </c>
      <c r="B2" s="66" t="s">
        <v>737</v>
      </c>
      <c r="C2" s="48" t="s">
        <v>837</v>
      </c>
      <c r="D2" s="66" t="s">
        <v>835</v>
      </c>
      <c r="E2" s="66" t="s">
        <v>836</v>
      </c>
      <c r="F2" s="66" t="s">
        <v>553</v>
      </c>
      <c r="G2" s="66" t="s">
        <v>554</v>
      </c>
      <c r="H2" s="66" t="s">
        <v>841</v>
      </c>
      <c r="I2" s="66" t="s">
        <v>842</v>
      </c>
      <c r="J2" s="66" t="s">
        <v>834</v>
      </c>
    </row>
    <row r="3" spans="1:15" x14ac:dyDescent="0.25">
      <c r="A3" s="54" t="s">
        <v>19</v>
      </c>
      <c r="B3" s="54" t="s">
        <v>225</v>
      </c>
      <c r="C3" s="54" t="s">
        <v>227</v>
      </c>
      <c r="D3" s="54" t="s">
        <v>1060</v>
      </c>
      <c r="E3" s="54" t="s">
        <v>1061</v>
      </c>
      <c r="F3" s="54" t="s">
        <v>224</v>
      </c>
      <c r="G3" s="54" t="s">
        <v>440</v>
      </c>
      <c r="H3" s="54" t="s">
        <v>1062</v>
      </c>
      <c r="I3" s="54" t="s">
        <v>1063</v>
      </c>
      <c r="J3" s="54" t="s">
        <v>1064</v>
      </c>
      <c r="N3" s="75"/>
    </row>
    <row r="4" spans="1:15" s="105" customFormat="1" ht="30" x14ac:dyDescent="0.25">
      <c r="A4" s="54" t="s">
        <v>724</v>
      </c>
      <c r="B4" s="54" t="s">
        <v>766</v>
      </c>
      <c r="C4" s="54" t="s">
        <v>766</v>
      </c>
      <c r="D4" s="54" t="s">
        <v>766</v>
      </c>
      <c r="E4" s="54" t="s">
        <v>766</v>
      </c>
      <c r="F4" s="54" t="s">
        <v>773</v>
      </c>
      <c r="G4" s="54" t="s">
        <v>773</v>
      </c>
      <c r="H4" s="54" t="s">
        <v>773</v>
      </c>
      <c r="I4" s="54" t="s">
        <v>773</v>
      </c>
      <c r="J4" s="93" t="s">
        <v>838</v>
      </c>
      <c r="L4" s="4"/>
      <c r="M4" s="4"/>
      <c r="N4" s="75"/>
      <c r="O4" s="4"/>
    </row>
    <row r="5" spans="1:15" s="105" customFormat="1" ht="30" x14ac:dyDescent="0.25">
      <c r="A5" s="54" t="s">
        <v>797</v>
      </c>
      <c r="B5" s="54" t="s">
        <v>798</v>
      </c>
      <c r="C5" s="54" t="s">
        <v>799</v>
      </c>
      <c r="D5" s="54" t="s">
        <v>800</v>
      </c>
      <c r="E5" s="54" t="s">
        <v>801</v>
      </c>
      <c r="F5" s="54" t="s">
        <v>839</v>
      </c>
      <c r="G5" s="54" t="s">
        <v>840</v>
      </c>
      <c r="H5" s="54"/>
      <c r="I5" s="54"/>
      <c r="J5" s="93" t="s">
        <v>843</v>
      </c>
      <c r="L5" s="4"/>
      <c r="M5" s="4"/>
      <c r="N5" s="75"/>
      <c r="O5" s="4"/>
    </row>
    <row r="6" spans="1:15" hidden="1" x14ac:dyDescent="0.25">
      <c r="A6" s="24">
        <v>1961</v>
      </c>
      <c r="B6" s="56" t="s">
        <v>213</v>
      </c>
      <c r="C6" s="67" t="s">
        <v>213</v>
      </c>
      <c r="D6" s="67" t="s">
        <v>213</v>
      </c>
      <c r="E6" s="67" t="s">
        <v>213</v>
      </c>
      <c r="F6" s="67" t="s">
        <v>213</v>
      </c>
      <c r="G6" s="67" t="s">
        <v>213</v>
      </c>
      <c r="H6" s="67" t="s">
        <v>213</v>
      </c>
      <c r="I6" s="67" t="s">
        <v>213</v>
      </c>
      <c r="J6" s="67" t="s">
        <v>213</v>
      </c>
    </row>
    <row r="7" spans="1:15" hidden="1" x14ac:dyDescent="0.25">
      <c r="A7" s="24">
        <v>1962</v>
      </c>
      <c r="B7" s="56" t="s">
        <v>213</v>
      </c>
      <c r="C7" s="67" t="s">
        <v>213</v>
      </c>
      <c r="D7" s="67" t="s">
        <v>213</v>
      </c>
      <c r="E7" s="67" t="s">
        <v>213</v>
      </c>
      <c r="F7" s="67" t="s">
        <v>213</v>
      </c>
      <c r="G7" s="67" t="s">
        <v>213</v>
      </c>
      <c r="H7" s="67" t="s">
        <v>213</v>
      </c>
      <c r="I7" s="67" t="s">
        <v>213</v>
      </c>
      <c r="J7" s="67" t="s">
        <v>213</v>
      </c>
    </row>
    <row r="8" spans="1:15" hidden="1" x14ac:dyDescent="0.25">
      <c r="A8" s="24">
        <v>1963</v>
      </c>
      <c r="B8" s="56" t="s">
        <v>213</v>
      </c>
      <c r="C8" s="67" t="s">
        <v>213</v>
      </c>
      <c r="D8" s="67" t="s">
        <v>213</v>
      </c>
      <c r="E8" s="67" t="s">
        <v>213</v>
      </c>
      <c r="F8" s="67" t="s">
        <v>213</v>
      </c>
      <c r="G8" s="67" t="s">
        <v>213</v>
      </c>
      <c r="H8" s="67" t="s">
        <v>213</v>
      </c>
      <c r="I8" s="67" t="s">
        <v>213</v>
      </c>
      <c r="J8" s="67" t="s">
        <v>213</v>
      </c>
    </row>
    <row r="9" spans="1:15" hidden="1" x14ac:dyDescent="0.25">
      <c r="A9" s="24">
        <v>1964</v>
      </c>
      <c r="B9" s="56" t="s">
        <v>213</v>
      </c>
      <c r="C9" s="67" t="s">
        <v>213</v>
      </c>
      <c r="D9" s="67" t="s">
        <v>213</v>
      </c>
      <c r="E9" s="67" t="s">
        <v>213</v>
      </c>
      <c r="F9" s="67" t="s">
        <v>213</v>
      </c>
      <c r="G9" s="67" t="s">
        <v>213</v>
      </c>
      <c r="H9" s="67" t="s">
        <v>213</v>
      </c>
      <c r="I9" s="67" t="s">
        <v>213</v>
      </c>
      <c r="J9" s="67" t="s">
        <v>213</v>
      </c>
    </row>
    <row r="10" spans="1:15" hidden="1" x14ac:dyDescent="0.25">
      <c r="A10" s="24">
        <v>1965</v>
      </c>
      <c r="B10" s="56" t="s">
        <v>213</v>
      </c>
      <c r="C10" s="67" t="s">
        <v>213</v>
      </c>
      <c r="D10" s="67" t="s">
        <v>213</v>
      </c>
      <c r="E10" s="67" t="s">
        <v>213</v>
      </c>
      <c r="F10" s="67" t="s">
        <v>213</v>
      </c>
      <c r="G10" s="67" t="s">
        <v>213</v>
      </c>
      <c r="H10" s="67" t="s">
        <v>213</v>
      </c>
      <c r="I10" s="67" t="s">
        <v>213</v>
      </c>
      <c r="J10" s="67" t="s">
        <v>213</v>
      </c>
    </row>
    <row r="11" spans="1:15" hidden="1" x14ac:dyDescent="0.25">
      <c r="A11" s="24">
        <v>1966</v>
      </c>
      <c r="B11" s="56" t="s">
        <v>213</v>
      </c>
      <c r="C11" s="67" t="s">
        <v>213</v>
      </c>
      <c r="D11" s="67" t="s">
        <v>213</v>
      </c>
      <c r="E11" s="67" t="s">
        <v>213</v>
      </c>
      <c r="F11" s="67" t="s">
        <v>213</v>
      </c>
      <c r="G11" s="67" t="s">
        <v>213</v>
      </c>
      <c r="H11" s="67" t="s">
        <v>213</v>
      </c>
      <c r="I11" s="67" t="s">
        <v>213</v>
      </c>
      <c r="J11" s="67" t="s">
        <v>213</v>
      </c>
    </row>
    <row r="12" spans="1:15" hidden="1" x14ac:dyDescent="0.25">
      <c r="A12" s="24">
        <v>1967</v>
      </c>
      <c r="B12" s="56" t="s">
        <v>213</v>
      </c>
      <c r="C12" s="67" t="s">
        <v>213</v>
      </c>
      <c r="D12" s="67" t="s">
        <v>213</v>
      </c>
      <c r="E12" s="67" t="s">
        <v>213</v>
      </c>
      <c r="F12" s="67" t="s">
        <v>213</v>
      </c>
      <c r="G12" s="67" t="s">
        <v>213</v>
      </c>
      <c r="H12" s="67" t="s">
        <v>213</v>
      </c>
      <c r="I12" s="67" t="s">
        <v>213</v>
      </c>
      <c r="J12" s="67" t="s">
        <v>213</v>
      </c>
    </row>
    <row r="13" spans="1:15" hidden="1" x14ac:dyDescent="0.25">
      <c r="A13" s="24">
        <v>1968</v>
      </c>
      <c r="B13" s="56" t="s">
        <v>213</v>
      </c>
      <c r="C13" s="67" t="s">
        <v>213</v>
      </c>
      <c r="D13" s="67" t="s">
        <v>213</v>
      </c>
      <c r="E13" s="67" t="s">
        <v>213</v>
      </c>
      <c r="F13" s="67" t="s">
        <v>213</v>
      </c>
      <c r="G13" s="67" t="s">
        <v>213</v>
      </c>
      <c r="H13" s="67" t="s">
        <v>213</v>
      </c>
      <c r="I13" s="67" t="s">
        <v>213</v>
      </c>
      <c r="J13" s="67" t="s">
        <v>213</v>
      </c>
    </row>
    <row r="14" spans="1:15" hidden="1" x14ac:dyDescent="0.25">
      <c r="A14" s="24">
        <v>1969</v>
      </c>
      <c r="B14" s="56" t="s">
        <v>213</v>
      </c>
      <c r="C14" s="67" t="s">
        <v>213</v>
      </c>
      <c r="D14" s="67" t="s">
        <v>213</v>
      </c>
      <c r="E14" s="67" t="s">
        <v>213</v>
      </c>
      <c r="F14" s="67" t="s">
        <v>213</v>
      </c>
      <c r="G14" s="67" t="s">
        <v>213</v>
      </c>
      <c r="H14" s="67" t="s">
        <v>213</v>
      </c>
      <c r="I14" s="67" t="s">
        <v>213</v>
      </c>
      <c r="J14" s="67" t="s">
        <v>213</v>
      </c>
    </row>
    <row r="15" spans="1:15" hidden="1" x14ac:dyDescent="0.25">
      <c r="A15" s="24">
        <v>1970</v>
      </c>
      <c r="B15" s="56" t="s">
        <v>213</v>
      </c>
      <c r="C15" s="67" t="s">
        <v>213</v>
      </c>
      <c r="D15" s="67" t="s">
        <v>213</v>
      </c>
      <c r="E15" s="67" t="s">
        <v>213</v>
      </c>
      <c r="F15" s="67" t="s">
        <v>213</v>
      </c>
      <c r="G15" s="67" t="s">
        <v>213</v>
      </c>
      <c r="H15" s="67" t="s">
        <v>213</v>
      </c>
      <c r="I15" s="67" t="s">
        <v>213</v>
      </c>
      <c r="J15" s="67" t="s">
        <v>213</v>
      </c>
    </row>
    <row r="16" spans="1:15" hidden="1" x14ac:dyDescent="0.25">
      <c r="A16" s="24">
        <v>1971</v>
      </c>
      <c r="B16" s="56" t="s">
        <v>213</v>
      </c>
      <c r="C16" s="67" t="s">
        <v>213</v>
      </c>
      <c r="D16" s="67" t="s">
        <v>213</v>
      </c>
      <c r="E16" s="67" t="s">
        <v>213</v>
      </c>
      <c r="F16" s="67" t="s">
        <v>213</v>
      </c>
      <c r="G16" s="67" t="s">
        <v>213</v>
      </c>
      <c r="H16" s="67" t="s">
        <v>213</v>
      </c>
      <c r="I16" s="67" t="s">
        <v>213</v>
      </c>
      <c r="J16" s="67" t="s">
        <v>213</v>
      </c>
    </row>
    <row r="17" spans="1:10" hidden="1" x14ac:dyDescent="0.25">
      <c r="A17" s="24">
        <v>1972</v>
      </c>
      <c r="B17" s="56" t="s">
        <v>213</v>
      </c>
      <c r="C17" s="67" t="s">
        <v>213</v>
      </c>
      <c r="D17" s="67" t="s">
        <v>213</v>
      </c>
      <c r="E17" s="67" t="s">
        <v>213</v>
      </c>
      <c r="F17" s="67" t="s">
        <v>213</v>
      </c>
      <c r="G17" s="67" t="s">
        <v>213</v>
      </c>
      <c r="H17" s="67" t="s">
        <v>213</v>
      </c>
      <c r="I17" s="67" t="s">
        <v>213</v>
      </c>
      <c r="J17" s="67" t="s">
        <v>213</v>
      </c>
    </row>
    <row r="18" spans="1:10" hidden="1" x14ac:dyDescent="0.25">
      <c r="A18" s="24">
        <v>1973</v>
      </c>
      <c r="B18" s="56" t="s">
        <v>213</v>
      </c>
      <c r="C18" s="67" t="s">
        <v>213</v>
      </c>
      <c r="D18" s="67" t="s">
        <v>213</v>
      </c>
      <c r="E18" s="67" t="s">
        <v>213</v>
      </c>
      <c r="F18" s="67" t="s">
        <v>213</v>
      </c>
      <c r="G18" s="67" t="s">
        <v>213</v>
      </c>
      <c r="H18" s="67" t="s">
        <v>213</v>
      </c>
      <c r="I18" s="67" t="s">
        <v>213</v>
      </c>
      <c r="J18" s="67" t="s">
        <v>213</v>
      </c>
    </row>
    <row r="19" spans="1:10" hidden="1" x14ac:dyDescent="0.25">
      <c r="A19" s="24">
        <v>1974</v>
      </c>
      <c r="B19" s="56" t="s">
        <v>213</v>
      </c>
      <c r="C19" s="67" t="s">
        <v>213</v>
      </c>
      <c r="D19" s="67" t="s">
        <v>213</v>
      </c>
      <c r="E19" s="67" t="s">
        <v>213</v>
      </c>
      <c r="F19" s="67" t="s">
        <v>213</v>
      </c>
      <c r="G19" s="67" t="s">
        <v>213</v>
      </c>
      <c r="H19" s="67" t="s">
        <v>213</v>
      </c>
      <c r="I19" s="67" t="s">
        <v>213</v>
      </c>
      <c r="J19" s="67" t="s">
        <v>213</v>
      </c>
    </row>
    <row r="20" spans="1:10" hidden="1" x14ac:dyDescent="0.25">
      <c r="A20" s="24">
        <v>1975</v>
      </c>
      <c r="B20" s="56" t="s">
        <v>213</v>
      </c>
      <c r="C20" s="67" t="s">
        <v>213</v>
      </c>
      <c r="D20" s="67" t="s">
        <v>213</v>
      </c>
      <c r="E20" s="67" t="s">
        <v>213</v>
      </c>
      <c r="F20" s="67" t="s">
        <v>213</v>
      </c>
      <c r="G20" s="67" t="s">
        <v>213</v>
      </c>
      <c r="H20" s="67" t="s">
        <v>213</v>
      </c>
      <c r="I20" s="67" t="s">
        <v>213</v>
      </c>
      <c r="J20" s="67" t="s">
        <v>213</v>
      </c>
    </row>
    <row r="21" spans="1:10" x14ac:dyDescent="0.25">
      <c r="A21" s="24">
        <v>1976</v>
      </c>
      <c r="B21" s="56">
        <f>'11-10-0239-01'!K13</f>
        <v>36600</v>
      </c>
      <c r="C21" s="67">
        <f>'11-10-0239-01'!J13</f>
        <v>41800</v>
      </c>
      <c r="D21" s="85">
        <f>B21/2000</f>
        <v>18.3</v>
      </c>
      <c r="E21" s="85">
        <f>C21/'T2'!C22</f>
        <v>22.445661429583421</v>
      </c>
      <c r="F21" s="67" t="s">
        <v>213</v>
      </c>
      <c r="G21" s="67" t="s">
        <v>213</v>
      </c>
      <c r="H21" s="67" t="s">
        <v>213</v>
      </c>
      <c r="I21" s="67" t="s">
        <v>213</v>
      </c>
      <c r="J21" s="85">
        <f>B21/'T2'!E22</f>
        <v>18.3</v>
      </c>
    </row>
    <row r="22" spans="1:10" x14ac:dyDescent="0.25">
      <c r="A22" s="24">
        <v>1977</v>
      </c>
      <c r="B22" s="56">
        <f>'11-10-0239-01'!K14</f>
        <v>36400</v>
      </c>
      <c r="C22" s="67">
        <f>'11-10-0239-01'!J14</f>
        <v>41200</v>
      </c>
      <c r="D22" s="85">
        <f t="shared" ref="D22:D64" si="0">B22/2000</f>
        <v>18.2</v>
      </c>
      <c r="E22" s="85">
        <f>C22/'T2'!C23</f>
        <v>22.34885569327049</v>
      </c>
      <c r="F22" s="67" t="s">
        <v>213</v>
      </c>
      <c r="G22" s="67" t="s">
        <v>213</v>
      </c>
      <c r="H22" s="67" t="s">
        <v>213</v>
      </c>
      <c r="I22" s="67" t="s">
        <v>213</v>
      </c>
      <c r="J22" s="85">
        <f>B22/'T2'!E23</f>
        <v>18.2</v>
      </c>
    </row>
    <row r="23" spans="1:10" x14ac:dyDescent="0.25">
      <c r="A23" s="24">
        <v>1978</v>
      </c>
      <c r="B23" s="56">
        <f>'11-10-0239-01'!K15</f>
        <v>36500</v>
      </c>
      <c r="C23" s="67">
        <f>'11-10-0239-01'!J15</f>
        <v>41400</v>
      </c>
      <c r="D23" s="85">
        <f t="shared" si="0"/>
        <v>18.25</v>
      </c>
      <c r="E23" s="85">
        <f>C23/'T2'!C24</f>
        <v>22.417044430549268</v>
      </c>
      <c r="F23" s="67" t="s">
        <v>213</v>
      </c>
      <c r="G23" s="67" t="s">
        <v>213</v>
      </c>
      <c r="H23" s="67" t="s">
        <v>213</v>
      </c>
      <c r="I23" s="67" t="s">
        <v>213</v>
      </c>
      <c r="J23" s="85">
        <f>B23/'T2'!E24</f>
        <v>18.25</v>
      </c>
    </row>
    <row r="24" spans="1:10" x14ac:dyDescent="0.25">
      <c r="A24" s="24">
        <v>1979</v>
      </c>
      <c r="B24" s="56">
        <f>'11-10-0239-01'!K16</f>
        <v>36300</v>
      </c>
      <c r="C24" s="67">
        <f>'11-10-0239-01'!J16</f>
        <v>40800</v>
      </c>
      <c r="D24" s="85">
        <f t="shared" si="0"/>
        <v>18.149999999999999</v>
      </c>
      <c r="E24" s="85">
        <f>C24/'T2'!C25</f>
        <v>22.178999030970033</v>
      </c>
      <c r="F24" s="67" t="s">
        <v>213</v>
      </c>
      <c r="G24" s="67" t="s">
        <v>213</v>
      </c>
      <c r="H24" s="67" t="s">
        <v>213</v>
      </c>
      <c r="I24" s="67" t="s">
        <v>213</v>
      </c>
      <c r="J24" s="85">
        <f>B24/'T2'!E25</f>
        <v>18.149999999999999</v>
      </c>
    </row>
    <row r="25" spans="1:10" x14ac:dyDescent="0.25">
      <c r="A25" s="24">
        <v>1980</v>
      </c>
      <c r="B25" s="56">
        <f>'11-10-0239-01'!K17</f>
        <v>36200</v>
      </c>
      <c r="C25" s="67">
        <f>'11-10-0239-01'!J17</f>
        <v>41000</v>
      </c>
      <c r="D25" s="85">
        <f t="shared" si="0"/>
        <v>18.100000000000001</v>
      </c>
      <c r="E25" s="85">
        <f>C25/'T2'!C26</f>
        <v>22.65380168569866</v>
      </c>
      <c r="F25" s="67" t="s">
        <v>213</v>
      </c>
      <c r="G25" s="67" t="s">
        <v>213</v>
      </c>
      <c r="H25" s="67" t="s">
        <v>213</v>
      </c>
      <c r="I25" s="67" t="s">
        <v>213</v>
      </c>
      <c r="J25" s="85">
        <f>B25/'T2'!E26</f>
        <v>18.100000000000001</v>
      </c>
    </row>
    <row r="26" spans="1:10" x14ac:dyDescent="0.25">
      <c r="A26" s="24">
        <v>1981</v>
      </c>
      <c r="B26" s="56">
        <f>'11-10-0239-01'!K18</f>
        <v>35400</v>
      </c>
      <c r="C26" s="67">
        <f>'11-10-0239-01'!J18</f>
        <v>40100</v>
      </c>
      <c r="D26" s="85">
        <f t="shared" si="0"/>
        <v>17.7</v>
      </c>
      <c r="E26" s="85">
        <f>C26/'T2'!C27</f>
        <v>22.173749264360364</v>
      </c>
      <c r="F26" s="67" t="s">
        <v>213</v>
      </c>
      <c r="G26" s="67" t="s">
        <v>213</v>
      </c>
      <c r="H26" s="67" t="s">
        <v>213</v>
      </c>
      <c r="I26" s="67" t="s">
        <v>213</v>
      </c>
      <c r="J26" s="85">
        <f>B26/'T2'!E27</f>
        <v>17.7</v>
      </c>
    </row>
    <row r="27" spans="1:10" x14ac:dyDescent="0.25">
      <c r="A27" s="24">
        <v>1982</v>
      </c>
      <c r="B27" s="56">
        <f>'11-10-0239-01'!K19</f>
        <v>33600</v>
      </c>
      <c r="C27" s="67">
        <f>'11-10-0239-01'!J19</f>
        <v>38700</v>
      </c>
      <c r="D27" s="85">
        <f t="shared" si="0"/>
        <v>16.8</v>
      </c>
      <c r="E27" s="85">
        <f>C27/'T2'!C28</f>
        <v>21.603557689603353</v>
      </c>
      <c r="F27" s="67" t="s">
        <v>213</v>
      </c>
      <c r="G27" s="67" t="s">
        <v>213</v>
      </c>
      <c r="H27" s="67" t="s">
        <v>213</v>
      </c>
      <c r="I27" s="67" t="s">
        <v>213</v>
      </c>
      <c r="J27" s="85">
        <f>B27/'T2'!E28</f>
        <v>16.8</v>
      </c>
    </row>
    <row r="28" spans="1:10" x14ac:dyDescent="0.25">
      <c r="A28" s="24">
        <v>1983</v>
      </c>
      <c r="B28" s="56">
        <f>'11-10-0239-01'!K20</f>
        <v>32700</v>
      </c>
      <c r="C28" s="67">
        <f>'11-10-0239-01'!J20</f>
        <v>38700</v>
      </c>
      <c r="D28" s="85">
        <f t="shared" si="0"/>
        <v>16.350000000000001</v>
      </c>
      <c r="E28" s="85">
        <f>C28/'T2'!C29</f>
        <v>21.647247823687152</v>
      </c>
      <c r="F28" s="67" t="s">
        <v>213</v>
      </c>
      <c r="G28" s="67" t="s">
        <v>213</v>
      </c>
      <c r="H28" s="67" t="s">
        <v>213</v>
      </c>
      <c r="I28" s="67" t="s">
        <v>213</v>
      </c>
      <c r="J28" s="85">
        <f>B28/'T2'!E29</f>
        <v>16.350000000000001</v>
      </c>
    </row>
    <row r="29" spans="1:10" x14ac:dyDescent="0.25">
      <c r="A29" s="24">
        <v>1984</v>
      </c>
      <c r="B29" s="56">
        <f>'11-10-0239-01'!K21</f>
        <v>32800</v>
      </c>
      <c r="C29" s="67">
        <f>'11-10-0239-01'!J21</f>
        <v>38700</v>
      </c>
      <c r="D29" s="85">
        <f t="shared" si="0"/>
        <v>16.399999999999999</v>
      </c>
      <c r="E29" s="85">
        <f>C29/'T2'!C30</f>
        <v>21.620527324774446</v>
      </c>
      <c r="F29" s="67" t="s">
        <v>213</v>
      </c>
      <c r="G29" s="67" t="s">
        <v>213</v>
      </c>
      <c r="H29" s="67" t="s">
        <v>213</v>
      </c>
      <c r="I29" s="67" t="s">
        <v>213</v>
      </c>
      <c r="J29" s="85">
        <f>B29/'T2'!E30</f>
        <v>16.399999999999999</v>
      </c>
    </row>
    <row r="30" spans="1:10" x14ac:dyDescent="0.25">
      <c r="A30" s="24">
        <v>1985</v>
      </c>
      <c r="B30" s="56">
        <f>'11-10-0239-01'!K22</f>
        <v>32900</v>
      </c>
      <c r="C30" s="67">
        <f>'11-10-0239-01'!J22</f>
        <v>39200</v>
      </c>
      <c r="D30" s="85">
        <f t="shared" si="0"/>
        <v>16.45</v>
      </c>
      <c r="E30" s="85">
        <f>C30/'T2'!C31</f>
        <v>21.802002224694103</v>
      </c>
      <c r="F30" s="67" t="s">
        <v>213</v>
      </c>
      <c r="G30" s="67" t="s">
        <v>213</v>
      </c>
      <c r="H30" s="67" t="s">
        <v>213</v>
      </c>
      <c r="I30" s="67" t="s">
        <v>213</v>
      </c>
      <c r="J30" s="85">
        <f>B30/'T2'!E31</f>
        <v>16.45</v>
      </c>
    </row>
    <row r="31" spans="1:10" x14ac:dyDescent="0.25">
      <c r="A31" s="24">
        <v>1986</v>
      </c>
      <c r="B31" s="56">
        <f>'11-10-0239-01'!K23</f>
        <v>33600</v>
      </c>
      <c r="C31" s="67">
        <f>'11-10-0239-01'!J23</f>
        <v>39700</v>
      </c>
      <c r="D31" s="85">
        <f t="shared" si="0"/>
        <v>16.8</v>
      </c>
      <c r="E31" s="85">
        <f>C31/'T2'!C32</f>
        <v>22.101075318569951</v>
      </c>
      <c r="F31" s="67" t="s">
        <v>213</v>
      </c>
      <c r="G31" s="67" t="s">
        <v>213</v>
      </c>
      <c r="H31" s="67" t="s">
        <v>213</v>
      </c>
      <c r="I31" s="67" t="s">
        <v>213</v>
      </c>
      <c r="J31" s="85">
        <f>B31/'T2'!E32</f>
        <v>16.8</v>
      </c>
    </row>
    <row r="32" spans="1:10" x14ac:dyDescent="0.25">
      <c r="A32" s="24">
        <v>1987</v>
      </c>
      <c r="B32" s="56">
        <f>'11-10-0239-01'!K24</f>
        <v>34100</v>
      </c>
      <c r="C32" s="67">
        <f>'11-10-0239-01'!J24</f>
        <v>39900</v>
      </c>
      <c r="D32" s="85">
        <f t="shared" si="0"/>
        <v>17.05</v>
      </c>
      <c r="E32" s="85">
        <f>C32/'T2'!C33</f>
        <v>22.103664630891263</v>
      </c>
      <c r="F32" s="67" t="s">
        <v>213</v>
      </c>
      <c r="G32" s="67" t="s">
        <v>213</v>
      </c>
      <c r="H32" s="67" t="s">
        <v>213</v>
      </c>
      <c r="I32" s="67" t="s">
        <v>213</v>
      </c>
      <c r="J32" s="85">
        <f>B32/'T2'!E33</f>
        <v>17.05</v>
      </c>
    </row>
    <row r="33" spans="1:10" x14ac:dyDescent="0.25">
      <c r="A33" s="24">
        <v>1988</v>
      </c>
      <c r="B33" s="56">
        <f>'11-10-0239-01'!K25</f>
        <v>34700</v>
      </c>
      <c r="C33" s="67">
        <f>'11-10-0239-01'!J25</f>
        <v>40900</v>
      </c>
      <c r="D33" s="85">
        <f t="shared" si="0"/>
        <v>17.350000000000001</v>
      </c>
      <c r="E33" s="85">
        <f>C33/'T2'!C34</f>
        <v>22.537268550864791</v>
      </c>
      <c r="F33" s="67" t="s">
        <v>213</v>
      </c>
      <c r="G33" s="67" t="s">
        <v>213</v>
      </c>
      <c r="H33" s="67" t="s">
        <v>213</v>
      </c>
      <c r="I33" s="67" t="s">
        <v>213</v>
      </c>
      <c r="J33" s="85">
        <f>B33/'T2'!E34</f>
        <v>17.350000000000001</v>
      </c>
    </row>
    <row r="34" spans="1:10" x14ac:dyDescent="0.25">
      <c r="A34" s="24">
        <v>1989</v>
      </c>
      <c r="B34" s="56">
        <f>'11-10-0239-01'!K26</f>
        <v>35900</v>
      </c>
      <c r="C34" s="67">
        <f>'11-10-0239-01'!J26</f>
        <v>41100</v>
      </c>
      <c r="D34" s="85">
        <f t="shared" si="0"/>
        <v>17.95</v>
      </c>
      <c r="E34" s="85">
        <f>C34/'T2'!C35</f>
        <v>22.720401823330235</v>
      </c>
      <c r="F34" s="67" t="s">
        <v>213</v>
      </c>
      <c r="G34" s="67" t="s">
        <v>213</v>
      </c>
      <c r="H34" s="67" t="s">
        <v>213</v>
      </c>
      <c r="I34" s="67" t="s">
        <v>213</v>
      </c>
      <c r="J34" s="85">
        <f>B34/'T2'!E35</f>
        <v>17.95</v>
      </c>
    </row>
    <row r="35" spans="1:10" x14ac:dyDescent="0.25">
      <c r="A35" s="24">
        <v>1990</v>
      </c>
      <c r="B35" s="56">
        <f>'11-10-0239-01'!K27</f>
        <v>33900</v>
      </c>
      <c r="C35" s="67">
        <f>'11-10-0239-01'!J27</f>
        <v>40400</v>
      </c>
      <c r="D35" s="85">
        <f t="shared" si="0"/>
        <v>16.95</v>
      </c>
      <c r="E35" s="85">
        <f>C35/'T2'!C36</f>
        <v>22.499572425464688</v>
      </c>
      <c r="F35" s="67" t="s">
        <v>213</v>
      </c>
      <c r="G35" s="67" t="s">
        <v>213</v>
      </c>
      <c r="H35" s="67" t="s">
        <v>213</v>
      </c>
      <c r="I35" s="67" t="s">
        <v>213</v>
      </c>
      <c r="J35" s="85">
        <f>B35/'T2'!E36</f>
        <v>16.95</v>
      </c>
    </row>
    <row r="36" spans="1:10" x14ac:dyDescent="0.25">
      <c r="A36" s="24">
        <v>1991</v>
      </c>
      <c r="B36" s="56">
        <f>'11-10-0239-01'!K28</f>
        <v>32900</v>
      </c>
      <c r="C36" s="67">
        <f>'11-10-0239-01'!J28</f>
        <v>39500</v>
      </c>
      <c r="D36" s="85">
        <f t="shared" si="0"/>
        <v>16.45</v>
      </c>
      <c r="E36" s="85">
        <f>C36/'T2'!C37</f>
        <v>22.256020723191757</v>
      </c>
      <c r="F36" s="67" t="s">
        <v>213</v>
      </c>
      <c r="G36" s="67" t="s">
        <v>213</v>
      </c>
      <c r="H36" s="67" t="s">
        <v>213</v>
      </c>
      <c r="I36" s="67" t="s">
        <v>213</v>
      </c>
      <c r="J36" s="85">
        <f>B36/'T2'!E37</f>
        <v>16.45</v>
      </c>
    </row>
    <row r="37" spans="1:10" x14ac:dyDescent="0.25">
      <c r="A37" s="24">
        <v>1992</v>
      </c>
      <c r="B37" s="56">
        <f>'11-10-0239-01'!K29</f>
        <v>32400</v>
      </c>
      <c r="C37" s="67">
        <f>'11-10-0239-01'!J29</f>
        <v>39800</v>
      </c>
      <c r="D37" s="85">
        <f t="shared" si="0"/>
        <v>16.2</v>
      </c>
      <c r="E37" s="85">
        <f>C37/'T2'!C38</f>
        <v>22.527032208491978</v>
      </c>
      <c r="F37" s="67" t="s">
        <v>213</v>
      </c>
      <c r="G37" s="67" t="s">
        <v>213</v>
      </c>
      <c r="H37" s="67" t="s">
        <v>213</v>
      </c>
      <c r="I37" s="67" t="s">
        <v>213</v>
      </c>
      <c r="J37" s="85">
        <f>B37/'T2'!E38</f>
        <v>16.2</v>
      </c>
    </row>
    <row r="38" spans="1:10" x14ac:dyDescent="0.25">
      <c r="A38" s="24">
        <v>1993</v>
      </c>
      <c r="B38" s="56">
        <f>'11-10-0239-01'!K30</f>
        <v>32100</v>
      </c>
      <c r="C38" s="67">
        <f>'11-10-0239-01'!J30</f>
        <v>39000</v>
      </c>
      <c r="D38" s="85">
        <f t="shared" si="0"/>
        <v>16.05</v>
      </c>
      <c r="E38" s="85">
        <f>C38/'T2'!C39</f>
        <v>22.030397169172357</v>
      </c>
      <c r="F38" s="67" t="s">
        <v>213</v>
      </c>
      <c r="G38" s="67" t="s">
        <v>213</v>
      </c>
      <c r="H38" s="67" t="s">
        <v>213</v>
      </c>
      <c r="I38" s="67" t="s">
        <v>213</v>
      </c>
      <c r="J38" s="85">
        <f>B38/'T2'!E39</f>
        <v>16.05</v>
      </c>
    </row>
    <row r="39" spans="1:10" x14ac:dyDescent="0.25">
      <c r="A39" s="24">
        <v>1994</v>
      </c>
      <c r="B39" s="56">
        <f>'11-10-0239-01'!K31</f>
        <v>33000</v>
      </c>
      <c r="C39" s="67">
        <f>'11-10-0239-01'!J31</f>
        <v>39900</v>
      </c>
      <c r="D39" s="85">
        <f t="shared" si="0"/>
        <v>16.5</v>
      </c>
      <c r="E39" s="85">
        <f>C39/'T2'!C40</f>
        <v>22.319734161552788</v>
      </c>
      <c r="F39" s="67" t="s">
        <v>213</v>
      </c>
      <c r="G39" s="67" t="s">
        <v>213</v>
      </c>
      <c r="H39" s="67" t="s">
        <v>213</v>
      </c>
      <c r="I39" s="67" t="s">
        <v>213</v>
      </c>
      <c r="J39" s="85">
        <f>B39/'T2'!E40</f>
        <v>16.5</v>
      </c>
    </row>
    <row r="40" spans="1:10" x14ac:dyDescent="0.25">
      <c r="A40" s="24">
        <v>1995</v>
      </c>
      <c r="B40" s="56">
        <f>'11-10-0239-01'!K32</f>
        <v>32700</v>
      </c>
      <c r="C40" s="67">
        <f>'11-10-0239-01'!J32</f>
        <v>39500</v>
      </c>
      <c r="D40" s="85">
        <f t="shared" si="0"/>
        <v>16.350000000000001</v>
      </c>
      <c r="E40" s="85">
        <f>C40/'T2'!C41</f>
        <v>22.160716600194089</v>
      </c>
      <c r="F40" s="67" t="s">
        <v>213</v>
      </c>
      <c r="G40" s="67" t="s">
        <v>213</v>
      </c>
      <c r="H40" s="67" t="s">
        <v>213</v>
      </c>
      <c r="I40" s="67" t="s">
        <v>213</v>
      </c>
      <c r="J40" s="85">
        <f>B40/'T2'!E41</f>
        <v>16.350000000000001</v>
      </c>
    </row>
    <row r="41" spans="1:10" x14ac:dyDescent="0.25">
      <c r="A41" s="24">
        <v>1996</v>
      </c>
      <c r="B41" s="56">
        <f>'11-10-0239-01'!K33</f>
        <v>33300</v>
      </c>
      <c r="C41" s="67">
        <f>'11-10-0239-01'!J33</f>
        <v>40600</v>
      </c>
      <c r="D41" s="85">
        <f t="shared" si="0"/>
        <v>16.649999999999999</v>
      </c>
      <c r="E41" s="85">
        <f>C41/'T2'!C42</f>
        <v>22.657846111567125</v>
      </c>
      <c r="F41" s="67" t="s">
        <v>213</v>
      </c>
      <c r="G41" s="67" t="s">
        <v>213</v>
      </c>
      <c r="H41" s="67" t="s">
        <v>213</v>
      </c>
      <c r="I41" s="67" t="s">
        <v>213</v>
      </c>
      <c r="J41" s="85">
        <f>B41/'T2'!E42</f>
        <v>16.649999999999999</v>
      </c>
    </row>
    <row r="42" spans="1:10" x14ac:dyDescent="0.25">
      <c r="A42" s="24">
        <v>1997</v>
      </c>
      <c r="B42" s="56">
        <f>'11-10-0239-01'!K34</f>
        <v>33300</v>
      </c>
      <c r="C42" s="67">
        <f>'11-10-0239-01'!J34</f>
        <v>40800</v>
      </c>
      <c r="D42" s="85">
        <f t="shared" si="0"/>
        <v>16.649999999999999</v>
      </c>
      <c r="E42" s="85">
        <f>C42/'T2'!C43</f>
        <v>22.691879866518352</v>
      </c>
      <c r="F42" s="68">
        <f>'14-10-0340-01'!B13</f>
        <v>14</v>
      </c>
      <c r="G42" s="68">
        <f>'14-10-0340-01'!C13</f>
        <v>15.59</v>
      </c>
      <c r="H42" s="76">
        <f>F42/'T4'!$C42*100</f>
        <v>21.061946902654864</v>
      </c>
      <c r="I42" s="76">
        <f>G42/'T4'!$C42*100</f>
        <v>23.453982300884952</v>
      </c>
      <c r="J42" s="85">
        <f>B42/'T2'!E43</f>
        <v>16.649999999999999</v>
      </c>
    </row>
    <row r="43" spans="1:10" x14ac:dyDescent="0.25">
      <c r="A43" s="24">
        <v>1998</v>
      </c>
      <c r="B43" s="56">
        <f>'11-10-0239-01'!K35</f>
        <v>34000</v>
      </c>
      <c r="C43" s="67">
        <f>'11-10-0239-01'!J35</f>
        <v>42600</v>
      </c>
      <c r="D43" s="85">
        <f t="shared" si="0"/>
        <v>17</v>
      </c>
      <c r="E43" s="85">
        <f>C43/'T2'!C44</f>
        <v>23.759063022866705</v>
      </c>
      <c r="F43" s="68">
        <f>'14-10-0340-01'!B14</f>
        <v>14.29</v>
      </c>
      <c r="G43" s="68">
        <f>'14-10-0340-01'!C14</f>
        <v>15.78</v>
      </c>
      <c r="H43" s="76">
        <f>F43/'T4'!$C43*100</f>
        <v>21.286308871851041</v>
      </c>
      <c r="I43" s="76">
        <f>G43/'T4'!$C43*100</f>
        <v>23.505805038335158</v>
      </c>
      <c r="J43" s="85">
        <f>B43/'T2'!E44</f>
        <v>17</v>
      </c>
    </row>
    <row r="44" spans="1:10" x14ac:dyDescent="0.25">
      <c r="A44" s="24">
        <v>1999</v>
      </c>
      <c r="B44" s="56">
        <f>'11-10-0239-01'!K36</f>
        <v>34800</v>
      </c>
      <c r="C44" s="67">
        <f>'11-10-0239-01'!J36</f>
        <v>42900</v>
      </c>
      <c r="D44" s="85">
        <f t="shared" si="0"/>
        <v>17.399999999999999</v>
      </c>
      <c r="E44" s="85">
        <f>C44/'T2'!C45</f>
        <v>23.926380368098158</v>
      </c>
      <c r="F44" s="68">
        <f>'14-10-0340-01'!B15</f>
        <v>14.5</v>
      </c>
      <c r="G44" s="68">
        <f>'14-10-0340-01'!C15</f>
        <v>16.170000000000002</v>
      </c>
      <c r="H44" s="76">
        <f>F44/'T4'!$C44*100</f>
        <v>21.227125941872981</v>
      </c>
      <c r="I44" s="76">
        <f>G44/'T4'!$C44*100</f>
        <v>23.671905274488701</v>
      </c>
      <c r="J44" s="85">
        <f>B44/'T2'!E45</f>
        <v>17.399999999999999</v>
      </c>
    </row>
    <row r="45" spans="1:10" x14ac:dyDescent="0.25">
      <c r="A45" s="24">
        <v>2000</v>
      </c>
      <c r="B45" s="56">
        <f>'11-10-0239-01'!K37</f>
        <v>35100</v>
      </c>
      <c r="C45" s="67">
        <f>'11-10-0239-01'!J37</f>
        <v>44000</v>
      </c>
      <c r="D45" s="85">
        <f t="shared" si="0"/>
        <v>17.55</v>
      </c>
      <c r="E45" s="85">
        <f>C45/'T2'!C46</f>
        <v>24.622271964185785</v>
      </c>
      <c r="F45" s="68">
        <f>'14-10-0340-01'!B16</f>
        <v>15</v>
      </c>
      <c r="G45" s="68">
        <f>'14-10-0340-01'!C16</f>
        <v>16.66</v>
      </c>
      <c r="H45" s="76">
        <f>F45/'T4'!$C45*100</f>
        <v>21.383647798742135</v>
      </c>
      <c r="I45" s="76">
        <f>G45/'T4'!$C45*100</f>
        <v>23.750104821802935</v>
      </c>
      <c r="J45" s="85">
        <f>B45/'T2'!E46</f>
        <v>17.55</v>
      </c>
    </row>
    <row r="46" spans="1:10" x14ac:dyDescent="0.25">
      <c r="A46" s="24">
        <v>2001</v>
      </c>
      <c r="B46" s="56">
        <f>'11-10-0239-01'!K38</f>
        <v>34700</v>
      </c>
      <c r="C46" s="67">
        <f>'11-10-0239-01'!J38</f>
        <v>43900</v>
      </c>
      <c r="D46" s="85">
        <f t="shared" si="0"/>
        <v>17.350000000000001</v>
      </c>
      <c r="E46" s="85">
        <f>C46/'T2'!C47</f>
        <v>24.746335963923336</v>
      </c>
      <c r="F46" s="68">
        <f>'14-10-0340-01'!B17</f>
        <v>15.38</v>
      </c>
      <c r="G46" s="68">
        <f>'14-10-0340-01'!C17</f>
        <v>17.22</v>
      </c>
      <c r="H46" s="76">
        <f>F46/'T4'!$C46*100</f>
        <v>21.387321063394683</v>
      </c>
      <c r="I46" s="76">
        <f>G46/'T4'!$C46*100</f>
        <v>23.946012269938649</v>
      </c>
      <c r="J46" s="85">
        <f>B46/'T2'!E47</f>
        <v>17.350000000000001</v>
      </c>
    </row>
    <row r="47" spans="1:10" x14ac:dyDescent="0.25">
      <c r="A47" s="24">
        <v>2002</v>
      </c>
      <c r="B47" s="56">
        <f>'11-10-0239-01'!K39</f>
        <v>34200</v>
      </c>
      <c r="C47" s="67">
        <f>'11-10-0239-01'!J39</f>
        <v>43700</v>
      </c>
      <c r="D47" s="85">
        <f t="shared" si="0"/>
        <v>17.100000000000001</v>
      </c>
      <c r="E47" s="85">
        <f>C47/'T2'!C48</f>
        <v>24.900284900284902</v>
      </c>
      <c r="F47" s="68">
        <f>'14-10-0340-01'!B18</f>
        <v>15.67</v>
      </c>
      <c r="G47" s="68">
        <f>'14-10-0340-01'!C18</f>
        <v>17.66</v>
      </c>
      <c r="H47" s="76">
        <f>F47/'T4'!$C47*100</f>
        <v>21.311199999999999</v>
      </c>
      <c r="I47" s="76">
        <f>G47/'T4'!$C47*100</f>
        <v>24.017600000000002</v>
      </c>
      <c r="J47" s="85">
        <f>B47/'T2'!E48</f>
        <v>17.100000000000001</v>
      </c>
    </row>
    <row r="48" spans="1:10" x14ac:dyDescent="0.25">
      <c r="A48" s="24">
        <v>2003</v>
      </c>
      <c r="B48" s="56">
        <f>'11-10-0239-01'!K40</f>
        <v>33900</v>
      </c>
      <c r="C48" s="67">
        <f>'11-10-0239-01'!J40</f>
        <v>43400</v>
      </c>
      <c r="D48" s="85">
        <f t="shared" si="0"/>
        <v>16.95</v>
      </c>
      <c r="E48" s="85">
        <f>C48/'T2'!C49</f>
        <v>24.871060171919769</v>
      </c>
      <c r="F48" s="68">
        <f>'14-10-0340-01'!B19</f>
        <v>16</v>
      </c>
      <c r="G48" s="68">
        <f>'14-10-0340-01'!C19</f>
        <v>18.05</v>
      </c>
      <c r="H48" s="76">
        <f>F48/'T4'!$C48*100</f>
        <v>21.167315175097276</v>
      </c>
      <c r="I48" s="76">
        <f>G48/'T4'!$C48*100</f>
        <v>23.879377431906615</v>
      </c>
      <c r="J48" s="85">
        <f>B48/'T2'!E49</f>
        <v>16.95</v>
      </c>
    </row>
    <row r="49" spans="1:10" x14ac:dyDescent="0.25">
      <c r="A49" s="24">
        <v>2004</v>
      </c>
      <c r="B49" s="56">
        <f>'11-10-0239-01'!K41</f>
        <v>33900</v>
      </c>
      <c r="C49" s="67">
        <f>'11-10-0239-01'!J41</f>
        <v>43800</v>
      </c>
      <c r="D49" s="85">
        <f t="shared" si="0"/>
        <v>16.95</v>
      </c>
      <c r="E49" s="85">
        <f>C49/'T2'!C50</f>
        <v>24.957264957264957</v>
      </c>
      <c r="F49" s="68">
        <f>'14-10-0340-01'!B20</f>
        <v>16.350000000000001</v>
      </c>
      <c r="G49" s="68">
        <f>'14-10-0340-01'!C20</f>
        <v>18.5</v>
      </c>
      <c r="H49" s="76">
        <f>F49/'T4'!$C49*100</f>
        <v>21.237822349570205</v>
      </c>
      <c r="I49" s="76">
        <f>G49/'T4'!$C49*100</f>
        <v>24.030563514804204</v>
      </c>
      <c r="J49" s="85">
        <f>B49/'T2'!E50</f>
        <v>16.95</v>
      </c>
    </row>
    <row r="50" spans="1:10" x14ac:dyDescent="0.25">
      <c r="A50" s="24">
        <v>2005</v>
      </c>
      <c r="B50" s="56">
        <f>'11-10-0239-01'!K42</f>
        <v>34900</v>
      </c>
      <c r="C50" s="67">
        <f>'11-10-0239-01'!J42</f>
        <v>44600</v>
      </c>
      <c r="D50" s="85">
        <f t="shared" si="0"/>
        <v>17.45</v>
      </c>
      <c r="E50" s="85">
        <f>C50/'T2'!C51</f>
        <v>25.558739255014327</v>
      </c>
      <c r="F50" s="68">
        <f>'14-10-0340-01'!B21</f>
        <v>17</v>
      </c>
      <c r="G50" s="68">
        <f>'14-10-0340-01'!C21</f>
        <v>19.09</v>
      </c>
      <c r="H50" s="76">
        <f>F50/'T4'!$C50*100</f>
        <v>21.607476635514018</v>
      </c>
      <c r="I50" s="76">
        <f>G50/'T4'!$C50*100</f>
        <v>24.263925233644862</v>
      </c>
      <c r="J50" s="85">
        <f>B50/'T2'!E51</f>
        <v>17.45</v>
      </c>
    </row>
    <row r="51" spans="1:10" x14ac:dyDescent="0.25">
      <c r="A51" s="24">
        <v>2006</v>
      </c>
      <c r="B51" s="56">
        <f>'11-10-0239-01'!K43</f>
        <v>35100</v>
      </c>
      <c r="C51" s="67">
        <f>'11-10-0239-01'!J43</f>
        <v>44700</v>
      </c>
      <c r="D51" s="85">
        <f t="shared" si="0"/>
        <v>17.55</v>
      </c>
      <c r="E51" s="85">
        <f>C51/'T2'!C52</f>
        <v>25.630733944954127</v>
      </c>
      <c r="F51" s="68">
        <f>'14-10-0340-01'!B22</f>
        <v>17.309999999999999</v>
      </c>
      <c r="G51" s="68">
        <f>'14-10-0340-01'!C22</f>
        <v>19.7</v>
      </c>
      <c r="H51" s="76">
        <f>F51/'T4'!$C51*100</f>
        <v>21.578001833180569</v>
      </c>
      <c r="I51" s="76">
        <f>G51/'T4'!$C51*100</f>
        <v>24.557286892758938</v>
      </c>
      <c r="J51" s="85">
        <f>B51/'T2'!E52</f>
        <v>17.55</v>
      </c>
    </row>
    <row r="52" spans="1:10" x14ac:dyDescent="0.25">
      <c r="A52" s="24">
        <v>2007</v>
      </c>
      <c r="B52" s="56">
        <f>'11-10-0239-01'!K44</f>
        <v>35600</v>
      </c>
      <c r="C52" s="67">
        <f>'11-10-0239-01'!J44</f>
        <v>45600</v>
      </c>
      <c r="D52" s="85">
        <f t="shared" si="0"/>
        <v>17.8</v>
      </c>
      <c r="E52" s="85">
        <f>C52/'T2'!C53</f>
        <v>26.146788990825687</v>
      </c>
      <c r="F52" s="68">
        <f>'14-10-0340-01'!B23</f>
        <v>18</v>
      </c>
      <c r="G52" s="68">
        <f>'14-10-0340-01'!C23</f>
        <v>20.38</v>
      </c>
      <c r="H52" s="76">
        <f>F52/'T4'!$C52*100</f>
        <v>21.955156950672645</v>
      </c>
      <c r="I52" s="76">
        <f>G52/'T4'!$C52*100</f>
        <v>24.858116591928251</v>
      </c>
      <c r="J52" s="85">
        <f>B52/'T2'!E53</f>
        <v>17.8</v>
      </c>
    </row>
    <row r="53" spans="1:10" x14ac:dyDescent="0.25">
      <c r="A53" s="24">
        <v>2008</v>
      </c>
      <c r="B53" s="56">
        <f>'11-10-0239-01'!K45</f>
        <v>36100</v>
      </c>
      <c r="C53" s="67">
        <f>'11-10-0239-01'!J45</f>
        <v>46200</v>
      </c>
      <c r="D53" s="85">
        <f t="shared" si="0"/>
        <v>18.05</v>
      </c>
      <c r="E53" s="85">
        <f>C53/'T2'!C54</f>
        <v>26.536473291211948</v>
      </c>
      <c r="F53" s="68">
        <f>'14-10-0340-01'!B24</f>
        <v>18.75</v>
      </c>
      <c r="G53" s="68">
        <f>'14-10-0340-01'!C24</f>
        <v>21.26</v>
      </c>
      <c r="H53" s="76">
        <f>F53/'T4'!$C53*100</f>
        <v>22.348816827344436</v>
      </c>
      <c r="I53" s="76">
        <f>G53/'T4'!$C53*100</f>
        <v>25.340578439964943</v>
      </c>
      <c r="J53" s="85">
        <f>B53/'T2'!E54</f>
        <v>18.05</v>
      </c>
    </row>
    <row r="54" spans="1:10" x14ac:dyDescent="0.25">
      <c r="A54" s="24">
        <v>2009</v>
      </c>
      <c r="B54" s="56">
        <f>'11-10-0239-01'!K46</f>
        <v>35700</v>
      </c>
      <c r="C54" s="67">
        <f>'11-10-0239-01'!J46</f>
        <v>45900</v>
      </c>
      <c r="D54" s="85">
        <f t="shared" si="0"/>
        <v>17.850000000000001</v>
      </c>
      <c r="E54" s="85">
        <f>C54/'T2'!C55</f>
        <v>26.810747663551403</v>
      </c>
      <c r="F54" s="68">
        <f>'14-10-0340-01'!B25</f>
        <v>19.23</v>
      </c>
      <c r="G54" s="68">
        <f>'14-10-0340-01'!C25</f>
        <v>21.98</v>
      </c>
      <c r="H54" s="76">
        <f>F54/'T4'!$C54*100</f>
        <v>22.860839160839159</v>
      </c>
      <c r="I54" s="76">
        <f>G54/'T4'!$C54*100</f>
        <v>26.130069930069926</v>
      </c>
      <c r="J54" s="85">
        <f>B54/'T2'!E55</f>
        <v>17.850000000000001</v>
      </c>
    </row>
    <row r="55" spans="1:10" x14ac:dyDescent="0.25">
      <c r="A55" s="24">
        <v>2010</v>
      </c>
      <c r="B55" s="56">
        <f>'11-10-0239-01'!K47</f>
        <v>35800</v>
      </c>
      <c r="C55" s="67">
        <f>'11-10-0239-01'!J47</f>
        <v>46200</v>
      </c>
      <c r="D55" s="85">
        <f t="shared" si="0"/>
        <v>17.899999999999999</v>
      </c>
      <c r="E55" s="85">
        <f>C55/'T2'!C56</f>
        <v>26.938775510204081</v>
      </c>
      <c r="F55" s="68">
        <f>'14-10-0340-01'!B26</f>
        <v>19.89</v>
      </c>
      <c r="G55" s="68">
        <f>'14-10-0340-01'!C26</f>
        <v>22.43</v>
      </c>
      <c r="H55" s="76">
        <f>F55/'T4'!$C55*100</f>
        <v>23.219227467811159</v>
      </c>
      <c r="I55" s="76">
        <f>G55/'T4'!$C55*100</f>
        <v>26.184377682403436</v>
      </c>
      <c r="J55" s="85">
        <f>B55/'T2'!E56</f>
        <v>17.899999999999999</v>
      </c>
    </row>
    <row r="56" spans="1:10" x14ac:dyDescent="0.25">
      <c r="A56" s="24">
        <v>2011</v>
      </c>
      <c r="B56" s="56">
        <f>'11-10-0239-01'!K48</f>
        <v>36300</v>
      </c>
      <c r="C56" s="67">
        <f>'11-10-0239-01'!J48</f>
        <v>46300</v>
      </c>
      <c r="D56" s="85">
        <f t="shared" si="0"/>
        <v>18.149999999999999</v>
      </c>
      <c r="E56" s="85">
        <f>C56/'T2'!C57</f>
        <v>27.012835472578764</v>
      </c>
      <c r="F56" s="68">
        <f>'14-10-0340-01'!B27</f>
        <v>20</v>
      </c>
      <c r="G56" s="68">
        <f>'14-10-0340-01'!C27</f>
        <v>22.87</v>
      </c>
      <c r="H56" s="76">
        <f>F56/'T4'!$C56*100</f>
        <v>22.685571309424517</v>
      </c>
      <c r="I56" s="76">
        <f>G56/'T4'!$C56*100</f>
        <v>25.940950792326937</v>
      </c>
      <c r="J56" s="85">
        <f>B56/'T2'!E57</f>
        <v>18.149999999999999</v>
      </c>
    </row>
    <row r="57" spans="1:10" x14ac:dyDescent="0.25">
      <c r="A57" s="24">
        <v>2012</v>
      </c>
      <c r="B57" s="56">
        <f>'11-10-0239-01'!K49</f>
        <v>36800</v>
      </c>
      <c r="C57" s="67">
        <f>'11-10-0239-01'!J49</f>
        <v>47200</v>
      </c>
      <c r="D57" s="85">
        <f t="shared" si="0"/>
        <v>18.399999999999999</v>
      </c>
      <c r="E57" s="85">
        <f>C57/'T2'!C58</f>
        <v>27.40998838559814</v>
      </c>
      <c r="F57" s="68">
        <f>'14-10-0340-01'!B28</f>
        <v>20.190000000000001</v>
      </c>
      <c r="G57" s="68">
        <f>'14-10-0340-01'!C28</f>
        <v>23.53</v>
      </c>
      <c r="H57" s="76">
        <f>F57/'T4'!$C57*100</f>
        <v>22.562366474938376</v>
      </c>
      <c r="I57" s="76">
        <f>G57/'T4'!$C57*100</f>
        <v>26.294823336072309</v>
      </c>
      <c r="J57" s="85">
        <f>B57/'T2'!E58</f>
        <v>18.775510204081634</v>
      </c>
    </row>
    <row r="58" spans="1:10" x14ac:dyDescent="0.25">
      <c r="A58" s="24">
        <v>2013</v>
      </c>
      <c r="B58" s="56">
        <f>'11-10-0239-01'!K50</f>
        <v>37100</v>
      </c>
      <c r="C58" s="67">
        <f>'11-10-0239-01'!J50</f>
        <v>48100</v>
      </c>
      <c r="D58" s="85">
        <f t="shared" si="0"/>
        <v>18.55</v>
      </c>
      <c r="E58" s="85">
        <f>C58/'T2'!C59</f>
        <v>28.030303030303031</v>
      </c>
      <c r="F58" s="68">
        <f>'14-10-0340-01'!B29</f>
        <v>20.85</v>
      </c>
      <c r="G58" s="68">
        <f>'14-10-0340-01'!C29</f>
        <v>24.06</v>
      </c>
      <c r="H58" s="76">
        <f>F58/'T4'!$C58*100</f>
        <v>23.091205211726383</v>
      </c>
      <c r="I58" s="76">
        <f>G58/'T4'!$C58*100</f>
        <v>26.646254071661236</v>
      </c>
      <c r="J58" s="85">
        <f>B58/'T2'!E59</f>
        <v>18.928571428571427</v>
      </c>
    </row>
    <row r="59" spans="1:10" x14ac:dyDescent="0.25">
      <c r="A59" s="24">
        <v>2014</v>
      </c>
      <c r="B59" s="56">
        <f>'11-10-0239-01'!K51</f>
        <v>37500</v>
      </c>
      <c r="C59" s="67">
        <f>'11-10-0239-01'!J51</f>
        <v>48300</v>
      </c>
      <c r="D59" s="85">
        <f t="shared" si="0"/>
        <v>18.75</v>
      </c>
      <c r="E59" s="85">
        <f>C59/'T2'!C60</f>
        <v>28.229105786090006</v>
      </c>
      <c r="F59" s="68">
        <f>'14-10-0340-01'!B30</f>
        <v>21</v>
      </c>
      <c r="G59" s="68">
        <f>'14-10-0340-01'!C30</f>
        <v>24.49</v>
      </c>
      <c r="H59" s="76">
        <f>F59/'T4'!$C59*100</f>
        <v>22.811501597444089</v>
      </c>
      <c r="I59" s="76">
        <f>G59/'T4'!$C59*100</f>
        <v>26.602555910543131</v>
      </c>
      <c r="J59" s="85">
        <f>B59/'T2'!E60</f>
        <v>19.132653061224488</v>
      </c>
    </row>
    <row r="60" spans="1:10" x14ac:dyDescent="0.25">
      <c r="A60" s="24">
        <v>2015</v>
      </c>
      <c r="B60" s="56">
        <f>'11-10-0239-01'!K52</f>
        <v>37400</v>
      </c>
      <c r="C60" s="67">
        <f>'11-10-0239-01'!J52</f>
        <v>48400</v>
      </c>
      <c r="D60" s="85">
        <f t="shared" si="0"/>
        <v>18.7</v>
      </c>
      <c r="E60" s="85">
        <f>C60/'T2'!C61</f>
        <v>28.271028037383179</v>
      </c>
      <c r="F60" s="68">
        <f>'14-10-0340-01'!B31</f>
        <v>22</v>
      </c>
      <c r="G60" s="68">
        <f>'14-10-0340-01'!C31</f>
        <v>25.16</v>
      </c>
      <c r="H60" s="76">
        <f>F60/'T4'!$C60*100</f>
        <v>23.633491311216432</v>
      </c>
      <c r="I60" s="76">
        <f>G60/'T4'!$C60*100</f>
        <v>27.028120063191157</v>
      </c>
      <c r="J60" s="85">
        <f>B60/'T2'!E61</f>
        <v>19.081632653061224</v>
      </c>
    </row>
    <row r="61" spans="1:10" x14ac:dyDescent="0.25">
      <c r="A61" s="24">
        <v>2016</v>
      </c>
      <c r="B61" s="56">
        <f>'11-10-0239-01'!K53</f>
        <v>37400</v>
      </c>
      <c r="C61" s="67">
        <f>'11-10-0239-01'!J53</f>
        <v>48300</v>
      </c>
      <c r="D61" s="85">
        <f t="shared" si="0"/>
        <v>18.7</v>
      </c>
      <c r="E61" s="85">
        <f>C61/'T2'!C62</f>
        <v>28.311840562719812</v>
      </c>
      <c r="F61" s="68">
        <f>'14-10-0340-01'!B32</f>
        <v>22</v>
      </c>
      <c r="G61" s="68">
        <f>'14-10-0340-01'!C32</f>
        <v>25.68</v>
      </c>
      <c r="H61" s="76">
        <f>F61/'T4'!$C61*100</f>
        <v>23.302180685358252</v>
      </c>
      <c r="I61" s="76">
        <f>G61/'T4'!$C61*100</f>
        <v>27.199999999999996</v>
      </c>
      <c r="J61" s="85">
        <f>B61/'T2'!E62</f>
        <v>19.081632653061224</v>
      </c>
    </row>
    <row r="62" spans="1:10" x14ac:dyDescent="0.25">
      <c r="A62" s="24">
        <v>2017</v>
      </c>
      <c r="B62" s="56">
        <f>'11-10-0239-01'!K54</f>
        <v>37700</v>
      </c>
      <c r="C62" s="67">
        <f>'11-10-0239-01'!J54</f>
        <v>48900</v>
      </c>
      <c r="D62" s="85">
        <f t="shared" si="0"/>
        <v>18.850000000000001</v>
      </c>
      <c r="E62" s="85">
        <f>C62/'T2'!C63</f>
        <v>28.849557522123895</v>
      </c>
      <c r="F62" s="68">
        <f>'14-10-0340-01'!B33</f>
        <v>22.5</v>
      </c>
      <c r="G62" s="68">
        <f>'14-10-0340-01'!C33</f>
        <v>26.08</v>
      </c>
      <c r="H62" s="76">
        <f>F62/'T4'!$C62*100</f>
        <v>23.466257668711656</v>
      </c>
      <c r="I62" s="76">
        <f>G62/'T4'!$C62*100</f>
        <v>27.199999999999996</v>
      </c>
      <c r="J62" s="85">
        <f>B62/'T2'!E63</f>
        <v>19.23469387755102</v>
      </c>
    </row>
    <row r="63" spans="1:10" x14ac:dyDescent="0.25">
      <c r="A63" s="24">
        <v>2018</v>
      </c>
      <c r="B63" s="56">
        <f>'11-10-0239-01'!K55</f>
        <v>38200</v>
      </c>
      <c r="C63" s="67">
        <f>'11-10-0239-01'!J55</f>
        <v>49100</v>
      </c>
      <c r="D63" s="85">
        <f t="shared" si="0"/>
        <v>19.100000000000001</v>
      </c>
      <c r="E63" s="85">
        <f>C63/'T2'!C64</f>
        <v>28.747072599531617</v>
      </c>
      <c r="F63" s="68">
        <f>'14-10-0340-01'!B34</f>
        <v>23</v>
      </c>
      <c r="G63" s="68">
        <f>'14-10-0340-01'!C34</f>
        <v>26.82</v>
      </c>
      <c r="H63" s="76">
        <f>F63/'T4'!$C63*100</f>
        <v>23.448275862068964</v>
      </c>
      <c r="I63" s="76">
        <f>G63/'T4'!$C63*100</f>
        <v>27.342728635682157</v>
      </c>
      <c r="J63" s="85">
        <f>B63/'T2'!E64</f>
        <v>19.489795918367346</v>
      </c>
    </row>
    <row r="64" spans="1:10" x14ac:dyDescent="0.25">
      <c r="A64" s="24">
        <v>2019</v>
      </c>
      <c r="B64" s="56">
        <f>'11-10-0239-01'!K56</f>
        <v>38800</v>
      </c>
      <c r="C64" s="67">
        <f>'11-10-0239-01'!J56</f>
        <v>48700</v>
      </c>
      <c r="D64" s="85">
        <f t="shared" si="0"/>
        <v>19.399999999999999</v>
      </c>
      <c r="E64" s="85">
        <f>C64/'T2'!C65</f>
        <v>28.816568047337277</v>
      </c>
      <c r="F64" s="68">
        <f>'14-10-0340-01'!B35</f>
        <v>24</v>
      </c>
      <c r="G64" s="68">
        <f>'14-10-0340-01'!C35</f>
        <v>27.75</v>
      </c>
      <c r="H64" s="76">
        <f>F64/'T4'!$C64*100</f>
        <v>24</v>
      </c>
      <c r="I64" s="76">
        <f>G64/'T4'!$C64*100</f>
        <v>27.750000000000004</v>
      </c>
      <c r="J64" s="85">
        <f>B64/'T2'!E65</f>
        <v>19.795918367346939</v>
      </c>
    </row>
    <row r="65" spans="1:10" x14ac:dyDescent="0.25">
      <c r="B65" s="56"/>
      <c r="C65" s="67"/>
      <c r="D65" s="67"/>
      <c r="E65" s="67"/>
      <c r="F65" s="70"/>
      <c r="G65" s="70"/>
      <c r="J65" s="67"/>
    </row>
    <row r="66" spans="1:10" x14ac:dyDescent="0.25">
      <c r="B66" s="56"/>
      <c r="C66" s="67"/>
      <c r="D66" s="67"/>
      <c r="E66" s="67"/>
      <c r="F66" s="70"/>
      <c r="G66" s="70"/>
      <c r="J66" s="67"/>
    </row>
    <row r="67" spans="1:10" x14ac:dyDescent="0.25">
      <c r="C67" s="71"/>
      <c r="D67" s="29"/>
      <c r="E67" s="29"/>
      <c r="F67" s="70"/>
      <c r="G67" s="70"/>
      <c r="J67" s="29"/>
    </row>
    <row r="68" spans="1:10" x14ac:dyDescent="0.25">
      <c r="A68" s="5" t="s">
        <v>444</v>
      </c>
      <c r="B68" s="60"/>
      <c r="C68" s="67"/>
      <c r="D68" s="69"/>
      <c r="E68" s="69"/>
      <c r="F68" s="69"/>
      <c r="I68" s="71"/>
      <c r="J68" s="69"/>
    </row>
    <row r="69" spans="1:10" x14ac:dyDescent="0.25">
      <c r="A69" s="5" t="s">
        <v>600</v>
      </c>
      <c r="B69" s="60"/>
      <c r="C69" s="67"/>
      <c r="D69" s="69"/>
      <c r="E69" s="69"/>
      <c r="F69" s="69"/>
      <c r="I69" s="71"/>
      <c r="J69" s="69"/>
    </row>
    <row r="70" spans="1:10" x14ac:dyDescent="0.25">
      <c r="A70" s="24" t="s">
        <v>549</v>
      </c>
      <c r="B70" s="60" t="str">
        <f t="shared" ref="B70:I70" si="1">IFERROR(100*_xlfn.RRI(15,B6,B21),"..")</f>
        <v>..</v>
      </c>
      <c r="C70" s="60" t="str">
        <f t="shared" si="1"/>
        <v>..</v>
      </c>
      <c r="D70" s="60" t="str">
        <f t="shared" si="1"/>
        <v>..</v>
      </c>
      <c r="E70" s="60" t="str">
        <f t="shared" si="1"/>
        <v>..</v>
      </c>
      <c r="F70" s="60" t="str">
        <f t="shared" si="1"/>
        <v>..</v>
      </c>
      <c r="G70" s="60" t="str">
        <f t="shared" si="1"/>
        <v>..</v>
      </c>
      <c r="H70" s="60" t="str">
        <f t="shared" si="1"/>
        <v>..</v>
      </c>
      <c r="I70" s="60" t="str">
        <f t="shared" si="1"/>
        <v>..</v>
      </c>
      <c r="J70" s="60" t="str">
        <f>IFERROR(100*_xlfn.RRI(15,J6,J21),"..")</f>
        <v>..</v>
      </c>
    </row>
    <row r="71" spans="1:10" x14ac:dyDescent="0.25">
      <c r="A71" s="24" t="s">
        <v>462</v>
      </c>
      <c r="B71" s="60">
        <f t="shared" ref="B71:I71" si="2">IFERROR(100*_xlfn.RRI(5,B21,B26),"..")</f>
        <v>-0.66451070294049064</v>
      </c>
      <c r="C71" s="60">
        <f t="shared" si="2"/>
        <v>-0.82696180648907935</v>
      </c>
      <c r="D71" s="60">
        <f t="shared" si="2"/>
        <v>-0.66451070294049064</v>
      </c>
      <c r="E71" s="60">
        <f t="shared" si="2"/>
        <v>-0.24346747720116468</v>
      </c>
      <c r="F71" s="60" t="str">
        <f t="shared" si="2"/>
        <v>..</v>
      </c>
      <c r="G71" s="60" t="str">
        <f t="shared" si="2"/>
        <v>..</v>
      </c>
      <c r="H71" s="60" t="str">
        <f t="shared" si="2"/>
        <v>..</v>
      </c>
      <c r="I71" s="60" t="str">
        <f t="shared" si="2"/>
        <v>..</v>
      </c>
      <c r="J71" s="60">
        <f>IFERROR(100*_xlfn.RRI(5,J21,J26),"..")</f>
        <v>-0.66451070294049064</v>
      </c>
    </row>
    <row r="72" spans="1:10" x14ac:dyDescent="0.25">
      <c r="A72" s="24" t="s">
        <v>463</v>
      </c>
      <c r="B72" s="60">
        <f t="shared" ref="B72:I72" si="3">IFERROR(100*_xlfn.RRI(8,B26,B34),"..")</f>
        <v>0.17547221456251094</v>
      </c>
      <c r="C72" s="60">
        <f t="shared" si="3"/>
        <v>0.30837183058676221</v>
      </c>
      <c r="D72" s="60">
        <f t="shared" si="3"/>
        <v>0.17547221456251094</v>
      </c>
      <c r="E72" s="60">
        <f t="shared" si="3"/>
        <v>0.30489079863318391</v>
      </c>
      <c r="F72" s="60" t="str">
        <f t="shared" si="3"/>
        <v>..</v>
      </c>
      <c r="G72" s="60" t="str">
        <f t="shared" si="3"/>
        <v>..</v>
      </c>
      <c r="H72" s="60" t="str">
        <f t="shared" si="3"/>
        <v>..</v>
      </c>
      <c r="I72" s="60" t="str">
        <f t="shared" si="3"/>
        <v>..</v>
      </c>
      <c r="J72" s="60">
        <f>IFERROR(100*_xlfn.RRI(8,J26,J34),"..")</f>
        <v>0.17547221456251094</v>
      </c>
    </row>
    <row r="73" spans="1:10" x14ac:dyDescent="0.25">
      <c r="A73" s="24" t="s">
        <v>464</v>
      </c>
      <c r="B73" s="60">
        <f t="shared" ref="B73:I73" si="4">IFERROR(100*_xlfn.RRI(11,B34,B45),"..")</f>
        <v>-0.20466450347897958</v>
      </c>
      <c r="C73" s="60">
        <f t="shared" si="4"/>
        <v>0.62175686423067145</v>
      </c>
      <c r="D73" s="60">
        <f t="shared" si="4"/>
        <v>-0.20466450347897958</v>
      </c>
      <c r="E73" s="60">
        <f t="shared" si="4"/>
        <v>0.73347794210401052</v>
      </c>
      <c r="F73" s="60" t="str">
        <f t="shared" si="4"/>
        <v>..</v>
      </c>
      <c r="G73" s="60" t="str">
        <f t="shared" si="4"/>
        <v>..</v>
      </c>
      <c r="H73" s="60" t="str">
        <f t="shared" si="4"/>
        <v>..</v>
      </c>
      <c r="I73" s="60" t="str">
        <f t="shared" si="4"/>
        <v>..</v>
      </c>
      <c r="J73" s="60">
        <f>IFERROR(100*_xlfn.RRI(11,J34,J45),"..")</f>
        <v>-0.20466450347897958</v>
      </c>
    </row>
    <row r="74" spans="1:10" x14ac:dyDescent="0.25">
      <c r="A74" s="24" t="s">
        <v>465</v>
      </c>
      <c r="B74" s="60">
        <f t="shared" ref="B74:I74" si="5">IFERROR(100*_xlfn.RRI(8,B45,B53),"..")</f>
        <v>0.35176392807632073</v>
      </c>
      <c r="C74" s="60">
        <f t="shared" si="5"/>
        <v>0.61174058871256154</v>
      </c>
      <c r="D74" s="60">
        <f t="shared" si="5"/>
        <v>0.35176392807632073</v>
      </c>
      <c r="E74" s="60">
        <f t="shared" si="5"/>
        <v>0.94025210009049953</v>
      </c>
      <c r="F74" s="60">
        <f t="shared" si="5"/>
        <v>2.8285594297889682</v>
      </c>
      <c r="G74" s="60">
        <f t="shared" si="5"/>
        <v>3.0946272883617398</v>
      </c>
      <c r="H74" s="60">
        <f t="shared" si="5"/>
        <v>0.55336133026582246</v>
      </c>
      <c r="I74" s="60">
        <f t="shared" si="5"/>
        <v>0.81354213674407205</v>
      </c>
      <c r="J74" s="60">
        <f>IFERROR(100*_xlfn.RRI(8,J45,J53),"..")</f>
        <v>0.35176392807632073</v>
      </c>
    </row>
    <row r="75" spans="1:10" x14ac:dyDescent="0.25">
      <c r="A75" s="24" t="s">
        <v>469</v>
      </c>
      <c r="B75" s="60">
        <f t="shared" ref="B75:I75" si="6">IFERROR(100*_xlfn.RRI(11,B53,B64),"..")</f>
        <v>0.65785790779646636</v>
      </c>
      <c r="C75" s="60">
        <f t="shared" si="6"/>
        <v>0.48023336919142956</v>
      </c>
      <c r="D75" s="60">
        <f>IFERROR(100*_xlfn.RRI(11,D53,D64),"..")</f>
        <v>0.65785790779646636</v>
      </c>
      <c r="E75" s="60">
        <f>IFERROR(100*_xlfn.RRI(11,E53,E64),"..")</f>
        <v>0.75218172481217316</v>
      </c>
      <c r="F75" s="60">
        <f t="shared" si="6"/>
        <v>2.2695537393521148</v>
      </c>
      <c r="G75" s="60">
        <f t="shared" si="6"/>
        <v>2.4514612418587767</v>
      </c>
      <c r="H75" s="60">
        <f t="shared" si="6"/>
        <v>0.65010817125477072</v>
      </c>
      <c r="I75" s="60">
        <f t="shared" si="6"/>
        <v>0.82913515567986096</v>
      </c>
      <c r="J75" s="60">
        <f>IFERROR(100*_xlfn.RRI(11,J53,J64),"..")</f>
        <v>0.84289698193282803</v>
      </c>
    </row>
    <row r="76" spans="1:10" x14ac:dyDescent="0.25">
      <c r="B76" s="60"/>
      <c r="C76" s="60"/>
      <c r="D76" s="60"/>
      <c r="E76" s="60"/>
      <c r="F76" s="60"/>
      <c r="G76" s="60"/>
      <c r="H76" s="60"/>
      <c r="I76" s="60"/>
      <c r="J76" s="60"/>
    </row>
    <row r="77" spans="1:10" x14ac:dyDescent="0.25">
      <c r="A77" s="24" t="s">
        <v>645</v>
      </c>
      <c r="B77" s="60">
        <f t="shared" ref="B77:I77" si="7">IFERROR(100*_xlfn.RRI(24,B21,B45),"..")</f>
        <v>-0.17421103417135653</v>
      </c>
      <c r="C77" s="60">
        <f t="shared" si="7"/>
        <v>0.2139506083331133</v>
      </c>
      <c r="D77" s="60">
        <f t="shared" si="7"/>
        <v>-0.17421103417135653</v>
      </c>
      <c r="E77" s="60">
        <f t="shared" si="7"/>
        <v>0.38638645950559436</v>
      </c>
      <c r="F77" s="60" t="str">
        <f t="shared" si="7"/>
        <v>..</v>
      </c>
      <c r="G77" s="60" t="str">
        <f t="shared" si="7"/>
        <v>..</v>
      </c>
      <c r="H77" s="60" t="str">
        <f t="shared" si="7"/>
        <v>..</v>
      </c>
      <c r="I77" s="60" t="str">
        <f t="shared" si="7"/>
        <v>..</v>
      </c>
      <c r="J77" s="60">
        <f>IFERROR(100*_xlfn.RRI(24,J21,J45),"..")</f>
        <v>-0.17421103417135653</v>
      </c>
    </row>
    <row r="78" spans="1:10" x14ac:dyDescent="0.25">
      <c r="A78" s="24" t="s">
        <v>522</v>
      </c>
      <c r="B78" s="60">
        <f t="shared" ref="B78:I78" si="8">IFERROR(100*_xlfn.RRI(19,B45,B64),"..")</f>
        <v>0.52886259944229241</v>
      </c>
      <c r="C78" s="60">
        <f t="shared" si="8"/>
        <v>0.53558386648309142</v>
      </c>
      <c r="D78" s="60">
        <f t="shared" si="8"/>
        <v>0.52886259944229241</v>
      </c>
      <c r="E78" s="60">
        <f t="shared" si="8"/>
        <v>0.83132650426624988</v>
      </c>
      <c r="F78" s="60">
        <f t="shared" si="8"/>
        <v>2.5045532052292208</v>
      </c>
      <c r="G78" s="60">
        <f t="shared" si="8"/>
        <v>2.7217774948887108</v>
      </c>
      <c r="H78" s="60">
        <f t="shared" si="8"/>
        <v>0.60936131895776846</v>
      </c>
      <c r="I78" s="60">
        <f t="shared" si="8"/>
        <v>0.82256938008504754</v>
      </c>
      <c r="J78" s="60">
        <f>IFERROR(100*_xlfn.RRI(19,J45,J64),"..")</f>
        <v>0.63581182726231145</v>
      </c>
    </row>
    <row r="79" spans="1:10" x14ac:dyDescent="0.25">
      <c r="A79" s="24" t="s">
        <v>581</v>
      </c>
      <c r="B79" s="60">
        <f t="shared" ref="B79:I79" si="9">IFERROR(100*_xlfn.RRI(5,B53,B58),"..")</f>
        <v>0.54797802260793116</v>
      </c>
      <c r="C79" s="60">
        <f t="shared" si="9"/>
        <v>0.80930488992996263</v>
      </c>
      <c r="D79" s="60">
        <f t="shared" si="9"/>
        <v>0.54797802260793116</v>
      </c>
      <c r="E79" s="60">
        <f t="shared" si="9"/>
        <v>1.1013413744326739</v>
      </c>
      <c r="F79" s="60">
        <f t="shared" si="9"/>
        <v>2.1459042644897286</v>
      </c>
      <c r="G79" s="60">
        <f t="shared" si="9"/>
        <v>2.5053357698332723</v>
      </c>
      <c r="H79" s="60">
        <f t="shared" si="9"/>
        <v>0.65570916065496032</v>
      </c>
      <c r="I79" s="60">
        <f t="shared" si="9"/>
        <v>1.0098969602103658</v>
      </c>
      <c r="J79" s="60">
        <f>IFERROR(100*_xlfn.RRI(5,J53,J58),"..")</f>
        <v>0.95506817535535582</v>
      </c>
    </row>
    <row r="80" spans="1:10" x14ac:dyDescent="0.25">
      <c r="A80" s="24" t="s">
        <v>582</v>
      </c>
      <c r="B80" s="60">
        <f t="shared" ref="B80:I80" si="10">IFERROR(100*_xlfn.RRI(6,B58,B64),"..")</f>
        <v>0.74951619938676828</v>
      </c>
      <c r="C80" s="60">
        <f t="shared" si="10"/>
        <v>0.20682781053236177</v>
      </c>
      <c r="D80" s="60">
        <f t="shared" si="10"/>
        <v>0.74951619938676828</v>
      </c>
      <c r="E80" s="60">
        <f t="shared" si="10"/>
        <v>0.46213665798595649</v>
      </c>
      <c r="F80" s="60">
        <f t="shared" si="10"/>
        <v>2.3727092995590837</v>
      </c>
      <c r="G80" s="60">
        <f t="shared" si="10"/>
        <v>2.4065874322206859</v>
      </c>
      <c r="H80" s="60">
        <f t="shared" si="10"/>
        <v>0.64544091816778337</v>
      </c>
      <c r="I80" s="60">
        <f t="shared" si="10"/>
        <v>0.67874744705169743</v>
      </c>
      <c r="J80" s="60">
        <f>IFERROR(100*_xlfn.RRI(6,J58,J64),"..")</f>
        <v>0.74951619938676828</v>
      </c>
    </row>
    <row r="81" spans="1:10" x14ac:dyDescent="0.25">
      <c r="A81" s="24" t="s">
        <v>558</v>
      </c>
      <c r="B81" s="60">
        <f t="shared" ref="B81:I81" si="11">IFERROR(100*_xlfn.RRI(6,B53,B59),"..")</f>
        <v>0.63614934998055261</v>
      </c>
      <c r="C81" s="60">
        <f t="shared" si="11"/>
        <v>0.74361388723889199</v>
      </c>
      <c r="D81" s="60">
        <f t="shared" si="11"/>
        <v>0.63614934998055261</v>
      </c>
      <c r="E81" s="60">
        <f t="shared" si="11"/>
        <v>1.0358856696635277</v>
      </c>
      <c r="F81" s="60">
        <f t="shared" si="11"/>
        <v>1.9067623060521344</v>
      </c>
      <c r="G81" s="60">
        <f t="shared" si="11"/>
        <v>2.385295363671891</v>
      </c>
      <c r="H81" s="60">
        <f t="shared" si="11"/>
        <v>0.3421085853264394</v>
      </c>
      <c r="I81" s="60">
        <f t="shared" si="11"/>
        <v>0.81329435301027431</v>
      </c>
      <c r="J81" s="60">
        <f>IFERROR(100*_xlfn.RRI(6,J53,J59),"..")</f>
        <v>0.97557424960053041</v>
      </c>
    </row>
    <row r="82" spans="1:10" x14ac:dyDescent="0.25">
      <c r="A82" s="24" t="s">
        <v>579</v>
      </c>
      <c r="B82" s="60">
        <f t="shared" ref="B82:I82" si="12">IFERROR(100*_xlfn.RRI(5,B59,B64),"..")</f>
        <v>0.68391435859354033</v>
      </c>
      <c r="C82" s="60">
        <f t="shared" si="12"/>
        <v>0.16508550493508078</v>
      </c>
      <c r="D82" s="60">
        <f t="shared" si="12"/>
        <v>0.68391435859354033</v>
      </c>
      <c r="E82" s="60">
        <f t="shared" si="12"/>
        <v>0.41278834185416446</v>
      </c>
      <c r="F82" s="60">
        <f t="shared" si="12"/>
        <v>2.7066087089351765</v>
      </c>
      <c r="G82" s="60">
        <f t="shared" si="12"/>
        <v>2.5309167403888111</v>
      </c>
      <c r="H82" s="60">
        <f t="shared" si="12"/>
        <v>1.0209558617303216</v>
      </c>
      <c r="I82" s="60">
        <f t="shared" si="12"/>
        <v>0.84814740448604375</v>
      </c>
      <c r="J82" s="60">
        <f>IFERROR(100*_xlfn.RRI(5,J59,J64),"..")</f>
        <v>0.68391435859354033</v>
      </c>
    </row>
    <row r="83" spans="1:10" x14ac:dyDescent="0.25">
      <c r="A83" s="24" t="s">
        <v>466</v>
      </c>
      <c r="B83" s="60">
        <f t="shared" ref="B83:I83" si="13">IFERROR(100*_xlfn.RRI(43,B21,B64),"..")</f>
        <v>0.1358410321391057</v>
      </c>
      <c r="C83" s="60">
        <f t="shared" si="13"/>
        <v>0.35594055189591689</v>
      </c>
      <c r="D83" s="60">
        <f t="shared" si="13"/>
        <v>0.1358410321391057</v>
      </c>
      <c r="E83" s="60">
        <f t="shared" si="13"/>
        <v>0.58274525383767983</v>
      </c>
      <c r="F83" s="60" t="str">
        <f t="shared" si="13"/>
        <v>..</v>
      </c>
      <c r="G83" s="60" t="str">
        <f t="shared" si="13"/>
        <v>..</v>
      </c>
      <c r="H83" s="60" t="str">
        <f t="shared" si="13"/>
        <v>..</v>
      </c>
      <c r="I83" s="60" t="str">
        <f t="shared" si="13"/>
        <v>..</v>
      </c>
      <c r="J83" s="60">
        <f>IFERROR(100*_xlfn.RRI(43,J21,J64),"..")</f>
        <v>0.18289894841347909</v>
      </c>
    </row>
    <row r="84" spans="1:10" s="91" customFormat="1" x14ac:dyDescent="0.25">
      <c r="A84" s="91" t="s">
        <v>727</v>
      </c>
      <c r="B84" s="60">
        <f>IFERROR(100*_xlfn.RRI(38,B21,B59),"..")</f>
        <v>6.394857672900045E-2</v>
      </c>
      <c r="C84" s="60">
        <f t="shared" ref="C84:H84" si="14">IFERROR(100*_xlfn.RRI(38,C21,C59),"..")</f>
        <v>0.38108011589528257</v>
      </c>
      <c r="D84" s="60">
        <f>IFERROR(100*_xlfn.RRI(38,D21,D59),"..")</f>
        <v>6.394857672900045E-2</v>
      </c>
      <c r="E84" s="60">
        <f>IFERROR(100*_xlfn.RRI(38,E21,E59),"..")</f>
        <v>0.60512941051329427</v>
      </c>
      <c r="F84" s="60" t="str">
        <f t="shared" si="14"/>
        <v>..</v>
      </c>
      <c r="G84" s="60" t="str">
        <f t="shared" si="14"/>
        <v>..</v>
      </c>
      <c r="H84" s="60" t="str">
        <f t="shared" si="14"/>
        <v>..</v>
      </c>
      <c r="I84" s="60" t="str">
        <f>IFERROR(100*_xlfn.RRI(38,I21,I59),"..")</f>
        <v>..</v>
      </c>
      <c r="J84" s="60">
        <f>IFERROR(100*_xlfn.RRI(38,J21,J59),"..")</f>
        <v>0.1171617383991963</v>
      </c>
    </row>
    <row r="85" spans="1:10" x14ac:dyDescent="0.25">
      <c r="B85" s="60"/>
      <c r="C85" s="60"/>
      <c r="D85" s="60"/>
      <c r="E85" s="60"/>
      <c r="F85" s="60"/>
      <c r="G85" s="60"/>
      <c r="H85" s="60"/>
      <c r="I85" s="60"/>
      <c r="J85" s="60"/>
    </row>
    <row r="86" spans="1:10" x14ac:dyDescent="0.25">
      <c r="A86" s="5" t="s">
        <v>599</v>
      </c>
      <c r="B86" s="60"/>
      <c r="C86" s="60"/>
      <c r="D86" s="60"/>
      <c r="E86" s="60"/>
      <c r="F86" s="60"/>
      <c r="G86" s="60"/>
      <c r="H86" s="60"/>
      <c r="I86" s="60"/>
      <c r="J86" s="60"/>
    </row>
    <row r="87" spans="1:10" x14ac:dyDescent="0.25">
      <c r="A87" s="24" t="s">
        <v>580</v>
      </c>
      <c r="B87" s="60">
        <f t="shared" ref="B87:I87" si="15">IFERROR(100*_xlfn.RRI(10,B54,B64),"..")</f>
        <v>0.83617213106832455</v>
      </c>
      <c r="C87" s="60">
        <f t="shared" si="15"/>
        <v>0.59389573944677032</v>
      </c>
      <c r="D87" s="60">
        <f t="shared" si="15"/>
        <v>0.83617213106832455</v>
      </c>
      <c r="E87" s="60">
        <f t="shared" si="15"/>
        <v>0.72408553107659035</v>
      </c>
      <c r="F87" s="60">
        <f t="shared" si="15"/>
        <v>2.2405543911135695</v>
      </c>
      <c r="G87" s="60">
        <f t="shared" si="15"/>
        <v>2.3584097287843608</v>
      </c>
      <c r="H87" s="60">
        <f t="shared" si="15"/>
        <v>0.48746892220576932</v>
      </c>
      <c r="I87" s="60">
        <f t="shared" si="15"/>
        <v>0.60330343280718957</v>
      </c>
      <c r="J87" s="60">
        <f>IFERROR(100*_xlfn.RRI(10,J54,J64),"..")</f>
        <v>1.0400944180816607</v>
      </c>
    </row>
    <row r="88" spans="1:10" x14ac:dyDescent="0.25">
      <c r="A88" s="24" t="s">
        <v>587</v>
      </c>
      <c r="B88" s="60">
        <f t="shared" ref="B88:I88" si="16">IFERROR(100*_xlfn.RRI(12,B52,B64),"..")</f>
        <v>0.71986708154241352</v>
      </c>
      <c r="C88" s="60">
        <f t="shared" si="16"/>
        <v>0.54959906438913908</v>
      </c>
      <c r="D88" s="60">
        <f t="shared" si="16"/>
        <v>0.71986708154241352</v>
      </c>
      <c r="E88" s="60">
        <f t="shared" si="16"/>
        <v>0.8134919272274832</v>
      </c>
      <c r="F88" s="60">
        <f t="shared" si="16"/>
        <v>2.426318074098921</v>
      </c>
      <c r="G88" s="60">
        <f t="shared" si="16"/>
        <v>2.6057188389734032</v>
      </c>
      <c r="H88" s="60">
        <f t="shared" si="16"/>
        <v>0.74485851909571466</v>
      </c>
      <c r="I88" s="60">
        <f t="shared" si="16"/>
        <v>0.92131419001444392</v>
      </c>
      <c r="J88" s="60">
        <f>IFERROR(100*_xlfn.RRI(12,J52,J64),"..")</f>
        <v>0.88957773337563495</v>
      </c>
    </row>
    <row r="89" spans="1:10" x14ac:dyDescent="0.25">
      <c r="A89" s="24" t="s">
        <v>583</v>
      </c>
      <c r="B89" s="60">
        <f t="shared" ref="B89:I89" si="17">IFERROR(100*_xlfn.RRI(7,B46,B53),"..")</f>
        <v>0.56664479807846391</v>
      </c>
      <c r="C89" s="60">
        <f t="shared" si="17"/>
        <v>0.73217421203348731</v>
      </c>
      <c r="D89" s="60">
        <f t="shared" si="17"/>
        <v>0.56664479807846391</v>
      </c>
      <c r="E89" s="60">
        <f t="shared" si="17"/>
        <v>1.0027470228862079</v>
      </c>
      <c r="F89" s="60">
        <f t="shared" si="17"/>
        <v>2.8708039212428371</v>
      </c>
      <c r="G89" s="60">
        <f t="shared" si="17"/>
        <v>3.056581049019691</v>
      </c>
      <c r="H89" s="60">
        <f t="shared" si="17"/>
        <v>0.63019325020445827</v>
      </c>
      <c r="I89" s="60">
        <f t="shared" si="17"/>
        <v>0.81192399942624505</v>
      </c>
      <c r="J89" s="60">
        <f>IFERROR(100*_xlfn.RRI(7,J46,J53),"..")</f>
        <v>0.56664479807846391</v>
      </c>
    </row>
    <row r="90" spans="1:10" x14ac:dyDescent="0.25">
      <c r="A90" s="24" t="s">
        <v>588</v>
      </c>
      <c r="B90" s="60">
        <f t="shared" ref="B90:I90" si="18">IFERROR(100*_xlfn.RRI(9,B44,B53),"..")</f>
        <v>0.40833674922662322</v>
      </c>
      <c r="C90" s="60">
        <f t="shared" si="18"/>
        <v>0.82682135523024503</v>
      </c>
      <c r="D90" s="60">
        <f t="shared" si="18"/>
        <v>0.40833674922662322</v>
      </c>
      <c r="E90" s="60">
        <f t="shared" si="18"/>
        <v>1.157070714836328</v>
      </c>
      <c r="F90" s="60">
        <f t="shared" si="18"/>
        <v>2.8972330713239458</v>
      </c>
      <c r="G90" s="60">
        <f t="shared" si="18"/>
        <v>3.0874781658675854</v>
      </c>
      <c r="H90" s="60">
        <f t="shared" si="18"/>
        <v>0.57378981414040187</v>
      </c>
      <c r="I90" s="60">
        <f t="shared" si="18"/>
        <v>0.75973913056703868</v>
      </c>
      <c r="J90" s="60">
        <f>IFERROR(100*_xlfn.RRI(9,J44,J53),"..")</f>
        <v>0.40833674922662322</v>
      </c>
    </row>
    <row r="91" spans="1:10" x14ac:dyDescent="0.25">
      <c r="A91" s="24" t="s">
        <v>584</v>
      </c>
      <c r="B91" s="60">
        <f t="shared" ref="B91:I91" si="19">IFERROR(100*_xlfn.RRI(10,B35,B45),"..")</f>
        <v>0.34846689996368418</v>
      </c>
      <c r="C91" s="60">
        <f t="shared" si="19"/>
        <v>0.85725202954001212</v>
      </c>
      <c r="D91" s="60">
        <f t="shared" si="19"/>
        <v>0.34846689996368418</v>
      </c>
      <c r="E91" s="60">
        <f t="shared" si="19"/>
        <v>0.90562713104402892</v>
      </c>
      <c r="F91" s="60" t="str">
        <f t="shared" si="19"/>
        <v>..</v>
      </c>
      <c r="G91" s="60" t="str">
        <f t="shared" si="19"/>
        <v>..</v>
      </c>
      <c r="H91" s="60" t="str">
        <f t="shared" si="19"/>
        <v>..</v>
      </c>
      <c r="I91" s="60" t="str">
        <f t="shared" si="19"/>
        <v>..</v>
      </c>
      <c r="J91" s="60">
        <f>IFERROR(100*_xlfn.RRI(10,J35,J45),"..")</f>
        <v>0.34846689996368418</v>
      </c>
    </row>
    <row r="92" spans="1:10" x14ac:dyDescent="0.25">
      <c r="A92" s="24" t="s">
        <v>591</v>
      </c>
      <c r="B92" s="60">
        <f t="shared" ref="B92:I92" si="20">IFERROR(100*_xlfn.RRI(12,B33,B45),"..")</f>
        <v>9.5557656589129181E-2</v>
      </c>
      <c r="C92" s="60">
        <f t="shared" si="20"/>
        <v>0.61068689263039655</v>
      </c>
      <c r="D92" s="60">
        <f t="shared" si="20"/>
        <v>9.5557656589129181E-2</v>
      </c>
      <c r="E92" s="60">
        <f t="shared" si="20"/>
        <v>0.74006738520737692</v>
      </c>
      <c r="F92" s="60" t="str">
        <f t="shared" si="20"/>
        <v>..</v>
      </c>
      <c r="G92" s="60" t="str">
        <f t="shared" si="20"/>
        <v>..</v>
      </c>
      <c r="H92" s="60" t="str">
        <f t="shared" si="20"/>
        <v>..</v>
      </c>
      <c r="I92" s="60" t="str">
        <f t="shared" si="20"/>
        <v>..</v>
      </c>
      <c r="J92" s="60">
        <f>IFERROR(100*_xlfn.RRI(12,J33,J45),"..")</f>
        <v>9.5557656589129181E-2</v>
      </c>
    </row>
    <row r="93" spans="1:10" x14ac:dyDescent="0.25">
      <c r="A93" s="24" t="s">
        <v>585</v>
      </c>
      <c r="B93" s="60">
        <f t="shared" ref="B93:I93" si="21">IFERROR(100*_xlfn.RRI(7,B27,B34),"..")</f>
        <v>0.95036222554303329</v>
      </c>
      <c r="C93" s="60">
        <f t="shared" si="21"/>
        <v>0.86325504740794035</v>
      </c>
      <c r="D93" s="60">
        <f t="shared" si="21"/>
        <v>0.95036222554303329</v>
      </c>
      <c r="E93" s="60">
        <f t="shared" si="21"/>
        <v>0.7226740704504131</v>
      </c>
      <c r="F93" s="60" t="str">
        <f t="shared" si="21"/>
        <v>..</v>
      </c>
      <c r="G93" s="60" t="str">
        <f t="shared" si="21"/>
        <v>..</v>
      </c>
      <c r="H93" s="60" t="str">
        <f t="shared" si="21"/>
        <v>..</v>
      </c>
      <c r="I93" s="60" t="str">
        <f t="shared" si="21"/>
        <v>..</v>
      </c>
      <c r="J93" s="60">
        <f>IFERROR(100*_xlfn.RRI(7,J27,J34),"..")</f>
        <v>0.95036222554303329</v>
      </c>
    </row>
    <row r="94" spans="1:10" x14ac:dyDescent="0.25">
      <c r="A94" s="24" t="s">
        <v>589</v>
      </c>
      <c r="B94" s="60">
        <f t="shared" ref="B94:I94" si="22">IFERROR(100*_xlfn.RRI(9,B25,B34),"..")</f>
        <v>-9.2421968315459235E-2</v>
      </c>
      <c r="C94" s="60">
        <f t="shared" si="22"/>
        <v>2.7070939049567144E-2</v>
      </c>
      <c r="D94" s="60">
        <f t="shared" si="22"/>
        <v>-9.2421968315459235E-2</v>
      </c>
      <c r="E94" s="60">
        <f t="shared" si="22"/>
        <v>3.2623063438630417E-2</v>
      </c>
      <c r="F94" s="60" t="str">
        <f t="shared" si="22"/>
        <v>..</v>
      </c>
      <c r="G94" s="60" t="str">
        <f t="shared" si="22"/>
        <v>..</v>
      </c>
      <c r="H94" s="60" t="str">
        <f t="shared" si="22"/>
        <v>..</v>
      </c>
      <c r="I94" s="60" t="str">
        <f t="shared" si="22"/>
        <v>..</v>
      </c>
      <c r="J94" s="60">
        <f>IFERROR(100*_xlfn.RRI(9,J25,J34),"..")</f>
        <v>-9.2421968315459235E-2</v>
      </c>
    </row>
    <row r="95" spans="1:10" x14ac:dyDescent="0.25">
      <c r="A95" s="24" t="s">
        <v>586</v>
      </c>
      <c r="B95" s="60">
        <f t="shared" ref="B95:I95" si="23">IFERROR(100*_xlfn.RRI(4,B22,B26),"..")</f>
        <v>-0.69400445130283206</v>
      </c>
      <c r="C95" s="60">
        <f t="shared" si="23"/>
        <v>-0.67426461715801578</v>
      </c>
      <c r="D95" s="60">
        <f t="shared" si="23"/>
        <v>-0.69400445130283206</v>
      </c>
      <c r="E95" s="60">
        <f t="shared" si="23"/>
        <v>-0.19645668817580564</v>
      </c>
      <c r="F95" s="60" t="str">
        <f t="shared" si="23"/>
        <v>..</v>
      </c>
      <c r="G95" s="60" t="str">
        <f t="shared" si="23"/>
        <v>..</v>
      </c>
      <c r="H95" s="60" t="str">
        <f t="shared" si="23"/>
        <v>..</v>
      </c>
      <c r="I95" s="60" t="str">
        <f t="shared" si="23"/>
        <v>..</v>
      </c>
      <c r="J95" s="60">
        <f>IFERROR(100*_xlfn.RRI(4,J22,J26),"..")</f>
        <v>-0.69400445130283206</v>
      </c>
    </row>
    <row r="96" spans="1:10" x14ac:dyDescent="0.25">
      <c r="A96" s="24" t="s">
        <v>590</v>
      </c>
      <c r="B96" s="60" t="str">
        <f t="shared" ref="B96:I96" si="24">IFERROR(100*_xlfn.RRI(6,B20,B26),"..")</f>
        <v>..</v>
      </c>
      <c r="C96" s="60" t="str">
        <f t="shared" si="24"/>
        <v>..</v>
      </c>
      <c r="D96" s="60" t="str">
        <f t="shared" si="24"/>
        <v>..</v>
      </c>
      <c r="E96" s="60" t="str">
        <f t="shared" si="24"/>
        <v>..</v>
      </c>
      <c r="F96" s="60" t="str">
        <f t="shared" si="24"/>
        <v>..</v>
      </c>
      <c r="G96" s="60" t="str">
        <f t="shared" si="24"/>
        <v>..</v>
      </c>
      <c r="H96" s="60" t="str">
        <f t="shared" si="24"/>
        <v>..</v>
      </c>
      <c r="I96" s="60" t="str">
        <f t="shared" si="24"/>
        <v>..</v>
      </c>
      <c r="J96" s="60" t="str">
        <f>IFERROR(100*_xlfn.RRI(6,J20,J26),"..")</f>
        <v>..</v>
      </c>
    </row>
    <row r="97" spans="1:13" x14ac:dyDescent="0.25">
      <c r="A97" s="5"/>
      <c r="B97" s="60"/>
      <c r="C97" s="60"/>
      <c r="D97" s="60"/>
      <c r="E97" s="60"/>
      <c r="F97" s="60"/>
      <c r="G97" s="60"/>
      <c r="H97" s="60"/>
      <c r="I97" s="60"/>
      <c r="J97" s="60"/>
    </row>
    <row r="98" spans="1:13" x14ac:dyDescent="0.25">
      <c r="A98" s="5" t="s">
        <v>601</v>
      </c>
      <c r="B98" s="56"/>
      <c r="C98" s="56"/>
      <c r="D98" s="56"/>
      <c r="E98" s="56"/>
      <c r="F98" s="56"/>
      <c r="G98" s="56"/>
      <c r="H98" s="56"/>
      <c r="I98" s="56"/>
      <c r="J98" s="56"/>
    </row>
    <row r="99" spans="1:13" x14ac:dyDescent="0.25">
      <c r="A99" s="24" t="s">
        <v>500</v>
      </c>
      <c r="B99" s="60" t="str">
        <f t="shared" ref="B99:I99" si="25">IFERROR(100*_xlfn.RRI(20,B6,B26),"..")</f>
        <v>..</v>
      </c>
      <c r="C99" s="60" t="str">
        <f t="shared" si="25"/>
        <v>..</v>
      </c>
      <c r="D99" s="60" t="str">
        <f t="shared" si="25"/>
        <v>..</v>
      </c>
      <c r="E99" s="60" t="str">
        <f t="shared" si="25"/>
        <v>..</v>
      </c>
      <c r="F99" s="60" t="str">
        <f t="shared" si="25"/>
        <v>..</v>
      </c>
      <c r="G99" s="60" t="str">
        <f t="shared" si="25"/>
        <v>..</v>
      </c>
      <c r="H99" s="60" t="str">
        <f t="shared" si="25"/>
        <v>..</v>
      </c>
      <c r="I99" s="60" t="str">
        <f t="shared" si="25"/>
        <v>..</v>
      </c>
      <c r="J99" s="60" t="str">
        <f>IFERROR(100*_xlfn.RRI(20,J6,J26),"..")</f>
        <v>..</v>
      </c>
    </row>
    <row r="100" spans="1:13" x14ac:dyDescent="0.25">
      <c r="A100" s="24" t="s">
        <v>501</v>
      </c>
      <c r="B100" s="60">
        <f t="shared" ref="B100:I100" si="26">IFERROR(100*_xlfn.RRI(19,B26,B45),"..")</f>
        <v>-4.4783072902421228E-2</v>
      </c>
      <c r="C100" s="60">
        <f t="shared" si="26"/>
        <v>0.48968611322119937</v>
      </c>
      <c r="D100" s="60">
        <f t="shared" si="26"/>
        <v>-4.4783072902421228E-2</v>
      </c>
      <c r="E100" s="60">
        <f t="shared" si="26"/>
        <v>0.55279744424907573</v>
      </c>
      <c r="F100" s="60" t="str">
        <f t="shared" si="26"/>
        <v>..</v>
      </c>
      <c r="G100" s="60" t="str">
        <f t="shared" si="26"/>
        <v>..</v>
      </c>
      <c r="H100" s="60" t="str">
        <f t="shared" si="26"/>
        <v>..</v>
      </c>
      <c r="I100" s="60" t="str">
        <f t="shared" si="26"/>
        <v>..</v>
      </c>
      <c r="J100" s="60">
        <f>IFERROR(100*_xlfn.RRI(19,J26,J45),"..")</f>
        <v>-4.4783072902421228E-2</v>
      </c>
    </row>
    <row r="101" spans="1:13" x14ac:dyDescent="0.25">
      <c r="A101" s="24" t="s">
        <v>526</v>
      </c>
      <c r="B101" s="60">
        <f t="shared" ref="B101:I101" si="27">IFERROR(100*_xlfn.RRI(14,B42,B56),"..")</f>
        <v>0.61804739608979364</v>
      </c>
      <c r="C101" s="60">
        <f t="shared" si="27"/>
        <v>0.90737678382890596</v>
      </c>
      <c r="D101" s="60">
        <f t="shared" si="27"/>
        <v>0.61804739608979364</v>
      </c>
      <c r="E101" s="60">
        <f t="shared" si="27"/>
        <v>1.2528185179492279</v>
      </c>
      <c r="F101" s="60">
        <f t="shared" si="27"/>
        <v>2.5804088577037865</v>
      </c>
      <c r="G101" s="60">
        <f t="shared" si="27"/>
        <v>2.7749197608219367</v>
      </c>
      <c r="H101" s="69">
        <f t="shared" si="27"/>
        <v>0.53184608735536987</v>
      </c>
      <c r="I101" s="69">
        <f t="shared" si="27"/>
        <v>0.72247254705013475</v>
      </c>
      <c r="J101" s="60">
        <f>IFERROR(100*_xlfn.RRI(14,J42,J56),"..")</f>
        <v>0.61804739608979364</v>
      </c>
    </row>
    <row r="102" spans="1:13" x14ac:dyDescent="0.25">
      <c r="A102" s="24" t="s">
        <v>558</v>
      </c>
      <c r="B102" s="60">
        <f t="shared" ref="B102:I102" si="28">IFERROR(100*_xlfn.RRI(6,B53,B59),"..")</f>
        <v>0.63614934998055261</v>
      </c>
      <c r="C102" s="60">
        <f t="shared" si="28"/>
        <v>0.74361388723889199</v>
      </c>
      <c r="D102" s="60">
        <f t="shared" si="28"/>
        <v>0.63614934998055261</v>
      </c>
      <c r="E102" s="60">
        <f t="shared" si="28"/>
        <v>1.0358856696635277</v>
      </c>
      <c r="F102" s="60">
        <f t="shared" si="28"/>
        <v>1.9067623060521344</v>
      </c>
      <c r="G102" s="60">
        <f t="shared" si="28"/>
        <v>2.385295363671891</v>
      </c>
      <c r="H102" s="60">
        <f t="shared" si="28"/>
        <v>0.3421085853264394</v>
      </c>
      <c r="I102" s="60">
        <f t="shared" si="28"/>
        <v>0.81329435301027431</v>
      </c>
      <c r="J102" s="60">
        <f>IFERROR(100*_xlfn.RRI(6,J53,J59),"..")</f>
        <v>0.97557424960053041</v>
      </c>
    </row>
    <row r="103" spans="1:13" x14ac:dyDescent="0.25">
      <c r="A103" s="24" t="s">
        <v>579</v>
      </c>
      <c r="B103" s="60">
        <f t="shared" ref="B103:I103" si="29">IFERROR(100*_xlfn.RRI(5,B59,B64),"..")</f>
        <v>0.68391435859354033</v>
      </c>
      <c r="C103" s="60">
        <f t="shared" si="29"/>
        <v>0.16508550493508078</v>
      </c>
      <c r="D103" s="60">
        <f t="shared" si="29"/>
        <v>0.68391435859354033</v>
      </c>
      <c r="E103" s="60">
        <f t="shared" si="29"/>
        <v>0.41278834185416446</v>
      </c>
      <c r="F103" s="60">
        <f t="shared" si="29"/>
        <v>2.7066087089351765</v>
      </c>
      <c r="G103" s="60">
        <f t="shared" si="29"/>
        <v>2.5309167403888111</v>
      </c>
      <c r="H103" s="60">
        <f t="shared" si="29"/>
        <v>1.0209558617303216</v>
      </c>
      <c r="I103" s="60">
        <f t="shared" si="29"/>
        <v>0.84814740448604375</v>
      </c>
      <c r="J103" s="60">
        <f>IFERROR(100*_xlfn.RRI(5,J59,J64),"..")</f>
        <v>0.68391435859354033</v>
      </c>
    </row>
    <row r="104" spans="1:13" x14ac:dyDescent="0.25">
      <c r="A104" s="24" t="s">
        <v>658</v>
      </c>
      <c r="B104" s="60">
        <f t="shared" ref="B104:I104" si="30">IFERROR(100*_xlfn.RRI(8,B56,B64),"..")</f>
        <v>0.83600649623978285</v>
      </c>
      <c r="C104" s="60">
        <f t="shared" si="30"/>
        <v>0.63371287950402255</v>
      </c>
      <c r="D104" s="60">
        <f t="shared" si="30"/>
        <v>0.83600649623978285</v>
      </c>
      <c r="E104" s="60">
        <f t="shared" si="30"/>
        <v>0.8112524663674181</v>
      </c>
      <c r="F104" s="60">
        <f t="shared" si="30"/>
        <v>2.3051875220462925</v>
      </c>
      <c r="G104" s="60">
        <f t="shared" si="30"/>
        <v>2.4470843475707493</v>
      </c>
      <c r="H104" s="60">
        <f t="shared" si="30"/>
        <v>0.70654348711833848</v>
      </c>
      <c r="I104" s="60">
        <f t="shared" si="30"/>
        <v>0.84622300070393841</v>
      </c>
      <c r="J104" s="60">
        <f>IFERROR(100*_xlfn.RRI(8,J56,J64),"..")</f>
        <v>1.0909733403108524</v>
      </c>
    </row>
    <row r="105" spans="1:13" x14ac:dyDescent="0.25">
      <c r="B105" s="60"/>
      <c r="C105" s="69"/>
      <c r="F105" s="69"/>
      <c r="G105" s="69"/>
      <c r="H105" s="69"/>
      <c r="I105" s="69"/>
    </row>
    <row r="106" spans="1:13" s="105" customFormat="1" ht="30" x14ac:dyDescent="0.25">
      <c r="A106" s="153" t="s">
        <v>893</v>
      </c>
      <c r="B106" s="178"/>
      <c r="C106" s="178"/>
      <c r="D106" s="178"/>
      <c r="E106" s="178"/>
      <c r="F106" s="151"/>
      <c r="G106" s="164"/>
      <c r="H106" s="164"/>
      <c r="I106" s="164"/>
      <c r="J106" s="151"/>
      <c r="K106" s="151"/>
      <c r="L106" s="151"/>
      <c r="M106" s="151"/>
    </row>
    <row r="107" spans="1:13" s="105" customFormat="1" ht="31.5" customHeight="1" x14ac:dyDescent="0.25">
      <c r="A107" s="162"/>
      <c r="B107" s="178" t="s">
        <v>894</v>
      </c>
      <c r="C107" s="178"/>
      <c r="D107" s="178"/>
      <c r="E107" s="178"/>
      <c r="F107" s="151"/>
      <c r="G107" s="164"/>
      <c r="H107" s="164"/>
      <c r="I107" s="164"/>
      <c r="J107" s="151"/>
      <c r="K107" s="151"/>
      <c r="L107" s="151"/>
      <c r="M107" s="151"/>
    </row>
    <row r="108" spans="1:13" s="107" customFormat="1" ht="31.5" customHeight="1" x14ac:dyDescent="0.25">
      <c r="A108" s="162"/>
      <c r="B108" s="178" t="s">
        <v>895</v>
      </c>
      <c r="C108" s="178"/>
      <c r="D108" s="178"/>
      <c r="E108" s="178"/>
    </row>
    <row r="109" spans="1:13" s="104" customFormat="1" ht="14.25" customHeight="1" x14ac:dyDescent="0.25">
      <c r="A109" s="151"/>
      <c r="B109" s="178"/>
      <c r="C109" s="178"/>
      <c r="D109" s="178"/>
      <c r="E109" s="178"/>
    </row>
    <row r="110" spans="1:13" s="105" customFormat="1" ht="30" x14ac:dyDescent="0.25">
      <c r="A110" s="153" t="s">
        <v>1107</v>
      </c>
      <c r="B110" s="178"/>
      <c r="C110" s="178"/>
      <c r="D110" s="178"/>
      <c r="E110" s="178"/>
      <c r="F110" s="104"/>
      <c r="G110" s="164"/>
      <c r="H110" s="164"/>
      <c r="I110" s="164"/>
      <c r="J110" s="104"/>
      <c r="K110" s="104"/>
      <c r="L110" s="104"/>
      <c r="M110" s="104"/>
    </row>
    <row r="111" spans="1:13" s="105" customFormat="1" ht="35.25" customHeight="1" x14ac:dyDescent="0.25">
      <c r="A111" s="162"/>
      <c r="B111" s="178" t="s">
        <v>909</v>
      </c>
      <c r="C111" s="178"/>
      <c r="D111" s="178"/>
      <c r="E111" s="178"/>
      <c r="F111" s="54"/>
      <c r="G111" s="164"/>
      <c r="H111" s="164"/>
      <c r="I111" s="164"/>
    </row>
    <row r="112" spans="1:13" s="105" customFormat="1" ht="35.25" customHeight="1" x14ac:dyDescent="0.25">
      <c r="A112" s="162"/>
      <c r="B112" s="178" t="s">
        <v>855</v>
      </c>
      <c r="C112" s="178"/>
      <c r="D112" s="178"/>
      <c r="E112" s="178"/>
      <c r="F112" s="54"/>
      <c r="G112" s="164"/>
      <c r="H112" s="164"/>
      <c r="I112" s="164"/>
    </row>
    <row r="113" spans="1:15" s="105" customFormat="1" ht="46.5" customHeight="1" x14ac:dyDescent="0.25">
      <c r="A113" s="162"/>
      <c r="B113" s="178" t="s">
        <v>856</v>
      </c>
      <c r="C113" s="178"/>
      <c r="D113" s="178"/>
      <c r="E113" s="178"/>
      <c r="F113" s="54"/>
      <c r="G113" s="164"/>
      <c r="H113" s="164"/>
      <c r="I113" s="164"/>
    </row>
    <row r="114" spans="1:15" s="105" customFormat="1" ht="14.25" customHeight="1" x14ac:dyDescent="0.25">
      <c r="A114" s="162"/>
      <c r="B114" s="178"/>
      <c r="C114" s="178"/>
      <c r="D114" s="178"/>
      <c r="E114" s="178"/>
      <c r="F114" s="54"/>
      <c r="G114" s="164"/>
      <c r="H114" s="164"/>
      <c r="I114" s="164"/>
    </row>
    <row r="115" spans="1:15" s="105" customFormat="1" ht="19.5" customHeight="1" x14ac:dyDescent="0.25">
      <c r="A115" s="153" t="s">
        <v>857</v>
      </c>
      <c r="B115" s="178"/>
      <c r="C115" s="178"/>
      <c r="D115" s="178"/>
      <c r="E115" s="178"/>
      <c r="F115" s="54"/>
      <c r="G115" s="164"/>
      <c r="H115" s="164"/>
      <c r="I115" s="164"/>
    </row>
    <row r="116" spans="1:15" s="105" customFormat="1" ht="14.25" customHeight="1" x14ac:dyDescent="0.25">
      <c r="A116" s="162"/>
      <c r="B116" s="178" t="s">
        <v>858</v>
      </c>
      <c r="C116" s="178"/>
      <c r="D116" s="178"/>
      <c r="E116" s="178"/>
      <c r="F116" s="54"/>
      <c r="G116" s="164"/>
      <c r="H116" s="164"/>
      <c r="I116" s="164"/>
    </row>
    <row r="117" spans="1:15" s="105" customFormat="1" ht="14.25" customHeight="1" x14ac:dyDescent="0.25">
      <c r="A117" s="162"/>
      <c r="B117" s="178" t="s">
        <v>859</v>
      </c>
      <c r="C117" s="178"/>
      <c r="D117" s="178"/>
      <c r="E117" s="178"/>
      <c r="F117" s="54"/>
      <c r="G117" s="164"/>
      <c r="H117" s="164"/>
      <c r="I117" s="164"/>
    </row>
    <row r="118" spans="1:15" s="105" customFormat="1" ht="14.25" customHeight="1" x14ac:dyDescent="0.25">
      <c r="A118" s="162"/>
      <c r="B118" s="178" t="s">
        <v>860</v>
      </c>
      <c r="C118" s="178"/>
      <c r="D118" s="178"/>
      <c r="E118" s="178"/>
      <c r="F118" s="54"/>
      <c r="G118" s="164"/>
      <c r="H118" s="164"/>
      <c r="I118" s="164"/>
    </row>
    <row r="119" spans="1:15" s="105" customFormat="1" ht="32.25" customHeight="1" x14ac:dyDescent="0.25">
      <c r="A119" s="162"/>
      <c r="B119" s="178" t="s">
        <v>861</v>
      </c>
      <c r="C119" s="178"/>
      <c r="D119" s="178"/>
      <c r="E119" s="178"/>
      <c r="F119" s="54"/>
      <c r="G119" s="164"/>
      <c r="H119" s="164"/>
      <c r="I119" s="164"/>
    </row>
    <row r="120" spans="1:15" s="55" customFormat="1" x14ac:dyDescent="0.25">
      <c r="A120" s="4"/>
      <c r="B120" s="162"/>
      <c r="C120" s="162"/>
      <c r="D120" s="162"/>
      <c r="E120" s="162"/>
      <c r="F120" s="62"/>
      <c r="G120" s="62"/>
      <c r="H120" s="62"/>
      <c r="I120" s="62"/>
      <c r="J120" s="94"/>
    </row>
    <row r="121" spans="1:15" x14ac:dyDescent="0.25">
      <c r="A121" s="4"/>
      <c r="B121" s="162"/>
      <c r="C121" s="162"/>
      <c r="D121" s="162"/>
      <c r="E121" s="162"/>
      <c r="F121" s="53"/>
      <c r="G121" s="53"/>
      <c r="H121" s="53"/>
      <c r="I121" s="53"/>
      <c r="J121" s="95"/>
      <c r="L121" s="24"/>
      <c r="M121" s="24"/>
      <c r="N121" s="24"/>
      <c r="O121" s="24"/>
    </row>
    <row r="122" spans="1:15" x14ac:dyDescent="0.25">
      <c r="A122" s="4"/>
      <c r="B122" s="162"/>
      <c r="C122" s="162"/>
      <c r="D122" s="162"/>
      <c r="E122" s="162"/>
      <c r="F122" s="53"/>
      <c r="G122" s="53"/>
      <c r="H122" s="53"/>
      <c r="I122" s="53"/>
      <c r="J122" s="95"/>
      <c r="L122" s="24"/>
      <c r="M122" s="24"/>
      <c r="N122" s="24"/>
      <c r="O122" s="24"/>
    </row>
    <row r="123" spans="1:15" x14ac:dyDescent="0.25">
      <c r="A123" s="4"/>
      <c r="B123" s="162"/>
      <c r="C123" s="162"/>
      <c r="D123" s="162"/>
      <c r="E123" s="162"/>
      <c r="F123" s="72"/>
      <c r="G123" s="72"/>
      <c r="H123" s="72"/>
      <c r="J123" s="95"/>
      <c r="L123" s="24"/>
      <c r="M123" s="24"/>
      <c r="N123" s="24"/>
      <c r="O123" s="24"/>
    </row>
    <row r="124" spans="1:15" x14ac:dyDescent="0.25">
      <c r="A124" s="4"/>
      <c r="B124" s="4"/>
      <c r="C124" s="4"/>
      <c r="D124" s="4"/>
      <c r="E124" s="4"/>
      <c r="F124" s="73"/>
      <c r="G124" s="73"/>
      <c r="J124" s="95"/>
      <c r="L124" s="24"/>
      <c r="M124" s="24"/>
      <c r="N124" s="24"/>
      <c r="O124" s="24"/>
    </row>
    <row r="125" spans="1:15" x14ac:dyDescent="0.25">
      <c r="A125" s="164"/>
      <c r="B125" s="164"/>
      <c r="C125" s="164"/>
      <c r="D125" s="164"/>
      <c r="E125" s="164"/>
      <c r="F125" s="164"/>
      <c r="G125" s="164"/>
      <c r="H125" s="164"/>
      <c r="I125" s="164"/>
      <c r="J125" s="95"/>
      <c r="L125" s="24"/>
      <c r="M125" s="24"/>
      <c r="N125" s="24"/>
      <c r="O125" s="24"/>
    </row>
    <row r="126" spans="1:15" x14ac:dyDescent="0.25">
      <c r="A126" s="164"/>
      <c r="B126" s="21"/>
      <c r="C126" s="21"/>
      <c r="D126" s="21"/>
      <c r="E126" s="21"/>
      <c r="F126" s="164"/>
      <c r="G126" s="164"/>
      <c r="H126" s="164"/>
      <c r="I126" s="164"/>
      <c r="J126" s="95"/>
      <c r="L126" s="24"/>
      <c r="M126" s="24"/>
      <c r="N126" s="24"/>
      <c r="O126" s="24"/>
    </row>
    <row r="127" spans="1:15" x14ac:dyDescent="0.25">
      <c r="A127" s="164"/>
      <c r="B127" s="164"/>
      <c r="C127" s="164"/>
      <c r="D127" s="164"/>
      <c r="E127" s="164"/>
      <c r="F127" s="164"/>
      <c r="G127" s="164"/>
      <c r="H127" s="164"/>
      <c r="I127" s="164"/>
      <c r="J127" s="95"/>
      <c r="L127" s="24"/>
      <c r="M127" s="24"/>
      <c r="N127" s="24"/>
      <c r="O127" s="24"/>
    </row>
    <row r="128" spans="1:15" x14ac:dyDescent="0.25">
      <c r="A128" s="164"/>
      <c r="B128" s="164"/>
      <c r="C128" s="164"/>
      <c r="D128" s="164"/>
      <c r="E128" s="164"/>
      <c r="F128" s="164"/>
      <c r="G128" s="164"/>
      <c r="H128" s="164"/>
      <c r="I128" s="164"/>
      <c r="J128" s="95"/>
      <c r="L128" s="24"/>
      <c r="M128" s="24"/>
      <c r="N128" s="24"/>
      <c r="O128" s="24"/>
    </row>
    <row r="129" spans="1:9" x14ac:dyDescent="0.25">
      <c r="A129" s="164"/>
      <c r="B129" s="164"/>
      <c r="C129" s="164"/>
      <c r="D129" s="164"/>
      <c r="E129" s="164"/>
      <c r="F129" s="164"/>
      <c r="G129" s="164"/>
      <c r="H129" s="164"/>
      <c r="I129" s="164"/>
    </row>
    <row r="130" spans="1:9" x14ac:dyDescent="0.25">
      <c r="A130" s="164"/>
      <c r="B130" s="164"/>
      <c r="C130" s="164"/>
      <c r="D130" s="164"/>
      <c r="E130" s="164"/>
      <c r="F130" s="164"/>
      <c r="G130" s="164"/>
      <c r="H130" s="164"/>
      <c r="I130" s="164"/>
    </row>
    <row r="131" spans="1:9" x14ac:dyDescent="0.25">
      <c r="A131" s="164"/>
      <c r="B131" s="164"/>
      <c r="C131" s="164"/>
      <c r="D131" s="164"/>
      <c r="E131" s="164"/>
      <c r="F131" s="164"/>
      <c r="G131" s="164"/>
      <c r="H131" s="164"/>
      <c r="I131" s="164"/>
    </row>
    <row r="132" spans="1:9" x14ac:dyDescent="0.25">
      <c r="A132" s="164"/>
      <c r="B132" s="164"/>
      <c r="C132" s="164"/>
      <c r="D132" s="164"/>
      <c r="E132" s="164"/>
      <c r="F132" s="164"/>
      <c r="G132" s="164"/>
      <c r="H132" s="164"/>
      <c r="I132" s="164"/>
    </row>
    <row r="133" spans="1:9" x14ac:dyDescent="0.25">
      <c r="A133" s="164"/>
      <c r="B133" s="164"/>
      <c r="C133" s="164"/>
      <c r="D133" s="164"/>
      <c r="E133" s="164"/>
      <c r="F133" s="164"/>
      <c r="G133" s="164"/>
      <c r="H133" s="164"/>
      <c r="I133" s="164"/>
    </row>
    <row r="134" spans="1:9" x14ac:dyDescent="0.25">
      <c r="A134" s="164"/>
      <c r="B134" s="164"/>
      <c r="C134" s="164"/>
      <c r="D134" s="164"/>
      <c r="E134" s="164"/>
      <c r="F134" s="164"/>
      <c r="G134" s="164"/>
      <c r="H134" s="164"/>
      <c r="I134" s="164"/>
    </row>
    <row r="135" spans="1:9" x14ac:dyDescent="0.25">
      <c r="A135" s="164"/>
      <c r="B135" s="164"/>
      <c r="C135" s="164"/>
      <c r="D135" s="164"/>
      <c r="E135" s="164"/>
      <c r="F135" s="164"/>
      <c r="G135" s="164"/>
      <c r="H135" s="164"/>
      <c r="I135" s="164"/>
    </row>
  </sheetData>
  <mergeCells count="14">
    <mergeCell ref="B118:E118"/>
    <mergeCell ref="B119:E119"/>
    <mergeCell ref="B115:E115"/>
    <mergeCell ref="B116:E116"/>
    <mergeCell ref="B117:E117"/>
    <mergeCell ref="B113:E113"/>
    <mergeCell ref="B114:E114"/>
    <mergeCell ref="B106:E106"/>
    <mergeCell ref="B109:E109"/>
    <mergeCell ref="B110:E110"/>
    <mergeCell ref="B111:E111"/>
    <mergeCell ref="B112:E112"/>
    <mergeCell ref="B107:E107"/>
    <mergeCell ref="B108:E108"/>
  </mergeCells>
  <phoneticPr fontId="24"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3021-E690-49C5-9F66-6E362AA2000C}">
  <dimension ref="A1:N97"/>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RowHeight="15" x14ac:dyDescent="0.25"/>
  <cols>
    <col min="12" max="14" width="12.140625" customWidth="1"/>
  </cols>
  <sheetData>
    <row r="1" spans="1:14" x14ac:dyDescent="0.25">
      <c r="A1" t="s">
        <v>1079</v>
      </c>
    </row>
    <row r="2" spans="1:14" s="4" customFormat="1" ht="60" x14ac:dyDescent="0.25">
      <c r="A2" s="54"/>
      <c r="B2" s="181" t="s">
        <v>961</v>
      </c>
      <c r="C2" s="181"/>
      <c r="D2" s="181"/>
      <c r="E2" s="181"/>
      <c r="F2" s="181"/>
      <c r="G2" s="181"/>
      <c r="H2" s="181"/>
      <c r="I2" s="181"/>
      <c r="J2" s="181"/>
      <c r="K2" s="181"/>
      <c r="L2" s="152" t="s">
        <v>1069</v>
      </c>
      <c r="M2" s="152" t="s">
        <v>1070</v>
      </c>
      <c r="N2" s="152" t="s">
        <v>1071</v>
      </c>
    </row>
    <row r="3" spans="1:14" s="4" customFormat="1" x14ac:dyDescent="0.25">
      <c r="A3" s="54" t="s">
        <v>724</v>
      </c>
      <c r="B3" s="181" t="s">
        <v>766</v>
      </c>
      <c r="C3" s="181"/>
      <c r="D3" s="181"/>
      <c r="E3" s="181"/>
      <c r="F3" s="181"/>
      <c r="G3" s="181"/>
      <c r="H3" s="181"/>
      <c r="I3" s="181"/>
      <c r="J3" s="181"/>
      <c r="K3" s="181"/>
      <c r="L3" s="4" t="s">
        <v>766</v>
      </c>
      <c r="M3" s="4" t="s">
        <v>766</v>
      </c>
      <c r="N3" s="4" t="s">
        <v>766</v>
      </c>
    </row>
    <row r="4" spans="1:14" s="4" customFormat="1" x14ac:dyDescent="0.25">
      <c r="A4" s="54" t="s">
        <v>797</v>
      </c>
      <c r="B4" s="181" t="s">
        <v>962</v>
      </c>
      <c r="C4" s="181"/>
      <c r="D4" s="181"/>
      <c r="E4" s="181"/>
      <c r="F4" s="181"/>
      <c r="G4" s="181"/>
      <c r="H4" s="181"/>
      <c r="I4" s="181"/>
      <c r="J4" s="181"/>
      <c r="K4" s="181"/>
      <c r="L4" s="4" t="s">
        <v>962</v>
      </c>
      <c r="M4" s="4" t="s">
        <v>962</v>
      </c>
      <c r="N4" s="4" t="s">
        <v>962</v>
      </c>
    </row>
    <row r="5" spans="1:14" x14ac:dyDescent="0.25">
      <c r="A5" s="54" t="s">
        <v>963</v>
      </c>
      <c r="B5" s="4" t="s">
        <v>691</v>
      </c>
      <c r="C5" s="4" t="s">
        <v>692</v>
      </c>
      <c r="D5" s="4" t="s">
        <v>693</v>
      </c>
      <c r="E5" s="4" t="s">
        <v>694</v>
      </c>
      <c r="F5" s="4" t="s">
        <v>695</v>
      </c>
      <c r="G5" s="4" t="s">
        <v>696</v>
      </c>
      <c r="H5" s="4" t="s">
        <v>697</v>
      </c>
      <c r="I5" s="4" t="s">
        <v>698</v>
      </c>
      <c r="J5" s="4" t="s">
        <v>699</v>
      </c>
      <c r="K5" s="4" t="s">
        <v>700</v>
      </c>
    </row>
    <row r="6" spans="1:14" x14ac:dyDescent="0.25">
      <c r="A6" s="86">
        <v>1976</v>
      </c>
      <c r="B6" s="1">
        <f>'11-10-0193-01'!B12</f>
        <v>1800</v>
      </c>
      <c r="C6" s="1">
        <f>'11-10-0193-01'!C12</f>
        <v>13100</v>
      </c>
      <c r="D6" s="1">
        <f>'11-10-0193-01'!D12</f>
        <v>22100</v>
      </c>
      <c r="E6" s="1">
        <f>'11-10-0193-01'!E12</f>
        <v>28600</v>
      </c>
      <c r="F6" s="1">
        <f>'11-10-0193-01'!F12</f>
        <v>34400</v>
      </c>
      <c r="G6" s="1">
        <f>'11-10-0193-01'!G12</f>
        <v>40500</v>
      </c>
      <c r="H6" s="1">
        <f>'11-10-0193-01'!H12</f>
        <v>47200</v>
      </c>
      <c r="I6" s="1">
        <f>'11-10-0193-01'!I12</f>
        <v>55400</v>
      </c>
      <c r="J6" s="1">
        <f>'11-10-0193-01'!J12</f>
        <v>67000</v>
      </c>
      <c r="K6" s="1">
        <f>'11-10-0193-01'!K12</f>
        <v>110200</v>
      </c>
      <c r="L6" s="158" t="s">
        <v>213</v>
      </c>
      <c r="M6" s="158" t="s">
        <v>213</v>
      </c>
      <c r="N6" s="158" t="s">
        <v>213</v>
      </c>
    </row>
    <row r="7" spans="1:14" x14ac:dyDescent="0.25">
      <c r="A7" s="86">
        <v>1977</v>
      </c>
      <c r="B7" s="1">
        <f>'11-10-0193-01'!B13</f>
        <v>1200</v>
      </c>
      <c r="C7" s="1">
        <f>'11-10-0193-01'!C13</f>
        <v>12600</v>
      </c>
      <c r="D7" s="1">
        <f>'11-10-0193-01'!D13</f>
        <v>22000</v>
      </c>
      <c r="E7" s="1">
        <f>'11-10-0193-01'!E13</f>
        <v>28900</v>
      </c>
      <c r="F7" s="1">
        <f>'11-10-0193-01'!F13</f>
        <v>34800</v>
      </c>
      <c r="G7" s="1">
        <f>'11-10-0193-01'!G13</f>
        <v>40700</v>
      </c>
      <c r="H7" s="1">
        <f>'11-10-0193-01'!H13</f>
        <v>47300</v>
      </c>
      <c r="I7" s="1">
        <f>'11-10-0193-01'!I13</f>
        <v>55600</v>
      </c>
      <c r="J7" s="1">
        <f>'11-10-0193-01'!J13</f>
        <v>67300</v>
      </c>
      <c r="K7" s="1">
        <f>'11-10-0193-01'!K13</f>
        <v>98600</v>
      </c>
      <c r="L7" s="158" t="s">
        <v>213</v>
      </c>
      <c r="M7" s="158" t="s">
        <v>213</v>
      </c>
      <c r="N7" s="158" t="s">
        <v>213</v>
      </c>
    </row>
    <row r="8" spans="1:14" x14ac:dyDescent="0.25">
      <c r="A8" s="86">
        <v>1978</v>
      </c>
      <c r="B8" s="1">
        <f>'11-10-0193-01'!B14</f>
        <v>1600</v>
      </c>
      <c r="C8" s="1">
        <f>'11-10-0193-01'!C14</f>
        <v>13100</v>
      </c>
      <c r="D8" s="1">
        <f>'11-10-0193-01'!D14</f>
        <v>22400</v>
      </c>
      <c r="E8" s="1">
        <f>'11-10-0193-01'!E14</f>
        <v>29100</v>
      </c>
      <c r="F8" s="1">
        <f>'11-10-0193-01'!F14</f>
        <v>35000</v>
      </c>
      <c r="G8" s="1">
        <f>'11-10-0193-01'!G14</f>
        <v>40900</v>
      </c>
      <c r="H8" s="1">
        <f>'11-10-0193-01'!H14</f>
        <v>47500</v>
      </c>
      <c r="I8" s="1">
        <f>'11-10-0193-01'!I14</f>
        <v>55500</v>
      </c>
      <c r="J8" s="1">
        <f>'11-10-0193-01'!J14</f>
        <v>67200</v>
      </c>
      <c r="K8" s="1">
        <f>'11-10-0193-01'!K14</f>
        <v>105600</v>
      </c>
      <c r="L8" s="158" t="s">
        <v>213</v>
      </c>
      <c r="M8" s="158" t="s">
        <v>213</v>
      </c>
      <c r="N8" s="158" t="s">
        <v>213</v>
      </c>
    </row>
    <row r="9" spans="1:14" x14ac:dyDescent="0.25">
      <c r="A9" s="86">
        <v>1979</v>
      </c>
      <c r="B9" s="1">
        <f>'11-10-0193-01'!B15</f>
        <v>2200</v>
      </c>
      <c r="C9" s="1">
        <f>'11-10-0193-01'!C15</f>
        <v>13900</v>
      </c>
      <c r="D9" s="1">
        <f>'11-10-0193-01'!D15</f>
        <v>22900</v>
      </c>
      <c r="E9" s="1">
        <f>'11-10-0193-01'!E15</f>
        <v>29700</v>
      </c>
      <c r="F9" s="1">
        <f>'11-10-0193-01'!F15</f>
        <v>35800</v>
      </c>
      <c r="G9" s="1">
        <f>'11-10-0193-01'!G15</f>
        <v>42000</v>
      </c>
      <c r="H9" s="1">
        <f>'11-10-0193-01'!H15</f>
        <v>48600</v>
      </c>
      <c r="I9" s="1">
        <f>'11-10-0193-01'!I15</f>
        <v>56700</v>
      </c>
      <c r="J9" s="1">
        <f>'11-10-0193-01'!J15</f>
        <v>68900</v>
      </c>
      <c r="K9" s="1">
        <f>'11-10-0193-01'!K15</f>
        <v>102300</v>
      </c>
      <c r="L9" s="158" t="s">
        <v>213</v>
      </c>
      <c r="M9" s="158" t="s">
        <v>213</v>
      </c>
      <c r="N9" s="158" t="s">
        <v>213</v>
      </c>
    </row>
    <row r="10" spans="1:14" x14ac:dyDescent="0.25">
      <c r="A10" s="86">
        <v>1980</v>
      </c>
      <c r="B10" s="1">
        <f>'11-10-0193-01'!B16</f>
        <v>1900</v>
      </c>
      <c r="C10" s="1">
        <f>'11-10-0193-01'!C16</f>
        <v>13600</v>
      </c>
      <c r="D10" s="1">
        <f>'11-10-0193-01'!D16</f>
        <v>23300</v>
      </c>
      <c r="E10" s="1">
        <f>'11-10-0193-01'!E16</f>
        <v>30300</v>
      </c>
      <c r="F10" s="1">
        <f>'11-10-0193-01'!F16</f>
        <v>36500</v>
      </c>
      <c r="G10" s="1">
        <f>'11-10-0193-01'!G16</f>
        <v>42600</v>
      </c>
      <c r="H10" s="1">
        <f>'11-10-0193-01'!H16</f>
        <v>49700</v>
      </c>
      <c r="I10" s="1">
        <f>'11-10-0193-01'!I16</f>
        <v>57900</v>
      </c>
      <c r="J10" s="1">
        <f>'11-10-0193-01'!J16</f>
        <v>69700</v>
      </c>
      <c r="K10" s="1">
        <f>'11-10-0193-01'!K16</f>
        <v>106700</v>
      </c>
      <c r="L10" s="158" t="s">
        <v>213</v>
      </c>
      <c r="M10" s="158" t="s">
        <v>213</v>
      </c>
      <c r="N10" s="158" t="s">
        <v>213</v>
      </c>
    </row>
    <row r="11" spans="1:14" x14ac:dyDescent="0.25">
      <c r="A11" s="86">
        <v>1981</v>
      </c>
      <c r="B11" s="1">
        <f>'11-10-0193-01'!B17</f>
        <v>2100</v>
      </c>
      <c r="C11" s="1">
        <f>'11-10-0193-01'!C17</f>
        <v>13900</v>
      </c>
      <c r="D11" s="1">
        <f>'11-10-0193-01'!D17</f>
        <v>23000</v>
      </c>
      <c r="E11" s="1">
        <f>'11-10-0193-01'!E17</f>
        <v>29900</v>
      </c>
      <c r="F11" s="1">
        <f>'11-10-0193-01'!F17</f>
        <v>35900</v>
      </c>
      <c r="G11" s="1">
        <f>'11-10-0193-01'!G17</f>
        <v>42200</v>
      </c>
      <c r="H11" s="1">
        <f>'11-10-0193-01'!H17</f>
        <v>49500</v>
      </c>
      <c r="I11" s="1">
        <f>'11-10-0193-01'!I17</f>
        <v>58200</v>
      </c>
      <c r="J11" s="1">
        <f>'11-10-0193-01'!J17</f>
        <v>70300</v>
      </c>
      <c r="K11" s="1">
        <f>'11-10-0193-01'!K17</f>
        <v>104700</v>
      </c>
      <c r="L11" s="158" t="s">
        <v>213</v>
      </c>
      <c r="M11" s="158" t="s">
        <v>213</v>
      </c>
      <c r="N11" s="158" t="s">
        <v>213</v>
      </c>
    </row>
    <row r="12" spans="1:14" x14ac:dyDescent="0.25">
      <c r="A12" s="86">
        <v>1982</v>
      </c>
      <c r="B12" s="1">
        <f>'11-10-0193-01'!B18</f>
        <v>1300</v>
      </c>
      <c r="C12" s="1">
        <f>'11-10-0193-01'!C18</f>
        <v>11600</v>
      </c>
      <c r="D12" s="1">
        <f>'11-10-0193-01'!D18</f>
        <v>20500</v>
      </c>
      <c r="E12" s="1">
        <f>'11-10-0193-01'!E18</f>
        <v>27400</v>
      </c>
      <c r="F12" s="1">
        <f>'11-10-0193-01'!F18</f>
        <v>33900</v>
      </c>
      <c r="G12" s="1">
        <f>'11-10-0193-01'!G18</f>
        <v>40400</v>
      </c>
      <c r="H12" s="1">
        <f>'11-10-0193-01'!H18</f>
        <v>47300</v>
      </c>
      <c r="I12" s="1">
        <f>'11-10-0193-01'!I18</f>
        <v>55800</v>
      </c>
      <c r="J12" s="1">
        <f>'11-10-0193-01'!J18</f>
        <v>68300</v>
      </c>
      <c r="K12" s="1">
        <f>'11-10-0193-01'!K18</f>
        <v>105200</v>
      </c>
      <c r="L12" s="11">
        <f>'11-10-0055-01'!L12</f>
        <v>7.1</v>
      </c>
      <c r="M12" s="11">
        <f>'11-10-0055-01'!H12</f>
        <v>2</v>
      </c>
      <c r="N12" s="11">
        <f>'11-10-0055-01'!D12</f>
        <v>0.6</v>
      </c>
    </row>
    <row r="13" spans="1:14" x14ac:dyDescent="0.25">
      <c r="A13" s="86">
        <v>1983</v>
      </c>
      <c r="B13" s="1">
        <f>'11-10-0193-01'!B19</f>
        <v>900</v>
      </c>
      <c r="C13" s="1">
        <f>'11-10-0193-01'!C19</f>
        <v>10300</v>
      </c>
      <c r="D13" s="1">
        <f>'11-10-0193-01'!D19</f>
        <v>19000</v>
      </c>
      <c r="E13" s="1">
        <f>'11-10-0193-01'!E19</f>
        <v>26000</v>
      </c>
      <c r="F13" s="1">
        <f>'11-10-0193-01'!F19</f>
        <v>32400</v>
      </c>
      <c r="G13" s="1">
        <f>'11-10-0193-01'!G19</f>
        <v>38900</v>
      </c>
      <c r="H13" s="1">
        <f>'11-10-0193-01'!H19</f>
        <v>46400</v>
      </c>
      <c r="I13" s="1">
        <f>'11-10-0193-01'!I19</f>
        <v>55200</v>
      </c>
      <c r="J13" s="1">
        <f>'11-10-0193-01'!J19</f>
        <v>67500</v>
      </c>
      <c r="K13" s="1">
        <f>'11-10-0193-01'!K19</f>
        <v>106300</v>
      </c>
      <c r="L13" s="11">
        <f>'11-10-0055-01'!L13</f>
        <v>6.9</v>
      </c>
      <c r="M13" s="11">
        <f>'11-10-0055-01'!H13</f>
        <v>1.8</v>
      </c>
      <c r="N13" s="11">
        <f>'11-10-0055-01'!D13</f>
        <v>0.5</v>
      </c>
    </row>
    <row r="14" spans="1:14" x14ac:dyDescent="0.25">
      <c r="A14" s="86">
        <v>1984</v>
      </c>
      <c r="B14" s="1">
        <f>'11-10-0193-01'!B20</f>
        <v>700</v>
      </c>
      <c r="C14" s="1">
        <f>'11-10-0193-01'!C20</f>
        <v>9800</v>
      </c>
      <c r="D14" s="1">
        <f>'11-10-0193-01'!D20</f>
        <v>19000</v>
      </c>
      <c r="E14" s="1">
        <f>'11-10-0193-01'!E20</f>
        <v>26700</v>
      </c>
      <c r="F14" s="1">
        <f>'11-10-0193-01'!F20</f>
        <v>33400</v>
      </c>
      <c r="G14" s="1">
        <f>'11-10-0193-01'!G20</f>
        <v>39900</v>
      </c>
      <c r="H14" s="1">
        <f>'11-10-0193-01'!H20</f>
        <v>46800</v>
      </c>
      <c r="I14" s="1">
        <f>'11-10-0193-01'!I20</f>
        <v>55400</v>
      </c>
      <c r="J14" s="1">
        <f>'11-10-0193-01'!J20</f>
        <v>68200</v>
      </c>
      <c r="K14" s="1">
        <f>'11-10-0193-01'!K20</f>
        <v>105700</v>
      </c>
      <c r="L14" s="11">
        <f>'11-10-0055-01'!L14</f>
        <v>7</v>
      </c>
      <c r="M14" s="11">
        <f>'11-10-0055-01'!H14</f>
        <v>1.9</v>
      </c>
      <c r="N14" s="11">
        <f>'11-10-0055-01'!D14</f>
        <v>0.6</v>
      </c>
    </row>
    <row r="15" spans="1:14" x14ac:dyDescent="0.25">
      <c r="A15" s="86">
        <v>1985</v>
      </c>
      <c r="B15" s="1">
        <f>'11-10-0193-01'!B21</f>
        <v>1200</v>
      </c>
      <c r="C15" s="1">
        <f>'11-10-0193-01'!C21</f>
        <v>10900</v>
      </c>
      <c r="D15" s="1">
        <f>'11-10-0193-01'!D21</f>
        <v>20200</v>
      </c>
      <c r="E15" s="1">
        <f>'11-10-0193-01'!E21</f>
        <v>27700</v>
      </c>
      <c r="F15" s="1">
        <f>'11-10-0193-01'!F21</f>
        <v>34500</v>
      </c>
      <c r="G15" s="1">
        <f>'11-10-0193-01'!G21</f>
        <v>40900</v>
      </c>
      <c r="H15" s="1">
        <f>'11-10-0193-01'!H21</f>
        <v>48200</v>
      </c>
      <c r="I15" s="1">
        <f>'11-10-0193-01'!I21</f>
        <v>56900</v>
      </c>
      <c r="J15" s="1">
        <f>'11-10-0193-01'!J21</f>
        <v>69200</v>
      </c>
      <c r="K15" s="1">
        <f>'11-10-0193-01'!K21</f>
        <v>108100</v>
      </c>
      <c r="L15" s="11">
        <f>'11-10-0055-01'!L15</f>
        <v>7.1</v>
      </c>
      <c r="M15" s="11">
        <f>'11-10-0055-01'!H15</f>
        <v>1.9</v>
      </c>
      <c r="N15" s="11">
        <f>'11-10-0055-01'!D15</f>
        <v>0.6</v>
      </c>
    </row>
    <row r="16" spans="1:14" x14ac:dyDescent="0.25">
      <c r="A16" s="86">
        <v>1986</v>
      </c>
      <c r="B16" s="1">
        <f>'11-10-0193-01'!B22</f>
        <v>1300</v>
      </c>
      <c r="C16" s="1">
        <f>'11-10-0193-01'!C22</f>
        <v>11100</v>
      </c>
      <c r="D16" s="1">
        <f>'11-10-0193-01'!D22</f>
        <v>20600</v>
      </c>
      <c r="E16" s="1">
        <f>'11-10-0193-01'!E22</f>
        <v>28400</v>
      </c>
      <c r="F16" s="1">
        <f>'11-10-0193-01'!F22</f>
        <v>35500</v>
      </c>
      <c r="G16" s="1">
        <f>'11-10-0193-01'!G22</f>
        <v>42100</v>
      </c>
      <c r="H16" s="1">
        <f>'11-10-0193-01'!H22</f>
        <v>49300</v>
      </c>
      <c r="I16" s="1">
        <f>'11-10-0193-01'!I22</f>
        <v>58000</v>
      </c>
      <c r="J16" s="1">
        <f>'11-10-0193-01'!J22</f>
        <v>70700</v>
      </c>
      <c r="K16" s="1">
        <f>'11-10-0193-01'!K22</f>
        <v>111000</v>
      </c>
      <c r="L16" s="11">
        <f>'11-10-0055-01'!L16</f>
        <v>7.1</v>
      </c>
      <c r="M16" s="11">
        <f>'11-10-0055-01'!H16</f>
        <v>1.9</v>
      </c>
      <c r="N16" s="11">
        <f>'11-10-0055-01'!D16</f>
        <v>0.5</v>
      </c>
    </row>
    <row r="17" spans="1:14" x14ac:dyDescent="0.25">
      <c r="A17" s="86">
        <v>1987</v>
      </c>
      <c r="B17" s="1">
        <f>'11-10-0193-01'!B23</f>
        <v>1500</v>
      </c>
      <c r="C17" s="1">
        <f>'11-10-0193-01'!C23</f>
        <v>11600</v>
      </c>
      <c r="D17" s="1">
        <f>'11-10-0193-01'!D23</f>
        <v>21300</v>
      </c>
      <c r="E17" s="1">
        <f>'11-10-0193-01'!E23</f>
        <v>29000</v>
      </c>
      <c r="F17" s="1">
        <f>'11-10-0193-01'!F23</f>
        <v>35800</v>
      </c>
      <c r="G17" s="1">
        <f>'11-10-0193-01'!G23</f>
        <v>42700</v>
      </c>
      <c r="H17" s="1">
        <f>'11-10-0193-01'!H23</f>
        <v>50100</v>
      </c>
      <c r="I17" s="1">
        <f>'11-10-0193-01'!I23</f>
        <v>59100</v>
      </c>
      <c r="J17" s="1">
        <f>'11-10-0193-01'!J23</f>
        <v>72300</v>
      </c>
      <c r="K17" s="1">
        <f>'11-10-0193-01'!K23</f>
        <v>111900</v>
      </c>
      <c r="L17" s="11">
        <f>'11-10-0055-01'!L17</f>
        <v>7.3</v>
      </c>
      <c r="M17" s="11">
        <f>'11-10-0055-01'!H17</f>
        <v>2.1</v>
      </c>
      <c r="N17" s="11">
        <f>'11-10-0055-01'!D17</f>
        <v>0.6</v>
      </c>
    </row>
    <row r="18" spans="1:14" x14ac:dyDescent="0.25">
      <c r="A18" s="86">
        <v>1988</v>
      </c>
      <c r="B18" s="1">
        <f>'11-10-0193-01'!B24</f>
        <v>1400</v>
      </c>
      <c r="C18" s="1">
        <f>'11-10-0193-01'!C24</f>
        <v>11900</v>
      </c>
      <c r="D18" s="1">
        <f>'11-10-0193-01'!D24</f>
        <v>21900</v>
      </c>
      <c r="E18" s="1">
        <f>'11-10-0193-01'!E24</f>
        <v>29800</v>
      </c>
      <c r="F18" s="1">
        <f>'11-10-0193-01'!F24</f>
        <v>37200</v>
      </c>
      <c r="G18" s="1">
        <f>'11-10-0193-01'!G24</f>
        <v>44200</v>
      </c>
      <c r="H18" s="1">
        <f>'11-10-0193-01'!H24</f>
        <v>51400</v>
      </c>
      <c r="I18" s="1">
        <f>'11-10-0193-01'!I24</f>
        <v>60700</v>
      </c>
      <c r="J18" s="1">
        <f>'11-10-0193-01'!J24</f>
        <v>74200</v>
      </c>
      <c r="K18" s="1">
        <f>'11-10-0193-01'!K24</f>
        <v>114100</v>
      </c>
      <c r="L18" s="11">
        <f>'11-10-0055-01'!L18</f>
        <v>8.1</v>
      </c>
      <c r="M18" s="11">
        <f>'11-10-0055-01'!H18</f>
        <v>2.6</v>
      </c>
      <c r="N18" s="11">
        <f>'11-10-0055-01'!D18</f>
        <v>0.9</v>
      </c>
    </row>
    <row r="19" spans="1:14" x14ac:dyDescent="0.25">
      <c r="A19" s="86">
        <v>1989</v>
      </c>
      <c r="B19" s="1">
        <f>'11-10-0193-01'!B25</f>
        <v>1800</v>
      </c>
      <c r="C19" s="1">
        <f>'11-10-0193-01'!C25</f>
        <v>13100</v>
      </c>
      <c r="D19" s="1">
        <f>'11-10-0193-01'!D25</f>
        <v>23100</v>
      </c>
      <c r="E19" s="1">
        <f>'11-10-0193-01'!E25</f>
        <v>31000</v>
      </c>
      <c r="F19" s="1">
        <f>'11-10-0193-01'!F25</f>
        <v>37900</v>
      </c>
      <c r="G19" s="1">
        <f>'11-10-0193-01'!G25</f>
        <v>45100</v>
      </c>
      <c r="H19" s="1">
        <f>'11-10-0193-01'!H25</f>
        <v>52700</v>
      </c>
      <c r="I19" s="1">
        <f>'11-10-0193-01'!I25</f>
        <v>61800</v>
      </c>
      <c r="J19" s="1">
        <f>'11-10-0193-01'!J25</f>
        <v>75400</v>
      </c>
      <c r="K19" s="1">
        <f>'11-10-0193-01'!K25</f>
        <v>118400</v>
      </c>
      <c r="L19" s="11">
        <f>'11-10-0055-01'!L19</f>
        <v>9.1</v>
      </c>
      <c r="M19" s="11">
        <f>'11-10-0055-01'!H19</f>
        <v>3.4</v>
      </c>
      <c r="N19" s="11">
        <f>'11-10-0055-01'!D19</f>
        <v>1.5</v>
      </c>
    </row>
    <row r="20" spans="1:14" x14ac:dyDescent="0.25">
      <c r="A20" s="86">
        <v>1990</v>
      </c>
      <c r="B20" s="1">
        <f>'11-10-0193-01'!B26</f>
        <v>1100</v>
      </c>
      <c r="C20" s="1">
        <f>'11-10-0193-01'!C26</f>
        <v>11000</v>
      </c>
      <c r="D20" s="1">
        <f>'11-10-0193-01'!D26</f>
        <v>20400</v>
      </c>
      <c r="E20" s="1">
        <f>'11-10-0193-01'!E26</f>
        <v>28500</v>
      </c>
      <c r="F20" s="1">
        <f>'11-10-0193-01'!F26</f>
        <v>36000</v>
      </c>
      <c r="G20" s="1">
        <f>'11-10-0193-01'!G26</f>
        <v>43300</v>
      </c>
      <c r="H20" s="1">
        <f>'11-10-0193-01'!H26</f>
        <v>51300</v>
      </c>
      <c r="I20" s="1">
        <f>'11-10-0193-01'!I26</f>
        <v>60900</v>
      </c>
      <c r="J20" s="1">
        <f>'11-10-0193-01'!J26</f>
        <v>74200</v>
      </c>
      <c r="K20" s="1">
        <f>'11-10-0193-01'!K26</f>
        <v>116500</v>
      </c>
      <c r="L20" s="11">
        <f>'11-10-0055-01'!L20</f>
        <v>8.1</v>
      </c>
      <c r="M20" s="11">
        <f>'11-10-0055-01'!H20</f>
        <v>2.6</v>
      </c>
      <c r="N20" s="11">
        <f>'11-10-0055-01'!D20</f>
        <v>0.9</v>
      </c>
    </row>
    <row r="21" spans="1:14" x14ac:dyDescent="0.25">
      <c r="A21" s="86">
        <v>1991</v>
      </c>
      <c r="B21" s="1">
        <f>'11-10-0193-01'!B27</f>
        <v>600</v>
      </c>
      <c r="C21" s="1">
        <f>'11-10-0193-01'!C27</f>
        <v>9000</v>
      </c>
      <c r="D21" s="1">
        <f>'11-10-0193-01'!D27</f>
        <v>18000</v>
      </c>
      <c r="E21" s="1">
        <f>'11-10-0193-01'!E27</f>
        <v>25900</v>
      </c>
      <c r="F21" s="1">
        <f>'11-10-0193-01'!F27</f>
        <v>33300</v>
      </c>
      <c r="G21" s="1">
        <f>'11-10-0193-01'!G27</f>
        <v>40600</v>
      </c>
      <c r="H21" s="1">
        <f>'11-10-0193-01'!H27</f>
        <v>48300</v>
      </c>
      <c r="I21" s="1">
        <f>'11-10-0193-01'!I27</f>
        <v>57800</v>
      </c>
      <c r="J21" s="1">
        <f>'11-10-0193-01'!J27</f>
        <v>71100</v>
      </c>
      <c r="K21" s="1">
        <f>'11-10-0193-01'!K27</f>
        <v>115600</v>
      </c>
      <c r="L21" s="11">
        <f>'11-10-0055-01'!L21</f>
        <v>8</v>
      </c>
      <c r="M21" s="11">
        <f>'11-10-0055-01'!H21</f>
        <v>2.5</v>
      </c>
      <c r="N21" s="11">
        <f>'11-10-0055-01'!D21</f>
        <v>0.9</v>
      </c>
    </row>
    <row r="22" spans="1:14" x14ac:dyDescent="0.25">
      <c r="A22" s="86">
        <v>1992</v>
      </c>
      <c r="B22" s="1">
        <f>'11-10-0193-01'!B28</f>
        <v>-300</v>
      </c>
      <c r="C22" s="1">
        <f>'11-10-0193-01'!C28</f>
        <v>8100</v>
      </c>
      <c r="D22" s="1">
        <f>'11-10-0193-01'!D28</f>
        <v>17000</v>
      </c>
      <c r="E22" s="1">
        <f>'11-10-0193-01'!E28</f>
        <v>25300</v>
      </c>
      <c r="F22" s="1">
        <f>'11-10-0193-01'!F28</f>
        <v>32800</v>
      </c>
      <c r="G22" s="1">
        <f>'11-10-0193-01'!G28</f>
        <v>40100</v>
      </c>
      <c r="H22" s="1">
        <f>'11-10-0193-01'!H28</f>
        <v>47900</v>
      </c>
      <c r="I22" s="1">
        <f>'11-10-0193-01'!I28</f>
        <v>57800</v>
      </c>
      <c r="J22" s="1">
        <f>'11-10-0193-01'!J28</f>
        <v>71700</v>
      </c>
      <c r="K22" s="1">
        <f>'11-10-0193-01'!K28</f>
        <v>114500</v>
      </c>
      <c r="L22" s="11">
        <f>'11-10-0055-01'!L22</f>
        <v>7.8</v>
      </c>
      <c r="M22" s="11">
        <f>'11-10-0055-01'!H22</f>
        <v>2.4</v>
      </c>
      <c r="N22" s="11">
        <f>'11-10-0055-01'!D22</f>
        <v>0.8</v>
      </c>
    </row>
    <row r="23" spans="1:14" x14ac:dyDescent="0.25">
      <c r="A23" s="86">
        <v>1993</v>
      </c>
      <c r="B23" s="1">
        <f>'11-10-0193-01'!B29</f>
        <v>200</v>
      </c>
      <c r="C23" s="1">
        <f>'11-10-0193-01'!C29</f>
        <v>7200</v>
      </c>
      <c r="D23" s="1">
        <f>'11-10-0193-01'!D29</f>
        <v>16100</v>
      </c>
      <c r="E23" s="1">
        <f>'11-10-0193-01'!E29</f>
        <v>24300</v>
      </c>
      <c r="F23" s="1">
        <f>'11-10-0193-01'!F29</f>
        <v>31900</v>
      </c>
      <c r="G23" s="1">
        <f>'11-10-0193-01'!G29</f>
        <v>39300</v>
      </c>
      <c r="H23" s="1">
        <f>'11-10-0193-01'!H29</f>
        <v>47200</v>
      </c>
      <c r="I23" s="1">
        <f>'11-10-0193-01'!I29</f>
        <v>56500</v>
      </c>
      <c r="J23" s="1">
        <f>'11-10-0193-01'!J29</f>
        <v>69600</v>
      </c>
      <c r="K23" s="1">
        <f>'11-10-0193-01'!K29</f>
        <v>108900</v>
      </c>
      <c r="L23" s="11">
        <f>'11-10-0055-01'!L23</f>
        <v>8</v>
      </c>
      <c r="M23" s="11">
        <f>'11-10-0055-01'!H23</f>
        <v>2.5</v>
      </c>
      <c r="N23" s="11">
        <f>'11-10-0055-01'!D23</f>
        <v>0.8</v>
      </c>
    </row>
    <row r="24" spans="1:14" x14ac:dyDescent="0.25">
      <c r="A24" s="86">
        <v>1994</v>
      </c>
      <c r="B24" s="1">
        <f>'11-10-0193-01'!B30</f>
        <v>100</v>
      </c>
      <c r="C24" s="1">
        <f>'11-10-0193-01'!C30</f>
        <v>7300</v>
      </c>
      <c r="D24" s="1">
        <f>'11-10-0193-01'!D30</f>
        <v>16300</v>
      </c>
      <c r="E24" s="1">
        <f>'11-10-0193-01'!E30</f>
        <v>24700</v>
      </c>
      <c r="F24" s="1">
        <f>'11-10-0193-01'!F30</f>
        <v>32300</v>
      </c>
      <c r="G24" s="1">
        <f>'11-10-0193-01'!G30</f>
        <v>39800</v>
      </c>
      <c r="H24" s="1">
        <f>'11-10-0193-01'!H30</f>
        <v>47700</v>
      </c>
      <c r="I24" s="1">
        <f>'11-10-0193-01'!I30</f>
        <v>57300</v>
      </c>
      <c r="J24" s="1">
        <f>'11-10-0193-01'!J30</f>
        <v>71000</v>
      </c>
      <c r="K24" s="1">
        <f>'11-10-0193-01'!K30</f>
        <v>112200</v>
      </c>
      <c r="L24" s="11">
        <f>'11-10-0055-01'!L24</f>
        <v>8.1</v>
      </c>
      <c r="M24" s="11">
        <f>'11-10-0055-01'!H24</f>
        <v>2.5</v>
      </c>
      <c r="N24" s="11">
        <f>'11-10-0055-01'!D24</f>
        <v>0.8</v>
      </c>
    </row>
    <row r="25" spans="1:14" x14ac:dyDescent="0.25">
      <c r="A25" s="86">
        <v>1995</v>
      </c>
      <c r="B25" s="1">
        <f>'11-10-0193-01'!B31</f>
        <v>300</v>
      </c>
      <c r="C25" s="1">
        <f>'11-10-0193-01'!C31</f>
        <v>7700</v>
      </c>
      <c r="D25" s="1">
        <f>'11-10-0193-01'!D31</f>
        <v>16800</v>
      </c>
      <c r="E25" s="1">
        <f>'11-10-0193-01'!E31</f>
        <v>25000</v>
      </c>
      <c r="F25" s="1">
        <f>'11-10-0193-01'!F31</f>
        <v>32500</v>
      </c>
      <c r="G25" s="1">
        <f>'11-10-0193-01'!G31</f>
        <v>40000</v>
      </c>
      <c r="H25" s="1">
        <f>'11-10-0193-01'!H31</f>
        <v>47900</v>
      </c>
      <c r="I25" s="1">
        <f>'11-10-0193-01'!I31</f>
        <v>57300</v>
      </c>
      <c r="J25" s="1">
        <f>'11-10-0193-01'!J31</f>
        <v>70700</v>
      </c>
      <c r="K25" s="1">
        <f>'11-10-0193-01'!K31</f>
        <v>114000</v>
      </c>
      <c r="L25" s="11">
        <f>'11-10-0055-01'!L25</f>
        <v>8.4</v>
      </c>
      <c r="M25" s="11">
        <f>'11-10-0055-01'!H25</f>
        <v>2.6</v>
      </c>
      <c r="N25" s="11">
        <f>'11-10-0055-01'!D25</f>
        <v>0.9</v>
      </c>
    </row>
    <row r="26" spans="1:14" x14ac:dyDescent="0.25">
      <c r="A26" s="86">
        <v>1996</v>
      </c>
      <c r="B26" s="1">
        <f>'11-10-0193-01'!B32</f>
        <v>300</v>
      </c>
      <c r="C26" s="1">
        <f>'11-10-0193-01'!C32</f>
        <v>7500</v>
      </c>
      <c r="D26" s="1">
        <f>'11-10-0193-01'!D32</f>
        <v>16400</v>
      </c>
      <c r="E26" s="1">
        <f>'11-10-0193-01'!E32</f>
        <v>24600</v>
      </c>
      <c r="F26" s="1">
        <f>'11-10-0193-01'!F32</f>
        <v>32300</v>
      </c>
      <c r="G26" s="1">
        <f>'11-10-0193-01'!G32</f>
        <v>39800</v>
      </c>
      <c r="H26" s="1">
        <f>'11-10-0193-01'!H32</f>
        <v>47900</v>
      </c>
      <c r="I26" s="1">
        <f>'11-10-0193-01'!I32</f>
        <v>57800</v>
      </c>
      <c r="J26" s="1">
        <f>'11-10-0193-01'!J32</f>
        <v>71500</v>
      </c>
      <c r="K26" s="1">
        <f>'11-10-0193-01'!K32</f>
        <v>117800</v>
      </c>
      <c r="L26" s="11">
        <f>'11-10-0055-01'!L26</f>
        <v>8.9</v>
      </c>
      <c r="M26" s="11">
        <f>'11-10-0055-01'!H26</f>
        <v>2.9</v>
      </c>
      <c r="N26" s="11">
        <f>'11-10-0055-01'!D26</f>
        <v>1</v>
      </c>
    </row>
    <row r="27" spans="1:14" x14ac:dyDescent="0.25">
      <c r="A27" s="86">
        <v>1997</v>
      </c>
      <c r="B27" s="1">
        <f>'11-10-0193-01'!B33</f>
        <v>200</v>
      </c>
      <c r="C27" s="1">
        <f>'11-10-0193-01'!C33</f>
        <v>7700</v>
      </c>
      <c r="D27" s="1">
        <f>'11-10-0193-01'!D33</f>
        <v>16700</v>
      </c>
      <c r="E27" s="1">
        <f>'11-10-0193-01'!E33</f>
        <v>25000</v>
      </c>
      <c r="F27" s="1">
        <f>'11-10-0193-01'!F33</f>
        <v>32800</v>
      </c>
      <c r="G27" s="1">
        <f>'11-10-0193-01'!G33</f>
        <v>40600</v>
      </c>
      <c r="H27" s="1">
        <f>'11-10-0193-01'!H33</f>
        <v>48700</v>
      </c>
      <c r="I27" s="1">
        <f>'11-10-0193-01'!I33</f>
        <v>58600</v>
      </c>
      <c r="J27" s="1">
        <f>'11-10-0193-01'!J33</f>
        <v>72400</v>
      </c>
      <c r="K27" s="1">
        <f>'11-10-0193-01'!K33</f>
        <v>119800</v>
      </c>
      <c r="L27" s="11">
        <f>'11-10-0055-01'!L27</f>
        <v>9.6999999999999993</v>
      </c>
      <c r="M27" s="11">
        <f>'11-10-0055-01'!H27</f>
        <v>3.3</v>
      </c>
      <c r="N27" s="11">
        <f>'11-10-0055-01'!D27</f>
        <v>1.1000000000000001</v>
      </c>
    </row>
    <row r="28" spans="1:14" x14ac:dyDescent="0.25">
      <c r="A28" s="86">
        <v>1998</v>
      </c>
      <c r="B28" s="1">
        <f>'11-10-0193-01'!B34</f>
        <v>100</v>
      </c>
      <c r="C28" s="1">
        <f>'11-10-0193-01'!C34</f>
        <v>7900</v>
      </c>
      <c r="D28" s="1">
        <f>'11-10-0193-01'!D34</f>
        <v>17300</v>
      </c>
      <c r="E28" s="1">
        <f>'11-10-0193-01'!E34</f>
        <v>26000</v>
      </c>
      <c r="F28" s="1">
        <f>'11-10-0193-01'!F34</f>
        <v>33900</v>
      </c>
      <c r="G28" s="1">
        <f>'11-10-0193-01'!G34</f>
        <v>42000</v>
      </c>
      <c r="H28" s="1">
        <f>'11-10-0193-01'!H34</f>
        <v>50500</v>
      </c>
      <c r="I28" s="1">
        <f>'11-10-0193-01'!I34</f>
        <v>60800</v>
      </c>
      <c r="J28" s="1">
        <f>'11-10-0193-01'!J34</f>
        <v>75700</v>
      </c>
      <c r="K28" s="1">
        <f>'11-10-0193-01'!K34</f>
        <v>130100</v>
      </c>
      <c r="L28" s="11">
        <f>'11-10-0055-01'!L28</f>
        <v>10.199999999999999</v>
      </c>
      <c r="M28" s="11">
        <f>'11-10-0055-01'!H28</f>
        <v>3.6</v>
      </c>
      <c r="N28" s="11">
        <f>'11-10-0055-01'!D28</f>
        <v>1.2</v>
      </c>
    </row>
    <row r="29" spans="1:14" x14ac:dyDescent="0.25">
      <c r="A29" s="86">
        <v>1999</v>
      </c>
      <c r="B29" s="1">
        <f>'11-10-0193-01'!B35</f>
        <v>800</v>
      </c>
      <c r="C29" s="1">
        <f>'11-10-0193-01'!C35</f>
        <v>9600</v>
      </c>
      <c r="D29" s="1">
        <f>'11-10-0193-01'!D35</f>
        <v>19000</v>
      </c>
      <c r="E29" s="1">
        <f>'11-10-0193-01'!E35</f>
        <v>27600</v>
      </c>
      <c r="F29" s="1">
        <f>'11-10-0193-01'!F35</f>
        <v>35600</v>
      </c>
      <c r="G29" s="1">
        <f>'11-10-0193-01'!G35</f>
        <v>43600</v>
      </c>
      <c r="H29" s="1">
        <f>'11-10-0193-01'!H35</f>
        <v>52400</v>
      </c>
      <c r="I29" s="1">
        <f>'11-10-0193-01'!I35</f>
        <v>62500</v>
      </c>
      <c r="J29" s="1">
        <f>'11-10-0193-01'!J35</f>
        <v>77400</v>
      </c>
      <c r="K29" s="1">
        <f>'11-10-0193-01'!K35</f>
        <v>135300</v>
      </c>
      <c r="L29" s="11">
        <f>'11-10-0055-01'!L29</f>
        <v>10.4</v>
      </c>
      <c r="M29" s="11">
        <f>'11-10-0055-01'!H29</f>
        <v>3.8</v>
      </c>
      <c r="N29" s="11">
        <f>'11-10-0055-01'!D29</f>
        <v>1.4</v>
      </c>
    </row>
    <row r="30" spans="1:14" x14ac:dyDescent="0.25">
      <c r="A30" s="86">
        <v>2000</v>
      </c>
      <c r="B30" s="1">
        <f>'11-10-0193-01'!B36</f>
        <v>1100</v>
      </c>
      <c r="C30" s="1">
        <f>'11-10-0193-01'!C36</f>
        <v>10400</v>
      </c>
      <c r="D30" s="1">
        <f>'11-10-0193-01'!D36</f>
        <v>20100</v>
      </c>
      <c r="E30" s="1">
        <f>'11-10-0193-01'!E36</f>
        <v>28700</v>
      </c>
      <c r="F30" s="1">
        <f>'11-10-0193-01'!F36</f>
        <v>36900</v>
      </c>
      <c r="G30" s="1">
        <f>'11-10-0193-01'!G36</f>
        <v>44800</v>
      </c>
      <c r="H30" s="1">
        <f>'11-10-0193-01'!H36</f>
        <v>53800</v>
      </c>
      <c r="I30" s="1">
        <f>'11-10-0193-01'!I36</f>
        <v>64100</v>
      </c>
      <c r="J30" s="1">
        <f>'11-10-0193-01'!J36</f>
        <v>79300</v>
      </c>
      <c r="K30" s="1">
        <f>'11-10-0193-01'!K36</f>
        <v>144300</v>
      </c>
      <c r="L30" s="11">
        <f>'11-10-0055-01'!L30</f>
        <v>11.2</v>
      </c>
      <c r="M30" s="11">
        <f>'11-10-0055-01'!H30</f>
        <v>4.3</v>
      </c>
      <c r="N30" s="11">
        <f>'11-10-0055-01'!D30</f>
        <v>1.6</v>
      </c>
    </row>
    <row r="31" spans="1:14" x14ac:dyDescent="0.25">
      <c r="A31" s="86">
        <v>2001</v>
      </c>
      <c r="B31" s="1">
        <f>'11-10-0193-01'!B37</f>
        <v>1000</v>
      </c>
      <c r="C31" s="1">
        <f>'11-10-0193-01'!C37</f>
        <v>10700</v>
      </c>
      <c r="D31" s="1">
        <f>'11-10-0193-01'!D37</f>
        <v>20200</v>
      </c>
      <c r="E31" s="1">
        <f>'11-10-0193-01'!E37</f>
        <v>28600</v>
      </c>
      <c r="F31" s="1">
        <f>'11-10-0193-01'!F37</f>
        <v>36800</v>
      </c>
      <c r="G31" s="1">
        <f>'11-10-0193-01'!G37</f>
        <v>45100</v>
      </c>
      <c r="H31" s="1">
        <f>'11-10-0193-01'!H37</f>
        <v>53900</v>
      </c>
      <c r="I31" s="1">
        <f>'11-10-0193-01'!I37</f>
        <v>64800</v>
      </c>
      <c r="J31" s="1">
        <f>'11-10-0193-01'!J37</f>
        <v>80700</v>
      </c>
      <c r="K31" s="1">
        <f>'11-10-0193-01'!K37</f>
        <v>146200</v>
      </c>
      <c r="L31" s="11">
        <f>'11-10-0055-01'!L31</f>
        <v>11.1</v>
      </c>
      <c r="M31" s="11">
        <f>'11-10-0055-01'!H31</f>
        <v>4.2</v>
      </c>
      <c r="N31" s="11">
        <f>'11-10-0055-01'!D31</f>
        <v>1.5</v>
      </c>
    </row>
    <row r="32" spans="1:14" x14ac:dyDescent="0.25">
      <c r="A32" s="86">
        <v>2002</v>
      </c>
      <c r="B32" s="1">
        <f>'11-10-0193-01'!B38</f>
        <v>1200</v>
      </c>
      <c r="C32" s="1">
        <f>'11-10-0193-01'!C38</f>
        <v>11000</v>
      </c>
      <c r="D32" s="1">
        <f>'11-10-0193-01'!D38</f>
        <v>20300</v>
      </c>
      <c r="E32" s="1">
        <f>'11-10-0193-01'!E38</f>
        <v>28700</v>
      </c>
      <c r="F32" s="1">
        <f>'11-10-0193-01'!F38</f>
        <v>36900</v>
      </c>
      <c r="G32" s="1">
        <f>'11-10-0193-01'!G38</f>
        <v>45000</v>
      </c>
      <c r="H32" s="1">
        <f>'11-10-0193-01'!H38</f>
        <v>53800</v>
      </c>
      <c r="I32" s="1">
        <f>'11-10-0193-01'!I38</f>
        <v>65100</v>
      </c>
      <c r="J32" s="1">
        <f>'11-10-0193-01'!J38</f>
        <v>80900</v>
      </c>
      <c r="K32" s="1">
        <f>'11-10-0193-01'!K38</f>
        <v>145800</v>
      </c>
      <c r="L32" s="11">
        <f>'11-10-0055-01'!L32</f>
        <v>10.8</v>
      </c>
      <c r="M32" s="11">
        <f>'11-10-0055-01'!H32</f>
        <v>3.9</v>
      </c>
      <c r="N32" s="11">
        <f>'11-10-0055-01'!D32</f>
        <v>1.3</v>
      </c>
    </row>
    <row r="33" spans="1:14" x14ac:dyDescent="0.25">
      <c r="A33" s="86">
        <v>2003</v>
      </c>
      <c r="B33" s="1">
        <f>'11-10-0193-01'!B39</f>
        <v>1300</v>
      </c>
      <c r="C33" s="1">
        <f>'11-10-0193-01'!C39</f>
        <v>10900</v>
      </c>
      <c r="D33" s="1">
        <f>'11-10-0193-01'!D39</f>
        <v>20100</v>
      </c>
      <c r="E33" s="1">
        <f>'11-10-0193-01'!E39</f>
        <v>28500</v>
      </c>
      <c r="F33" s="1">
        <f>'11-10-0193-01'!F39</f>
        <v>36900</v>
      </c>
      <c r="G33" s="1">
        <f>'11-10-0193-01'!G39</f>
        <v>45200</v>
      </c>
      <c r="H33" s="1">
        <f>'11-10-0193-01'!H39</f>
        <v>54000</v>
      </c>
      <c r="I33" s="1">
        <f>'11-10-0193-01'!I39</f>
        <v>65200</v>
      </c>
      <c r="J33" s="1">
        <f>'11-10-0193-01'!J39</f>
        <v>81300</v>
      </c>
      <c r="K33" s="1">
        <f>'11-10-0193-01'!K39</f>
        <v>143500</v>
      </c>
      <c r="L33" s="11">
        <f>'11-10-0055-01'!L33</f>
        <v>10.8</v>
      </c>
      <c r="M33" s="11">
        <f>'11-10-0055-01'!H33</f>
        <v>3.9</v>
      </c>
      <c r="N33" s="11">
        <f>'11-10-0055-01'!D33</f>
        <v>1.4</v>
      </c>
    </row>
    <row r="34" spans="1:14" x14ac:dyDescent="0.25">
      <c r="A34" s="86">
        <v>2004</v>
      </c>
      <c r="B34" s="1">
        <f>'11-10-0193-01'!B40</f>
        <v>1400</v>
      </c>
      <c r="C34" s="1">
        <f>'11-10-0193-01'!C40</f>
        <v>11100</v>
      </c>
      <c r="D34" s="1">
        <f>'11-10-0193-01'!D40</f>
        <v>20300</v>
      </c>
      <c r="E34" s="1">
        <f>'11-10-0193-01'!E40</f>
        <v>29100</v>
      </c>
      <c r="F34" s="1">
        <f>'11-10-0193-01'!F40</f>
        <v>37400</v>
      </c>
      <c r="G34" s="1">
        <f>'11-10-0193-01'!G40</f>
        <v>45900</v>
      </c>
      <c r="H34" s="1">
        <f>'11-10-0193-01'!H40</f>
        <v>55000</v>
      </c>
      <c r="I34" s="1">
        <f>'11-10-0193-01'!I40</f>
        <v>66200</v>
      </c>
      <c r="J34" s="1">
        <f>'11-10-0193-01'!J40</f>
        <v>82900</v>
      </c>
      <c r="K34" s="1">
        <f>'11-10-0193-01'!K40</f>
        <v>150400</v>
      </c>
      <c r="L34" s="11">
        <f>'11-10-0055-01'!L34</f>
        <v>11.1</v>
      </c>
      <c r="M34" s="11">
        <f>'11-10-0055-01'!H34</f>
        <v>4.0999999999999996</v>
      </c>
      <c r="N34" s="11">
        <f>'11-10-0055-01'!D34</f>
        <v>1.4</v>
      </c>
    </row>
    <row r="35" spans="1:14" x14ac:dyDescent="0.25">
      <c r="A35" s="86">
        <v>2005</v>
      </c>
      <c r="B35" s="1">
        <f>'11-10-0193-01'!B41</f>
        <v>1500</v>
      </c>
      <c r="C35" s="1">
        <f>'11-10-0193-01'!C41</f>
        <v>11600</v>
      </c>
      <c r="D35" s="1">
        <f>'11-10-0193-01'!D41</f>
        <v>21200</v>
      </c>
      <c r="E35" s="1">
        <f>'11-10-0193-01'!E41</f>
        <v>29900</v>
      </c>
      <c r="F35" s="1">
        <f>'11-10-0193-01'!F41</f>
        <v>37900</v>
      </c>
      <c r="G35" s="1">
        <f>'11-10-0193-01'!G41</f>
        <v>46700</v>
      </c>
      <c r="H35" s="1">
        <f>'11-10-0193-01'!H41</f>
        <v>56400</v>
      </c>
      <c r="I35" s="1">
        <f>'11-10-0193-01'!I41</f>
        <v>68000</v>
      </c>
      <c r="J35" s="1">
        <f>'11-10-0193-01'!J41</f>
        <v>84300</v>
      </c>
      <c r="K35" s="1">
        <f>'11-10-0193-01'!K41</f>
        <v>148500</v>
      </c>
      <c r="L35" s="11">
        <f>'11-10-0055-01'!L35</f>
        <v>11.5</v>
      </c>
      <c r="M35" s="11">
        <f>'11-10-0055-01'!H35</f>
        <v>4.4000000000000004</v>
      </c>
      <c r="N35" s="11">
        <f>'11-10-0055-01'!D35</f>
        <v>1.6</v>
      </c>
    </row>
    <row r="36" spans="1:14" x14ac:dyDescent="0.25">
      <c r="A36" s="86">
        <v>2006</v>
      </c>
      <c r="B36" s="1">
        <f>'11-10-0193-01'!B42</f>
        <v>1900</v>
      </c>
      <c r="C36" s="1">
        <f>'11-10-0193-01'!C42</f>
        <v>11700</v>
      </c>
      <c r="D36" s="1">
        <f>'11-10-0193-01'!D42</f>
        <v>21200</v>
      </c>
      <c r="E36" s="1">
        <f>'11-10-0193-01'!E42</f>
        <v>30100</v>
      </c>
      <c r="F36" s="1">
        <f>'11-10-0193-01'!F42</f>
        <v>38500</v>
      </c>
      <c r="G36" s="1">
        <f>'11-10-0193-01'!G42</f>
        <v>47200</v>
      </c>
      <c r="H36" s="1">
        <f>'11-10-0193-01'!H42</f>
        <v>57000</v>
      </c>
      <c r="I36" s="1">
        <f>'11-10-0193-01'!I42</f>
        <v>68800</v>
      </c>
      <c r="J36" s="1">
        <f>'11-10-0193-01'!J42</f>
        <v>86000</v>
      </c>
      <c r="K36" s="1">
        <f>'11-10-0193-01'!K42</f>
        <v>148300</v>
      </c>
      <c r="L36" s="11">
        <f>'11-10-0055-01'!L36</f>
        <v>12.1</v>
      </c>
      <c r="M36" s="11">
        <f>'11-10-0055-01'!H36</f>
        <v>4.8</v>
      </c>
      <c r="N36" s="11">
        <f>'11-10-0055-01'!D36</f>
        <v>1.7</v>
      </c>
    </row>
    <row r="37" spans="1:14" x14ac:dyDescent="0.25">
      <c r="A37" s="86">
        <v>2007</v>
      </c>
      <c r="B37" s="1">
        <f>'11-10-0193-01'!B43</f>
        <v>2100</v>
      </c>
      <c r="C37" s="1">
        <f>'11-10-0193-01'!C43</f>
        <v>12300</v>
      </c>
      <c r="D37" s="1">
        <f>'11-10-0193-01'!D43</f>
        <v>22000</v>
      </c>
      <c r="E37" s="1">
        <f>'11-10-0193-01'!E43</f>
        <v>31000</v>
      </c>
      <c r="F37" s="1">
        <f>'11-10-0193-01'!F43</f>
        <v>39200</v>
      </c>
      <c r="G37" s="1">
        <f>'11-10-0193-01'!G43</f>
        <v>48300</v>
      </c>
      <c r="H37" s="1">
        <f>'11-10-0193-01'!H43</f>
        <v>58500</v>
      </c>
      <c r="I37" s="1">
        <f>'11-10-0193-01'!I43</f>
        <v>70600</v>
      </c>
      <c r="J37" s="1">
        <f>'11-10-0193-01'!J43</f>
        <v>88700</v>
      </c>
      <c r="K37" s="1">
        <f>'11-10-0193-01'!K43</f>
        <v>154400</v>
      </c>
      <c r="L37" s="11">
        <f>'11-10-0055-01'!L37</f>
        <v>12</v>
      </c>
      <c r="M37" s="11">
        <f>'11-10-0055-01'!H37</f>
        <v>4.7</v>
      </c>
      <c r="N37" s="11">
        <f>'11-10-0055-01'!D37</f>
        <v>1.6</v>
      </c>
    </row>
    <row r="38" spans="1:14" x14ac:dyDescent="0.25">
      <c r="A38" s="86">
        <v>2008</v>
      </c>
      <c r="B38" s="1">
        <f>'11-10-0193-01'!B44</f>
        <v>1900</v>
      </c>
      <c r="C38" s="1">
        <f>'11-10-0193-01'!C44</f>
        <v>12700</v>
      </c>
      <c r="D38" s="1">
        <f>'11-10-0193-01'!D44</f>
        <v>22800</v>
      </c>
      <c r="E38" s="1">
        <f>'11-10-0193-01'!E44</f>
        <v>32200</v>
      </c>
      <c r="F38" s="1">
        <f>'11-10-0193-01'!F44</f>
        <v>41100</v>
      </c>
      <c r="G38" s="1">
        <f>'11-10-0193-01'!G44</f>
        <v>49900</v>
      </c>
      <c r="H38" s="1">
        <f>'11-10-0193-01'!H44</f>
        <v>59900</v>
      </c>
      <c r="I38" s="1">
        <f>'11-10-0193-01'!I44</f>
        <v>72300</v>
      </c>
      <c r="J38" s="1">
        <f>'11-10-0193-01'!J44</f>
        <v>90300</v>
      </c>
      <c r="K38" s="1">
        <f>'11-10-0193-01'!K44</f>
        <v>156200</v>
      </c>
      <c r="L38" s="11">
        <f>'11-10-0055-01'!L38</f>
        <v>11.5</v>
      </c>
      <c r="M38" s="11">
        <f>'11-10-0055-01'!H38</f>
        <v>4.3</v>
      </c>
      <c r="N38" s="11">
        <f>'11-10-0055-01'!D38</f>
        <v>1.5</v>
      </c>
    </row>
    <row r="39" spans="1:14" x14ac:dyDescent="0.25">
      <c r="A39" s="86">
        <v>2009</v>
      </c>
      <c r="B39" s="1">
        <f>'11-10-0193-01'!B45</f>
        <v>1300</v>
      </c>
      <c r="C39" s="1">
        <f>'11-10-0193-01'!C45</f>
        <v>11400</v>
      </c>
      <c r="D39" s="1">
        <f>'11-10-0193-01'!D45</f>
        <v>21400</v>
      </c>
      <c r="E39" s="1">
        <f>'11-10-0193-01'!E45</f>
        <v>30700</v>
      </c>
      <c r="F39" s="1">
        <f>'11-10-0193-01'!F45</f>
        <v>39800</v>
      </c>
      <c r="G39" s="1">
        <f>'11-10-0193-01'!G45</f>
        <v>48900</v>
      </c>
      <c r="H39" s="1">
        <f>'11-10-0193-01'!H45</f>
        <v>58800</v>
      </c>
      <c r="I39" s="1">
        <f>'11-10-0193-01'!I45</f>
        <v>71600</v>
      </c>
      <c r="J39" s="1">
        <f>'11-10-0193-01'!J45</f>
        <v>89700</v>
      </c>
      <c r="K39" s="1">
        <f>'11-10-0193-01'!K45</f>
        <v>153700</v>
      </c>
      <c r="L39" s="11">
        <f>'11-10-0055-01'!L39</f>
        <v>10.7</v>
      </c>
      <c r="M39" s="11">
        <f>'11-10-0055-01'!H39</f>
        <v>3.8</v>
      </c>
      <c r="N39" s="11">
        <f>'11-10-0055-01'!D39</f>
        <v>1.3</v>
      </c>
    </row>
    <row r="40" spans="1:14" x14ac:dyDescent="0.25">
      <c r="A40" s="86">
        <v>2010</v>
      </c>
      <c r="B40" s="1">
        <f>'11-10-0193-01'!B46</f>
        <v>1300</v>
      </c>
      <c r="C40" s="1">
        <f>'11-10-0193-01'!C46</f>
        <v>11400</v>
      </c>
      <c r="D40" s="1">
        <f>'11-10-0193-01'!D46</f>
        <v>21100</v>
      </c>
      <c r="E40" s="1">
        <f>'11-10-0193-01'!E46</f>
        <v>30600</v>
      </c>
      <c r="F40" s="1">
        <f>'11-10-0193-01'!F46</f>
        <v>39900</v>
      </c>
      <c r="G40" s="1">
        <f>'11-10-0193-01'!G46</f>
        <v>48900</v>
      </c>
      <c r="H40" s="1">
        <f>'11-10-0193-01'!H46</f>
        <v>58900</v>
      </c>
      <c r="I40" s="1">
        <f>'11-10-0193-01'!I46</f>
        <v>71400</v>
      </c>
      <c r="J40" s="1">
        <f>'11-10-0193-01'!J46</f>
        <v>89500</v>
      </c>
      <c r="K40" s="1">
        <f>'11-10-0193-01'!K46</f>
        <v>156000</v>
      </c>
      <c r="L40" s="11">
        <f>'11-10-0055-01'!L40</f>
        <v>10.6</v>
      </c>
      <c r="M40" s="11">
        <f>'11-10-0055-01'!H40</f>
        <v>3.7</v>
      </c>
      <c r="N40" s="11">
        <f>'11-10-0055-01'!D40</f>
        <v>1.3</v>
      </c>
    </row>
    <row r="41" spans="1:14" x14ac:dyDescent="0.25">
      <c r="A41" s="86">
        <v>2011</v>
      </c>
      <c r="B41" s="1">
        <f>'11-10-0193-01'!B47</f>
        <v>1400</v>
      </c>
      <c r="C41" s="1">
        <f>'11-10-0193-01'!C47</f>
        <v>11900</v>
      </c>
      <c r="D41" s="1">
        <f>'11-10-0193-01'!D47</f>
        <v>22300</v>
      </c>
      <c r="E41" s="1">
        <f>'11-10-0193-01'!E47</f>
        <v>31800</v>
      </c>
      <c r="F41" s="1">
        <f>'11-10-0193-01'!F47</f>
        <v>40800</v>
      </c>
      <c r="G41" s="1">
        <f>'11-10-0193-01'!G47</f>
        <v>50300</v>
      </c>
      <c r="H41" s="1">
        <f>'11-10-0193-01'!H47</f>
        <v>60400</v>
      </c>
      <c r="I41" s="1">
        <f>'11-10-0193-01'!I47</f>
        <v>73300</v>
      </c>
      <c r="J41" s="1">
        <f>'11-10-0193-01'!J47</f>
        <v>91100</v>
      </c>
      <c r="K41" s="1">
        <f>'11-10-0193-01'!K47</f>
        <v>154900</v>
      </c>
      <c r="L41" s="11">
        <f>'11-10-0055-01'!L41</f>
        <v>10.6</v>
      </c>
      <c r="M41" s="11">
        <f>'11-10-0055-01'!H41</f>
        <v>3.7</v>
      </c>
      <c r="N41" s="11">
        <f>'11-10-0055-01'!D41</f>
        <v>1.3</v>
      </c>
    </row>
    <row r="42" spans="1:14" x14ac:dyDescent="0.25">
      <c r="A42" s="86">
        <v>2012</v>
      </c>
      <c r="B42" s="1">
        <f>'11-10-0193-01'!B48</f>
        <v>1700</v>
      </c>
      <c r="C42" s="1">
        <f>'11-10-0193-01'!C48</f>
        <v>12400</v>
      </c>
      <c r="D42" s="1">
        <f>'11-10-0193-01'!D48</f>
        <v>22600</v>
      </c>
      <c r="E42" s="1">
        <f>'11-10-0193-01'!E48</f>
        <v>32300</v>
      </c>
      <c r="F42" s="1">
        <f>'11-10-0193-01'!F48</f>
        <v>41800</v>
      </c>
      <c r="G42" s="1">
        <f>'11-10-0193-01'!G48</f>
        <v>51200</v>
      </c>
      <c r="H42" s="1">
        <f>'11-10-0193-01'!H48</f>
        <v>61500</v>
      </c>
      <c r="I42" s="1">
        <f>'11-10-0193-01'!I48</f>
        <v>73600</v>
      </c>
      <c r="J42" s="1">
        <f>'11-10-0193-01'!J48</f>
        <v>91700</v>
      </c>
      <c r="K42" s="1">
        <f>'11-10-0193-01'!K48</f>
        <v>159000</v>
      </c>
      <c r="L42" s="11">
        <f>'11-10-0055-01'!L42</f>
        <v>10.3</v>
      </c>
      <c r="M42" s="11">
        <f>'11-10-0055-01'!H42</f>
        <v>3.6</v>
      </c>
      <c r="N42" s="11">
        <f>'11-10-0055-01'!D42</f>
        <v>1.2</v>
      </c>
    </row>
    <row r="43" spans="1:14" x14ac:dyDescent="0.25">
      <c r="A43" s="86">
        <v>2013</v>
      </c>
      <c r="B43" s="1">
        <f>'11-10-0193-01'!B49</f>
        <v>1500</v>
      </c>
      <c r="C43" s="1">
        <f>'11-10-0193-01'!C49</f>
        <v>12100</v>
      </c>
      <c r="D43" s="1">
        <f>'11-10-0193-01'!D49</f>
        <v>22500</v>
      </c>
      <c r="E43" s="1">
        <f>'11-10-0193-01'!E49</f>
        <v>32700</v>
      </c>
      <c r="F43" s="1">
        <f>'11-10-0193-01'!F49</f>
        <v>42300</v>
      </c>
      <c r="G43" s="1">
        <f>'11-10-0193-01'!G49</f>
        <v>51900</v>
      </c>
      <c r="H43" s="1">
        <f>'11-10-0193-01'!H49</f>
        <v>62900</v>
      </c>
      <c r="I43" s="1">
        <f>'11-10-0193-01'!I49</f>
        <v>76300</v>
      </c>
      <c r="J43" s="1">
        <f>'11-10-0193-01'!J49</f>
        <v>95100</v>
      </c>
      <c r="K43" s="1">
        <f>'11-10-0193-01'!K49</f>
        <v>162900</v>
      </c>
      <c r="L43" s="11">
        <f>'11-10-0055-01'!L43</f>
        <v>10.3</v>
      </c>
      <c r="M43" s="11">
        <f>'11-10-0055-01'!H43</f>
        <v>3.6</v>
      </c>
      <c r="N43" s="11">
        <f>'11-10-0055-01'!D43</f>
        <v>1.2</v>
      </c>
    </row>
    <row r="44" spans="1:14" x14ac:dyDescent="0.25">
      <c r="A44" s="86">
        <v>2014</v>
      </c>
      <c r="B44" s="1">
        <f>'11-10-0193-01'!B50</f>
        <v>2300</v>
      </c>
      <c r="C44" s="1">
        <f>'11-10-0193-01'!C50</f>
        <v>14100</v>
      </c>
      <c r="D44" s="1">
        <f>'11-10-0193-01'!D50</f>
        <v>24600</v>
      </c>
      <c r="E44" s="1">
        <f>'11-10-0193-01'!E50</f>
        <v>33900</v>
      </c>
      <c r="F44" s="1">
        <f>'11-10-0193-01'!F50</f>
        <v>43000</v>
      </c>
      <c r="G44" s="1">
        <f>'11-10-0193-01'!G50</f>
        <v>52300</v>
      </c>
      <c r="H44" s="1">
        <f>'11-10-0193-01'!H50</f>
        <v>63000</v>
      </c>
      <c r="I44" s="1">
        <f>'11-10-0193-01'!I50</f>
        <v>76400</v>
      </c>
      <c r="J44" s="1">
        <f>'11-10-0193-01'!J50</f>
        <v>95300</v>
      </c>
      <c r="K44" s="1">
        <f>'11-10-0193-01'!K50</f>
        <v>164200</v>
      </c>
      <c r="L44" s="11">
        <f>'11-10-0055-01'!L44</f>
        <v>10.3</v>
      </c>
      <c r="M44" s="11">
        <f>'11-10-0055-01'!H44</f>
        <v>3.5</v>
      </c>
      <c r="N44" s="11">
        <f>'11-10-0055-01'!D44</f>
        <v>1.2</v>
      </c>
    </row>
    <row r="45" spans="1:14" x14ac:dyDescent="0.25">
      <c r="A45" s="86">
        <v>2015</v>
      </c>
      <c r="B45" s="1">
        <f>'11-10-0193-01'!B51</f>
        <v>1700</v>
      </c>
      <c r="C45" s="1">
        <f>'11-10-0193-01'!C51</f>
        <v>12300</v>
      </c>
      <c r="D45" s="1">
        <f>'11-10-0193-01'!D51</f>
        <v>23400</v>
      </c>
      <c r="E45" s="1">
        <f>'11-10-0193-01'!E51</f>
        <v>33400</v>
      </c>
      <c r="F45" s="1">
        <f>'11-10-0193-01'!F51</f>
        <v>42700</v>
      </c>
      <c r="G45" s="1">
        <f>'11-10-0193-01'!G51</f>
        <v>52700</v>
      </c>
      <c r="H45" s="1">
        <f>'11-10-0193-01'!H51</f>
        <v>63100</v>
      </c>
      <c r="I45" s="1">
        <f>'11-10-0193-01'!I51</f>
        <v>76200</v>
      </c>
      <c r="J45" s="1">
        <f>'11-10-0193-01'!J51</f>
        <v>95800</v>
      </c>
      <c r="K45" s="1">
        <f>'11-10-0193-01'!K51</f>
        <v>165000</v>
      </c>
      <c r="L45" s="11">
        <f>'11-10-0055-01'!L45</f>
        <v>11.2</v>
      </c>
      <c r="M45" s="11">
        <f>'11-10-0055-01'!H45</f>
        <v>4.3</v>
      </c>
      <c r="N45" s="11">
        <f>'11-10-0055-01'!D45</f>
        <v>1.6</v>
      </c>
    </row>
    <row r="46" spans="1:14" x14ac:dyDescent="0.25">
      <c r="A46" s="86">
        <v>2016</v>
      </c>
      <c r="B46" s="1">
        <f>'11-10-0193-01'!B52</f>
        <v>1300</v>
      </c>
      <c r="C46" s="1">
        <f>'11-10-0193-01'!C52</f>
        <v>13000</v>
      </c>
      <c r="D46" s="1">
        <f>'11-10-0193-01'!D52</f>
        <v>23600</v>
      </c>
      <c r="E46" s="1">
        <f>'11-10-0193-01'!E52</f>
        <v>32900</v>
      </c>
      <c r="F46" s="1">
        <f>'11-10-0193-01'!F52</f>
        <v>42000</v>
      </c>
      <c r="G46" s="1">
        <f>'11-10-0193-01'!G52</f>
        <v>51900</v>
      </c>
      <c r="H46" s="1">
        <f>'11-10-0193-01'!H52</f>
        <v>62700</v>
      </c>
      <c r="I46" s="1">
        <f>'11-10-0193-01'!I52</f>
        <v>75500</v>
      </c>
      <c r="J46" s="1">
        <f>'11-10-0193-01'!J52</f>
        <v>93900</v>
      </c>
      <c r="K46" s="1">
        <f>'11-10-0193-01'!K52</f>
        <v>161700</v>
      </c>
      <c r="L46" s="11">
        <f>'11-10-0055-01'!L46</f>
        <v>9.3000000000000007</v>
      </c>
      <c r="M46" s="11">
        <f>'11-10-0055-01'!H46</f>
        <v>2.9</v>
      </c>
      <c r="N46" s="11">
        <f>'11-10-0055-01'!D46</f>
        <v>0.9</v>
      </c>
    </row>
    <row r="47" spans="1:14" x14ac:dyDescent="0.25">
      <c r="A47" s="86">
        <v>2017</v>
      </c>
      <c r="B47" s="1">
        <f>'11-10-0193-01'!B53</f>
        <v>1500</v>
      </c>
      <c r="C47" s="1">
        <f>'11-10-0193-01'!C53</f>
        <v>13100</v>
      </c>
      <c r="D47" s="1">
        <f>'11-10-0193-01'!D53</f>
        <v>23600</v>
      </c>
      <c r="E47" s="1">
        <f>'11-10-0193-01'!E53</f>
        <v>33400</v>
      </c>
      <c r="F47" s="1">
        <f>'11-10-0193-01'!F53</f>
        <v>43000</v>
      </c>
      <c r="G47" s="1">
        <f>'11-10-0193-01'!G53</f>
        <v>53100</v>
      </c>
      <c r="H47" s="1">
        <f>'11-10-0193-01'!H53</f>
        <v>64200</v>
      </c>
      <c r="I47" s="1">
        <f>'11-10-0193-01'!I53</f>
        <v>77700</v>
      </c>
      <c r="J47" s="1">
        <f>'11-10-0193-01'!J53</f>
        <v>97400</v>
      </c>
      <c r="K47" s="1">
        <f>'11-10-0193-01'!K53</f>
        <v>169700</v>
      </c>
      <c r="L47" s="11">
        <f>'11-10-0055-01'!L47</f>
        <v>9.9</v>
      </c>
      <c r="M47" s="11">
        <f>'11-10-0055-01'!H47</f>
        <v>3.4</v>
      </c>
      <c r="N47" s="11">
        <f>'11-10-0055-01'!D47</f>
        <v>1.1000000000000001</v>
      </c>
    </row>
    <row r="48" spans="1:14" x14ac:dyDescent="0.25">
      <c r="A48" s="86">
        <v>2018</v>
      </c>
      <c r="B48" s="1">
        <f>'11-10-0193-01'!B54</f>
        <v>1800</v>
      </c>
      <c r="C48" s="1">
        <f>'11-10-0193-01'!C54</f>
        <v>14100</v>
      </c>
      <c r="D48" s="1">
        <f>'11-10-0193-01'!D54</f>
        <v>25000</v>
      </c>
      <c r="E48" s="1">
        <f>'11-10-0193-01'!E54</f>
        <v>34900</v>
      </c>
      <c r="F48" s="1">
        <f>'11-10-0193-01'!F54</f>
        <v>44100</v>
      </c>
      <c r="G48" s="1">
        <f>'11-10-0193-01'!G54</f>
        <v>54000</v>
      </c>
      <c r="H48" s="1">
        <f>'11-10-0193-01'!H54</f>
        <v>65000</v>
      </c>
      <c r="I48" s="1">
        <f>'11-10-0193-01'!I54</f>
        <v>78500</v>
      </c>
      <c r="J48" s="1">
        <f>'11-10-0193-01'!J54</f>
        <v>97800</v>
      </c>
      <c r="K48" s="1">
        <f>'11-10-0193-01'!K54</f>
        <v>168000</v>
      </c>
      <c r="L48" s="11">
        <f>'11-10-0055-01'!L48</f>
        <v>10</v>
      </c>
      <c r="M48" s="11">
        <f>'11-10-0055-01'!H48</f>
        <v>3.4</v>
      </c>
      <c r="N48" s="11">
        <f>'11-10-0055-01'!D48</f>
        <v>1.1000000000000001</v>
      </c>
    </row>
    <row r="49" spans="1:14" x14ac:dyDescent="0.25">
      <c r="A49" s="86">
        <v>2019</v>
      </c>
      <c r="B49" s="1">
        <f>'11-10-0193-01'!B55</f>
        <v>1900</v>
      </c>
      <c r="C49" s="1">
        <f>'11-10-0193-01'!C55</f>
        <v>14700</v>
      </c>
      <c r="D49" s="1">
        <f>'11-10-0193-01'!D55</f>
        <v>25700</v>
      </c>
      <c r="E49" s="1">
        <f>'11-10-0193-01'!E55</f>
        <v>35400</v>
      </c>
      <c r="F49" s="1">
        <f>'11-10-0193-01'!F55</f>
        <v>44900</v>
      </c>
      <c r="G49" s="1">
        <f>'11-10-0193-01'!G55</f>
        <v>54700</v>
      </c>
      <c r="H49" s="1">
        <f>'11-10-0193-01'!H55</f>
        <v>65700</v>
      </c>
      <c r="I49" s="1">
        <f>'11-10-0193-01'!I55</f>
        <v>79400</v>
      </c>
      <c r="J49" s="1">
        <f>'11-10-0193-01'!J55</f>
        <v>98200</v>
      </c>
      <c r="K49" s="1">
        <f>'11-10-0193-01'!K55</f>
        <v>164700</v>
      </c>
      <c r="L49" s="11" t="s">
        <v>213</v>
      </c>
      <c r="M49" s="11" t="s">
        <v>213</v>
      </c>
      <c r="N49" s="11" t="s">
        <v>213</v>
      </c>
    </row>
    <row r="50" spans="1:14" x14ac:dyDescent="0.25">
      <c r="A50" s="86"/>
    </row>
    <row r="51" spans="1:14" x14ac:dyDescent="0.25">
      <c r="A51" s="86"/>
    </row>
    <row r="52" spans="1:14" x14ac:dyDescent="0.25">
      <c r="A52" s="86"/>
    </row>
    <row r="53" spans="1:14" x14ac:dyDescent="0.25">
      <c r="A53" s="5" t="s">
        <v>444</v>
      </c>
    </row>
    <row r="54" spans="1:14" x14ac:dyDescent="0.25">
      <c r="A54" s="5" t="s">
        <v>600</v>
      </c>
    </row>
    <row r="55" spans="1:14" x14ac:dyDescent="0.25">
      <c r="A55" s="86" t="s">
        <v>463</v>
      </c>
      <c r="B55" s="60">
        <f t="shared" ref="B55:K55" si="0">IFERROR(100*_xlfn.RRI(8,B11,B19),"..")</f>
        <v>-1.9084377637015315</v>
      </c>
      <c r="C55" s="60">
        <f t="shared" si="0"/>
        <v>-0.73821930056195972</v>
      </c>
      <c r="D55" s="60">
        <f t="shared" si="0"/>
        <v>5.4244727116259384E-2</v>
      </c>
      <c r="E55" s="60">
        <f t="shared" si="0"/>
        <v>0.45263034161622251</v>
      </c>
      <c r="F55" s="60">
        <f t="shared" si="0"/>
        <v>0.67997410462856678</v>
      </c>
      <c r="G55" s="60">
        <f t="shared" si="0"/>
        <v>0.8342358328765398</v>
      </c>
      <c r="H55" s="60">
        <f t="shared" si="0"/>
        <v>0.78610855990950412</v>
      </c>
      <c r="I55" s="60">
        <f t="shared" si="0"/>
        <v>0.75304636104609468</v>
      </c>
      <c r="J55" s="60">
        <f t="shared" si="0"/>
        <v>0.87928666552425927</v>
      </c>
      <c r="K55" s="60">
        <f t="shared" si="0"/>
        <v>1.54899451104209</v>
      </c>
      <c r="L55" s="60" t="str">
        <f t="shared" ref="L55:N55" si="1">IFERROR(100*_xlfn.RRI(8,L11,L19),"..")</f>
        <v>..</v>
      </c>
      <c r="M55" s="60" t="str">
        <f t="shared" si="1"/>
        <v>..</v>
      </c>
      <c r="N55" s="60" t="str">
        <f t="shared" si="1"/>
        <v>..</v>
      </c>
    </row>
    <row r="56" spans="1:14" x14ac:dyDescent="0.25">
      <c r="A56" s="86" t="s">
        <v>464</v>
      </c>
      <c r="B56" s="60">
        <f t="shared" ref="B56:K56" si="2">IFERROR(100*_xlfn.RRI(11,B19,B30),"..")</f>
        <v>-4.3783177199955059</v>
      </c>
      <c r="C56" s="60">
        <f t="shared" si="2"/>
        <v>-2.0763803166938599</v>
      </c>
      <c r="D56" s="60">
        <f t="shared" si="2"/>
        <v>-1.2566985974293399</v>
      </c>
      <c r="E56" s="60">
        <f t="shared" si="2"/>
        <v>-0.69836891561393388</v>
      </c>
      <c r="F56" s="60">
        <f t="shared" si="2"/>
        <v>-0.24279170157258667</v>
      </c>
      <c r="G56" s="60">
        <f t="shared" si="2"/>
        <v>-6.0655298029432814E-2</v>
      </c>
      <c r="H56" s="60">
        <f t="shared" si="2"/>
        <v>0.18797656048210598</v>
      </c>
      <c r="I56" s="60">
        <f t="shared" si="2"/>
        <v>0.33274326965966328</v>
      </c>
      <c r="J56" s="60">
        <f t="shared" si="2"/>
        <v>0.45951485202240239</v>
      </c>
      <c r="K56" s="60">
        <f t="shared" si="2"/>
        <v>1.8146847273015743</v>
      </c>
      <c r="L56" s="60">
        <f t="shared" ref="L56:N56" si="3">IFERROR(100*_xlfn.RRI(11,L19,L30),"..")</f>
        <v>1.9055589645901705</v>
      </c>
      <c r="M56" s="60">
        <f t="shared" si="3"/>
        <v>2.1578575227537033</v>
      </c>
      <c r="N56" s="60">
        <f t="shared" si="3"/>
        <v>0.58843836515491965</v>
      </c>
    </row>
    <row r="57" spans="1:14" x14ac:dyDescent="0.25">
      <c r="A57" s="86" t="s">
        <v>465</v>
      </c>
      <c r="B57" s="60">
        <f t="shared" ref="B57:K57" si="4">IFERROR(100*_xlfn.RRI(8,B30,B38),"..")</f>
        <v>7.0705699473245121</v>
      </c>
      <c r="C57" s="60">
        <f t="shared" si="4"/>
        <v>2.5288999328993311</v>
      </c>
      <c r="D57" s="60">
        <f t="shared" si="4"/>
        <v>1.5879855915122976</v>
      </c>
      <c r="E57" s="60">
        <f t="shared" si="4"/>
        <v>1.4487608911159855</v>
      </c>
      <c r="F57" s="60">
        <f t="shared" si="4"/>
        <v>1.3565762469861964</v>
      </c>
      <c r="G57" s="60">
        <f t="shared" si="4"/>
        <v>1.3567826710236153</v>
      </c>
      <c r="H57" s="60">
        <f t="shared" si="4"/>
        <v>1.3515904812348767</v>
      </c>
      <c r="I57" s="60">
        <f t="shared" si="4"/>
        <v>1.516125384133149</v>
      </c>
      <c r="J57" s="60">
        <f t="shared" si="4"/>
        <v>1.636995973457811</v>
      </c>
      <c r="K57" s="60">
        <f t="shared" si="4"/>
        <v>0.99545667779532554</v>
      </c>
      <c r="L57" s="60">
        <f t="shared" ref="L57:N57" si="5">IFERROR(100*_xlfn.RRI(8,L30,L38),"..")</f>
        <v>0.33096218778345676</v>
      </c>
      <c r="M57" s="60">
        <f t="shared" si="5"/>
        <v>0</v>
      </c>
      <c r="N57" s="60">
        <f t="shared" si="5"/>
        <v>-0.80348616847892851</v>
      </c>
    </row>
    <row r="58" spans="1:14" x14ac:dyDescent="0.25">
      <c r="A58" s="86" t="s">
        <v>469</v>
      </c>
      <c r="B58" s="60">
        <f t="shared" ref="B58:K58" si="6">IFERROR(100*_xlfn.RRI(11,B38,B49),"..")</f>
        <v>0</v>
      </c>
      <c r="C58" s="60">
        <f t="shared" si="6"/>
        <v>1.338381757426399</v>
      </c>
      <c r="D58" s="60">
        <f t="shared" si="6"/>
        <v>1.0944039529700023</v>
      </c>
      <c r="E58" s="60">
        <f t="shared" si="6"/>
        <v>0.86504157022464501</v>
      </c>
      <c r="F58" s="60">
        <f t="shared" si="6"/>
        <v>0.80714612204153546</v>
      </c>
      <c r="G58" s="60">
        <f t="shared" si="6"/>
        <v>0.83842898941539623</v>
      </c>
      <c r="H58" s="60">
        <f t="shared" si="6"/>
        <v>0.84374344023876446</v>
      </c>
      <c r="I58" s="60">
        <f t="shared" si="6"/>
        <v>0.85522028288245178</v>
      </c>
      <c r="J58" s="60">
        <f t="shared" si="6"/>
        <v>0.76535722623025659</v>
      </c>
      <c r="K58" s="60">
        <f t="shared" si="6"/>
        <v>0.48287482624980171</v>
      </c>
      <c r="L58" s="60" t="str">
        <f t="shared" ref="L58:N58" si="7">IFERROR(100*_xlfn.RRI(11,L38,L49),"..")</f>
        <v>..</v>
      </c>
      <c r="M58" s="60" t="str">
        <f t="shared" si="7"/>
        <v>..</v>
      </c>
      <c r="N58" s="60" t="str">
        <f t="shared" si="7"/>
        <v>..</v>
      </c>
    </row>
    <row r="59" spans="1:14" x14ac:dyDescent="0.25">
      <c r="A59" s="86"/>
      <c r="B59" s="60"/>
      <c r="C59" s="60"/>
      <c r="D59" s="60"/>
      <c r="E59" s="60"/>
      <c r="F59" s="60"/>
      <c r="G59" s="60"/>
      <c r="H59" s="60"/>
      <c r="I59" s="60"/>
      <c r="J59" s="60"/>
      <c r="K59" s="60"/>
      <c r="L59" s="60"/>
      <c r="M59" s="60"/>
      <c r="N59" s="60"/>
    </row>
    <row r="60" spans="1:14" x14ac:dyDescent="0.25">
      <c r="A60" s="86" t="s">
        <v>645</v>
      </c>
      <c r="B60" s="60">
        <f t="shared" ref="B60:K60" si="8">IFERROR(100*_xlfn.RRI(24,B6,B30),"..")</f>
        <v>-2.0310754023819544</v>
      </c>
      <c r="C60" s="60">
        <f t="shared" si="8"/>
        <v>-0.95708395048121897</v>
      </c>
      <c r="D60" s="60">
        <f t="shared" si="8"/>
        <v>-0.3944607576321979</v>
      </c>
      <c r="E60" s="60">
        <f t="shared" si="8"/>
        <v>1.454441151269581E-2</v>
      </c>
      <c r="F60" s="60">
        <f t="shared" si="8"/>
        <v>0.29274009386155431</v>
      </c>
      <c r="G60" s="60">
        <f t="shared" si="8"/>
        <v>0.42132745433194341</v>
      </c>
      <c r="H60" s="60">
        <f t="shared" si="8"/>
        <v>0.5468211998830963</v>
      </c>
      <c r="I60" s="60">
        <f t="shared" si="8"/>
        <v>0.60962054420043987</v>
      </c>
      <c r="J60" s="60">
        <f t="shared" si="8"/>
        <v>0.70474467440981847</v>
      </c>
      <c r="K60" s="60">
        <f t="shared" si="8"/>
        <v>1.1296561705401942</v>
      </c>
      <c r="L60" s="60" t="str">
        <f t="shared" ref="L60:N60" si="9">IFERROR(100*_xlfn.RRI(24,L6,L30),"..")</f>
        <v>..</v>
      </c>
      <c r="M60" s="60" t="str">
        <f t="shared" si="9"/>
        <v>..</v>
      </c>
      <c r="N60" s="60" t="str">
        <f t="shared" si="9"/>
        <v>..</v>
      </c>
    </row>
    <row r="61" spans="1:14" x14ac:dyDescent="0.25">
      <c r="A61" s="86" t="s">
        <v>522</v>
      </c>
      <c r="B61" s="60">
        <f t="shared" ref="B61:K61" si="10">IFERROR(100*_xlfn.RRI(19,B30,B49),"..")</f>
        <v>2.918317972058504</v>
      </c>
      <c r="C61" s="60">
        <f t="shared" si="10"/>
        <v>1.8379583464954052</v>
      </c>
      <c r="D61" s="60">
        <f t="shared" si="10"/>
        <v>1.3019348312658163</v>
      </c>
      <c r="E61" s="60">
        <f t="shared" si="10"/>
        <v>1.1104076453970047</v>
      </c>
      <c r="F61" s="60">
        <f t="shared" si="10"/>
        <v>1.0381211769294074</v>
      </c>
      <c r="G61" s="60">
        <f t="shared" si="10"/>
        <v>1.0563592799846422</v>
      </c>
      <c r="H61" s="60">
        <f t="shared" si="10"/>
        <v>1.0572628784813354</v>
      </c>
      <c r="I61" s="60">
        <f t="shared" si="10"/>
        <v>1.1329700599656434</v>
      </c>
      <c r="J61" s="60">
        <f t="shared" si="10"/>
        <v>1.1314481926389064</v>
      </c>
      <c r="K61" s="60">
        <f t="shared" si="10"/>
        <v>0.69838091819811599</v>
      </c>
      <c r="L61" s="60" t="str">
        <f t="shared" ref="L61:N61" si="11">IFERROR(100*_xlfn.RRI(19,L30,L49),"..")</f>
        <v>..</v>
      </c>
      <c r="M61" s="60" t="str">
        <f t="shared" si="11"/>
        <v>..</v>
      </c>
      <c r="N61" s="60" t="str">
        <f t="shared" si="11"/>
        <v>..</v>
      </c>
    </row>
    <row r="62" spans="1:14" x14ac:dyDescent="0.25">
      <c r="A62" s="86" t="s">
        <v>581</v>
      </c>
      <c r="B62" s="60">
        <f t="shared" ref="B62:K62" si="12">IFERROR(100*_xlfn.RRI(5,B38,B43),"..")</f>
        <v>-4.6177568739809161</v>
      </c>
      <c r="C62" s="60">
        <f t="shared" si="12"/>
        <v>-0.96326144447891338</v>
      </c>
      <c r="D62" s="60">
        <f t="shared" si="12"/>
        <v>-0.26455397255735758</v>
      </c>
      <c r="E62" s="60">
        <f t="shared" si="12"/>
        <v>0.30864784669069056</v>
      </c>
      <c r="F62" s="60">
        <f t="shared" si="12"/>
        <v>0.57723893125600778</v>
      </c>
      <c r="G62" s="60">
        <f t="shared" si="12"/>
        <v>0.78905248816392159</v>
      </c>
      <c r="H62" s="60">
        <f t="shared" si="12"/>
        <v>0.98218525854554262</v>
      </c>
      <c r="I62" s="60">
        <f t="shared" si="12"/>
        <v>1.0827964465224049</v>
      </c>
      <c r="J62" s="60">
        <f t="shared" si="12"/>
        <v>1.0412134746028201</v>
      </c>
      <c r="K62" s="60">
        <f t="shared" si="12"/>
        <v>0.84352334145614272</v>
      </c>
      <c r="L62" s="60">
        <f t="shared" ref="L62:N62" si="13">IFERROR(100*_xlfn.RRI(5,L38,L43),"..")</f>
        <v>-2.1799508111852384</v>
      </c>
      <c r="M62" s="60">
        <f t="shared" si="13"/>
        <v>-3.4912236790558437</v>
      </c>
      <c r="N62" s="60">
        <f t="shared" si="13"/>
        <v>-4.3647500209962997</v>
      </c>
    </row>
    <row r="63" spans="1:14" x14ac:dyDescent="0.25">
      <c r="A63" s="86" t="s">
        <v>582</v>
      </c>
      <c r="B63" s="60">
        <f t="shared" ref="B63:K63" si="14">IFERROR(100*_xlfn.RRI(6,B43,B49),"..")</f>
        <v>4.0184529553866088</v>
      </c>
      <c r="C63" s="60">
        <f t="shared" si="14"/>
        <v>3.2972264383812622</v>
      </c>
      <c r="D63" s="60">
        <f t="shared" si="14"/>
        <v>2.2410028914604974</v>
      </c>
      <c r="E63" s="60">
        <f t="shared" si="14"/>
        <v>1.331059805941881</v>
      </c>
      <c r="F63" s="60">
        <f t="shared" si="14"/>
        <v>0.99913685056722823</v>
      </c>
      <c r="G63" s="60">
        <f t="shared" si="14"/>
        <v>0.87959455139492437</v>
      </c>
      <c r="H63" s="60">
        <f t="shared" si="14"/>
        <v>0.72852025334353421</v>
      </c>
      <c r="I63" s="60">
        <f t="shared" si="14"/>
        <v>0.66596491591828233</v>
      </c>
      <c r="J63" s="60">
        <f t="shared" si="14"/>
        <v>0.53605241044525354</v>
      </c>
      <c r="K63" s="60">
        <f t="shared" si="14"/>
        <v>0.18331985202666434</v>
      </c>
      <c r="L63" s="60" t="str">
        <f t="shared" ref="L63:N63" si="15">IFERROR(100*_xlfn.RRI(6,L43,L49),"..")</f>
        <v>..</v>
      </c>
      <c r="M63" s="60" t="str">
        <f t="shared" si="15"/>
        <v>..</v>
      </c>
      <c r="N63" s="60" t="str">
        <f t="shared" si="15"/>
        <v>..</v>
      </c>
    </row>
    <row r="64" spans="1:14" x14ac:dyDescent="0.25">
      <c r="A64" s="86" t="s">
        <v>558</v>
      </c>
      <c r="B64" s="60">
        <f>IFERROR(100*_xlfn.RRI(6,B38,B44),"..")</f>
        <v>3.2354937340995482</v>
      </c>
      <c r="C64" s="60">
        <f>IFERROR(100*_xlfn.RRI(6,C38,C44),"..")</f>
        <v>1.758156842853964</v>
      </c>
      <c r="D64" s="60">
        <f t="shared" ref="D64:K64" si="16">IFERROR(100*_xlfn.RRI(6,D38,D44),"..")</f>
        <v>1.274484990488034</v>
      </c>
      <c r="E64" s="60">
        <f t="shared" si="16"/>
        <v>0.86116288675088803</v>
      </c>
      <c r="F64" s="60">
        <f t="shared" si="16"/>
        <v>0.7560435887224326</v>
      </c>
      <c r="G64" s="60">
        <f t="shared" si="16"/>
        <v>0.78599565994337262</v>
      </c>
      <c r="H64" s="60">
        <f t="shared" si="16"/>
        <v>0.84451644373733092</v>
      </c>
      <c r="I64" s="60">
        <f t="shared" si="16"/>
        <v>0.92354807820091978</v>
      </c>
      <c r="J64" s="60">
        <f t="shared" si="16"/>
        <v>0.90225181056775572</v>
      </c>
      <c r="K64" s="60">
        <f t="shared" si="16"/>
        <v>0.83594062671856761</v>
      </c>
      <c r="L64" s="60">
        <f t="shared" ref="L64:N64" si="17">IFERROR(100*_xlfn.RRI(6,L38,L44),"..")</f>
        <v>-1.8199541169490518</v>
      </c>
      <c r="M64" s="60">
        <f t="shared" si="17"/>
        <v>-3.3726806455894209</v>
      </c>
      <c r="N64" s="60">
        <f t="shared" si="17"/>
        <v>-3.6507516001003881</v>
      </c>
    </row>
    <row r="65" spans="1:14" x14ac:dyDescent="0.25">
      <c r="A65" s="86" t="s">
        <v>579</v>
      </c>
      <c r="B65" s="60">
        <f>IFERROR(100*_xlfn.RRI(5,B44,B49),"..")</f>
        <v>-3.7490215687650208</v>
      </c>
      <c r="C65" s="60">
        <f>IFERROR(100*_xlfn.RRI(5,C44,C49),"..")</f>
        <v>0.83693682465066921</v>
      </c>
      <c r="D65" s="60">
        <f t="shared" ref="D65:K65" si="18">IFERROR(100*_xlfn.RRI(5,D44,D49),"..")</f>
        <v>0.87872933603156955</v>
      </c>
      <c r="E65" s="60">
        <f t="shared" si="18"/>
        <v>0.86969618728141018</v>
      </c>
      <c r="F65" s="60">
        <f t="shared" si="18"/>
        <v>0.86850337590766991</v>
      </c>
      <c r="G65" s="60">
        <f t="shared" si="18"/>
        <v>0.90138499316931853</v>
      </c>
      <c r="H65" s="60">
        <f t="shared" si="18"/>
        <v>0.84281584386185493</v>
      </c>
      <c r="I65" s="60">
        <f t="shared" si="18"/>
        <v>0.77328798847664526</v>
      </c>
      <c r="J65" s="60">
        <f t="shared" si="18"/>
        <v>0.60132886058463786</v>
      </c>
      <c r="K65" s="60">
        <f t="shared" si="18"/>
        <v>6.0827295606258325E-2</v>
      </c>
      <c r="L65" s="60" t="str">
        <f t="shared" ref="L65:N65" si="19">IFERROR(100*_xlfn.RRI(5,L44,L49),"..")</f>
        <v>..</v>
      </c>
      <c r="M65" s="60" t="str">
        <f t="shared" si="19"/>
        <v>..</v>
      </c>
      <c r="N65" s="60" t="str">
        <f t="shared" si="19"/>
        <v>..</v>
      </c>
    </row>
    <row r="66" spans="1:14" x14ac:dyDescent="0.25">
      <c r="A66" s="86" t="s">
        <v>466</v>
      </c>
      <c r="B66" s="60">
        <f>IFERROR(100*_xlfn.RRI(43,B6,B49),"..")</f>
        <v>0.12581680690264552</v>
      </c>
      <c r="C66" s="60">
        <f>IFERROR(100*_xlfn.RRI(43,C6,C49),"..")</f>
        <v>0.26834839653406828</v>
      </c>
      <c r="D66" s="60">
        <f t="shared" ref="D66:K66" si="20">IFERROR(100*_xlfn.RRI(43,D6,D49),"..")</f>
        <v>0.35157794718168045</v>
      </c>
      <c r="E66" s="60">
        <f t="shared" si="20"/>
        <v>0.49729078401949955</v>
      </c>
      <c r="F66" s="60">
        <f t="shared" si="20"/>
        <v>0.62141404886444374</v>
      </c>
      <c r="G66" s="60">
        <f t="shared" si="20"/>
        <v>0.70142935214809743</v>
      </c>
      <c r="H66" s="60">
        <f t="shared" si="20"/>
        <v>0.77204649969586647</v>
      </c>
      <c r="I66" s="60">
        <f t="shared" si="20"/>
        <v>0.84053321575086049</v>
      </c>
      <c r="J66" s="60">
        <f t="shared" si="20"/>
        <v>0.89306563236137837</v>
      </c>
      <c r="K66" s="60">
        <f t="shared" si="20"/>
        <v>0.93886539085070719</v>
      </c>
      <c r="L66" s="60" t="str">
        <f t="shared" ref="L66:N66" si="21">IFERROR(100*_xlfn.RRI(43,L6,L49),"..")</f>
        <v>..</v>
      </c>
      <c r="M66" s="60" t="str">
        <f t="shared" si="21"/>
        <v>..</v>
      </c>
      <c r="N66" s="60" t="str">
        <f t="shared" si="21"/>
        <v>..</v>
      </c>
    </row>
    <row r="67" spans="1:14" s="91" customFormat="1" x14ac:dyDescent="0.25">
      <c r="A67" s="91" t="s">
        <v>727</v>
      </c>
      <c r="B67" s="60">
        <f>IFERROR(100*_xlfn.RRI(38,B6,B44),"..")</f>
        <v>0.64714408702153392</v>
      </c>
      <c r="C67" s="60">
        <f t="shared" ref="C67:J67" si="22">IFERROR(100*_xlfn.RRI(38,C6,C44),"..")</f>
        <v>0.19377320118993957</v>
      </c>
      <c r="D67" s="60">
        <f t="shared" si="22"/>
        <v>0.28242130814184474</v>
      </c>
      <c r="E67" s="60">
        <f t="shared" si="22"/>
        <v>0.44839253845425642</v>
      </c>
      <c r="F67" s="60">
        <f t="shared" si="22"/>
        <v>0.58894738755224108</v>
      </c>
      <c r="G67" s="60">
        <f t="shared" si="22"/>
        <v>0.67514891560334078</v>
      </c>
      <c r="H67" s="60">
        <f t="shared" si="22"/>
        <v>0.76273844195255958</v>
      </c>
      <c r="I67" s="60">
        <f t="shared" si="22"/>
        <v>0.84938461188219794</v>
      </c>
      <c r="J67" s="60">
        <f t="shared" si="22"/>
        <v>0.93151497940167083</v>
      </c>
      <c r="K67" s="60">
        <f>IFERROR(100*_xlfn.RRI(38,K6,K44),"..")</f>
        <v>1.0549688611807273</v>
      </c>
      <c r="L67" s="60" t="str">
        <f t="shared" ref="L67:N67" si="23">IFERROR(100*_xlfn.RRI(38,L6,L44),"..")</f>
        <v>..</v>
      </c>
      <c r="M67" s="60" t="str">
        <f t="shared" si="23"/>
        <v>..</v>
      </c>
      <c r="N67" s="60" t="str">
        <f t="shared" si="23"/>
        <v>..</v>
      </c>
    </row>
    <row r="68" spans="1:14" x14ac:dyDescent="0.25">
      <c r="A68" s="86"/>
      <c r="B68" s="60"/>
      <c r="C68" s="60"/>
      <c r="D68" s="60"/>
      <c r="E68" s="60"/>
      <c r="F68" s="60"/>
      <c r="G68" s="60"/>
      <c r="H68" s="60"/>
      <c r="I68" s="60"/>
      <c r="J68" s="60"/>
      <c r="K68" s="60"/>
      <c r="L68" s="60"/>
      <c r="M68" s="60"/>
      <c r="N68" s="60"/>
    </row>
    <row r="69" spans="1:14" x14ac:dyDescent="0.25">
      <c r="A69" s="5" t="s">
        <v>599</v>
      </c>
      <c r="B69" s="60"/>
      <c r="C69" s="60"/>
      <c r="D69" s="60"/>
      <c r="E69" s="60"/>
      <c r="F69" s="60"/>
      <c r="G69" s="60"/>
      <c r="H69" s="60"/>
      <c r="I69" s="60"/>
      <c r="J69" s="60"/>
      <c r="K69" s="60"/>
      <c r="L69" s="60"/>
      <c r="M69" s="60"/>
      <c r="N69" s="60"/>
    </row>
    <row r="70" spans="1:14" x14ac:dyDescent="0.25">
      <c r="A70" s="86" t="s">
        <v>580</v>
      </c>
      <c r="B70" s="60">
        <f t="shared" ref="B70:K70" si="24">IFERROR(100*_xlfn.RRI(10,B39,B49),"..")</f>
        <v>3.8678219643779377</v>
      </c>
      <c r="C70" s="60">
        <f t="shared" si="24"/>
        <v>2.5749345057055173</v>
      </c>
      <c r="D70" s="60">
        <f t="shared" si="24"/>
        <v>1.8478662956714853</v>
      </c>
      <c r="E70" s="60">
        <f t="shared" si="24"/>
        <v>1.4346858856523648</v>
      </c>
      <c r="F70" s="60">
        <f t="shared" si="24"/>
        <v>1.2130067946890755</v>
      </c>
      <c r="G70" s="60">
        <f t="shared" si="24"/>
        <v>1.1271683358033524</v>
      </c>
      <c r="H70" s="60">
        <f t="shared" si="24"/>
        <v>1.1157492723254503</v>
      </c>
      <c r="I70" s="60">
        <f t="shared" si="24"/>
        <v>1.0393975381160825</v>
      </c>
      <c r="J70" s="60">
        <f t="shared" si="24"/>
        <v>0.90946519266781323</v>
      </c>
      <c r="K70" s="60">
        <f t="shared" si="24"/>
        <v>0.69362437403590604</v>
      </c>
      <c r="L70" s="60" t="str">
        <f t="shared" ref="L70:N70" si="25">IFERROR(100*_xlfn.RRI(10,L39,L49),"..")</f>
        <v>..</v>
      </c>
      <c r="M70" s="60" t="str">
        <f t="shared" si="25"/>
        <v>..</v>
      </c>
      <c r="N70" s="60" t="str">
        <f t="shared" si="25"/>
        <v>..</v>
      </c>
    </row>
    <row r="71" spans="1:14" x14ac:dyDescent="0.25">
      <c r="A71" s="86" t="s">
        <v>587</v>
      </c>
      <c r="B71" s="60">
        <f t="shared" ref="B71:K71" si="26">IFERROR(100*_xlfn.RRI(12,B37,B49),"..")</f>
        <v>-0.83056045003764289</v>
      </c>
      <c r="C71" s="60">
        <f t="shared" si="26"/>
        <v>1.4964888499274132</v>
      </c>
      <c r="D71" s="60">
        <f t="shared" si="26"/>
        <v>1.3038311991449225</v>
      </c>
      <c r="E71" s="60">
        <f t="shared" si="26"/>
        <v>1.1121776823675766</v>
      </c>
      <c r="F71" s="60">
        <f t="shared" si="26"/>
        <v>1.1377659431032638</v>
      </c>
      <c r="G71" s="60">
        <f t="shared" si="26"/>
        <v>1.0423293703378578</v>
      </c>
      <c r="H71" s="60">
        <f t="shared" si="26"/>
        <v>0.97196125119893839</v>
      </c>
      <c r="I71" s="60">
        <f t="shared" si="26"/>
        <v>0.98370878111353477</v>
      </c>
      <c r="J71" s="60">
        <f t="shared" si="26"/>
        <v>0.85149078495740937</v>
      </c>
      <c r="K71" s="60">
        <f t="shared" si="26"/>
        <v>0.53960900301994741</v>
      </c>
      <c r="L71" s="60" t="str">
        <f t="shared" ref="L71:N71" si="27">IFERROR(100*_xlfn.RRI(12,L37,L49),"..")</f>
        <v>..</v>
      </c>
      <c r="M71" s="60" t="str">
        <f t="shared" si="27"/>
        <v>..</v>
      </c>
      <c r="N71" s="60" t="str">
        <f t="shared" si="27"/>
        <v>..</v>
      </c>
    </row>
    <row r="72" spans="1:14" x14ac:dyDescent="0.25">
      <c r="A72" s="86" t="s">
        <v>583</v>
      </c>
      <c r="B72" s="60">
        <f t="shared" ref="B72:K72" si="28">IFERROR(100*_xlfn.RRI(7,B31,B38),"..")</f>
        <v>9.6028741644687656</v>
      </c>
      <c r="C72" s="60">
        <f t="shared" si="28"/>
        <v>2.4781839357153279</v>
      </c>
      <c r="D72" s="60">
        <f t="shared" si="28"/>
        <v>1.7447304052761181</v>
      </c>
      <c r="E72" s="60">
        <f t="shared" si="28"/>
        <v>1.7081350941931639</v>
      </c>
      <c r="F72" s="60">
        <f t="shared" si="28"/>
        <v>1.5912458278650954</v>
      </c>
      <c r="G72" s="60">
        <f t="shared" si="28"/>
        <v>1.4553276310210084</v>
      </c>
      <c r="H72" s="60">
        <f t="shared" si="28"/>
        <v>1.5192250468496038</v>
      </c>
      <c r="I72" s="60">
        <f t="shared" si="28"/>
        <v>1.5768535372921555</v>
      </c>
      <c r="J72" s="60">
        <f t="shared" si="28"/>
        <v>1.6186589718746536</v>
      </c>
      <c r="K72" s="60">
        <f t="shared" si="28"/>
        <v>0.949647810503218</v>
      </c>
      <c r="L72" s="60">
        <f t="shared" ref="L72:N72" si="29">IFERROR(100*_xlfn.RRI(7,L31,L38),"..")</f>
        <v>0.50702284759236438</v>
      </c>
      <c r="M72" s="60">
        <f t="shared" si="29"/>
        <v>0.3367155805877653</v>
      </c>
      <c r="N72" s="60">
        <f t="shared" si="29"/>
        <v>0</v>
      </c>
    </row>
    <row r="73" spans="1:14" x14ac:dyDescent="0.25">
      <c r="A73" s="86" t="s">
        <v>588</v>
      </c>
      <c r="B73" s="60">
        <f t="shared" ref="B73:K73" si="30">IFERROR(100*_xlfn.RRI(9,B29,B38),"..")</f>
        <v>10.088106390471951</v>
      </c>
      <c r="C73" s="60">
        <f t="shared" si="30"/>
        <v>3.158165370334709</v>
      </c>
      <c r="D73" s="60">
        <f t="shared" si="30"/>
        <v>2.046453567684825</v>
      </c>
      <c r="E73" s="60">
        <f t="shared" si="30"/>
        <v>1.7275376039383783</v>
      </c>
      <c r="F73" s="60">
        <f t="shared" si="30"/>
        <v>1.6090579448296394</v>
      </c>
      <c r="G73" s="60">
        <f t="shared" si="30"/>
        <v>1.5108987524074191</v>
      </c>
      <c r="H73" s="60">
        <f t="shared" si="30"/>
        <v>1.4974332254655165</v>
      </c>
      <c r="I73" s="60">
        <f t="shared" si="30"/>
        <v>1.631584785047191</v>
      </c>
      <c r="J73" s="60">
        <f t="shared" si="30"/>
        <v>1.7275376039383783</v>
      </c>
      <c r="K73" s="60">
        <f t="shared" si="30"/>
        <v>1.6088346149662147</v>
      </c>
      <c r="L73" s="60">
        <f t="shared" ref="L73:N73" si="31">IFERROR(100*_xlfn.RRI(9,L29,L38),"..")</f>
        <v>1.1233879085136511</v>
      </c>
      <c r="M73" s="60">
        <f t="shared" si="31"/>
        <v>1.3829640843318058</v>
      </c>
      <c r="N73" s="60">
        <f t="shared" si="31"/>
        <v>0.76953326522022358</v>
      </c>
    </row>
    <row r="74" spans="1:14" x14ac:dyDescent="0.25">
      <c r="A74" s="86" t="s">
        <v>584</v>
      </c>
      <c r="B74" s="60">
        <f t="shared" ref="B74:K74" si="32">IFERROR(100*_xlfn.RRI(10,B20,B30),"..")</f>
        <v>0</v>
      </c>
      <c r="C74" s="60">
        <f t="shared" si="32"/>
        <v>-0.55932458924062844</v>
      </c>
      <c r="D74" s="60">
        <f t="shared" si="32"/>
        <v>-0.14804116864318706</v>
      </c>
      <c r="E74" s="60">
        <f t="shared" si="32"/>
        <v>6.995481188301067E-2</v>
      </c>
      <c r="F74" s="60">
        <f t="shared" si="32"/>
        <v>0.24723123954539794</v>
      </c>
      <c r="G74" s="60">
        <f t="shared" si="32"/>
        <v>0.34113559165624974</v>
      </c>
      <c r="H74" s="60">
        <f t="shared" si="32"/>
        <v>0.47696100497651717</v>
      </c>
      <c r="I74" s="60">
        <f t="shared" si="32"/>
        <v>0.51342542635572919</v>
      </c>
      <c r="J74" s="60">
        <f t="shared" si="32"/>
        <v>0.66695408330350592</v>
      </c>
      <c r="K74" s="60">
        <f t="shared" si="32"/>
        <v>2.163094835046997</v>
      </c>
      <c r="L74" s="60">
        <f t="shared" ref="L74:N74" si="33">IFERROR(100*_xlfn.RRI(10,L20,L30),"..")</f>
        <v>3.2935730314483047</v>
      </c>
      <c r="M74" s="60">
        <f t="shared" si="33"/>
        <v>5.159741716170152</v>
      </c>
      <c r="N74" s="60">
        <f t="shared" si="33"/>
        <v>5.9223841048812176</v>
      </c>
    </row>
    <row r="75" spans="1:14" x14ac:dyDescent="0.25">
      <c r="A75" s="86" t="s">
        <v>591</v>
      </c>
      <c r="B75" s="60">
        <f t="shared" ref="B75:K75" si="34">IFERROR(100*_xlfn.RRI(12,B18,B30),"..")</f>
        <v>-1.9896242643283601</v>
      </c>
      <c r="C75" s="60">
        <f t="shared" si="34"/>
        <v>-1.1164920595714944</v>
      </c>
      <c r="D75" s="60">
        <f t="shared" si="34"/>
        <v>-0.71217544030934832</v>
      </c>
      <c r="E75" s="60">
        <f t="shared" si="34"/>
        <v>-0.31293658575568539</v>
      </c>
      <c r="F75" s="60">
        <f t="shared" si="34"/>
        <v>-6.7453991497856691E-2</v>
      </c>
      <c r="G75" s="60">
        <f t="shared" si="34"/>
        <v>0.11242440171581602</v>
      </c>
      <c r="H75" s="60">
        <f t="shared" si="34"/>
        <v>0.38101815818412099</v>
      </c>
      <c r="I75" s="60">
        <f t="shared" si="34"/>
        <v>0.45520514067749485</v>
      </c>
      <c r="J75" s="60">
        <f t="shared" si="34"/>
        <v>0.55548695959630745</v>
      </c>
      <c r="K75" s="60">
        <f t="shared" si="34"/>
        <v>1.9760980924734994</v>
      </c>
      <c r="L75" s="60">
        <f t="shared" ref="L75:N75" si="35">IFERROR(100*_xlfn.RRI(12,L18,L30),"..")</f>
        <v>2.7372059210421629</v>
      </c>
      <c r="M75" s="60">
        <f t="shared" si="35"/>
        <v>4.2816575502523602</v>
      </c>
      <c r="N75" s="60">
        <f t="shared" si="35"/>
        <v>4.9115063421648175</v>
      </c>
    </row>
    <row r="76" spans="1:14" x14ac:dyDescent="0.25">
      <c r="A76" s="86" t="s">
        <v>585</v>
      </c>
      <c r="B76" s="60">
        <f t="shared" ref="B76:K76" si="36">IFERROR(100*_xlfn.RRI(7,B12,B19),"..")</f>
        <v>4.7586465824958291</v>
      </c>
      <c r="C76" s="60">
        <f t="shared" si="36"/>
        <v>1.7524226055279923</v>
      </c>
      <c r="D76" s="60">
        <f t="shared" si="36"/>
        <v>1.720457006064624</v>
      </c>
      <c r="E76" s="60">
        <f t="shared" si="36"/>
        <v>1.7791297103189718</v>
      </c>
      <c r="F76" s="60">
        <f t="shared" si="36"/>
        <v>1.606134700425832</v>
      </c>
      <c r="G76" s="60">
        <f t="shared" si="36"/>
        <v>1.5846017630717801</v>
      </c>
      <c r="H76" s="60">
        <f t="shared" si="36"/>
        <v>1.5563462867365763</v>
      </c>
      <c r="I76" s="60">
        <f t="shared" si="36"/>
        <v>1.4696880375757448</v>
      </c>
      <c r="J76" s="60">
        <f t="shared" si="36"/>
        <v>1.4228490406197558</v>
      </c>
      <c r="K76" s="60">
        <f t="shared" si="36"/>
        <v>1.7029871571105915</v>
      </c>
      <c r="L76" s="60">
        <f t="shared" ref="L76:N76" si="37">IFERROR(100*_xlfn.RRI(7,L12,L19),"..")</f>
        <v>3.6090228075822184</v>
      </c>
      <c r="M76" s="60">
        <f t="shared" si="37"/>
        <v>7.8751156906622821</v>
      </c>
      <c r="N76" s="60">
        <f t="shared" si="37"/>
        <v>13.985228104759685</v>
      </c>
    </row>
    <row r="77" spans="1:14" x14ac:dyDescent="0.25">
      <c r="A77" s="86" t="s">
        <v>589</v>
      </c>
      <c r="B77" s="60">
        <f t="shared" ref="B77:K77" si="38">IFERROR(100*_xlfn.RRI(9,B10,B19),"..")</f>
        <v>-0.59894602683630005</v>
      </c>
      <c r="C77" s="60">
        <f t="shared" si="38"/>
        <v>-0.4153302476019638</v>
      </c>
      <c r="D77" s="60">
        <f t="shared" si="38"/>
        <v>-9.57401736435326E-2</v>
      </c>
      <c r="E77" s="60">
        <f t="shared" si="38"/>
        <v>0.25409440703170194</v>
      </c>
      <c r="F77" s="60">
        <f t="shared" si="38"/>
        <v>0.41908517722750727</v>
      </c>
      <c r="G77" s="60">
        <f t="shared" si="38"/>
        <v>0.63565614210958632</v>
      </c>
      <c r="H77" s="60">
        <f t="shared" si="38"/>
        <v>0.65335312745886664</v>
      </c>
      <c r="I77" s="60">
        <f t="shared" si="38"/>
        <v>0.72691797984845152</v>
      </c>
      <c r="J77" s="60">
        <f t="shared" si="38"/>
        <v>0.87723599570055377</v>
      </c>
      <c r="K77" s="60">
        <f t="shared" si="38"/>
        <v>1.1627925245902837</v>
      </c>
      <c r="L77" s="60" t="str">
        <f t="shared" ref="L77:N77" si="39">IFERROR(100*_xlfn.RRI(9,L10,L19),"..")</f>
        <v>..</v>
      </c>
      <c r="M77" s="60" t="str">
        <f t="shared" si="39"/>
        <v>..</v>
      </c>
      <c r="N77" s="60" t="str">
        <f t="shared" si="39"/>
        <v>..</v>
      </c>
    </row>
    <row r="78" spans="1:14" x14ac:dyDescent="0.25">
      <c r="A78" s="86" t="s">
        <v>586</v>
      </c>
      <c r="B78" s="60">
        <f t="shared" ref="B78:K78" si="40">IFERROR(100*_xlfn.RRI(4,B7,B11),"..")</f>
        <v>15.016331689560293</v>
      </c>
      <c r="C78" s="60">
        <f t="shared" si="40"/>
        <v>2.4851789519616752</v>
      </c>
      <c r="D78" s="60">
        <f t="shared" si="40"/>
        <v>1.1174918741109874</v>
      </c>
      <c r="E78" s="60">
        <f t="shared" si="40"/>
        <v>0.85404849347334721</v>
      </c>
      <c r="F78" s="60">
        <f t="shared" si="40"/>
        <v>0.78103198382573069</v>
      </c>
      <c r="G78" s="60">
        <f t="shared" si="40"/>
        <v>0.90890893266992734</v>
      </c>
      <c r="H78" s="60">
        <f t="shared" si="40"/>
        <v>1.1430427269078391</v>
      </c>
      <c r="I78" s="60">
        <f t="shared" si="40"/>
        <v>1.1491059132628489</v>
      </c>
      <c r="J78" s="60">
        <f t="shared" si="40"/>
        <v>1.0962543652558221</v>
      </c>
      <c r="K78" s="60">
        <f t="shared" si="40"/>
        <v>1.5120133955704107</v>
      </c>
      <c r="L78" s="60" t="str">
        <f t="shared" ref="L78:N78" si="41">IFERROR(100*_xlfn.RRI(4,L7,L11),"..")</f>
        <v>..</v>
      </c>
      <c r="M78" s="60" t="str">
        <f t="shared" si="41"/>
        <v>..</v>
      </c>
      <c r="N78" s="60" t="str">
        <f t="shared" si="41"/>
        <v>..</v>
      </c>
    </row>
    <row r="79" spans="1:14" x14ac:dyDescent="0.25">
      <c r="A79" s="5"/>
      <c r="B79" s="60"/>
      <c r="C79" s="60"/>
      <c r="D79" s="60"/>
      <c r="E79" s="60"/>
      <c r="F79" s="60"/>
      <c r="G79" s="60"/>
      <c r="H79" s="60"/>
      <c r="I79" s="60"/>
      <c r="J79" s="60"/>
      <c r="K79" s="60"/>
      <c r="L79" s="60"/>
      <c r="M79" s="60"/>
      <c r="N79" s="60"/>
    </row>
    <row r="80" spans="1:14" x14ac:dyDescent="0.25">
      <c r="A80" s="5" t="s">
        <v>601</v>
      </c>
      <c r="B80" s="56"/>
      <c r="C80" s="56"/>
      <c r="D80" s="56"/>
      <c r="E80" s="56"/>
      <c r="F80" s="56"/>
      <c r="G80" s="56"/>
      <c r="H80" s="56"/>
      <c r="I80" s="56"/>
      <c r="J80" s="56"/>
      <c r="K80" s="56"/>
      <c r="L80" s="56"/>
      <c r="M80" s="56"/>
      <c r="N80" s="56"/>
    </row>
    <row r="81" spans="1:14" x14ac:dyDescent="0.25">
      <c r="A81" s="86" t="s">
        <v>501</v>
      </c>
      <c r="B81" s="60">
        <f t="shared" ref="B81:K81" si="42">IFERROR(100*_xlfn.RRI(19,B11,B30),"..")</f>
        <v>-3.3460400085674746</v>
      </c>
      <c r="C81" s="60">
        <f t="shared" si="42"/>
        <v>-1.5151570277336601</v>
      </c>
      <c r="D81" s="60">
        <f t="shared" si="42"/>
        <v>-0.70682908117614129</v>
      </c>
      <c r="E81" s="60">
        <f t="shared" si="42"/>
        <v>-0.21535387288597052</v>
      </c>
      <c r="F81" s="60">
        <f t="shared" si="42"/>
        <v>0.14470594316744467</v>
      </c>
      <c r="G81" s="60">
        <f t="shared" si="42"/>
        <v>0.31516887063272048</v>
      </c>
      <c r="H81" s="60">
        <f t="shared" si="42"/>
        <v>0.43938774007636905</v>
      </c>
      <c r="I81" s="60">
        <f t="shared" si="42"/>
        <v>0.50949886508988573</v>
      </c>
      <c r="J81" s="60">
        <f t="shared" si="42"/>
        <v>0.63604756083255332</v>
      </c>
      <c r="K81" s="60">
        <f t="shared" si="42"/>
        <v>1.7027305405670434</v>
      </c>
      <c r="L81" s="60" t="str">
        <f t="shared" ref="L81:N81" si="43">IFERROR(100*_xlfn.RRI(19,L11,L30),"..")</f>
        <v>..</v>
      </c>
      <c r="M81" s="60" t="str">
        <f t="shared" si="43"/>
        <v>..</v>
      </c>
      <c r="N81" s="60" t="str">
        <f t="shared" si="43"/>
        <v>..</v>
      </c>
    </row>
    <row r="82" spans="1:14" x14ac:dyDescent="0.25">
      <c r="A82" s="86" t="s">
        <v>526</v>
      </c>
      <c r="B82" s="60">
        <f t="shared" ref="B82:K82" si="44">IFERROR(100*_xlfn.RRI(14,B27,B41),"..")</f>
        <v>14.911672503541773</v>
      </c>
      <c r="C82" s="60">
        <f t="shared" si="44"/>
        <v>3.1582620700665087</v>
      </c>
      <c r="D82" s="60">
        <f t="shared" si="44"/>
        <v>2.0870371166005652</v>
      </c>
      <c r="E82" s="60">
        <f t="shared" si="44"/>
        <v>1.7333545400886496</v>
      </c>
      <c r="F82" s="60">
        <f t="shared" si="44"/>
        <v>1.5711691248295523</v>
      </c>
      <c r="G82" s="60">
        <f t="shared" si="44"/>
        <v>1.5420328588500842</v>
      </c>
      <c r="H82" s="60">
        <f t="shared" si="44"/>
        <v>1.5498160954086071</v>
      </c>
      <c r="I82" s="60">
        <f t="shared" si="44"/>
        <v>1.6116050092086054</v>
      </c>
      <c r="J82" s="60">
        <f t="shared" si="44"/>
        <v>1.6546218958086722</v>
      </c>
      <c r="K82" s="60">
        <f t="shared" si="44"/>
        <v>1.8523474378815852</v>
      </c>
      <c r="L82" s="60">
        <f t="shared" ref="L82:N82" si="45">IFERROR(100*_xlfn.RRI(14,L27,L41),"..")</f>
        <v>0.63578484019006787</v>
      </c>
      <c r="M82" s="60">
        <f t="shared" si="45"/>
        <v>0.82056512539663284</v>
      </c>
      <c r="N82" s="60">
        <f t="shared" si="45"/>
        <v>1.200391012612001</v>
      </c>
    </row>
    <row r="83" spans="1:14" x14ac:dyDescent="0.25">
      <c r="A83" s="86" t="s">
        <v>558</v>
      </c>
      <c r="B83" s="60">
        <f t="shared" ref="B83:K83" si="46">IFERROR(100*_xlfn.RRI(6,B38,B44),"..")</f>
        <v>3.2354937340995482</v>
      </c>
      <c r="C83" s="60">
        <f t="shared" si="46"/>
        <v>1.758156842853964</v>
      </c>
      <c r="D83" s="60">
        <f t="shared" si="46"/>
        <v>1.274484990488034</v>
      </c>
      <c r="E83" s="60">
        <f t="shared" si="46"/>
        <v>0.86116288675088803</v>
      </c>
      <c r="F83" s="60">
        <f t="shared" si="46"/>
        <v>0.7560435887224326</v>
      </c>
      <c r="G83" s="60">
        <f t="shared" si="46"/>
        <v>0.78599565994337262</v>
      </c>
      <c r="H83" s="60">
        <f t="shared" si="46"/>
        <v>0.84451644373733092</v>
      </c>
      <c r="I83" s="60">
        <f t="shared" si="46"/>
        <v>0.92354807820091978</v>
      </c>
      <c r="J83" s="60">
        <f t="shared" si="46"/>
        <v>0.90225181056775572</v>
      </c>
      <c r="K83" s="60">
        <f t="shared" si="46"/>
        <v>0.83594062671856761</v>
      </c>
      <c r="L83" s="60">
        <f t="shared" ref="L83:N83" si="47">IFERROR(100*_xlfn.RRI(6,L38,L44),"..")</f>
        <v>-1.8199541169490518</v>
      </c>
      <c r="M83" s="60">
        <f t="shared" si="47"/>
        <v>-3.3726806455894209</v>
      </c>
      <c r="N83" s="60">
        <f t="shared" si="47"/>
        <v>-3.6507516001003881</v>
      </c>
    </row>
    <row r="84" spans="1:14" x14ac:dyDescent="0.25">
      <c r="A84" s="86" t="s">
        <v>579</v>
      </c>
      <c r="B84" s="60">
        <f t="shared" ref="B84:K84" si="48">IFERROR(100*_xlfn.RRI(5,B44,B49),"..")</f>
        <v>-3.7490215687650208</v>
      </c>
      <c r="C84" s="60">
        <f t="shared" si="48"/>
        <v>0.83693682465066921</v>
      </c>
      <c r="D84" s="60">
        <f t="shared" si="48"/>
        <v>0.87872933603156955</v>
      </c>
      <c r="E84" s="60">
        <f t="shared" si="48"/>
        <v>0.86969618728141018</v>
      </c>
      <c r="F84" s="60">
        <f t="shared" si="48"/>
        <v>0.86850337590766991</v>
      </c>
      <c r="G84" s="60">
        <f t="shared" si="48"/>
        <v>0.90138499316931853</v>
      </c>
      <c r="H84" s="60">
        <f t="shared" si="48"/>
        <v>0.84281584386185493</v>
      </c>
      <c r="I84" s="60">
        <f t="shared" si="48"/>
        <v>0.77328798847664526</v>
      </c>
      <c r="J84" s="60">
        <f t="shared" si="48"/>
        <v>0.60132886058463786</v>
      </c>
      <c r="K84" s="60">
        <f t="shared" si="48"/>
        <v>6.0827295606258325E-2</v>
      </c>
      <c r="L84" s="60" t="str">
        <f t="shared" ref="L84:N84" si="49">IFERROR(100*_xlfn.RRI(5,L44,L49),"..")</f>
        <v>..</v>
      </c>
      <c r="M84" s="60" t="str">
        <f t="shared" si="49"/>
        <v>..</v>
      </c>
      <c r="N84" s="60" t="str">
        <f t="shared" si="49"/>
        <v>..</v>
      </c>
    </row>
    <row r="85" spans="1:14" x14ac:dyDescent="0.25">
      <c r="A85" s="86" t="s">
        <v>658</v>
      </c>
      <c r="B85" s="60">
        <f t="shared" ref="B85:K85" si="50">IFERROR(100*_xlfn.RRI(8,B41,B49),"..")</f>
        <v>3.8910643688444102</v>
      </c>
      <c r="C85" s="60">
        <f t="shared" si="50"/>
        <v>2.6765568578242638</v>
      </c>
      <c r="D85" s="60">
        <f t="shared" si="50"/>
        <v>1.7896292512870282</v>
      </c>
      <c r="E85" s="60">
        <f t="shared" si="50"/>
        <v>1.3495950451560157</v>
      </c>
      <c r="F85" s="60">
        <f t="shared" si="50"/>
        <v>1.204138486778783</v>
      </c>
      <c r="G85" s="60">
        <f t="shared" si="50"/>
        <v>1.0537461120478042</v>
      </c>
      <c r="H85" s="60">
        <f t="shared" si="50"/>
        <v>1.0569191007828271</v>
      </c>
      <c r="I85" s="60">
        <f t="shared" si="50"/>
        <v>1.0042308843694281</v>
      </c>
      <c r="J85" s="60">
        <f t="shared" si="50"/>
        <v>0.94251913678811139</v>
      </c>
      <c r="K85" s="60">
        <f t="shared" si="50"/>
        <v>0.76977124388255547</v>
      </c>
      <c r="L85" s="60" t="str">
        <f t="shared" ref="L85:N85" si="51">IFERROR(100*_xlfn.RRI(8,L41,L49),"..")</f>
        <v>..</v>
      </c>
      <c r="M85" s="60" t="str">
        <f t="shared" si="51"/>
        <v>..</v>
      </c>
      <c r="N85" s="60" t="str">
        <f t="shared" si="51"/>
        <v>..</v>
      </c>
    </row>
    <row r="86" spans="1:14" x14ac:dyDescent="0.25">
      <c r="A86" s="86"/>
      <c r="B86" s="69"/>
      <c r="C86" s="69"/>
      <c r="D86" s="69"/>
      <c r="E86" s="69"/>
      <c r="F86" s="69"/>
      <c r="G86" s="69"/>
      <c r="H86" s="69"/>
      <c r="I86" s="69"/>
      <c r="J86" s="86"/>
      <c r="K86" s="86"/>
    </row>
    <row r="87" spans="1:14" x14ac:dyDescent="0.25">
      <c r="A87" s="5"/>
    </row>
    <row r="88" spans="1:14" x14ac:dyDescent="0.25">
      <c r="A88" s="87"/>
    </row>
    <row r="89" spans="1:14" x14ac:dyDescent="0.25">
      <c r="A89" s="87"/>
    </row>
    <row r="90" spans="1:14" x14ac:dyDescent="0.25">
      <c r="A90" s="87"/>
    </row>
    <row r="91" spans="1:14" x14ac:dyDescent="0.25">
      <c r="A91" s="87"/>
    </row>
    <row r="92" spans="1:14" x14ac:dyDescent="0.25">
      <c r="A92" s="87"/>
    </row>
    <row r="93" spans="1:14" x14ac:dyDescent="0.25">
      <c r="A93" s="87"/>
    </row>
    <row r="94" spans="1:14" x14ac:dyDescent="0.25">
      <c r="A94" s="87"/>
    </row>
    <row r="95" spans="1:14" x14ac:dyDescent="0.25">
      <c r="A95" s="87"/>
    </row>
    <row r="96" spans="1:14" x14ac:dyDescent="0.25">
      <c r="A96" s="87"/>
    </row>
    <row r="97" spans="1:1" x14ac:dyDescent="0.25">
      <c r="A97" s="87"/>
    </row>
  </sheetData>
  <mergeCells count="3">
    <mergeCell ref="B2:K2"/>
    <mergeCell ref="B3:K3"/>
    <mergeCell ref="B4:K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51933-F6BF-43E8-B51C-2223375E8A70}">
  <dimension ref="A1:K120"/>
  <sheetViews>
    <sheetView workbookViewId="0">
      <pane xSplit="1" ySplit="5" topLeftCell="B6" activePane="bottomRight" state="frozen"/>
      <selection pane="topRight" activeCell="B1" sqref="B1"/>
      <selection pane="bottomLeft" activeCell="A6" sqref="A6"/>
      <selection pane="bottomRight" activeCell="B20" sqref="B20"/>
    </sheetView>
  </sheetViews>
  <sheetFormatPr defaultRowHeight="15" x14ac:dyDescent="0.25"/>
  <cols>
    <col min="1" max="1" width="9.140625" style="105"/>
    <col min="2" max="7" width="16.28515625" customWidth="1"/>
    <col min="8" max="8" width="16.28515625" style="4" customWidth="1"/>
    <col min="9" max="11" width="16.28515625" customWidth="1"/>
  </cols>
  <sheetData>
    <row r="1" spans="1:11" x14ac:dyDescent="0.25">
      <c r="A1" s="105" t="s">
        <v>1078</v>
      </c>
    </row>
    <row r="2" spans="1:11" ht="90" x14ac:dyDescent="0.25">
      <c r="A2" s="48"/>
      <c r="B2" s="66" t="s">
        <v>936</v>
      </c>
      <c r="C2" s="48" t="s">
        <v>937</v>
      </c>
      <c r="D2" s="66" t="s">
        <v>958</v>
      </c>
      <c r="E2" s="66" t="s">
        <v>938</v>
      </c>
      <c r="F2" s="66" t="s">
        <v>959</v>
      </c>
      <c r="G2" s="66" t="s">
        <v>1089</v>
      </c>
      <c r="H2" s="66" t="s">
        <v>1088</v>
      </c>
      <c r="I2" s="66" t="s">
        <v>952</v>
      </c>
      <c r="J2" s="66" t="s">
        <v>953</v>
      </c>
      <c r="K2" s="48"/>
    </row>
    <row r="3" spans="1:11" x14ac:dyDescent="0.25">
      <c r="A3" s="54" t="s">
        <v>19</v>
      </c>
      <c r="B3" s="54" t="s">
        <v>225</v>
      </c>
      <c r="C3" s="54" t="s">
        <v>227</v>
      </c>
      <c r="D3" s="54" t="s">
        <v>438</v>
      </c>
      <c r="E3" s="54" t="s">
        <v>439</v>
      </c>
      <c r="F3" s="54" t="s">
        <v>224</v>
      </c>
      <c r="G3" s="54" t="s">
        <v>440</v>
      </c>
      <c r="H3" s="54" t="s">
        <v>441</v>
      </c>
      <c r="I3" s="54" t="s">
        <v>442</v>
      </c>
      <c r="J3" s="54" t="s">
        <v>443</v>
      </c>
    </row>
    <row r="4" spans="1:11" ht="30" x14ac:dyDescent="0.25">
      <c r="A4" s="54" t="s">
        <v>724</v>
      </c>
      <c r="B4" s="54" t="s">
        <v>773</v>
      </c>
      <c r="C4" s="54" t="s">
        <v>773</v>
      </c>
      <c r="D4" s="54" t="s">
        <v>773</v>
      </c>
      <c r="E4" s="54" t="s">
        <v>773</v>
      </c>
      <c r="F4" s="93" t="s">
        <v>960</v>
      </c>
      <c r="G4" s="54" t="s">
        <v>960</v>
      </c>
      <c r="H4" s="54" t="s">
        <v>956</v>
      </c>
      <c r="I4" s="54" t="s">
        <v>956</v>
      </c>
      <c r="J4" s="54" t="s">
        <v>957</v>
      </c>
      <c r="K4" s="54"/>
    </row>
    <row r="5" spans="1:11" x14ac:dyDescent="0.25">
      <c r="A5" s="54" t="s">
        <v>797</v>
      </c>
      <c r="B5" s="54" t="s">
        <v>955</v>
      </c>
      <c r="C5" s="54" t="s">
        <v>955</v>
      </c>
      <c r="D5" s="54" t="s">
        <v>955</v>
      </c>
      <c r="E5" s="54" t="s">
        <v>955</v>
      </c>
      <c r="G5" s="54"/>
      <c r="H5" s="54"/>
      <c r="I5" s="54" t="s">
        <v>954</v>
      </c>
      <c r="J5" s="54" t="s">
        <v>954</v>
      </c>
      <c r="K5" s="93"/>
    </row>
    <row r="6" spans="1:11" x14ac:dyDescent="0.25">
      <c r="A6" s="105">
        <v>1961</v>
      </c>
      <c r="B6" s="93" t="s">
        <v>213</v>
      </c>
      <c r="C6" s="93" t="s">
        <v>213</v>
      </c>
      <c r="D6" s="93" t="s">
        <v>213</v>
      </c>
      <c r="E6" s="93" t="s">
        <v>213</v>
      </c>
      <c r="F6" s="93" t="s">
        <v>213</v>
      </c>
      <c r="G6" s="93" t="s">
        <v>213</v>
      </c>
      <c r="H6" s="93" t="s">
        <v>213</v>
      </c>
      <c r="I6" s="93" t="s">
        <v>213</v>
      </c>
      <c r="J6" s="93" t="s">
        <v>213</v>
      </c>
    </row>
    <row r="7" spans="1:11" x14ac:dyDescent="0.25">
      <c r="A7" s="105">
        <v>1962</v>
      </c>
      <c r="B7" s="93" t="s">
        <v>213</v>
      </c>
      <c r="C7" s="93" t="s">
        <v>213</v>
      </c>
      <c r="D7" s="93" t="s">
        <v>213</v>
      </c>
      <c r="E7" s="93" t="s">
        <v>213</v>
      </c>
      <c r="F7" s="93" t="s">
        <v>213</v>
      </c>
      <c r="G7" s="93" t="s">
        <v>213</v>
      </c>
      <c r="H7" s="93" t="s">
        <v>213</v>
      </c>
      <c r="I7" s="93" t="s">
        <v>213</v>
      </c>
      <c r="J7" s="93" t="s">
        <v>213</v>
      </c>
    </row>
    <row r="8" spans="1:11" x14ac:dyDescent="0.25">
      <c r="A8" s="105">
        <v>1963</v>
      </c>
      <c r="B8" s="93" t="s">
        <v>213</v>
      </c>
      <c r="C8" s="93" t="s">
        <v>213</v>
      </c>
      <c r="D8" s="93" t="s">
        <v>213</v>
      </c>
      <c r="E8" s="93" t="s">
        <v>213</v>
      </c>
      <c r="F8" s="93" t="s">
        <v>213</v>
      </c>
      <c r="G8" s="93" t="s">
        <v>213</v>
      </c>
      <c r="H8" s="93" t="s">
        <v>213</v>
      </c>
      <c r="I8" s="93" t="s">
        <v>213</v>
      </c>
      <c r="J8" s="93" t="s">
        <v>213</v>
      </c>
    </row>
    <row r="9" spans="1:11" x14ac:dyDescent="0.25">
      <c r="A9" s="105">
        <v>1964</v>
      </c>
      <c r="B9" s="93" t="s">
        <v>213</v>
      </c>
      <c r="C9" s="93" t="s">
        <v>213</v>
      </c>
      <c r="D9" s="93" t="s">
        <v>213</v>
      </c>
      <c r="E9" s="93" t="s">
        <v>213</v>
      </c>
      <c r="F9" s="93" t="s">
        <v>213</v>
      </c>
      <c r="G9" s="93" t="s">
        <v>213</v>
      </c>
      <c r="H9" s="93" t="s">
        <v>213</v>
      </c>
      <c r="I9" s="93" t="s">
        <v>213</v>
      </c>
      <c r="J9" s="93" t="s">
        <v>213</v>
      </c>
    </row>
    <row r="10" spans="1:11" x14ac:dyDescent="0.25">
      <c r="A10" s="105">
        <v>1965</v>
      </c>
      <c r="B10" s="93" t="s">
        <v>213</v>
      </c>
      <c r="C10" s="93" t="s">
        <v>213</v>
      </c>
      <c r="D10" s="93" t="s">
        <v>213</v>
      </c>
      <c r="E10" s="93" t="s">
        <v>213</v>
      </c>
      <c r="F10" s="93" t="s">
        <v>213</v>
      </c>
      <c r="G10" s="93" t="s">
        <v>213</v>
      </c>
      <c r="H10" s="11">
        <v>30</v>
      </c>
      <c r="I10" s="93" t="s">
        <v>213</v>
      </c>
      <c r="J10" s="93" t="s">
        <v>213</v>
      </c>
    </row>
    <row r="11" spans="1:11" x14ac:dyDescent="0.25">
      <c r="A11" s="105">
        <v>1966</v>
      </c>
      <c r="B11" s="93" t="s">
        <v>213</v>
      </c>
      <c r="C11" s="93" t="s">
        <v>213</v>
      </c>
      <c r="D11" s="93" t="s">
        <v>213</v>
      </c>
      <c r="E11" s="93" t="s">
        <v>213</v>
      </c>
      <c r="F11" s="93" t="s">
        <v>213</v>
      </c>
      <c r="G11" s="93" t="s">
        <v>213</v>
      </c>
      <c r="H11" s="93" t="s">
        <v>213</v>
      </c>
      <c r="I11" s="93" t="s">
        <v>213</v>
      </c>
      <c r="J11" s="93" t="s">
        <v>213</v>
      </c>
    </row>
    <row r="12" spans="1:11" x14ac:dyDescent="0.25">
      <c r="A12" s="105">
        <v>1967</v>
      </c>
      <c r="B12" s="93" t="s">
        <v>213</v>
      </c>
      <c r="C12" s="93" t="s">
        <v>213</v>
      </c>
      <c r="D12" s="93" t="s">
        <v>213</v>
      </c>
      <c r="E12" s="93" t="s">
        <v>213</v>
      </c>
      <c r="F12" s="93" t="s">
        <v>213</v>
      </c>
      <c r="G12" s="93" t="s">
        <v>213</v>
      </c>
      <c r="H12" s="93" t="s">
        <v>213</v>
      </c>
      <c r="I12" s="93" t="s">
        <v>213</v>
      </c>
      <c r="J12" s="93" t="s">
        <v>213</v>
      </c>
    </row>
    <row r="13" spans="1:11" x14ac:dyDescent="0.25">
      <c r="A13" s="105">
        <v>1968</v>
      </c>
      <c r="B13" s="93" t="s">
        <v>213</v>
      </c>
      <c r="C13" s="93" t="s">
        <v>213</v>
      </c>
      <c r="D13" s="93" t="s">
        <v>213</v>
      </c>
      <c r="E13" s="93" t="s">
        <v>213</v>
      </c>
      <c r="F13" s="93" t="s">
        <v>213</v>
      </c>
      <c r="G13" s="93" t="s">
        <v>213</v>
      </c>
      <c r="H13" s="93" t="s">
        <v>213</v>
      </c>
      <c r="I13" s="93" t="s">
        <v>213</v>
      </c>
      <c r="J13" s="93" t="s">
        <v>213</v>
      </c>
    </row>
    <row r="14" spans="1:11" x14ac:dyDescent="0.25">
      <c r="A14" s="105">
        <v>1969</v>
      </c>
      <c r="B14" s="93" t="s">
        <v>213</v>
      </c>
      <c r="C14" s="93" t="s">
        <v>213</v>
      </c>
      <c r="D14" s="93" t="s">
        <v>213</v>
      </c>
      <c r="E14" s="93" t="s">
        <v>213</v>
      </c>
      <c r="F14" s="93" t="s">
        <v>213</v>
      </c>
      <c r="G14" s="93" t="s">
        <v>213</v>
      </c>
      <c r="H14" s="93" t="s">
        <v>213</v>
      </c>
      <c r="I14" s="93" t="s">
        <v>213</v>
      </c>
      <c r="J14" s="93" t="s">
        <v>213</v>
      </c>
    </row>
    <row r="15" spans="1:11" x14ac:dyDescent="0.25">
      <c r="A15" s="105">
        <v>1970</v>
      </c>
      <c r="B15" s="93" t="s">
        <v>213</v>
      </c>
      <c r="C15" s="93" t="s">
        <v>213</v>
      </c>
      <c r="D15" s="93" t="s">
        <v>213</v>
      </c>
      <c r="E15" s="93" t="s">
        <v>213</v>
      </c>
      <c r="F15" s="93" t="s">
        <v>213</v>
      </c>
      <c r="G15" s="93" t="s">
        <v>213</v>
      </c>
      <c r="H15" s="161">
        <v>33.1</v>
      </c>
      <c r="I15" s="93" t="s">
        <v>213</v>
      </c>
      <c r="J15" s="93" t="s">
        <v>213</v>
      </c>
    </row>
    <row r="16" spans="1:11" x14ac:dyDescent="0.25">
      <c r="A16" s="105">
        <v>1971</v>
      </c>
      <c r="B16" s="93" t="s">
        <v>213</v>
      </c>
      <c r="C16" s="93" t="s">
        <v>213</v>
      </c>
      <c r="D16" s="93" t="s">
        <v>213</v>
      </c>
      <c r="E16" s="93" t="s">
        <v>213</v>
      </c>
      <c r="F16" s="93" t="s">
        <v>213</v>
      </c>
      <c r="G16" s="93" t="s">
        <v>213</v>
      </c>
      <c r="H16" s="93" t="s">
        <v>213</v>
      </c>
      <c r="I16" s="93" t="s">
        <v>213</v>
      </c>
      <c r="J16" s="93" t="s">
        <v>213</v>
      </c>
    </row>
    <row r="17" spans="1:10" x14ac:dyDescent="0.25">
      <c r="A17" s="105">
        <v>1972</v>
      </c>
      <c r="B17" s="93" t="s">
        <v>213</v>
      </c>
      <c r="C17" s="93" t="s">
        <v>213</v>
      </c>
      <c r="D17" s="93" t="s">
        <v>213</v>
      </c>
      <c r="E17" s="93" t="s">
        <v>213</v>
      </c>
      <c r="F17" s="93" t="s">
        <v>213</v>
      </c>
      <c r="G17" s="93" t="s">
        <v>213</v>
      </c>
      <c r="H17" s="93" t="s">
        <v>213</v>
      </c>
      <c r="I17" s="93" t="s">
        <v>213</v>
      </c>
      <c r="J17" s="93" t="s">
        <v>213</v>
      </c>
    </row>
    <row r="18" spans="1:10" x14ac:dyDescent="0.25">
      <c r="A18" s="105">
        <v>1973</v>
      </c>
      <c r="B18" s="93" t="s">
        <v>213</v>
      </c>
      <c r="C18" s="93" t="s">
        <v>213</v>
      </c>
      <c r="D18" s="93" t="s">
        <v>213</v>
      </c>
      <c r="E18" s="93" t="s">
        <v>213</v>
      </c>
      <c r="F18" s="93" t="s">
        <v>213</v>
      </c>
      <c r="G18" s="93" t="s">
        <v>213</v>
      </c>
      <c r="H18" s="93" t="s">
        <v>213</v>
      </c>
      <c r="I18" s="93" t="s">
        <v>213</v>
      </c>
      <c r="J18" s="93" t="s">
        <v>213</v>
      </c>
    </row>
    <row r="19" spans="1:10" x14ac:dyDescent="0.25">
      <c r="A19" s="105">
        <v>1974</v>
      </c>
      <c r="B19" s="93" t="s">
        <v>213</v>
      </c>
      <c r="C19" s="93" t="s">
        <v>213</v>
      </c>
      <c r="D19" s="93" t="s">
        <v>213</v>
      </c>
      <c r="E19" s="93" t="s">
        <v>213</v>
      </c>
      <c r="F19" s="93" t="s">
        <v>213</v>
      </c>
      <c r="G19" s="93" t="s">
        <v>213</v>
      </c>
      <c r="H19" s="93" t="s">
        <v>213</v>
      </c>
      <c r="I19" s="93" t="s">
        <v>213</v>
      </c>
      <c r="J19" s="93" t="s">
        <v>213</v>
      </c>
    </row>
    <row r="20" spans="1:10" x14ac:dyDescent="0.25">
      <c r="A20" s="105">
        <v>1975</v>
      </c>
      <c r="B20" s="93" t="s">
        <v>213</v>
      </c>
      <c r="C20" s="93" t="s">
        <v>213</v>
      </c>
      <c r="D20" s="93" t="s">
        <v>213</v>
      </c>
      <c r="E20" s="93" t="s">
        <v>213</v>
      </c>
      <c r="F20" s="93" t="s">
        <v>213</v>
      </c>
      <c r="G20" s="93" t="s">
        <v>213</v>
      </c>
      <c r="H20" s="161">
        <v>32.200000000000003</v>
      </c>
      <c r="I20" s="93" t="s">
        <v>213</v>
      </c>
      <c r="J20" s="93" t="s">
        <v>213</v>
      </c>
    </row>
    <row r="21" spans="1:10" x14ac:dyDescent="0.25">
      <c r="A21" s="105">
        <v>1976</v>
      </c>
      <c r="B21" s="93" t="s">
        <v>213</v>
      </c>
      <c r="C21" s="93" t="s">
        <v>213</v>
      </c>
      <c r="D21" s="93" t="s">
        <v>213</v>
      </c>
      <c r="E21" s="93" t="s">
        <v>213</v>
      </c>
      <c r="F21" s="93" t="s">
        <v>213</v>
      </c>
      <c r="G21" s="93" t="s">
        <v>213</v>
      </c>
      <c r="H21" s="93" t="s">
        <v>213</v>
      </c>
      <c r="I21" s="12">
        <f>'14-10-0187-01'!B9</f>
        <v>2773.4</v>
      </c>
      <c r="J21" s="11">
        <f>'14-10-0187-01'!D9</f>
        <v>32.4</v>
      </c>
    </row>
    <row r="22" spans="1:10" x14ac:dyDescent="0.25">
      <c r="A22" s="105">
        <v>1977</v>
      </c>
      <c r="B22" s="93" t="s">
        <v>213</v>
      </c>
      <c r="C22" s="93" t="s">
        <v>213</v>
      </c>
      <c r="D22" s="93" t="s">
        <v>213</v>
      </c>
      <c r="E22" s="93" t="s">
        <v>213</v>
      </c>
      <c r="F22" s="93" t="s">
        <v>213</v>
      </c>
      <c r="G22" s="93" t="s">
        <v>213</v>
      </c>
      <c r="H22" s="93" t="s">
        <v>213</v>
      </c>
      <c r="I22" s="12">
        <f>'14-10-0187-01'!B10</f>
        <v>2816.7</v>
      </c>
      <c r="J22" s="11">
        <f>'14-10-0187-01'!D10</f>
        <v>32.6</v>
      </c>
    </row>
    <row r="23" spans="1:10" x14ac:dyDescent="0.25">
      <c r="A23" s="105">
        <v>1978</v>
      </c>
      <c r="B23" s="93" t="s">
        <v>213</v>
      </c>
      <c r="C23" s="93" t="s">
        <v>213</v>
      </c>
      <c r="D23" s="93" t="s">
        <v>213</v>
      </c>
      <c r="E23" s="93" t="s">
        <v>213</v>
      </c>
      <c r="F23" s="93" t="s">
        <v>213</v>
      </c>
      <c r="G23" s="93" t="s">
        <v>213</v>
      </c>
      <c r="H23" s="93" t="s">
        <v>213</v>
      </c>
      <c r="I23" s="12">
        <f>'14-10-0187-01'!B11</f>
        <v>2901.1</v>
      </c>
      <c r="J23" s="11">
        <f>'14-10-0187-01'!D11</f>
        <v>32.299999999999997</v>
      </c>
    </row>
    <row r="24" spans="1:10" x14ac:dyDescent="0.25">
      <c r="A24" s="105">
        <v>1979</v>
      </c>
      <c r="B24" s="93" t="s">
        <v>213</v>
      </c>
      <c r="C24" s="93" t="s">
        <v>213</v>
      </c>
      <c r="D24" s="93" t="s">
        <v>213</v>
      </c>
      <c r="E24" s="93" t="s">
        <v>213</v>
      </c>
      <c r="F24" s="93" t="s">
        <v>213</v>
      </c>
      <c r="G24" s="93" t="s">
        <v>213</v>
      </c>
      <c r="H24" s="93" t="s">
        <v>213</v>
      </c>
      <c r="I24" s="12">
        <f>'14-10-0187-01'!B12</f>
        <v>3029</v>
      </c>
      <c r="J24" s="11">
        <f>'14-10-0187-01'!D12</f>
        <v>32.5</v>
      </c>
    </row>
    <row r="25" spans="1:10" x14ac:dyDescent="0.25">
      <c r="A25" s="105">
        <v>1980</v>
      </c>
      <c r="B25" s="93" t="s">
        <v>213</v>
      </c>
      <c r="C25" s="93" t="s">
        <v>213</v>
      </c>
      <c r="D25" s="93" t="s">
        <v>213</v>
      </c>
      <c r="E25" s="93" t="s">
        <v>213</v>
      </c>
      <c r="F25" s="93" t="s">
        <v>213</v>
      </c>
      <c r="G25" s="93" t="s">
        <v>213</v>
      </c>
      <c r="H25" s="161">
        <v>32.200000000000003</v>
      </c>
      <c r="I25" s="12">
        <f>'14-10-0187-01'!B13</f>
        <v>3085.6</v>
      </c>
      <c r="J25" s="11">
        <f>'14-10-0187-01'!D13</f>
        <v>32.299999999999997</v>
      </c>
    </row>
    <row r="26" spans="1:10" x14ac:dyDescent="0.25">
      <c r="A26" s="105">
        <v>1981</v>
      </c>
      <c r="B26" s="93" t="s">
        <v>213</v>
      </c>
      <c r="C26" s="93" t="s">
        <v>213</v>
      </c>
      <c r="D26" s="93" t="s">
        <v>213</v>
      </c>
      <c r="E26" s="93" t="s">
        <v>213</v>
      </c>
      <c r="F26" s="161">
        <v>37.6</v>
      </c>
      <c r="G26" s="161">
        <v>37.6</v>
      </c>
      <c r="H26" s="161">
        <v>32.9</v>
      </c>
      <c r="I26" s="12">
        <f>'14-10-0187-01'!B14</f>
        <v>3153.5</v>
      </c>
      <c r="J26" s="11">
        <f>'14-10-0187-01'!D14</f>
        <v>32.799999999999997</v>
      </c>
    </row>
    <row r="27" spans="1:10" x14ac:dyDescent="0.25">
      <c r="A27" s="105">
        <v>1982</v>
      </c>
      <c r="B27" s="93" t="s">
        <v>213</v>
      </c>
      <c r="C27" s="93" t="s">
        <v>213</v>
      </c>
      <c r="D27" s="93" t="s">
        <v>213</v>
      </c>
      <c r="E27" s="93" t="s">
        <v>213</v>
      </c>
      <c r="F27" s="161">
        <v>37.700000000000003</v>
      </c>
      <c r="G27" s="93" t="s">
        <v>213</v>
      </c>
      <c r="H27" s="161">
        <v>33.299999999999997</v>
      </c>
      <c r="I27" s="12">
        <f>'14-10-0187-01'!B15</f>
        <v>3048.1</v>
      </c>
      <c r="J27" s="11">
        <f>'14-10-0187-01'!D15</f>
        <v>33.4</v>
      </c>
    </row>
    <row r="28" spans="1:10" x14ac:dyDescent="0.25">
      <c r="A28" s="105">
        <v>1983</v>
      </c>
      <c r="B28" s="93" t="s">
        <v>213</v>
      </c>
      <c r="C28" s="93" t="s">
        <v>213</v>
      </c>
      <c r="D28" s="93" t="s">
        <v>213</v>
      </c>
      <c r="E28" s="93" t="s">
        <v>213</v>
      </c>
      <c r="F28" s="161">
        <v>37.799999999999997</v>
      </c>
      <c r="G28" s="93" t="s">
        <v>213</v>
      </c>
      <c r="H28" s="93" t="s">
        <v>213</v>
      </c>
      <c r="I28" s="12">
        <f>'14-10-0187-01'!B16</f>
        <v>3383.4</v>
      </c>
      <c r="J28" s="11">
        <f>'14-10-0187-01'!D16</f>
        <v>35.700000000000003</v>
      </c>
    </row>
    <row r="29" spans="1:10" x14ac:dyDescent="0.25">
      <c r="A29" s="105">
        <v>1984</v>
      </c>
      <c r="B29" s="93" t="s">
        <v>213</v>
      </c>
      <c r="C29" s="93" t="s">
        <v>213</v>
      </c>
      <c r="D29" s="93" t="s">
        <v>213</v>
      </c>
      <c r="E29" s="93" t="s">
        <v>213</v>
      </c>
      <c r="F29" s="161">
        <v>37.9</v>
      </c>
      <c r="G29" s="93" t="s">
        <v>213</v>
      </c>
      <c r="H29" s="93" t="s">
        <v>213</v>
      </c>
      <c r="I29" s="12">
        <f>'14-10-0187-01'!B17</f>
        <v>3431.6</v>
      </c>
      <c r="J29" s="11">
        <f>'14-10-0187-01'!D17</f>
        <v>35.5</v>
      </c>
    </row>
    <row r="30" spans="1:10" x14ac:dyDescent="0.25">
      <c r="A30" s="105">
        <v>1985</v>
      </c>
      <c r="B30" s="93" t="s">
        <v>213</v>
      </c>
      <c r="C30" s="93" t="s">
        <v>213</v>
      </c>
      <c r="D30" s="93" t="s">
        <v>213</v>
      </c>
      <c r="E30" s="93" t="s">
        <v>213</v>
      </c>
      <c r="F30" s="161">
        <v>37</v>
      </c>
      <c r="G30" s="93" t="s">
        <v>213</v>
      </c>
      <c r="H30" s="93" t="s">
        <v>213</v>
      </c>
      <c r="I30" s="12">
        <f>'14-10-0187-01'!B18</f>
        <v>3484.9</v>
      </c>
      <c r="J30" s="11">
        <f>'14-10-0187-01'!D18</f>
        <v>34.799999999999997</v>
      </c>
    </row>
    <row r="31" spans="1:10" x14ac:dyDescent="0.25">
      <c r="A31" s="105">
        <v>1986</v>
      </c>
      <c r="B31" s="93" t="s">
        <v>213</v>
      </c>
      <c r="C31" s="93" t="s">
        <v>213</v>
      </c>
      <c r="D31" s="93" t="s">
        <v>213</v>
      </c>
      <c r="E31" s="93" t="s">
        <v>213</v>
      </c>
      <c r="F31" s="161">
        <v>36</v>
      </c>
      <c r="G31" s="11">
        <v>36</v>
      </c>
      <c r="H31" s="93" t="s">
        <v>213</v>
      </c>
      <c r="I31" s="12">
        <f>'14-10-0187-01'!B19</f>
        <v>3595.4</v>
      </c>
      <c r="J31" s="11">
        <f>'14-10-0187-01'!D19</f>
        <v>35</v>
      </c>
    </row>
    <row r="32" spans="1:10" x14ac:dyDescent="0.25">
      <c r="A32" s="105">
        <v>1987</v>
      </c>
      <c r="B32" s="93" t="s">
        <v>213</v>
      </c>
      <c r="C32" s="93" t="s">
        <v>213</v>
      </c>
      <c r="D32" s="93" t="s">
        <v>213</v>
      </c>
      <c r="E32" s="93" t="s">
        <v>213</v>
      </c>
      <c r="F32" s="161">
        <v>34.6</v>
      </c>
      <c r="G32" s="93" t="s">
        <v>213</v>
      </c>
      <c r="H32" s="93" t="s">
        <v>213</v>
      </c>
      <c r="I32" s="12">
        <f>'14-10-0187-01'!B20</f>
        <v>3662.1</v>
      </c>
      <c r="J32" s="11">
        <f>'14-10-0187-01'!D20</f>
        <v>34.200000000000003</v>
      </c>
    </row>
    <row r="33" spans="1:10" x14ac:dyDescent="0.25">
      <c r="A33" s="105">
        <v>1988</v>
      </c>
      <c r="B33" s="93" t="s">
        <v>213</v>
      </c>
      <c r="C33" s="93" t="s">
        <v>213</v>
      </c>
      <c r="D33" s="93" t="s">
        <v>213</v>
      </c>
      <c r="E33" s="93" t="s">
        <v>213</v>
      </c>
      <c r="F33" s="161">
        <v>36</v>
      </c>
      <c r="G33" s="93" t="s">
        <v>213</v>
      </c>
      <c r="H33" s="93" t="s">
        <v>213</v>
      </c>
      <c r="I33" s="12">
        <f>'14-10-0187-01'!B21</f>
        <v>3772.8</v>
      </c>
      <c r="J33" s="11">
        <f>'14-10-0187-01'!D21</f>
        <v>34.5</v>
      </c>
    </row>
    <row r="34" spans="1:10" x14ac:dyDescent="0.25">
      <c r="A34" s="105">
        <v>1989</v>
      </c>
      <c r="B34" s="93" t="s">
        <v>213</v>
      </c>
      <c r="C34" s="93" t="s">
        <v>213</v>
      </c>
      <c r="D34" s="93" t="s">
        <v>213</v>
      </c>
      <c r="E34" s="93" t="s">
        <v>213</v>
      </c>
      <c r="F34" s="161">
        <v>35.9</v>
      </c>
      <c r="G34" s="161">
        <f>35.9</f>
        <v>35.9</v>
      </c>
      <c r="H34" s="93" t="s">
        <v>213</v>
      </c>
      <c r="I34" s="12">
        <f>'14-10-0187-01'!B22</f>
        <v>3873.1</v>
      </c>
      <c r="J34" s="11">
        <f>'14-10-0187-01'!D22</f>
        <v>34.799999999999997</v>
      </c>
    </row>
    <row r="35" spans="1:10" x14ac:dyDescent="0.25">
      <c r="A35" s="105">
        <v>1990</v>
      </c>
      <c r="B35" s="93" t="s">
        <v>213</v>
      </c>
      <c r="C35" s="93" t="s">
        <v>213</v>
      </c>
      <c r="D35" s="93" t="s">
        <v>213</v>
      </c>
      <c r="E35" s="93" t="s">
        <v>213</v>
      </c>
      <c r="F35" s="161">
        <v>35.4</v>
      </c>
      <c r="G35" s="93" t="s">
        <v>213</v>
      </c>
      <c r="H35" s="93" t="s">
        <v>213</v>
      </c>
      <c r="I35" s="12">
        <f>'14-10-0187-01'!B23</f>
        <v>3887.6</v>
      </c>
      <c r="J35" s="11">
        <f>'14-10-0187-01'!D23</f>
        <v>35.5</v>
      </c>
    </row>
    <row r="36" spans="1:10" x14ac:dyDescent="0.25">
      <c r="A36" s="105">
        <v>1991</v>
      </c>
      <c r="B36" s="93" t="s">
        <v>213</v>
      </c>
      <c r="C36" s="93" t="s">
        <v>213</v>
      </c>
      <c r="D36" s="93" t="s">
        <v>213</v>
      </c>
      <c r="E36" s="93" t="s">
        <v>213</v>
      </c>
      <c r="F36" s="161">
        <v>34.9</v>
      </c>
      <c r="G36" s="93" t="s">
        <v>213</v>
      </c>
      <c r="H36" s="93" t="s">
        <v>213</v>
      </c>
      <c r="I36" s="12">
        <f>'14-10-0187-01'!B24</f>
        <v>3888.2</v>
      </c>
      <c r="J36" s="11">
        <f>'14-10-0187-01'!D24</f>
        <v>36.1</v>
      </c>
    </row>
    <row r="37" spans="1:10" x14ac:dyDescent="0.25">
      <c r="A37" s="105">
        <v>1992</v>
      </c>
      <c r="B37" s="93" t="s">
        <v>213</v>
      </c>
      <c r="C37" s="93" t="s">
        <v>213</v>
      </c>
      <c r="D37" s="93" t="s">
        <v>213</v>
      </c>
      <c r="E37" s="93" t="s">
        <v>213</v>
      </c>
      <c r="F37" s="161">
        <v>34.299999999999997</v>
      </c>
      <c r="G37" s="93" t="s">
        <v>213</v>
      </c>
      <c r="H37" s="93" t="s">
        <v>213</v>
      </c>
      <c r="I37" s="12">
        <f>'14-10-0187-01'!B25</f>
        <v>3854.8</v>
      </c>
      <c r="J37" s="11">
        <f>'14-10-0187-01'!D25</f>
        <v>36</v>
      </c>
    </row>
    <row r="38" spans="1:10" x14ac:dyDescent="0.25">
      <c r="A38" s="105">
        <v>1993</v>
      </c>
      <c r="B38" s="93" t="s">
        <v>213</v>
      </c>
      <c r="C38" s="93" t="s">
        <v>213</v>
      </c>
      <c r="D38" s="93" t="s">
        <v>213</v>
      </c>
      <c r="E38" s="93" t="s">
        <v>213</v>
      </c>
      <c r="F38" s="161">
        <v>33.700000000000003</v>
      </c>
      <c r="G38" s="93" t="s">
        <v>213</v>
      </c>
      <c r="H38" s="93" t="s">
        <v>213</v>
      </c>
      <c r="I38" s="12">
        <f>'14-10-0187-01'!B26</f>
        <v>3824</v>
      </c>
      <c r="J38" s="11">
        <f>'14-10-0187-01'!D26</f>
        <v>35.5</v>
      </c>
    </row>
    <row r="39" spans="1:10" x14ac:dyDescent="0.25">
      <c r="A39" s="105">
        <v>1994</v>
      </c>
      <c r="B39" s="93" t="s">
        <v>213</v>
      </c>
      <c r="C39" s="93" t="s">
        <v>213</v>
      </c>
      <c r="D39" s="93" t="s">
        <v>213</v>
      </c>
      <c r="E39" s="93" t="s">
        <v>213</v>
      </c>
      <c r="F39" s="161">
        <v>33.1</v>
      </c>
      <c r="G39" s="93" t="s">
        <v>213</v>
      </c>
      <c r="H39" s="93" t="s">
        <v>213</v>
      </c>
      <c r="I39" s="12">
        <f>'14-10-0187-01'!B27</f>
        <v>3842.6</v>
      </c>
      <c r="J39" s="11">
        <f>'14-10-0187-01'!D27</f>
        <v>34.5</v>
      </c>
    </row>
    <row r="40" spans="1:10" x14ac:dyDescent="0.25">
      <c r="A40" s="105">
        <v>1995</v>
      </c>
      <c r="B40" s="93" t="s">
        <v>213</v>
      </c>
      <c r="C40" s="93" t="s">
        <v>213</v>
      </c>
      <c r="D40" s="93" t="s">
        <v>213</v>
      </c>
      <c r="E40" s="93" t="s">
        <v>213</v>
      </c>
      <c r="F40" s="161">
        <v>32.5</v>
      </c>
      <c r="G40" s="93" t="s">
        <v>213</v>
      </c>
      <c r="H40" s="93" t="s">
        <v>213</v>
      </c>
      <c r="I40" s="12">
        <f>'14-10-0187-01'!B28</f>
        <v>3906.5</v>
      </c>
      <c r="J40" s="11">
        <f>'14-10-0187-01'!D28</f>
        <v>35</v>
      </c>
    </row>
    <row r="41" spans="1:10" x14ac:dyDescent="0.25">
      <c r="A41" s="105">
        <v>1996</v>
      </c>
      <c r="B41" s="93" t="s">
        <v>213</v>
      </c>
      <c r="C41" s="93" t="s">
        <v>213</v>
      </c>
      <c r="D41" s="93" t="s">
        <v>213</v>
      </c>
      <c r="E41" s="93" t="s">
        <v>213</v>
      </c>
      <c r="F41" s="161">
        <v>31.9</v>
      </c>
      <c r="G41" s="93" t="s">
        <v>213</v>
      </c>
      <c r="H41" s="93" t="s">
        <v>213</v>
      </c>
      <c r="I41" s="93" t="s">
        <v>213</v>
      </c>
      <c r="J41" s="93" t="s">
        <v>213</v>
      </c>
    </row>
    <row r="42" spans="1:10" x14ac:dyDescent="0.25">
      <c r="A42" s="105">
        <v>1997</v>
      </c>
      <c r="B42" s="3">
        <f>'14-10-0132-01'!D12</f>
        <v>3508.1</v>
      </c>
      <c r="C42" s="3">
        <f>'14-10-0132-01'!B12</f>
        <v>3834.9</v>
      </c>
      <c r="D42" s="3">
        <f>'14-10-0132-01'!E12</f>
        <v>30.9</v>
      </c>
      <c r="E42">
        <f>'14-10-0132-01'!C12</f>
        <v>33.700000000000003</v>
      </c>
      <c r="F42" s="161">
        <v>31.3</v>
      </c>
      <c r="G42" s="93" t="s">
        <v>213</v>
      </c>
      <c r="H42" s="93" t="s">
        <v>213</v>
      </c>
      <c r="I42" s="93" t="s">
        <v>213</v>
      </c>
      <c r="J42" s="93" t="s">
        <v>213</v>
      </c>
    </row>
    <row r="43" spans="1:10" x14ac:dyDescent="0.25">
      <c r="A43" s="105">
        <v>1998</v>
      </c>
      <c r="B43" s="3">
        <f>'14-10-0132-01'!D13</f>
        <v>3549.3</v>
      </c>
      <c r="C43" s="3">
        <f>'14-10-0132-01'!B13</f>
        <v>3841.6</v>
      </c>
      <c r="D43" s="3">
        <f>'14-10-0132-01'!E13</f>
        <v>30.5</v>
      </c>
      <c r="E43" s="4">
        <f>'14-10-0132-01'!C13</f>
        <v>33</v>
      </c>
      <c r="F43" s="161">
        <v>31</v>
      </c>
      <c r="G43" s="161">
        <v>30.7</v>
      </c>
      <c r="H43" s="93" t="s">
        <v>213</v>
      </c>
      <c r="I43" s="93" t="s">
        <v>213</v>
      </c>
      <c r="J43" s="93" t="s">
        <v>213</v>
      </c>
    </row>
    <row r="44" spans="1:10" x14ac:dyDescent="0.25">
      <c r="A44" s="105">
        <v>1999</v>
      </c>
      <c r="B44" s="3">
        <f>'14-10-0132-01'!D14</f>
        <v>3577.4</v>
      </c>
      <c r="C44" s="3">
        <f>'14-10-0132-01'!B14</f>
        <v>3862.6</v>
      </c>
      <c r="D44" s="3">
        <f>'14-10-0132-01'!E14</f>
        <v>29.9</v>
      </c>
      <c r="E44" s="4">
        <f>'14-10-0132-01'!C14</f>
        <v>32.299999999999997</v>
      </c>
      <c r="F44" s="161">
        <v>30.4</v>
      </c>
      <c r="G44" s="93" t="s">
        <v>213</v>
      </c>
      <c r="H44" s="93" t="s">
        <v>213</v>
      </c>
      <c r="I44" s="93" t="s">
        <v>213</v>
      </c>
      <c r="J44" s="93" t="s">
        <v>213</v>
      </c>
    </row>
    <row r="45" spans="1:10" x14ac:dyDescent="0.25">
      <c r="A45" s="105">
        <v>2000</v>
      </c>
      <c r="B45" s="3">
        <f>'14-10-0132-01'!D15</f>
        <v>3720.7</v>
      </c>
      <c r="C45" s="3">
        <f>'14-10-0132-01'!B15</f>
        <v>4004.6</v>
      </c>
      <c r="D45" s="3">
        <f>'14-10-0132-01'!E15</f>
        <v>30.1</v>
      </c>
      <c r="E45" s="4">
        <f>'14-10-0132-01'!C15</f>
        <v>32.299999999999997</v>
      </c>
      <c r="F45" s="161">
        <v>30.6</v>
      </c>
      <c r="G45" s="93" t="s">
        <v>213</v>
      </c>
      <c r="H45" s="93" t="s">
        <v>213</v>
      </c>
      <c r="I45" s="93" t="s">
        <v>213</v>
      </c>
      <c r="J45" s="93" t="s">
        <v>213</v>
      </c>
    </row>
    <row r="46" spans="1:10" x14ac:dyDescent="0.25">
      <c r="A46" s="105">
        <v>2001</v>
      </c>
      <c r="B46" s="3">
        <f>'14-10-0132-01'!D16</f>
        <v>3816.5</v>
      </c>
      <c r="C46" s="3">
        <f>'14-10-0132-01'!B16</f>
        <v>4093.5</v>
      </c>
      <c r="D46" s="3">
        <f>'14-10-0132-01'!E16</f>
        <v>30.2</v>
      </c>
      <c r="E46" s="4">
        <f>'14-10-0132-01'!C16</f>
        <v>32.299999999999997</v>
      </c>
      <c r="F46" s="161">
        <v>30.7</v>
      </c>
      <c r="G46" s="161">
        <v>30.2</v>
      </c>
      <c r="H46" s="93" t="s">
        <v>213</v>
      </c>
      <c r="I46" s="93" t="s">
        <v>213</v>
      </c>
      <c r="J46" s="93" t="s">
        <v>213</v>
      </c>
    </row>
    <row r="47" spans="1:10" x14ac:dyDescent="0.25">
      <c r="A47" s="105">
        <v>2002</v>
      </c>
      <c r="B47" s="3">
        <f>'14-10-0132-01'!D17</f>
        <v>3897.1</v>
      </c>
      <c r="C47" s="3">
        <f>'14-10-0132-01'!B17</f>
        <v>4175.6000000000004</v>
      </c>
      <c r="D47" s="3">
        <f>'14-10-0132-01'!E17</f>
        <v>30.1</v>
      </c>
      <c r="E47" s="4">
        <f>'14-10-0132-01'!C17</f>
        <v>32.200000000000003</v>
      </c>
      <c r="F47" s="161">
        <v>30.6</v>
      </c>
      <c r="G47" s="93" t="s">
        <v>213</v>
      </c>
      <c r="H47" s="93" t="s">
        <v>213</v>
      </c>
      <c r="I47" s="93" t="s">
        <v>213</v>
      </c>
      <c r="J47" s="93" t="s">
        <v>213</v>
      </c>
    </row>
    <row r="48" spans="1:10" x14ac:dyDescent="0.25">
      <c r="A48" s="105">
        <v>2003</v>
      </c>
      <c r="B48" s="3">
        <f>'14-10-0132-01'!D18</f>
        <v>3986.9</v>
      </c>
      <c r="C48" s="3">
        <f>'14-10-0132-01'!B18</f>
        <v>4268.5</v>
      </c>
      <c r="D48" s="3">
        <f>'14-10-0132-01'!E18</f>
        <v>30.1</v>
      </c>
      <c r="E48" s="4">
        <f>'14-10-0132-01'!C18</f>
        <v>32.200000000000003</v>
      </c>
      <c r="F48" s="161">
        <v>30.7</v>
      </c>
      <c r="G48" s="93" t="s">
        <v>213</v>
      </c>
      <c r="H48" s="93" t="s">
        <v>213</v>
      </c>
      <c r="I48" s="93" t="s">
        <v>213</v>
      </c>
      <c r="J48" s="93" t="s">
        <v>213</v>
      </c>
    </row>
    <row r="49" spans="1:10" x14ac:dyDescent="0.25">
      <c r="A49" s="105">
        <v>2004</v>
      </c>
      <c r="B49" s="3">
        <f>'14-10-0132-01'!D19</f>
        <v>4005.4</v>
      </c>
      <c r="C49" s="3">
        <f>'14-10-0132-01'!B19</f>
        <v>4272</v>
      </c>
      <c r="D49" s="3">
        <f>'14-10-0132-01'!E19</f>
        <v>29.8</v>
      </c>
      <c r="E49" s="4">
        <f>'14-10-0132-01'!C19</f>
        <v>31.7</v>
      </c>
      <c r="F49" s="161">
        <v>30.2</v>
      </c>
      <c r="G49" s="161">
        <v>30.6</v>
      </c>
      <c r="H49" s="93" t="s">
        <v>213</v>
      </c>
      <c r="I49" s="93" t="s">
        <v>213</v>
      </c>
      <c r="J49" s="93" t="s">
        <v>213</v>
      </c>
    </row>
    <row r="50" spans="1:10" x14ac:dyDescent="0.25">
      <c r="A50" s="105">
        <v>2005</v>
      </c>
      <c r="B50" s="3">
        <f>'14-10-0132-01'!D20</f>
        <v>4051.7</v>
      </c>
      <c r="C50" s="3">
        <f>'14-10-0132-01'!B20</f>
        <v>4360.7</v>
      </c>
      <c r="D50" s="3">
        <f>'14-10-0132-01'!E20</f>
        <v>29.8</v>
      </c>
      <c r="E50" s="4">
        <f>'14-10-0132-01'!C20</f>
        <v>32</v>
      </c>
      <c r="F50" s="161">
        <v>30.3</v>
      </c>
      <c r="G50" s="93" t="s">
        <v>213</v>
      </c>
      <c r="H50" s="93" t="s">
        <v>213</v>
      </c>
      <c r="I50" s="93" t="s">
        <v>213</v>
      </c>
      <c r="J50" s="93" t="s">
        <v>213</v>
      </c>
    </row>
    <row r="51" spans="1:10" x14ac:dyDescent="0.25">
      <c r="A51" s="105">
        <v>2006</v>
      </c>
      <c r="B51" s="3">
        <f>'14-10-0132-01'!D21</f>
        <v>4077.2</v>
      </c>
      <c r="C51" s="3">
        <f>'14-10-0132-01'!B21</f>
        <v>4395.2</v>
      </c>
      <c r="D51" s="3">
        <f>'14-10-0132-01'!E21</f>
        <v>29.3</v>
      </c>
      <c r="E51" s="4">
        <f>'14-10-0132-01'!C21</f>
        <v>31.6</v>
      </c>
      <c r="F51" s="161">
        <v>29.8</v>
      </c>
      <c r="G51" s="93" t="s">
        <v>213</v>
      </c>
      <c r="H51" s="93" t="s">
        <v>213</v>
      </c>
      <c r="I51" s="93" t="s">
        <v>213</v>
      </c>
      <c r="J51" s="93" t="s">
        <v>213</v>
      </c>
    </row>
    <row r="52" spans="1:10" x14ac:dyDescent="0.25">
      <c r="A52" s="105">
        <v>2007</v>
      </c>
      <c r="B52" s="3">
        <f>'14-10-0132-01'!D22</f>
        <v>4141.3</v>
      </c>
      <c r="C52" s="3">
        <f>'14-10-0132-01'!B22</f>
        <v>4454.5</v>
      </c>
      <c r="D52" s="3">
        <f>'14-10-0132-01'!E22</f>
        <v>29.3</v>
      </c>
      <c r="E52" s="4">
        <f>'14-10-0132-01'!C22</f>
        <v>31.5</v>
      </c>
      <c r="F52" s="161">
        <v>29.8</v>
      </c>
      <c r="G52" s="93" t="s">
        <v>213</v>
      </c>
      <c r="H52" s="93" t="s">
        <v>213</v>
      </c>
      <c r="I52" s="93" t="s">
        <v>213</v>
      </c>
      <c r="J52" s="93" t="s">
        <v>213</v>
      </c>
    </row>
    <row r="53" spans="1:10" x14ac:dyDescent="0.25">
      <c r="A53" s="105">
        <v>2008</v>
      </c>
      <c r="B53" s="3">
        <f>'14-10-0132-01'!D23</f>
        <v>4168.7</v>
      </c>
      <c r="C53" s="3">
        <f>'14-10-0132-01'!B23</f>
        <v>4467.8</v>
      </c>
      <c r="D53" s="3">
        <f>'14-10-0132-01'!E23</f>
        <v>29.1</v>
      </c>
      <c r="E53" s="4">
        <f>'14-10-0132-01'!C23</f>
        <v>31.1</v>
      </c>
      <c r="F53" s="161">
        <v>29.7</v>
      </c>
      <c r="G53" s="93" t="s">
        <v>213</v>
      </c>
      <c r="H53" s="93" t="s">
        <v>213</v>
      </c>
      <c r="I53" s="93" t="s">
        <v>213</v>
      </c>
      <c r="J53" s="93" t="s">
        <v>213</v>
      </c>
    </row>
    <row r="54" spans="1:10" x14ac:dyDescent="0.25">
      <c r="A54" s="105">
        <v>2009</v>
      </c>
      <c r="B54" s="3">
        <f>'14-10-0132-01'!D24</f>
        <v>4122</v>
      </c>
      <c r="C54" s="3">
        <f>'14-10-0132-01'!B24</f>
        <v>4418.8</v>
      </c>
      <c r="D54" s="3">
        <f>'14-10-0132-01'!E24</f>
        <v>29.4</v>
      </c>
      <c r="E54" s="4">
        <f>'14-10-0132-01'!C24</f>
        <v>31.5</v>
      </c>
      <c r="F54" s="161">
        <v>29.8</v>
      </c>
      <c r="G54" s="93" t="s">
        <v>213</v>
      </c>
      <c r="H54" s="93" t="s">
        <v>213</v>
      </c>
      <c r="I54" s="93" t="s">
        <v>213</v>
      </c>
      <c r="J54" s="93" t="s">
        <v>213</v>
      </c>
    </row>
    <row r="55" spans="1:10" x14ac:dyDescent="0.25">
      <c r="A55" s="105">
        <v>2010</v>
      </c>
      <c r="B55" s="3">
        <f>'14-10-0132-01'!D25</f>
        <v>4184.3999999999996</v>
      </c>
      <c r="C55" s="3">
        <f>'14-10-0132-01'!B25</f>
        <v>4472.5</v>
      </c>
      <c r="D55" s="3">
        <f>'14-10-0132-01'!E25</f>
        <v>29.3</v>
      </c>
      <c r="E55" s="4">
        <f>'14-10-0132-01'!C25</f>
        <v>31.4</v>
      </c>
      <c r="F55" s="161">
        <v>30</v>
      </c>
      <c r="G55" s="93" t="s">
        <v>213</v>
      </c>
      <c r="H55" s="93" t="s">
        <v>213</v>
      </c>
      <c r="I55" s="93" t="s">
        <v>213</v>
      </c>
      <c r="J55" s="93" t="s">
        <v>213</v>
      </c>
    </row>
    <row r="56" spans="1:10" x14ac:dyDescent="0.25">
      <c r="A56" s="105">
        <v>2011</v>
      </c>
      <c r="B56" s="3">
        <f>'14-10-0132-01'!D26</f>
        <v>4211</v>
      </c>
      <c r="C56" s="3">
        <f>'14-10-0132-01'!B26</f>
        <v>4501.7</v>
      </c>
      <c r="D56" s="3">
        <f>'14-10-0132-01'!E26</f>
        <v>28.9</v>
      </c>
      <c r="E56" s="4">
        <f>'14-10-0132-01'!C26</f>
        <v>30.9</v>
      </c>
      <c r="F56" s="161">
        <v>29.6</v>
      </c>
      <c r="G56" s="93" t="s">
        <v>213</v>
      </c>
      <c r="H56" s="93" t="s">
        <v>213</v>
      </c>
      <c r="I56" s="93" t="s">
        <v>213</v>
      </c>
      <c r="J56" s="93" t="s">
        <v>213</v>
      </c>
    </row>
    <row r="57" spans="1:10" x14ac:dyDescent="0.25">
      <c r="A57" s="105">
        <v>2012</v>
      </c>
      <c r="B57" s="3">
        <f>'14-10-0132-01'!D27</f>
        <v>4309.1000000000004</v>
      </c>
      <c r="C57" s="3">
        <f>'14-10-0132-01'!B27</f>
        <v>4602.1000000000004</v>
      </c>
      <c r="D57" s="3">
        <f>'14-10-0132-01'!E27</f>
        <v>29.3</v>
      </c>
      <c r="E57" s="4">
        <f>'14-10-0132-01'!C27</f>
        <v>31.3</v>
      </c>
      <c r="F57" s="161">
        <v>29.9</v>
      </c>
      <c r="G57" s="93" t="s">
        <v>213</v>
      </c>
      <c r="H57" s="93" t="s">
        <v>213</v>
      </c>
      <c r="I57" s="93" t="s">
        <v>213</v>
      </c>
      <c r="J57" s="93" t="s">
        <v>213</v>
      </c>
    </row>
    <row r="58" spans="1:10" x14ac:dyDescent="0.25">
      <c r="A58" s="105">
        <v>2013</v>
      </c>
      <c r="B58" s="3">
        <f>'14-10-0132-01'!D28</f>
        <v>4342.8</v>
      </c>
      <c r="C58" s="3">
        <f>'14-10-0132-01'!B28</f>
        <v>4634.1000000000004</v>
      </c>
      <c r="D58" s="3">
        <f>'14-10-0132-01'!E28</f>
        <v>29.2</v>
      </c>
      <c r="E58" s="4">
        <f>'14-10-0132-01'!C28</f>
        <v>31.1</v>
      </c>
      <c r="F58" s="161">
        <v>29.6</v>
      </c>
      <c r="G58" s="93" t="s">
        <v>213</v>
      </c>
      <c r="H58" s="93" t="s">
        <v>213</v>
      </c>
      <c r="I58" s="93" t="s">
        <v>213</v>
      </c>
      <c r="J58" s="93" t="s">
        <v>213</v>
      </c>
    </row>
    <row r="59" spans="1:10" x14ac:dyDescent="0.25">
      <c r="A59" s="105">
        <v>2014</v>
      </c>
      <c r="B59" s="3">
        <f>'14-10-0132-01'!D29</f>
        <v>4264</v>
      </c>
      <c r="C59" s="3">
        <f>'14-10-0132-01'!B29</f>
        <v>4565.8</v>
      </c>
      <c r="D59" s="3">
        <f>'14-10-0132-01'!E29</f>
        <v>28.4</v>
      </c>
      <c r="E59" s="4">
        <f>'14-10-0132-01'!C29</f>
        <v>30.4</v>
      </c>
      <c r="F59" s="161">
        <v>28.8</v>
      </c>
      <c r="G59" s="93" t="s">
        <v>213</v>
      </c>
      <c r="H59" s="93" t="s">
        <v>213</v>
      </c>
      <c r="I59" s="93" t="s">
        <v>213</v>
      </c>
      <c r="J59" s="93" t="s">
        <v>213</v>
      </c>
    </row>
    <row r="60" spans="1:10" x14ac:dyDescent="0.25">
      <c r="A60" s="105">
        <v>2015</v>
      </c>
      <c r="B60" s="3">
        <f>'14-10-0132-01'!D30</f>
        <v>4313.5</v>
      </c>
      <c r="C60" s="3">
        <f>'14-10-0132-01'!B30</f>
        <v>4619.8999999999996</v>
      </c>
      <c r="D60" s="3">
        <f>'14-10-0132-01'!E30</f>
        <v>28.6</v>
      </c>
      <c r="E60" s="4">
        <f>'14-10-0132-01'!C30</f>
        <v>30.6</v>
      </c>
      <c r="F60" s="93" t="s">
        <v>213</v>
      </c>
      <c r="G60" s="93" t="s">
        <v>213</v>
      </c>
      <c r="H60" s="93" t="s">
        <v>213</v>
      </c>
      <c r="I60" s="93" t="s">
        <v>213</v>
      </c>
      <c r="J60" s="93" t="s">
        <v>213</v>
      </c>
    </row>
    <row r="61" spans="1:10" x14ac:dyDescent="0.25">
      <c r="A61" s="105">
        <v>2016</v>
      </c>
      <c r="B61" s="3">
        <f>'14-10-0132-01'!D31</f>
        <v>4314.1000000000004</v>
      </c>
      <c r="C61" s="3">
        <f>'14-10-0132-01'!B31</f>
        <v>4606.2</v>
      </c>
      <c r="D61" s="3">
        <f>'14-10-0132-01'!E31</f>
        <v>28.4</v>
      </c>
      <c r="E61" s="4">
        <f>'14-10-0132-01'!C31</f>
        <v>30.4</v>
      </c>
      <c r="F61" s="93" t="s">
        <v>213</v>
      </c>
      <c r="G61" s="93" t="s">
        <v>213</v>
      </c>
      <c r="H61" s="93" t="s">
        <v>213</v>
      </c>
      <c r="I61" s="93" t="s">
        <v>213</v>
      </c>
      <c r="J61" s="93" t="s">
        <v>213</v>
      </c>
    </row>
    <row r="62" spans="1:10" x14ac:dyDescent="0.25">
      <c r="A62" s="105">
        <v>2017</v>
      </c>
      <c r="B62" s="3">
        <f>'14-10-0132-01'!D32</f>
        <v>4411.2</v>
      </c>
      <c r="C62" s="3">
        <f>'14-10-0132-01'!B32</f>
        <v>4719.2</v>
      </c>
      <c r="D62" s="3">
        <f>'14-10-0132-01'!E32</f>
        <v>28.4</v>
      </c>
      <c r="E62" s="4">
        <f>'14-10-0132-01'!C32</f>
        <v>30.4</v>
      </c>
      <c r="F62" s="93" t="s">
        <v>213</v>
      </c>
      <c r="G62" s="93" t="s">
        <v>213</v>
      </c>
      <c r="H62" s="93" t="s">
        <v>213</v>
      </c>
      <c r="I62" s="93" t="s">
        <v>213</v>
      </c>
      <c r="J62" s="93" t="s">
        <v>213</v>
      </c>
    </row>
    <row r="63" spans="1:10" x14ac:dyDescent="0.25">
      <c r="A63" s="105">
        <v>2018</v>
      </c>
      <c r="B63" s="3">
        <f>'14-10-0132-01'!D33</f>
        <v>4413.5</v>
      </c>
      <c r="C63" s="3">
        <f>'14-10-0132-01'!B33</f>
        <v>4727.1000000000004</v>
      </c>
      <c r="D63" s="3">
        <f>'14-10-0132-01'!E33</f>
        <v>28</v>
      </c>
      <c r="E63" s="4">
        <f>'14-10-0132-01'!C33</f>
        <v>30</v>
      </c>
      <c r="F63" s="93" t="s">
        <v>213</v>
      </c>
      <c r="G63" s="93" t="s">
        <v>213</v>
      </c>
      <c r="H63" s="93" t="s">
        <v>213</v>
      </c>
      <c r="I63" s="93" t="s">
        <v>213</v>
      </c>
      <c r="J63" s="93" t="s">
        <v>213</v>
      </c>
    </row>
    <row r="64" spans="1:10" x14ac:dyDescent="0.25">
      <c r="A64" s="105">
        <v>2019</v>
      </c>
      <c r="B64" s="3">
        <f>'14-10-0132-01'!D34</f>
        <v>4561.7</v>
      </c>
      <c r="C64" s="3">
        <f>'14-10-0132-01'!B34</f>
        <v>4875.2</v>
      </c>
      <c r="D64" s="3">
        <f>'14-10-0132-01'!E34</f>
        <v>28.3</v>
      </c>
      <c r="E64" s="4">
        <f>'14-10-0132-01'!C34</f>
        <v>30.2</v>
      </c>
      <c r="F64" s="93" t="s">
        <v>213</v>
      </c>
      <c r="G64" s="93" t="s">
        <v>213</v>
      </c>
      <c r="H64" s="93" t="s">
        <v>213</v>
      </c>
      <c r="I64" s="93" t="s">
        <v>213</v>
      </c>
      <c r="J64" s="93" t="s">
        <v>213</v>
      </c>
    </row>
    <row r="68" spans="1:10" x14ac:dyDescent="0.25">
      <c r="A68" s="5" t="s">
        <v>444</v>
      </c>
    </row>
    <row r="69" spans="1:10" x14ac:dyDescent="0.25">
      <c r="A69" s="5" t="s">
        <v>600</v>
      </c>
    </row>
    <row r="70" spans="1:10" x14ac:dyDescent="0.25">
      <c r="A70" s="105" t="s">
        <v>462</v>
      </c>
      <c r="B70" s="60" t="str">
        <f>IFERROR(100*_xlfn.RRI(5,B21,B26),"..")</f>
        <v>..</v>
      </c>
      <c r="C70" s="60" t="str">
        <f t="shared" ref="C70:G70" si="0">IFERROR(100*_xlfn.RRI(5,C21,C26),"..")</f>
        <v>..</v>
      </c>
      <c r="D70" s="60" t="str">
        <f t="shared" si="0"/>
        <v>..</v>
      </c>
      <c r="E70" s="60" t="str">
        <f t="shared" si="0"/>
        <v>..</v>
      </c>
      <c r="F70" s="60" t="str">
        <f t="shared" si="0"/>
        <v>..</v>
      </c>
      <c r="G70" s="60" t="str">
        <f t="shared" si="0"/>
        <v>..</v>
      </c>
      <c r="H70" s="60" t="str">
        <f t="shared" ref="H70" si="1">IFERROR(100*_xlfn.RRI(5,H21,H26),"..")</f>
        <v>..</v>
      </c>
      <c r="I70" s="60">
        <f t="shared" ref="I70:J70" si="2">IFERROR(100*_xlfn.RRI(5,I21,I26),"..")</f>
        <v>2.60205631012842</v>
      </c>
      <c r="J70" s="60">
        <f t="shared" si="2"/>
        <v>0.24570320864201189</v>
      </c>
    </row>
    <row r="71" spans="1:10" x14ac:dyDescent="0.25">
      <c r="A71" s="105" t="s">
        <v>463</v>
      </c>
      <c r="B71" s="60" t="str">
        <f t="shared" ref="B71:G71" si="3">IFERROR(100*_xlfn.RRI(8,B26,B34),"..")</f>
        <v>..</v>
      </c>
      <c r="C71" s="60" t="str">
        <f t="shared" si="3"/>
        <v>..</v>
      </c>
      <c r="D71" s="60" t="str">
        <f t="shared" si="3"/>
        <v>..</v>
      </c>
      <c r="E71" s="60" t="str">
        <f t="shared" si="3"/>
        <v>..</v>
      </c>
      <c r="F71" s="60">
        <f t="shared" si="3"/>
        <v>-0.576665301945678</v>
      </c>
      <c r="G71" s="60">
        <f t="shared" si="3"/>
        <v>-0.576665301945678</v>
      </c>
      <c r="H71" s="60" t="str">
        <f t="shared" ref="H71" si="4">IFERROR(100*_xlfn.RRI(8,H26,H34),"..")</f>
        <v>..</v>
      </c>
      <c r="I71" s="60">
        <f t="shared" ref="I71:J71" si="5">IFERROR(100*_xlfn.RRI(8,I26,I34),"..")</f>
        <v>2.6025688651285739</v>
      </c>
      <c r="J71" s="60">
        <f t="shared" si="5"/>
        <v>0.74260462550828077</v>
      </c>
    </row>
    <row r="72" spans="1:10" x14ac:dyDescent="0.25">
      <c r="A72" s="105" t="s">
        <v>464</v>
      </c>
      <c r="B72" s="60" t="str">
        <f t="shared" ref="B72:G72" si="6">IFERROR(100*_xlfn.RRI(11,B34,B45),"..")</f>
        <v>..</v>
      </c>
      <c r="C72" s="60" t="str">
        <f t="shared" si="6"/>
        <v>..</v>
      </c>
      <c r="D72" s="60" t="str">
        <f t="shared" si="6"/>
        <v>..</v>
      </c>
      <c r="E72" s="60" t="str">
        <f t="shared" si="6"/>
        <v>..</v>
      </c>
      <c r="F72" s="60">
        <f t="shared" si="6"/>
        <v>-1.4416642011553127</v>
      </c>
      <c r="G72" s="60" t="str">
        <f t="shared" si="6"/>
        <v>..</v>
      </c>
      <c r="H72" s="60" t="str">
        <f t="shared" ref="H72" si="7">IFERROR(100*_xlfn.RRI(11,H34,H45),"..")</f>
        <v>..</v>
      </c>
      <c r="I72" s="60" t="str">
        <f t="shared" ref="I72:J72" si="8">IFERROR(100*_xlfn.RRI(11,I34,I45),"..")</f>
        <v>..</v>
      </c>
      <c r="J72" s="60" t="str">
        <f t="shared" si="8"/>
        <v>..</v>
      </c>
    </row>
    <row r="73" spans="1:10" x14ac:dyDescent="0.25">
      <c r="A73" s="105" t="s">
        <v>465</v>
      </c>
      <c r="B73" s="60">
        <f t="shared" ref="B73:G73" si="9">IFERROR(100*_xlfn.RRI(8,B45,B53),"..")</f>
        <v>1.4313015933890672</v>
      </c>
      <c r="C73" s="60">
        <f t="shared" si="9"/>
        <v>1.3775572862157137</v>
      </c>
      <c r="D73" s="60">
        <f t="shared" si="9"/>
        <v>-0.42144687923256763</v>
      </c>
      <c r="E73" s="60">
        <f t="shared" si="9"/>
        <v>-0.47212460942848145</v>
      </c>
      <c r="F73" s="60">
        <f t="shared" si="9"/>
        <v>-0.37246665507186805</v>
      </c>
      <c r="G73" s="60" t="str">
        <f t="shared" si="9"/>
        <v>..</v>
      </c>
      <c r="H73" s="60" t="str">
        <f t="shared" ref="H73" si="10">IFERROR(100*_xlfn.RRI(8,H45,H53),"..")</f>
        <v>..</v>
      </c>
      <c r="I73" s="60" t="str">
        <f t="shared" ref="I73:J73" si="11">IFERROR(100*_xlfn.RRI(8,I45,I53),"..")</f>
        <v>..</v>
      </c>
      <c r="J73" s="60" t="str">
        <f t="shared" si="11"/>
        <v>..</v>
      </c>
    </row>
    <row r="74" spans="1:10" x14ac:dyDescent="0.25">
      <c r="A74" s="105" t="s">
        <v>469</v>
      </c>
      <c r="B74" s="60">
        <f>IFERROR(100*_xlfn.RRI(11,B53,B64),"..")</f>
        <v>0.82237328610974547</v>
      </c>
      <c r="C74" s="60">
        <f t="shared" ref="C74:G74" si="12">IFERROR(100*_xlfn.RRI(11,C53,C64),"..")</f>
        <v>0.79647339647404003</v>
      </c>
      <c r="D74" s="60">
        <f t="shared" si="12"/>
        <v>-0.25310069986254069</v>
      </c>
      <c r="E74" s="60">
        <f t="shared" si="12"/>
        <v>-0.26660665156852392</v>
      </c>
      <c r="F74" s="60" t="str">
        <f t="shared" si="12"/>
        <v>..</v>
      </c>
      <c r="G74" s="60" t="str">
        <f t="shared" si="12"/>
        <v>..</v>
      </c>
      <c r="H74" s="60" t="str">
        <f t="shared" ref="H74" si="13">IFERROR(100*_xlfn.RRI(11,H53,H64),"..")</f>
        <v>..</v>
      </c>
      <c r="I74" s="60" t="str">
        <f>IFERROR(100*_xlfn.RRI(11,I53,I64),"..")</f>
        <v>..</v>
      </c>
      <c r="J74" s="60" t="str">
        <f t="shared" ref="J74" si="14">IFERROR(100*_xlfn.RRI(11,J53,J64),"..")</f>
        <v>..</v>
      </c>
    </row>
    <row r="75" spans="1:10" x14ac:dyDescent="0.25">
      <c r="B75" s="60"/>
      <c r="C75" s="60"/>
      <c r="D75" s="60"/>
      <c r="E75" s="60"/>
      <c r="F75" s="60"/>
      <c r="G75" s="60"/>
      <c r="H75" s="60"/>
      <c r="I75" s="60"/>
      <c r="J75" s="60"/>
    </row>
    <row r="76" spans="1:10" x14ac:dyDescent="0.25">
      <c r="A76" s="105" t="s">
        <v>645</v>
      </c>
      <c r="B76" s="60" t="str">
        <f t="shared" ref="B76:G76" si="15">IFERROR(100*_xlfn.RRI(24,B21,B45),"..")</f>
        <v>..</v>
      </c>
      <c r="C76" s="60" t="str">
        <f t="shared" si="15"/>
        <v>..</v>
      </c>
      <c r="D76" s="60" t="str">
        <f t="shared" si="15"/>
        <v>..</v>
      </c>
      <c r="E76" s="60" t="str">
        <f t="shared" si="15"/>
        <v>..</v>
      </c>
      <c r="F76" s="60" t="str">
        <f t="shared" si="15"/>
        <v>..</v>
      </c>
      <c r="G76" s="60" t="str">
        <f t="shared" si="15"/>
        <v>..</v>
      </c>
      <c r="H76" s="60" t="str">
        <f t="shared" ref="H76" si="16">IFERROR(100*_xlfn.RRI(24,H21,H45),"..")</f>
        <v>..</v>
      </c>
      <c r="I76" s="60" t="str">
        <f t="shared" ref="I76:J76" si="17">IFERROR(100*_xlfn.RRI(24,I21,I45),"..")</f>
        <v>..</v>
      </c>
      <c r="J76" s="60" t="str">
        <f t="shared" si="17"/>
        <v>..</v>
      </c>
    </row>
    <row r="77" spans="1:10" x14ac:dyDescent="0.25">
      <c r="A77" s="105" t="s">
        <v>522</v>
      </c>
      <c r="B77" s="60">
        <f>IFERROR(100*_xlfn.RRI(19,B45,B64),"..")</f>
        <v>1.0783173210761277</v>
      </c>
      <c r="C77" s="60">
        <f t="shared" ref="C77:G77" si="18">IFERROR(100*_xlfn.RRI(19,C45,C64),"..")</f>
        <v>1.0407332331580088</v>
      </c>
      <c r="D77" s="60">
        <f t="shared" si="18"/>
        <v>-0.32401796250582926</v>
      </c>
      <c r="E77" s="60">
        <f t="shared" si="18"/>
        <v>-0.35319220300732423</v>
      </c>
      <c r="F77" s="60" t="str">
        <f t="shared" si="18"/>
        <v>..</v>
      </c>
      <c r="G77" s="60" t="str">
        <f t="shared" si="18"/>
        <v>..</v>
      </c>
      <c r="H77" s="60" t="str">
        <f t="shared" ref="H77" si="19">IFERROR(100*_xlfn.RRI(19,H45,H64),"..")</f>
        <v>..</v>
      </c>
      <c r="I77" s="60" t="str">
        <f>IFERROR(100*_xlfn.RRI(19,I45,I64),"..")</f>
        <v>..</v>
      </c>
      <c r="J77" s="60" t="str">
        <f t="shared" ref="J77" si="20">IFERROR(100*_xlfn.RRI(19,J45,J64),"..")</f>
        <v>..</v>
      </c>
    </row>
    <row r="78" spans="1:10" x14ac:dyDescent="0.25">
      <c r="A78" s="105" t="s">
        <v>581</v>
      </c>
      <c r="B78" s="60">
        <f t="shared" ref="B78:G78" si="21">IFERROR(100*_xlfn.RRI(5,B53,B58),"..")</f>
        <v>0.82165853161171309</v>
      </c>
      <c r="C78" s="60">
        <f t="shared" si="21"/>
        <v>0.73359548303391087</v>
      </c>
      <c r="D78" s="60">
        <f t="shared" si="21"/>
        <v>6.8634244461818206E-2</v>
      </c>
      <c r="E78" s="60">
        <f t="shared" si="21"/>
        <v>0</v>
      </c>
      <c r="F78" s="60">
        <f t="shared" si="21"/>
        <v>-6.7430944685975547E-2</v>
      </c>
      <c r="G78" s="60" t="str">
        <f t="shared" si="21"/>
        <v>..</v>
      </c>
      <c r="H78" s="60" t="str">
        <f t="shared" ref="H78" si="22">IFERROR(100*_xlfn.RRI(5,H53,H58),"..")</f>
        <v>..</v>
      </c>
      <c r="I78" s="60" t="str">
        <f t="shared" ref="I78:J78" si="23">IFERROR(100*_xlfn.RRI(5,I53,I58),"..")</f>
        <v>..</v>
      </c>
      <c r="J78" s="60" t="str">
        <f t="shared" si="23"/>
        <v>..</v>
      </c>
    </row>
    <row r="79" spans="1:10" x14ac:dyDescent="0.25">
      <c r="A79" s="105" t="s">
        <v>582</v>
      </c>
      <c r="B79" s="60">
        <f t="shared" ref="B79:G79" si="24">IFERROR(100*_xlfn.RRI(6,B58,B64),"..")</f>
        <v>0.82296891872881694</v>
      </c>
      <c r="C79" s="60">
        <f t="shared" si="24"/>
        <v>0.848901638047872</v>
      </c>
      <c r="D79" s="60">
        <f t="shared" si="24"/>
        <v>-0.52042282736339818</v>
      </c>
      <c r="E79" s="60">
        <f t="shared" si="24"/>
        <v>-0.48823581532704274</v>
      </c>
      <c r="F79" s="60" t="str">
        <f t="shared" si="24"/>
        <v>..</v>
      </c>
      <c r="G79" s="60" t="str">
        <f t="shared" si="24"/>
        <v>..</v>
      </c>
      <c r="H79" s="60" t="str">
        <f t="shared" ref="H79" si="25">IFERROR(100*_xlfn.RRI(6,H58,H64),"..")</f>
        <v>..</v>
      </c>
      <c r="I79" s="60" t="str">
        <f t="shared" ref="I79:J79" si="26">IFERROR(100*_xlfn.RRI(6,I58,I64),"..")</f>
        <v>..</v>
      </c>
      <c r="J79" s="60" t="str">
        <f t="shared" si="26"/>
        <v>..</v>
      </c>
    </row>
    <row r="80" spans="1:10" x14ac:dyDescent="0.25">
      <c r="A80" s="105" t="s">
        <v>558</v>
      </c>
      <c r="B80" s="60">
        <f>IFERROR(100*_xlfn.RRI(6,B53,B59),"..")</f>
        <v>0.3774346683744545</v>
      </c>
      <c r="C80" s="60">
        <f t="shared" ref="C80:G80" si="27">IFERROR(100*_xlfn.RRI(6,C53,C59),"..")</f>
        <v>0.36228178789829979</v>
      </c>
      <c r="D80" s="60">
        <f t="shared" si="27"/>
        <v>-0.40499482512934559</v>
      </c>
      <c r="E80" s="60">
        <f t="shared" si="27"/>
        <v>-0.3787012906775078</v>
      </c>
      <c r="F80" s="60">
        <f t="shared" si="27"/>
        <v>-0.51154809125304457</v>
      </c>
      <c r="G80" s="60" t="str">
        <f t="shared" si="27"/>
        <v>..</v>
      </c>
      <c r="H80" s="60" t="str">
        <f t="shared" ref="H80" si="28">IFERROR(100*_xlfn.RRI(6,H53,H59),"..")</f>
        <v>..</v>
      </c>
      <c r="I80" s="60" t="str">
        <f>IFERROR(100*_xlfn.RRI(6,I53,I59),"..")</f>
        <v>..</v>
      </c>
      <c r="J80" s="60" t="str">
        <f t="shared" ref="J80" si="29">IFERROR(100*_xlfn.RRI(6,J53,J59),"..")</f>
        <v>..</v>
      </c>
    </row>
    <row r="81" spans="1:10" x14ac:dyDescent="0.25">
      <c r="A81" s="105" t="s">
        <v>579</v>
      </c>
      <c r="B81" s="60">
        <f>IFERROR(100*_xlfn.RRI(5,B59,B64),"..")</f>
        <v>1.3589037788992675</v>
      </c>
      <c r="C81" s="60">
        <f t="shared" ref="C81:G81" si="30">IFERROR(100*_xlfn.RRI(5,C59,C64),"..")</f>
        <v>1.3199835535163684</v>
      </c>
      <c r="D81" s="60">
        <f t="shared" si="30"/>
        <v>-7.0521931947764571E-2</v>
      </c>
      <c r="E81" s="60">
        <f t="shared" si="30"/>
        <v>-0.13192658089974385</v>
      </c>
      <c r="F81" s="60" t="str">
        <f t="shared" si="30"/>
        <v>..</v>
      </c>
      <c r="G81" s="60" t="str">
        <f t="shared" si="30"/>
        <v>..</v>
      </c>
      <c r="H81" s="60" t="str">
        <f t="shared" ref="H81" si="31">IFERROR(100*_xlfn.RRI(5,H59,H64),"..")</f>
        <v>..</v>
      </c>
      <c r="I81" s="60" t="str">
        <f>IFERROR(100*_xlfn.RRI(5,I59,I64),"..")</f>
        <v>..</v>
      </c>
      <c r="J81" s="60" t="str">
        <f t="shared" ref="J81" si="32">IFERROR(100*_xlfn.RRI(5,J59,J64),"..")</f>
        <v>..</v>
      </c>
    </row>
    <row r="82" spans="1:10" x14ac:dyDescent="0.25">
      <c r="A82" s="105" t="s">
        <v>466</v>
      </c>
      <c r="B82" s="60" t="str">
        <f>IFERROR(100*_xlfn.RRI(43,B21,B64),"..")</f>
        <v>..</v>
      </c>
      <c r="C82" s="60" t="str">
        <f t="shared" ref="C82:G82" si="33">IFERROR(100*_xlfn.RRI(43,C21,C64),"..")</f>
        <v>..</v>
      </c>
      <c r="D82" s="60" t="str">
        <f t="shared" si="33"/>
        <v>..</v>
      </c>
      <c r="E82" s="60" t="str">
        <f t="shared" si="33"/>
        <v>..</v>
      </c>
      <c r="F82" s="60" t="str">
        <f t="shared" si="33"/>
        <v>..</v>
      </c>
      <c r="G82" s="60" t="str">
        <f t="shared" si="33"/>
        <v>..</v>
      </c>
      <c r="H82" s="60" t="str">
        <f t="shared" ref="H82" si="34">IFERROR(100*_xlfn.RRI(43,H21,H64),"..")</f>
        <v>..</v>
      </c>
      <c r="I82" s="60" t="str">
        <f>IFERROR(100*_xlfn.RRI(43,I21,I64),"..")</f>
        <v>..</v>
      </c>
      <c r="J82" s="60" t="str">
        <f t="shared" ref="J82" si="35">IFERROR(100*_xlfn.RRI(43,J21,J64),"..")</f>
        <v>..</v>
      </c>
    </row>
    <row r="83" spans="1:10" x14ac:dyDescent="0.25">
      <c r="A83" s="105" t="s">
        <v>727</v>
      </c>
      <c r="B83" s="60" t="str">
        <f>IFERROR(100*_xlfn.RRI(38,B21,B59),"..")</f>
        <v>..</v>
      </c>
      <c r="C83" s="60" t="str">
        <f t="shared" ref="C83:G83" si="36">IFERROR(100*_xlfn.RRI(38,C21,C59),"..")</f>
        <v>..</v>
      </c>
      <c r="D83" s="60" t="str">
        <f t="shared" si="36"/>
        <v>..</v>
      </c>
      <c r="E83" s="60" t="str">
        <f t="shared" si="36"/>
        <v>..</v>
      </c>
      <c r="F83" s="60" t="str">
        <f t="shared" si="36"/>
        <v>..</v>
      </c>
      <c r="G83" s="60" t="str">
        <f t="shared" si="36"/>
        <v>..</v>
      </c>
      <c r="H83" s="60" t="str">
        <f t="shared" ref="H83" si="37">IFERROR(100*_xlfn.RRI(38,H21,H59),"..")</f>
        <v>..</v>
      </c>
      <c r="I83" s="60" t="str">
        <f>IFERROR(100*_xlfn.RRI(38,I21,I59),"..")</f>
        <v>..</v>
      </c>
      <c r="J83" s="60" t="str">
        <f t="shared" ref="J83" si="38">IFERROR(100*_xlfn.RRI(38,J21,J59),"..")</f>
        <v>..</v>
      </c>
    </row>
    <row r="84" spans="1:10" x14ac:dyDescent="0.25">
      <c r="B84" s="60"/>
      <c r="C84" s="60"/>
      <c r="D84" s="60"/>
      <c r="E84" s="60"/>
      <c r="F84" s="60"/>
      <c r="G84" s="60"/>
      <c r="H84" s="60"/>
      <c r="I84" s="60"/>
      <c r="J84" s="60"/>
    </row>
    <row r="85" spans="1:10" x14ac:dyDescent="0.25">
      <c r="A85" s="5" t="s">
        <v>599</v>
      </c>
      <c r="B85" s="60"/>
      <c r="C85" s="60"/>
      <c r="D85" s="60"/>
      <c r="E85" s="60"/>
      <c r="F85" s="60"/>
      <c r="G85" s="60"/>
      <c r="H85" s="60"/>
      <c r="I85" s="60"/>
      <c r="J85" s="60"/>
    </row>
    <row r="86" spans="1:10" x14ac:dyDescent="0.25">
      <c r="A86" s="105" t="s">
        <v>580</v>
      </c>
      <c r="B86" s="60">
        <f>IFERROR(100*_xlfn.RRI(10,B54,B64),"..")</f>
        <v>1.0187227928398768</v>
      </c>
      <c r="C86" s="60">
        <f t="shared" ref="C86:G86" si="39">IFERROR(100*_xlfn.RRI(10,C54,C64),"..")</f>
        <v>0.9877762522493061</v>
      </c>
      <c r="D86" s="60">
        <f t="shared" si="39"/>
        <v>-0.38060256235858958</v>
      </c>
      <c r="E86" s="60">
        <f t="shared" si="39"/>
        <v>-0.42056933417878861</v>
      </c>
      <c r="F86" s="60" t="str">
        <f t="shared" si="39"/>
        <v>..</v>
      </c>
      <c r="G86" s="60" t="str">
        <f t="shared" si="39"/>
        <v>..</v>
      </c>
      <c r="H86" s="60" t="str">
        <f t="shared" ref="H86" si="40">IFERROR(100*_xlfn.RRI(10,H54,H64),"..")</f>
        <v>..</v>
      </c>
      <c r="I86" s="60" t="str">
        <f>IFERROR(100*_xlfn.RRI(10,I54,I64),"..")</f>
        <v>..</v>
      </c>
      <c r="J86" s="60" t="str">
        <f t="shared" ref="J86" si="41">IFERROR(100*_xlfn.RRI(10,J54,J64),"..")</f>
        <v>..</v>
      </c>
    </row>
    <row r="87" spans="1:10" x14ac:dyDescent="0.25">
      <c r="A87" s="105" t="s">
        <v>587</v>
      </c>
      <c r="B87" s="60">
        <f t="shared" ref="B87:G87" si="42">IFERROR(100*_xlfn.RRI(12,B52,B64),"..")</f>
        <v>0.80896804630297137</v>
      </c>
      <c r="C87" s="60">
        <f t="shared" si="42"/>
        <v>0.75488758506097042</v>
      </c>
      <c r="D87" s="60">
        <f t="shared" si="42"/>
        <v>-0.28896262510113013</v>
      </c>
      <c r="E87" s="60">
        <f t="shared" si="42"/>
        <v>-0.35059747884268466</v>
      </c>
      <c r="F87" s="60" t="str">
        <f t="shared" si="42"/>
        <v>..</v>
      </c>
      <c r="G87" s="60" t="str">
        <f t="shared" si="42"/>
        <v>..</v>
      </c>
      <c r="H87" s="60" t="str">
        <f t="shared" ref="H87" si="43">IFERROR(100*_xlfn.RRI(12,H52,H64),"..")</f>
        <v>..</v>
      </c>
      <c r="I87" s="60" t="str">
        <f t="shared" ref="I87:J87" si="44">IFERROR(100*_xlfn.RRI(12,I52,I64),"..")</f>
        <v>..</v>
      </c>
      <c r="J87" s="60" t="str">
        <f t="shared" si="44"/>
        <v>..</v>
      </c>
    </row>
    <row r="88" spans="1:10" x14ac:dyDescent="0.25">
      <c r="A88" s="105" t="s">
        <v>583</v>
      </c>
      <c r="B88" s="60">
        <f t="shared" ref="B88:G88" si="45">IFERROR(100*_xlfn.RRI(7,B46,B53),"..")</f>
        <v>1.2689908474204037</v>
      </c>
      <c r="C88" s="60">
        <f t="shared" si="45"/>
        <v>1.2577839308883787</v>
      </c>
      <c r="D88" s="60">
        <f t="shared" si="45"/>
        <v>-0.52865126912595706</v>
      </c>
      <c r="E88" s="60">
        <f t="shared" si="45"/>
        <v>-0.5393887756849236</v>
      </c>
      <c r="F88" s="60">
        <f t="shared" si="45"/>
        <v>-0.47196286400884579</v>
      </c>
      <c r="G88" s="60" t="str">
        <f t="shared" si="45"/>
        <v>..</v>
      </c>
      <c r="H88" s="60" t="str">
        <f t="shared" ref="H88" si="46">IFERROR(100*_xlfn.RRI(7,H46,H53),"..")</f>
        <v>..</v>
      </c>
      <c r="I88" s="60" t="str">
        <f t="shared" ref="I88:J88" si="47">IFERROR(100*_xlfn.RRI(7,I46,I53),"..")</f>
        <v>..</v>
      </c>
      <c r="J88" s="60" t="str">
        <f t="shared" si="47"/>
        <v>..</v>
      </c>
    </row>
    <row r="89" spans="1:10" x14ac:dyDescent="0.25">
      <c r="A89" s="105" t="s">
        <v>588</v>
      </c>
      <c r="B89" s="60">
        <f t="shared" ref="B89:G89" si="48">IFERROR(100*_xlfn.RRI(9,B44,B53),"..")</f>
        <v>1.7141700958666295</v>
      </c>
      <c r="C89" s="60">
        <f t="shared" si="48"/>
        <v>1.630433115654073</v>
      </c>
      <c r="D89" s="60">
        <f t="shared" si="48"/>
        <v>-0.30088317232600525</v>
      </c>
      <c r="E89" s="60">
        <f t="shared" si="48"/>
        <v>-0.41977658733834966</v>
      </c>
      <c r="F89" s="60">
        <f t="shared" si="48"/>
        <v>-0.25850488367277213</v>
      </c>
      <c r="G89" s="60" t="str">
        <f t="shared" si="48"/>
        <v>..</v>
      </c>
      <c r="H89" s="60" t="str">
        <f t="shared" ref="H89" si="49">IFERROR(100*_xlfn.RRI(9,H44,H53),"..")</f>
        <v>..</v>
      </c>
      <c r="I89" s="60" t="str">
        <f t="shared" ref="I89:J89" si="50">IFERROR(100*_xlfn.RRI(9,I44,I53),"..")</f>
        <v>..</v>
      </c>
      <c r="J89" s="60" t="str">
        <f t="shared" si="50"/>
        <v>..</v>
      </c>
    </row>
    <row r="90" spans="1:10" x14ac:dyDescent="0.25">
      <c r="A90" s="105" t="s">
        <v>584</v>
      </c>
      <c r="B90" s="60" t="str">
        <f t="shared" ref="B90:G90" si="51">IFERROR(100*_xlfn.RRI(10,B35,B45),"..")</f>
        <v>..</v>
      </c>
      <c r="C90" s="60" t="str">
        <f t="shared" si="51"/>
        <v>..</v>
      </c>
      <c r="D90" s="60" t="str">
        <f t="shared" si="51"/>
        <v>..</v>
      </c>
      <c r="E90" s="60" t="str">
        <f t="shared" si="51"/>
        <v>..</v>
      </c>
      <c r="F90" s="60">
        <f t="shared" si="51"/>
        <v>-1.446553520957472</v>
      </c>
      <c r="G90" s="60" t="str">
        <f t="shared" si="51"/>
        <v>..</v>
      </c>
      <c r="H90" s="60" t="str">
        <f t="shared" ref="H90" si="52">IFERROR(100*_xlfn.RRI(10,H35,H45),"..")</f>
        <v>..</v>
      </c>
      <c r="I90" s="60" t="str">
        <f t="shared" ref="I90:J90" si="53">IFERROR(100*_xlfn.RRI(10,I35,I45),"..")</f>
        <v>..</v>
      </c>
      <c r="J90" s="60" t="str">
        <f t="shared" si="53"/>
        <v>..</v>
      </c>
    </row>
    <row r="91" spans="1:10" x14ac:dyDescent="0.25">
      <c r="A91" s="105" t="s">
        <v>591</v>
      </c>
      <c r="B91" s="60" t="str">
        <f t="shared" ref="B91:G91" si="54">IFERROR(100*_xlfn.RRI(12,B33,B45),"..")</f>
        <v>..</v>
      </c>
      <c r="C91" s="60" t="str">
        <f t="shared" si="54"/>
        <v>..</v>
      </c>
      <c r="D91" s="60" t="str">
        <f t="shared" si="54"/>
        <v>..</v>
      </c>
      <c r="E91" s="60" t="str">
        <f t="shared" si="54"/>
        <v>..</v>
      </c>
      <c r="F91" s="60">
        <f t="shared" si="54"/>
        <v>-1.3451947011868914</v>
      </c>
      <c r="G91" s="60" t="str">
        <f t="shared" si="54"/>
        <v>..</v>
      </c>
      <c r="H91" s="60" t="str">
        <f t="shared" ref="H91" si="55">IFERROR(100*_xlfn.RRI(12,H33,H45),"..")</f>
        <v>..</v>
      </c>
      <c r="I91" s="60" t="str">
        <f t="shared" ref="I91:J91" si="56">IFERROR(100*_xlfn.RRI(12,I33,I45),"..")</f>
        <v>..</v>
      </c>
      <c r="J91" s="60" t="str">
        <f t="shared" si="56"/>
        <v>..</v>
      </c>
    </row>
    <row r="92" spans="1:10" x14ac:dyDescent="0.25">
      <c r="A92" s="105" t="s">
        <v>585</v>
      </c>
      <c r="B92" s="60" t="str">
        <f t="shared" ref="B92:G92" si="57">IFERROR(100*_xlfn.RRI(7,B27,B34),"..")</f>
        <v>..</v>
      </c>
      <c r="C92" s="60" t="str">
        <f t="shared" si="57"/>
        <v>..</v>
      </c>
      <c r="D92" s="60" t="str">
        <f t="shared" si="57"/>
        <v>..</v>
      </c>
      <c r="E92" s="60" t="str">
        <f t="shared" si="57"/>
        <v>..</v>
      </c>
      <c r="F92" s="60">
        <f t="shared" si="57"/>
        <v>-0.69646052178002904</v>
      </c>
      <c r="G92" s="60" t="str">
        <f t="shared" si="57"/>
        <v>..</v>
      </c>
      <c r="H92" s="60" t="str">
        <f t="shared" ref="H92" si="58">IFERROR(100*_xlfn.RRI(7,H27,H34),"..")</f>
        <v>..</v>
      </c>
      <c r="I92" s="60">
        <f t="shared" ref="I92:J92" si="59">IFERROR(100*_xlfn.RRI(7,I27,I34),"..")</f>
        <v>3.4811763523056483</v>
      </c>
      <c r="J92" s="60">
        <f t="shared" si="59"/>
        <v>0.58831649229318383</v>
      </c>
    </row>
    <row r="93" spans="1:10" x14ac:dyDescent="0.25">
      <c r="A93" s="105" t="s">
        <v>589</v>
      </c>
      <c r="B93" s="60" t="str">
        <f t="shared" ref="B93:G93" si="60">IFERROR(100*_xlfn.RRI(9,B25,B34),"..")</f>
        <v>..</v>
      </c>
      <c r="C93" s="60" t="str">
        <f t="shared" si="60"/>
        <v>..</v>
      </c>
      <c r="D93" s="60" t="str">
        <f t="shared" si="60"/>
        <v>..</v>
      </c>
      <c r="E93" s="60" t="str">
        <f t="shared" si="60"/>
        <v>..</v>
      </c>
      <c r="F93" s="60" t="str">
        <f t="shared" si="60"/>
        <v>..</v>
      </c>
      <c r="G93" s="60" t="str">
        <f t="shared" si="60"/>
        <v>..</v>
      </c>
      <c r="H93" s="60" t="str">
        <f t="shared" ref="H93" si="61">IFERROR(100*_xlfn.RRI(9,H25,H34),"..")</f>
        <v>..</v>
      </c>
      <c r="I93" s="60">
        <f t="shared" ref="I93:J93" si="62">IFERROR(100*_xlfn.RRI(9,I25,I34),"..")</f>
        <v>2.5578215052323383</v>
      </c>
      <c r="J93" s="60">
        <f t="shared" si="62"/>
        <v>0.83177525996065427</v>
      </c>
    </row>
    <row r="94" spans="1:10" x14ac:dyDescent="0.25">
      <c r="A94" s="105" t="s">
        <v>586</v>
      </c>
      <c r="B94" s="60" t="str">
        <f t="shared" ref="B94:G94" si="63">IFERROR(100*_xlfn.RRI(4,B22,B26),"..")</f>
        <v>..</v>
      </c>
      <c r="C94" s="60" t="str">
        <f t="shared" si="63"/>
        <v>..</v>
      </c>
      <c r="D94" s="60" t="str">
        <f t="shared" si="63"/>
        <v>..</v>
      </c>
      <c r="E94" s="60" t="str">
        <f t="shared" si="63"/>
        <v>..</v>
      </c>
      <c r="F94" s="60" t="str">
        <f t="shared" si="63"/>
        <v>..</v>
      </c>
      <c r="G94" s="60" t="str">
        <f t="shared" si="63"/>
        <v>..</v>
      </c>
      <c r="H94" s="60" t="str">
        <f t="shared" ref="H94" si="64">IFERROR(100*_xlfn.RRI(4,H22,H26),"..")</f>
        <v>..</v>
      </c>
      <c r="I94" s="60">
        <f t="shared" ref="I94:J94" si="65">IFERROR(100*_xlfn.RRI(4,I22,I26),"..")</f>
        <v>2.8639175680671425</v>
      </c>
      <c r="J94" s="60">
        <f t="shared" si="65"/>
        <v>0.1530226357691955</v>
      </c>
    </row>
    <row r="95" spans="1:10" x14ac:dyDescent="0.25">
      <c r="A95" s="105" t="s">
        <v>590</v>
      </c>
      <c r="B95" s="60" t="str">
        <f>IFERROR(100*_xlfn.RRI(6,B20,B26),"..")</f>
        <v>..</v>
      </c>
      <c r="C95" s="60" t="str">
        <f t="shared" ref="C95:J95" si="66">IFERROR(100*_xlfn.RRI(6,C20,C26),"..")</f>
        <v>..</v>
      </c>
      <c r="D95" s="60" t="str">
        <f t="shared" si="66"/>
        <v>..</v>
      </c>
      <c r="E95" s="60" t="str">
        <f t="shared" si="66"/>
        <v>..</v>
      </c>
      <c r="F95" s="60" t="str">
        <f t="shared" si="66"/>
        <v>..</v>
      </c>
      <c r="G95" s="60" t="str">
        <f t="shared" si="66"/>
        <v>..</v>
      </c>
      <c r="H95" s="60">
        <f t="shared" si="66"/>
        <v>0.3590799064170147</v>
      </c>
      <c r="I95" s="60" t="str">
        <f t="shared" si="66"/>
        <v>..</v>
      </c>
      <c r="J95" s="60" t="str">
        <f t="shared" si="66"/>
        <v>..</v>
      </c>
    </row>
    <row r="96" spans="1:10" x14ac:dyDescent="0.25">
      <c r="A96" s="5"/>
      <c r="B96" s="60"/>
      <c r="C96" s="60"/>
      <c r="D96" s="60"/>
      <c r="E96" s="60"/>
      <c r="F96" s="60"/>
      <c r="G96" s="60"/>
      <c r="H96" s="60"/>
      <c r="I96" s="60"/>
      <c r="J96" s="60"/>
    </row>
    <row r="97" spans="1:10" x14ac:dyDescent="0.25">
      <c r="A97" s="5" t="s">
        <v>601</v>
      </c>
      <c r="B97" s="56"/>
      <c r="C97" s="56"/>
      <c r="D97" s="56"/>
      <c r="E97" s="56"/>
      <c r="F97" s="56"/>
      <c r="G97" s="56"/>
      <c r="H97" s="56"/>
      <c r="I97" s="56"/>
      <c r="J97" s="56"/>
    </row>
    <row r="98" spans="1:10" x14ac:dyDescent="0.25">
      <c r="A98" s="105" t="s">
        <v>501</v>
      </c>
      <c r="B98" s="60" t="str">
        <f t="shared" ref="B98:G98" si="67">IFERROR(100*_xlfn.RRI(19,B26,B45),"..")</f>
        <v>..</v>
      </c>
      <c r="C98" s="60" t="str">
        <f t="shared" si="67"/>
        <v>..</v>
      </c>
      <c r="D98" s="60" t="str">
        <f t="shared" si="67"/>
        <v>..</v>
      </c>
      <c r="E98" s="60" t="str">
        <f t="shared" si="67"/>
        <v>..</v>
      </c>
      <c r="F98" s="60">
        <f t="shared" si="67"/>
        <v>-1.078375189601577</v>
      </c>
      <c r="G98" s="60" t="str">
        <f t="shared" si="67"/>
        <v>..</v>
      </c>
      <c r="H98" s="60" t="str">
        <f t="shared" ref="H98" si="68">IFERROR(100*_xlfn.RRI(19,H26,H45),"..")</f>
        <v>..</v>
      </c>
      <c r="I98" s="60" t="str">
        <f t="shared" ref="I98:J98" si="69">IFERROR(100*_xlfn.RRI(19,I26,I45),"..")</f>
        <v>..</v>
      </c>
      <c r="J98" s="60" t="str">
        <f t="shared" si="69"/>
        <v>..</v>
      </c>
    </row>
    <row r="99" spans="1:10" x14ac:dyDescent="0.25">
      <c r="A99" s="105" t="s">
        <v>526</v>
      </c>
      <c r="B99" s="60">
        <f>IFERROR(100*_xlfn.RRI(14,B42,B56),"..")</f>
        <v>1.3130136534737158</v>
      </c>
      <c r="C99" s="60">
        <f t="shared" ref="C99:G99" si="70">IFERROR(100*_xlfn.RRI(14,C42,C56),"..")</f>
        <v>1.1516650698266906</v>
      </c>
      <c r="D99" s="60">
        <f t="shared" si="70"/>
        <v>-0.47682093085529287</v>
      </c>
      <c r="E99" s="60">
        <f t="shared" si="70"/>
        <v>-0.61766778000743594</v>
      </c>
      <c r="F99" s="60">
        <f t="shared" si="70"/>
        <v>-0.39808934527354456</v>
      </c>
      <c r="G99" s="60" t="str">
        <f t="shared" si="70"/>
        <v>..</v>
      </c>
      <c r="H99" s="60" t="str">
        <f t="shared" ref="H99" si="71">IFERROR(100*_xlfn.RRI(14,H42,H56),"..")</f>
        <v>..</v>
      </c>
      <c r="I99" s="60" t="str">
        <f>IFERROR(100*_xlfn.RRI(14,I42,I56),"..")</f>
        <v>..</v>
      </c>
      <c r="J99" s="60" t="str">
        <f t="shared" ref="J99" si="72">IFERROR(100*_xlfn.RRI(14,J42,J56),"..")</f>
        <v>..</v>
      </c>
    </row>
    <row r="100" spans="1:10" x14ac:dyDescent="0.25">
      <c r="A100" s="105" t="s">
        <v>558</v>
      </c>
      <c r="B100" s="60">
        <f t="shared" ref="B100:G100" si="73">IFERROR(100*_xlfn.RRI(6,B53,B59),"..")</f>
        <v>0.3774346683744545</v>
      </c>
      <c r="C100" s="60">
        <f t="shared" si="73"/>
        <v>0.36228178789829979</v>
      </c>
      <c r="D100" s="60">
        <f t="shared" si="73"/>
        <v>-0.40499482512934559</v>
      </c>
      <c r="E100" s="60">
        <f t="shared" si="73"/>
        <v>-0.3787012906775078</v>
      </c>
      <c r="F100" s="60">
        <f t="shared" si="73"/>
        <v>-0.51154809125304457</v>
      </c>
      <c r="G100" s="60" t="str">
        <f t="shared" si="73"/>
        <v>..</v>
      </c>
      <c r="H100" s="60" t="str">
        <f t="shared" ref="H100" si="74">IFERROR(100*_xlfn.RRI(6,H53,H59),"..")</f>
        <v>..</v>
      </c>
      <c r="I100" s="60" t="str">
        <f t="shared" ref="I100:J100" si="75">IFERROR(100*_xlfn.RRI(6,I53,I59),"..")</f>
        <v>..</v>
      </c>
      <c r="J100" s="60" t="str">
        <f t="shared" si="75"/>
        <v>..</v>
      </c>
    </row>
    <row r="101" spans="1:10" x14ac:dyDescent="0.25">
      <c r="A101" s="105" t="s">
        <v>579</v>
      </c>
      <c r="B101" s="60">
        <f t="shared" ref="B101:G101" si="76">IFERROR(100*_xlfn.RRI(5,B59,B64),"..")</f>
        <v>1.3589037788992675</v>
      </c>
      <c r="C101" s="60">
        <f t="shared" si="76"/>
        <v>1.3199835535163684</v>
      </c>
      <c r="D101" s="60">
        <f t="shared" si="76"/>
        <v>-7.0521931947764571E-2</v>
      </c>
      <c r="E101" s="60">
        <f t="shared" si="76"/>
        <v>-0.13192658089974385</v>
      </c>
      <c r="F101" s="60" t="str">
        <f t="shared" si="76"/>
        <v>..</v>
      </c>
      <c r="G101" s="60" t="str">
        <f t="shared" si="76"/>
        <v>..</v>
      </c>
      <c r="H101" s="60" t="str">
        <f t="shared" ref="H101" si="77">IFERROR(100*_xlfn.RRI(5,H59,H64),"..")</f>
        <v>..</v>
      </c>
      <c r="I101" s="60" t="str">
        <f t="shared" ref="I101:J101" si="78">IFERROR(100*_xlfn.RRI(5,I59,I64),"..")</f>
        <v>..</v>
      </c>
      <c r="J101" s="60" t="str">
        <f t="shared" si="78"/>
        <v>..</v>
      </c>
    </row>
    <row r="102" spans="1:10" x14ac:dyDescent="0.25">
      <c r="A102" s="105" t="s">
        <v>658</v>
      </c>
      <c r="B102" s="60">
        <f t="shared" ref="B102:G102" si="79">IFERROR(100*_xlfn.RRI(8,B56,B64),"..")</f>
        <v>1.0049562555281444</v>
      </c>
      <c r="C102" s="60">
        <f t="shared" si="79"/>
        <v>1.0013051709588217</v>
      </c>
      <c r="D102" s="60">
        <f t="shared" si="79"/>
        <v>-0.26190381281943065</v>
      </c>
      <c r="E102" s="60">
        <f t="shared" si="79"/>
        <v>-0.28601842970907843</v>
      </c>
      <c r="F102" s="60" t="str">
        <f t="shared" si="79"/>
        <v>..</v>
      </c>
      <c r="G102" s="60" t="str">
        <f t="shared" si="79"/>
        <v>..</v>
      </c>
      <c r="H102" s="60" t="str">
        <f t="shared" ref="H102" si="80">IFERROR(100*_xlfn.RRI(8,H56,H64),"..")</f>
        <v>..</v>
      </c>
      <c r="I102" s="60" t="str">
        <f t="shared" ref="I102:J102" si="81">IFERROR(100*_xlfn.RRI(8,I56,I64),"..")</f>
        <v>..</v>
      </c>
      <c r="J102" s="60" t="str">
        <f t="shared" si="81"/>
        <v>..</v>
      </c>
    </row>
    <row r="104" spans="1:10" x14ac:dyDescent="0.25">
      <c r="A104" s="5" t="s">
        <v>497</v>
      </c>
    </row>
    <row r="105" spans="1:10" x14ac:dyDescent="0.25">
      <c r="A105" s="4" t="s">
        <v>1051</v>
      </c>
    </row>
    <row r="106" spans="1:10" x14ac:dyDescent="0.25">
      <c r="A106" s="90" t="s">
        <v>1050</v>
      </c>
    </row>
    <row r="107" spans="1:10" x14ac:dyDescent="0.25">
      <c r="A107" s="105" t="s">
        <v>1052</v>
      </c>
    </row>
    <row r="108" spans="1:10" x14ac:dyDescent="0.25">
      <c r="A108" s="150" t="s">
        <v>1053</v>
      </c>
    </row>
    <row r="109" spans="1:10" x14ac:dyDescent="0.25">
      <c r="A109" s="150" t="s">
        <v>1054</v>
      </c>
    </row>
    <row r="110" spans="1:10" x14ac:dyDescent="0.25">
      <c r="A110" s="147"/>
    </row>
    <row r="111" spans="1:10" x14ac:dyDescent="0.25">
      <c r="A111" s="147"/>
    </row>
    <row r="112" spans="1:10" x14ac:dyDescent="0.25">
      <c r="A112" s="147"/>
    </row>
    <row r="113" spans="1:1" x14ac:dyDescent="0.25">
      <c r="A113" s="147"/>
    </row>
    <row r="114" spans="1:1" x14ac:dyDescent="0.25">
      <c r="A114" s="147"/>
    </row>
    <row r="115" spans="1:1" x14ac:dyDescent="0.25">
      <c r="A115" s="146"/>
    </row>
    <row r="116" spans="1:1" x14ac:dyDescent="0.25">
      <c r="A116" s="146"/>
    </row>
    <row r="117" spans="1:1" x14ac:dyDescent="0.25">
      <c r="A117" s="146"/>
    </row>
    <row r="118" spans="1:1" x14ac:dyDescent="0.25">
      <c r="A118" s="146"/>
    </row>
    <row r="119" spans="1:1" x14ac:dyDescent="0.25">
      <c r="A119" s="104"/>
    </row>
    <row r="120" spans="1:1" x14ac:dyDescent="0.25">
      <c r="A120" s="10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2F2AC-F543-4E64-87A8-C2064A5B6AE3}">
  <dimension ref="A1:L128"/>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RowHeight="15" x14ac:dyDescent="0.25"/>
  <cols>
    <col min="1" max="1" width="9.140625" style="105"/>
    <col min="2" max="12" width="16.28515625" style="4" customWidth="1"/>
    <col min="13" max="16384" width="9.140625" style="4"/>
  </cols>
  <sheetData>
    <row r="1" spans="1:12" x14ac:dyDescent="0.25">
      <c r="A1" s="105" t="s">
        <v>1077</v>
      </c>
    </row>
    <row r="2" spans="1:12" ht="45" x14ac:dyDescent="0.25">
      <c r="A2" s="48"/>
      <c r="B2" s="66" t="s">
        <v>1035</v>
      </c>
      <c r="C2" s="66" t="s">
        <v>1034</v>
      </c>
      <c r="D2" s="66" t="s">
        <v>1116</v>
      </c>
      <c r="E2" s="66"/>
      <c r="F2" s="66"/>
      <c r="G2" s="66"/>
      <c r="H2" s="66"/>
      <c r="I2" s="66"/>
      <c r="J2" s="66"/>
      <c r="K2" s="66"/>
      <c r="L2" s="48"/>
    </row>
    <row r="3" spans="1:12" ht="30" x14ac:dyDescent="0.25">
      <c r="A3" s="54" t="s">
        <v>19</v>
      </c>
      <c r="B3" s="54" t="s">
        <v>225</v>
      </c>
      <c r="C3" s="54" t="s">
        <v>227</v>
      </c>
      <c r="D3" s="93" t="s">
        <v>1119</v>
      </c>
      <c r="E3" s="54"/>
      <c r="F3" s="54"/>
      <c r="G3" s="54"/>
      <c r="H3" s="54"/>
      <c r="I3" s="54"/>
      <c r="J3" s="54"/>
      <c r="K3" s="54"/>
    </row>
    <row r="4" spans="1:12" ht="30" x14ac:dyDescent="0.25">
      <c r="A4" s="54" t="s">
        <v>724</v>
      </c>
      <c r="B4" s="93" t="s">
        <v>980</v>
      </c>
      <c r="C4" s="54" t="s">
        <v>773</v>
      </c>
      <c r="D4" s="54"/>
      <c r="E4" s="54"/>
      <c r="F4" s="93"/>
      <c r="G4" s="54"/>
      <c r="H4" s="54"/>
      <c r="I4" s="54"/>
      <c r="J4" s="54"/>
      <c r="K4" s="54"/>
      <c r="L4" s="54"/>
    </row>
    <row r="5" spans="1:12" x14ac:dyDescent="0.25">
      <c r="A5" s="54" t="s">
        <v>797</v>
      </c>
      <c r="B5" s="54"/>
      <c r="C5" s="54" t="s">
        <v>1036</v>
      </c>
      <c r="D5" s="54"/>
      <c r="E5" s="54"/>
      <c r="F5" s="93"/>
      <c r="G5" s="54"/>
      <c r="H5" s="54"/>
      <c r="I5" s="54"/>
      <c r="J5" s="54"/>
      <c r="K5" s="54"/>
      <c r="L5" s="93"/>
    </row>
    <row r="6" spans="1:12" x14ac:dyDescent="0.25">
      <c r="A6" s="105">
        <v>1961</v>
      </c>
      <c r="B6" s="11">
        <f>StatCanDaily!B18</f>
        <v>7.1</v>
      </c>
      <c r="C6" s="7" t="s">
        <v>213</v>
      </c>
      <c r="D6" s="11">
        <f>B6</f>
        <v>7.1</v>
      </c>
      <c r="K6" s="54"/>
    </row>
    <row r="7" spans="1:12" x14ac:dyDescent="0.25">
      <c r="A7" s="105">
        <v>1962</v>
      </c>
      <c r="B7" s="11">
        <f>StatCanDaily!B19</f>
        <v>5.9</v>
      </c>
      <c r="C7" s="7" t="s">
        <v>213</v>
      </c>
      <c r="D7" s="11">
        <f t="shared" ref="D7:D34" si="0">B7</f>
        <v>5.9</v>
      </c>
    </row>
    <row r="8" spans="1:12" x14ac:dyDescent="0.25">
      <c r="A8" s="105">
        <v>1963</v>
      </c>
      <c r="B8" s="11">
        <f>StatCanDaily!B20</f>
        <v>5.5</v>
      </c>
      <c r="C8" s="7" t="s">
        <v>213</v>
      </c>
      <c r="D8" s="11">
        <f t="shared" si="0"/>
        <v>5.5</v>
      </c>
    </row>
    <row r="9" spans="1:12" x14ac:dyDescent="0.25">
      <c r="A9" s="105">
        <v>1964</v>
      </c>
      <c r="B9" s="11">
        <f>StatCanDaily!B21</f>
        <v>4.7</v>
      </c>
      <c r="C9" s="7" t="s">
        <v>213</v>
      </c>
      <c r="D9" s="11">
        <f t="shared" si="0"/>
        <v>4.7</v>
      </c>
    </row>
    <row r="10" spans="1:12" x14ac:dyDescent="0.25">
      <c r="A10" s="105">
        <v>1965</v>
      </c>
      <c r="B10" s="11">
        <f>StatCanDaily!B22</f>
        <v>3.9</v>
      </c>
      <c r="C10" s="7" t="s">
        <v>213</v>
      </c>
      <c r="D10" s="11">
        <f t="shared" si="0"/>
        <v>3.9</v>
      </c>
      <c r="H10" s="35"/>
      <c r="K10" s="35"/>
    </row>
    <row r="11" spans="1:12" x14ac:dyDescent="0.25">
      <c r="A11" s="105">
        <v>1966</v>
      </c>
      <c r="B11" s="11">
        <f>StatCanDaily!B23</f>
        <v>3.4</v>
      </c>
      <c r="C11" s="7" t="s">
        <v>213</v>
      </c>
      <c r="D11" s="11">
        <f t="shared" si="0"/>
        <v>3.4</v>
      </c>
    </row>
    <row r="12" spans="1:12" x14ac:dyDescent="0.25">
      <c r="A12" s="105">
        <v>1967</v>
      </c>
      <c r="B12" s="11">
        <f>StatCanDaily!B24</f>
        <v>3.8</v>
      </c>
      <c r="C12" s="7" t="s">
        <v>213</v>
      </c>
      <c r="D12" s="11">
        <f t="shared" si="0"/>
        <v>3.8</v>
      </c>
    </row>
    <row r="13" spans="1:12" x14ac:dyDescent="0.25">
      <c r="A13" s="105">
        <v>1968</v>
      </c>
      <c r="B13" s="11">
        <f>StatCanDaily!B25</f>
        <v>4.5</v>
      </c>
      <c r="C13" s="7" t="s">
        <v>213</v>
      </c>
      <c r="D13" s="11">
        <f t="shared" si="0"/>
        <v>4.5</v>
      </c>
    </row>
    <row r="14" spans="1:12" x14ac:dyDescent="0.25">
      <c r="A14" s="105">
        <v>1969</v>
      </c>
      <c r="B14" s="11">
        <f>StatCanDaily!B26</f>
        <v>4.4000000000000004</v>
      </c>
      <c r="C14" s="7" t="s">
        <v>213</v>
      </c>
      <c r="D14" s="11">
        <f t="shared" si="0"/>
        <v>4.4000000000000004</v>
      </c>
    </row>
    <row r="15" spans="1:12" x14ac:dyDescent="0.25">
      <c r="A15" s="105">
        <v>1970</v>
      </c>
      <c r="B15" s="11">
        <f>StatCanDaily!B27</f>
        <v>5.7</v>
      </c>
      <c r="C15" s="7" t="s">
        <v>213</v>
      </c>
      <c r="D15" s="11">
        <f t="shared" si="0"/>
        <v>5.7</v>
      </c>
    </row>
    <row r="16" spans="1:12" x14ac:dyDescent="0.25">
      <c r="A16" s="105">
        <v>1971</v>
      </c>
      <c r="B16" s="11">
        <f>StatCanDaily!B28</f>
        <v>6.2</v>
      </c>
      <c r="C16" s="7" t="s">
        <v>213</v>
      </c>
      <c r="D16" s="11">
        <f t="shared" si="0"/>
        <v>6.2</v>
      </c>
    </row>
    <row r="17" spans="1:11" x14ac:dyDescent="0.25">
      <c r="A17" s="105">
        <v>1972</v>
      </c>
      <c r="B17" s="11">
        <f>StatCanDaily!B29</f>
        <v>6.2</v>
      </c>
      <c r="C17" s="7" t="s">
        <v>213</v>
      </c>
      <c r="D17" s="11">
        <f t="shared" si="0"/>
        <v>6.2</v>
      </c>
    </row>
    <row r="18" spans="1:11" x14ac:dyDescent="0.25">
      <c r="A18" s="105">
        <v>1973</v>
      </c>
      <c r="B18" s="11">
        <f>StatCanDaily!B30</f>
        <v>5.5</v>
      </c>
      <c r="C18" s="7" t="s">
        <v>213</v>
      </c>
      <c r="D18" s="11">
        <f t="shared" si="0"/>
        <v>5.5</v>
      </c>
    </row>
    <row r="19" spans="1:11" x14ac:dyDescent="0.25">
      <c r="A19" s="105">
        <v>1974</v>
      </c>
      <c r="B19" s="11">
        <f>StatCanDaily!B31</f>
        <v>5.3</v>
      </c>
      <c r="C19" s="7" t="s">
        <v>213</v>
      </c>
      <c r="D19" s="11">
        <f t="shared" si="0"/>
        <v>5.3</v>
      </c>
    </row>
    <row r="20" spans="1:11" x14ac:dyDescent="0.25">
      <c r="A20" s="105">
        <v>1975</v>
      </c>
      <c r="B20" s="11">
        <f>StatCanDaily!B32</f>
        <v>6.9</v>
      </c>
      <c r="C20" s="7" t="s">
        <v>213</v>
      </c>
      <c r="D20" s="11">
        <f t="shared" si="0"/>
        <v>6.9</v>
      </c>
    </row>
    <row r="21" spans="1:11" x14ac:dyDescent="0.25">
      <c r="A21" s="105">
        <v>1976</v>
      </c>
      <c r="B21" s="11">
        <f>StatCanDaily!B33</f>
        <v>7.1</v>
      </c>
      <c r="C21" s="7" t="s">
        <v>213</v>
      </c>
      <c r="D21" s="11">
        <f t="shared" si="0"/>
        <v>7.1</v>
      </c>
      <c r="I21" s="34"/>
      <c r="J21" s="35"/>
      <c r="K21" s="35"/>
    </row>
    <row r="22" spans="1:11" x14ac:dyDescent="0.25">
      <c r="A22" s="105">
        <v>1977</v>
      </c>
      <c r="B22" s="11">
        <f>StatCanDaily!B34</f>
        <v>8</v>
      </c>
      <c r="C22" s="7" t="s">
        <v>213</v>
      </c>
      <c r="D22" s="11">
        <f t="shared" si="0"/>
        <v>8</v>
      </c>
      <c r="I22" s="34"/>
      <c r="J22" s="35"/>
      <c r="K22" s="35"/>
    </row>
    <row r="23" spans="1:11" x14ac:dyDescent="0.25">
      <c r="A23" s="105">
        <v>1978</v>
      </c>
      <c r="B23" s="11">
        <f>StatCanDaily!B35</f>
        <v>8.4</v>
      </c>
      <c r="C23" s="7" t="s">
        <v>213</v>
      </c>
      <c r="D23" s="11">
        <f t="shared" si="0"/>
        <v>8.4</v>
      </c>
      <c r="I23" s="34"/>
      <c r="J23" s="35"/>
      <c r="K23" s="35"/>
    </row>
    <row r="24" spans="1:11" x14ac:dyDescent="0.25">
      <c r="A24" s="105">
        <v>1979</v>
      </c>
      <c r="B24" s="11">
        <f>StatCanDaily!B36</f>
        <v>7.5</v>
      </c>
      <c r="C24" s="7" t="s">
        <v>213</v>
      </c>
      <c r="D24" s="11">
        <f t="shared" si="0"/>
        <v>7.5</v>
      </c>
      <c r="I24" s="34"/>
      <c r="J24" s="35"/>
      <c r="K24" s="35"/>
    </row>
    <row r="25" spans="1:11" x14ac:dyDescent="0.25">
      <c r="A25" s="105">
        <v>1980</v>
      </c>
      <c r="B25" s="11">
        <f>StatCanDaily!B37</f>
        <v>7.5</v>
      </c>
      <c r="C25" s="7" t="s">
        <v>213</v>
      </c>
      <c r="D25" s="11">
        <f t="shared" si="0"/>
        <v>7.5</v>
      </c>
      <c r="I25" s="34"/>
      <c r="J25" s="35"/>
      <c r="K25" s="35"/>
    </row>
    <row r="26" spans="1:11" x14ac:dyDescent="0.25">
      <c r="A26" s="105">
        <v>1981</v>
      </c>
      <c r="B26" s="11">
        <f>StatCanDaily!B38</f>
        <v>7.6</v>
      </c>
      <c r="C26" s="7" t="s">
        <v>213</v>
      </c>
      <c r="D26" s="11">
        <f t="shared" si="0"/>
        <v>7.6</v>
      </c>
      <c r="I26" s="34"/>
      <c r="J26" s="35"/>
      <c r="K26" s="35"/>
    </row>
    <row r="27" spans="1:11" x14ac:dyDescent="0.25">
      <c r="A27" s="105">
        <v>1982</v>
      </c>
      <c r="B27" s="11">
        <f>StatCanDaily!B39</f>
        <v>11</v>
      </c>
      <c r="C27" s="7" t="s">
        <v>213</v>
      </c>
      <c r="D27" s="11">
        <f t="shared" si="0"/>
        <v>11</v>
      </c>
      <c r="I27" s="34"/>
      <c r="J27" s="35"/>
      <c r="K27" s="35"/>
    </row>
    <row r="28" spans="1:11" x14ac:dyDescent="0.25">
      <c r="A28" s="105">
        <v>1983</v>
      </c>
      <c r="B28" s="11">
        <f>StatCanDaily!B40</f>
        <v>12</v>
      </c>
      <c r="C28" s="7" t="s">
        <v>213</v>
      </c>
      <c r="D28" s="11">
        <f t="shared" si="0"/>
        <v>12</v>
      </c>
      <c r="I28" s="34"/>
      <c r="J28" s="35"/>
      <c r="K28" s="35"/>
    </row>
    <row r="29" spans="1:11" x14ac:dyDescent="0.25">
      <c r="A29" s="105">
        <v>1984</v>
      </c>
      <c r="B29" s="11">
        <f>StatCanDaily!B41</f>
        <v>11.3</v>
      </c>
      <c r="C29" s="7" t="s">
        <v>213</v>
      </c>
      <c r="D29" s="11">
        <f t="shared" si="0"/>
        <v>11.3</v>
      </c>
      <c r="I29" s="34"/>
      <c r="J29" s="35"/>
      <c r="K29" s="35"/>
    </row>
    <row r="30" spans="1:11" x14ac:dyDescent="0.25">
      <c r="A30" s="105">
        <v>1985</v>
      </c>
      <c r="B30" s="11">
        <f>StatCanDaily!B42</f>
        <v>10.5</v>
      </c>
      <c r="C30" s="7" t="s">
        <v>213</v>
      </c>
      <c r="D30" s="11">
        <f t="shared" si="0"/>
        <v>10.5</v>
      </c>
      <c r="I30" s="34"/>
      <c r="J30" s="35"/>
      <c r="K30" s="35"/>
    </row>
    <row r="31" spans="1:11" x14ac:dyDescent="0.25">
      <c r="A31" s="105">
        <v>1986</v>
      </c>
      <c r="B31" s="11">
        <f>StatCanDaily!B43</f>
        <v>9.6</v>
      </c>
      <c r="C31" s="7" t="s">
        <v>213</v>
      </c>
      <c r="D31" s="11">
        <f t="shared" si="0"/>
        <v>9.6</v>
      </c>
      <c r="G31" s="35"/>
      <c r="H31" s="35"/>
      <c r="I31" s="34"/>
      <c r="J31" s="35"/>
      <c r="K31" s="35"/>
    </row>
    <row r="32" spans="1:11" x14ac:dyDescent="0.25">
      <c r="A32" s="105">
        <v>1987</v>
      </c>
      <c r="B32" s="11">
        <f>StatCanDaily!B44</f>
        <v>8.8000000000000007</v>
      </c>
      <c r="C32" s="7" t="s">
        <v>213</v>
      </c>
      <c r="D32" s="11">
        <f t="shared" si="0"/>
        <v>8.8000000000000007</v>
      </c>
      <c r="I32" s="34"/>
      <c r="J32" s="35"/>
      <c r="K32" s="35"/>
    </row>
    <row r="33" spans="1:11" x14ac:dyDescent="0.25">
      <c r="A33" s="105">
        <v>1988</v>
      </c>
      <c r="B33" s="11">
        <f>StatCanDaily!B45</f>
        <v>7.8</v>
      </c>
      <c r="C33" s="7" t="s">
        <v>213</v>
      </c>
      <c r="D33" s="11">
        <f t="shared" si="0"/>
        <v>7.8</v>
      </c>
      <c r="I33" s="34"/>
      <c r="J33" s="35"/>
      <c r="K33" s="35"/>
    </row>
    <row r="34" spans="1:11" x14ac:dyDescent="0.25">
      <c r="A34" s="105">
        <v>1989</v>
      </c>
      <c r="B34" s="11">
        <f>StatCanDaily!B46</f>
        <v>7.5</v>
      </c>
      <c r="C34" s="7" t="s">
        <v>213</v>
      </c>
      <c r="D34" s="11">
        <f t="shared" si="0"/>
        <v>7.5</v>
      </c>
      <c r="I34" s="34"/>
      <c r="J34" s="35"/>
      <c r="K34" s="35"/>
    </row>
    <row r="35" spans="1:11" x14ac:dyDescent="0.25">
      <c r="A35" s="105">
        <v>1990</v>
      </c>
      <c r="B35" s="11">
        <f>StatCanDaily!B47</f>
        <v>8.1</v>
      </c>
      <c r="C35" s="11">
        <f>'14-10-0020-01'!B13</f>
        <v>8.1</v>
      </c>
      <c r="D35" s="11">
        <f>C35</f>
        <v>8.1</v>
      </c>
      <c r="I35" s="34"/>
      <c r="J35" s="35"/>
      <c r="K35" s="35"/>
    </row>
    <row r="36" spans="1:11" x14ac:dyDescent="0.25">
      <c r="A36" s="105">
        <v>1991</v>
      </c>
      <c r="B36" s="11">
        <f>StatCanDaily!B48</f>
        <v>10.3</v>
      </c>
      <c r="C36" s="11">
        <f>'14-10-0020-01'!B14</f>
        <v>10.3</v>
      </c>
      <c r="D36" s="11">
        <f t="shared" ref="D36:D64" si="1">C36</f>
        <v>10.3</v>
      </c>
      <c r="I36" s="34"/>
      <c r="J36" s="35"/>
      <c r="K36" s="35"/>
    </row>
    <row r="37" spans="1:11" x14ac:dyDescent="0.25">
      <c r="A37" s="105">
        <v>1992</v>
      </c>
      <c r="B37" s="11">
        <f>StatCanDaily!B49</f>
        <v>11.2</v>
      </c>
      <c r="C37" s="11">
        <f>'14-10-0020-01'!B15</f>
        <v>11.2</v>
      </c>
      <c r="D37" s="11">
        <f t="shared" si="1"/>
        <v>11.2</v>
      </c>
      <c r="I37" s="34"/>
      <c r="J37" s="35"/>
      <c r="K37" s="35"/>
    </row>
    <row r="38" spans="1:11" x14ac:dyDescent="0.25">
      <c r="A38" s="105">
        <v>1993</v>
      </c>
      <c r="B38" s="11">
        <f>StatCanDaily!B50</f>
        <v>11.4</v>
      </c>
      <c r="C38" s="11">
        <f>'14-10-0020-01'!B16</f>
        <v>11.4</v>
      </c>
      <c r="D38" s="11">
        <f t="shared" si="1"/>
        <v>11.4</v>
      </c>
      <c r="I38" s="34"/>
      <c r="J38" s="35"/>
      <c r="K38" s="35"/>
    </row>
    <row r="39" spans="1:11" x14ac:dyDescent="0.25">
      <c r="A39" s="105">
        <v>1994</v>
      </c>
      <c r="B39" s="11">
        <f>StatCanDaily!B51</f>
        <v>10.4</v>
      </c>
      <c r="C39" s="11">
        <f>'14-10-0020-01'!B17</f>
        <v>10.4</v>
      </c>
      <c r="D39" s="11">
        <f t="shared" si="1"/>
        <v>10.4</v>
      </c>
      <c r="I39" s="34"/>
      <c r="J39" s="35"/>
      <c r="K39" s="35"/>
    </row>
    <row r="40" spans="1:11" x14ac:dyDescent="0.25">
      <c r="A40" s="105">
        <v>1995</v>
      </c>
      <c r="B40" s="11">
        <f>StatCanDaily!B52</f>
        <v>9.5</v>
      </c>
      <c r="C40" s="11">
        <f>'14-10-0020-01'!B18</f>
        <v>9.5</v>
      </c>
      <c r="D40" s="11">
        <f t="shared" si="1"/>
        <v>9.5</v>
      </c>
      <c r="I40" s="34"/>
      <c r="J40" s="35"/>
      <c r="K40" s="35"/>
    </row>
    <row r="41" spans="1:11" x14ac:dyDescent="0.25">
      <c r="A41" s="105">
        <v>1996</v>
      </c>
      <c r="B41" s="11">
        <f>StatCanDaily!B53</f>
        <v>9.6</v>
      </c>
      <c r="C41" s="11">
        <f>'14-10-0020-01'!B19</f>
        <v>9.6</v>
      </c>
      <c r="D41" s="11">
        <f t="shared" si="1"/>
        <v>9.6</v>
      </c>
    </row>
    <row r="42" spans="1:11" x14ac:dyDescent="0.25">
      <c r="A42" s="105">
        <v>1997</v>
      </c>
      <c r="B42" s="11">
        <f>StatCanDaily!B54</f>
        <v>9.1</v>
      </c>
      <c r="C42" s="11">
        <f>'14-10-0020-01'!B20</f>
        <v>9.1</v>
      </c>
      <c r="D42" s="11">
        <f t="shared" si="1"/>
        <v>9.1</v>
      </c>
      <c r="K42" s="3"/>
    </row>
    <row r="43" spans="1:11" x14ac:dyDescent="0.25">
      <c r="A43" s="105">
        <v>1998</v>
      </c>
      <c r="B43" s="11">
        <f>StatCanDaily!B55</f>
        <v>8.3000000000000007</v>
      </c>
      <c r="C43" s="11">
        <f>'14-10-0020-01'!B21</f>
        <v>8.3000000000000007</v>
      </c>
      <c r="D43" s="11">
        <f t="shared" si="1"/>
        <v>8.3000000000000007</v>
      </c>
      <c r="K43" s="3"/>
    </row>
    <row r="44" spans="1:11" x14ac:dyDescent="0.25">
      <c r="A44" s="105">
        <v>1999</v>
      </c>
      <c r="B44" s="11">
        <f>StatCanDaily!B56</f>
        <v>7.6</v>
      </c>
      <c r="C44" s="11">
        <f>'14-10-0020-01'!B22</f>
        <v>7.6</v>
      </c>
      <c r="D44" s="11">
        <f t="shared" si="1"/>
        <v>7.6</v>
      </c>
      <c r="K44" s="3"/>
    </row>
    <row r="45" spans="1:11" x14ac:dyDescent="0.25">
      <c r="A45" s="105">
        <v>2000</v>
      </c>
      <c r="B45" s="11">
        <f>StatCanDaily!B57</f>
        <v>6.8</v>
      </c>
      <c r="C45" s="11">
        <f>'14-10-0020-01'!B23</f>
        <v>6.8</v>
      </c>
      <c r="D45" s="11">
        <f t="shared" si="1"/>
        <v>6.8</v>
      </c>
      <c r="K45" s="3"/>
    </row>
    <row r="46" spans="1:11" x14ac:dyDescent="0.25">
      <c r="A46" s="105">
        <v>2001</v>
      </c>
      <c r="B46" s="11">
        <f>StatCanDaily!B58</f>
        <v>7.2</v>
      </c>
      <c r="C46" s="11">
        <f>'14-10-0020-01'!B24</f>
        <v>7.2</v>
      </c>
      <c r="D46" s="11">
        <f t="shared" si="1"/>
        <v>7.2</v>
      </c>
      <c r="K46" s="3"/>
    </row>
    <row r="47" spans="1:11" x14ac:dyDescent="0.25">
      <c r="A47" s="105">
        <v>2002</v>
      </c>
      <c r="B47" s="11">
        <f>StatCanDaily!B59</f>
        <v>7.7</v>
      </c>
      <c r="C47" s="11">
        <f>'14-10-0020-01'!B25</f>
        <v>7.7</v>
      </c>
      <c r="D47" s="11">
        <f t="shared" si="1"/>
        <v>7.7</v>
      </c>
      <c r="K47" s="3"/>
    </row>
    <row r="48" spans="1:11" x14ac:dyDescent="0.25">
      <c r="A48" s="105">
        <v>2003</v>
      </c>
      <c r="B48" s="11">
        <f>StatCanDaily!B60</f>
        <v>7.6</v>
      </c>
      <c r="C48" s="11">
        <f>'14-10-0020-01'!B26</f>
        <v>7.6</v>
      </c>
      <c r="D48" s="11">
        <f t="shared" si="1"/>
        <v>7.6</v>
      </c>
      <c r="K48" s="3"/>
    </row>
    <row r="49" spans="1:11" x14ac:dyDescent="0.25">
      <c r="A49" s="105">
        <v>2004</v>
      </c>
      <c r="B49" s="11">
        <f>StatCanDaily!B61</f>
        <v>7.2</v>
      </c>
      <c r="C49" s="11">
        <f>'14-10-0020-01'!B27</f>
        <v>7.2</v>
      </c>
      <c r="D49" s="11">
        <f t="shared" si="1"/>
        <v>7.2</v>
      </c>
      <c r="K49" s="3"/>
    </row>
    <row r="50" spans="1:11" x14ac:dyDescent="0.25">
      <c r="A50" s="105">
        <v>2005</v>
      </c>
      <c r="B50" s="11">
        <f>StatCanDaily!B62</f>
        <v>6.8</v>
      </c>
      <c r="C50" s="11">
        <f>'14-10-0020-01'!B28</f>
        <v>6.8</v>
      </c>
      <c r="D50" s="11">
        <f t="shared" si="1"/>
        <v>6.8</v>
      </c>
      <c r="K50" s="3"/>
    </row>
    <row r="51" spans="1:11" x14ac:dyDescent="0.25">
      <c r="A51" s="105">
        <v>2006</v>
      </c>
      <c r="B51" s="11">
        <f>StatCanDaily!B63</f>
        <v>6.3</v>
      </c>
      <c r="C51" s="11">
        <f>'14-10-0020-01'!B29</f>
        <v>6.3</v>
      </c>
      <c r="D51" s="11">
        <f t="shared" si="1"/>
        <v>6.3</v>
      </c>
      <c r="K51" s="3"/>
    </row>
    <row r="52" spans="1:11" x14ac:dyDescent="0.25">
      <c r="A52" s="105">
        <v>2007</v>
      </c>
      <c r="B52" s="11">
        <f>StatCanDaily!B64</f>
        <v>6</v>
      </c>
      <c r="C52" s="11">
        <f>'14-10-0020-01'!B30</f>
        <v>6.1</v>
      </c>
      <c r="D52" s="11">
        <f t="shared" si="1"/>
        <v>6.1</v>
      </c>
      <c r="K52" s="3"/>
    </row>
    <row r="53" spans="1:11" x14ac:dyDescent="0.25">
      <c r="A53" s="105">
        <v>2008</v>
      </c>
      <c r="B53" s="11">
        <f>StatCanDaily!B65</f>
        <v>6.1</v>
      </c>
      <c r="C53" s="11">
        <f>'14-10-0020-01'!B31</f>
        <v>6.2</v>
      </c>
      <c r="D53" s="11">
        <f t="shared" si="1"/>
        <v>6.2</v>
      </c>
      <c r="K53" s="3"/>
    </row>
    <row r="54" spans="1:11" x14ac:dyDescent="0.25">
      <c r="A54" s="105">
        <v>2009</v>
      </c>
      <c r="B54" s="11">
        <f>StatCanDaily!B66</f>
        <v>8.3000000000000007</v>
      </c>
      <c r="C54" s="11">
        <f>'14-10-0020-01'!B32</f>
        <v>8.4</v>
      </c>
      <c r="D54" s="11">
        <f t="shared" si="1"/>
        <v>8.4</v>
      </c>
      <c r="K54" s="3"/>
    </row>
    <row r="55" spans="1:11" x14ac:dyDescent="0.25">
      <c r="A55" s="105">
        <v>2010</v>
      </c>
      <c r="B55" s="11">
        <f>StatCanDaily!B67</f>
        <v>8.1</v>
      </c>
      <c r="C55" s="11">
        <f>'14-10-0020-01'!B33</f>
        <v>8.1</v>
      </c>
      <c r="D55" s="11">
        <f t="shared" si="1"/>
        <v>8.1</v>
      </c>
      <c r="K55" s="3"/>
    </row>
    <row r="56" spans="1:11" x14ac:dyDescent="0.25">
      <c r="A56" s="105">
        <v>2011</v>
      </c>
      <c r="B56" s="11">
        <f>StatCanDaily!B68</f>
        <v>7.5</v>
      </c>
      <c r="C56" s="11">
        <f>'14-10-0020-01'!B34</f>
        <v>7.6</v>
      </c>
      <c r="D56" s="11">
        <f t="shared" si="1"/>
        <v>7.6</v>
      </c>
      <c r="K56" s="3"/>
    </row>
    <row r="57" spans="1:11" x14ac:dyDescent="0.25">
      <c r="A57" s="105">
        <v>2012</v>
      </c>
      <c r="B57" s="11">
        <f>StatCanDaily!B69</f>
        <v>7.3</v>
      </c>
      <c r="C57" s="11">
        <f>'14-10-0020-01'!B35</f>
        <v>7.3</v>
      </c>
      <c r="D57" s="11">
        <f t="shared" si="1"/>
        <v>7.3</v>
      </c>
      <c r="K57" s="3"/>
    </row>
    <row r="58" spans="1:11" x14ac:dyDescent="0.25">
      <c r="A58" s="105">
        <v>2013</v>
      </c>
      <c r="B58" s="11">
        <f>StatCanDaily!B70</f>
        <v>7.1</v>
      </c>
      <c r="C58" s="11">
        <f>'14-10-0020-01'!B36</f>
        <v>7.1</v>
      </c>
      <c r="D58" s="11">
        <f t="shared" si="1"/>
        <v>7.1</v>
      </c>
      <c r="K58" s="3"/>
    </row>
    <row r="59" spans="1:11" x14ac:dyDescent="0.25">
      <c r="A59" s="105">
        <v>2014</v>
      </c>
      <c r="B59" s="11">
        <f>StatCanDaily!B71</f>
        <v>6.9</v>
      </c>
      <c r="C59" s="11">
        <f>'14-10-0020-01'!B37</f>
        <v>6.9</v>
      </c>
      <c r="D59" s="11">
        <f t="shared" si="1"/>
        <v>6.9</v>
      </c>
      <c r="K59" s="3"/>
    </row>
    <row r="60" spans="1:11" x14ac:dyDescent="0.25">
      <c r="A60" s="105">
        <v>2015</v>
      </c>
      <c r="B60" s="11">
        <f>StatCanDaily!B72</f>
        <v>6.9</v>
      </c>
      <c r="C60" s="11">
        <f>'14-10-0020-01'!B38</f>
        <v>6.9</v>
      </c>
      <c r="D60" s="11">
        <f t="shared" si="1"/>
        <v>6.9</v>
      </c>
      <c r="K60" s="3"/>
    </row>
    <row r="61" spans="1:11" x14ac:dyDescent="0.25">
      <c r="A61" s="105">
        <v>2016</v>
      </c>
      <c r="B61" s="11">
        <f>StatCanDaily!B73</f>
        <v>7</v>
      </c>
      <c r="C61" s="11">
        <f>'14-10-0020-01'!B39</f>
        <v>7.1</v>
      </c>
      <c r="D61" s="11">
        <f t="shared" si="1"/>
        <v>7.1</v>
      </c>
      <c r="K61" s="3"/>
    </row>
    <row r="62" spans="1:11" x14ac:dyDescent="0.25">
      <c r="A62" s="105">
        <v>2017</v>
      </c>
      <c r="B62" s="11" t="s">
        <v>213</v>
      </c>
      <c r="C62" s="11">
        <f>'14-10-0020-01'!B40</f>
        <v>6.4</v>
      </c>
      <c r="D62" s="11">
        <f t="shared" si="1"/>
        <v>6.4</v>
      </c>
      <c r="K62" s="3"/>
    </row>
    <row r="63" spans="1:11" x14ac:dyDescent="0.25">
      <c r="A63" s="105">
        <v>2018</v>
      </c>
      <c r="B63" s="11" t="s">
        <v>213</v>
      </c>
      <c r="C63" s="11">
        <f>'14-10-0020-01'!B41</f>
        <v>5.9</v>
      </c>
      <c r="D63" s="11">
        <f t="shared" si="1"/>
        <v>5.9</v>
      </c>
      <c r="K63" s="3"/>
    </row>
    <row r="64" spans="1:11" x14ac:dyDescent="0.25">
      <c r="A64" s="105">
        <v>2019</v>
      </c>
      <c r="B64" s="11" t="s">
        <v>213</v>
      </c>
      <c r="C64" s="11">
        <f>'14-10-0020-01'!B42</f>
        <v>5.7</v>
      </c>
      <c r="D64" s="11">
        <f t="shared" si="1"/>
        <v>5.7</v>
      </c>
      <c r="K64" s="3"/>
    </row>
    <row r="65" spans="1:11" x14ac:dyDescent="0.25">
      <c r="B65" s="158"/>
      <c r="C65" s="11"/>
      <c r="D65" s="35"/>
      <c r="K65" s="3"/>
    </row>
    <row r="66" spans="1:11" x14ac:dyDescent="0.25">
      <c r="A66" s="5" t="s">
        <v>1066</v>
      </c>
      <c r="B66" s="158"/>
      <c r="C66" s="11"/>
      <c r="D66" s="35"/>
      <c r="K66" s="3"/>
    </row>
    <row r="67" spans="1:11" x14ac:dyDescent="0.25">
      <c r="A67" s="105" t="s">
        <v>462</v>
      </c>
      <c r="B67" s="11">
        <f>AVERAGE(B21:B26)</f>
        <v>7.6833333333333336</v>
      </c>
      <c r="C67" s="11" t="s">
        <v>213</v>
      </c>
      <c r="D67" s="11">
        <f t="shared" ref="D67" si="2">AVERAGE(D21:D26)</f>
        <v>7.6833333333333336</v>
      </c>
      <c r="K67" s="3"/>
    </row>
    <row r="68" spans="1:11" x14ac:dyDescent="0.25">
      <c r="A68" s="105" t="s">
        <v>463</v>
      </c>
      <c r="B68" s="11">
        <f>AVERAGE(B26:B34)</f>
        <v>9.5666666666666682</v>
      </c>
      <c r="C68" s="11" t="s">
        <v>213</v>
      </c>
      <c r="D68" s="11">
        <f t="shared" ref="D68" si="3">AVERAGE(D26:D34)</f>
        <v>9.5666666666666682</v>
      </c>
      <c r="K68" s="3"/>
    </row>
    <row r="69" spans="1:11" x14ac:dyDescent="0.25">
      <c r="A69" s="105" t="s">
        <v>464</v>
      </c>
      <c r="B69" s="11">
        <f>AVERAGE(B34:B45)</f>
        <v>9.1499999999999968</v>
      </c>
      <c r="C69" s="11">
        <f t="shared" ref="C69:D69" si="4">AVERAGE(C34:C45)</f>
        <v>9.2999999999999989</v>
      </c>
      <c r="D69" s="11">
        <f t="shared" si="4"/>
        <v>9.1499999999999968</v>
      </c>
    </row>
    <row r="70" spans="1:11" x14ac:dyDescent="0.25">
      <c r="A70" s="105" t="s">
        <v>465</v>
      </c>
      <c r="B70" s="11">
        <f>AVERAGE(B45:B53)</f>
        <v>6.8555555555555552</v>
      </c>
      <c r="C70" s="11">
        <f t="shared" ref="C70:D70" si="5">AVERAGE(C45:C53)</f>
        <v>6.8777777777777773</v>
      </c>
      <c r="D70" s="11">
        <f t="shared" si="5"/>
        <v>6.8777777777777773</v>
      </c>
    </row>
    <row r="71" spans="1:11" x14ac:dyDescent="0.25">
      <c r="A71" s="105" t="s">
        <v>469</v>
      </c>
      <c r="B71" s="11">
        <f>AVERAGE(B53:B64)</f>
        <v>7.2444444444444436</v>
      </c>
      <c r="C71" s="11">
        <f t="shared" ref="C71:D71" si="6">AVERAGE(C53:C64)</f>
        <v>6.9666666666666677</v>
      </c>
      <c r="D71" s="11">
        <f t="shared" si="6"/>
        <v>6.9666666666666677</v>
      </c>
    </row>
    <row r="72" spans="1:11" x14ac:dyDescent="0.25">
      <c r="A72" s="105" t="s">
        <v>466</v>
      </c>
      <c r="B72" s="11" t="s">
        <v>213</v>
      </c>
      <c r="C72" s="11">
        <f t="shared" ref="C72:D72" si="7">AVERAGE(C21:C64)</f>
        <v>7.8266666666666662</v>
      </c>
      <c r="D72" s="11">
        <f t="shared" si="7"/>
        <v>8.168181818181818</v>
      </c>
    </row>
    <row r="74" spans="1:11" x14ac:dyDescent="0.25">
      <c r="A74" s="5" t="s">
        <v>444</v>
      </c>
    </row>
    <row r="75" spans="1:11" x14ac:dyDescent="0.25">
      <c r="A75" s="5" t="s">
        <v>600</v>
      </c>
    </row>
    <row r="76" spans="1:11" x14ac:dyDescent="0.25">
      <c r="A76" s="105" t="s">
        <v>549</v>
      </c>
      <c r="B76" s="60">
        <f>IFERROR(100*_xlfn.RRI(15,B6,B21),"..")</f>
        <v>0</v>
      </c>
      <c r="C76" s="60" t="str">
        <f t="shared" ref="C76" si="8">IFERROR(100*_xlfn.RRI(15,C6,C21),"..")</f>
        <v>..</v>
      </c>
      <c r="D76" s="60">
        <f>IFERROR(100*_xlfn.RRI(15,D6,D21),"..")</f>
        <v>0</v>
      </c>
      <c r="E76" s="60"/>
      <c r="F76" s="60"/>
      <c r="G76" s="60"/>
      <c r="H76" s="60"/>
      <c r="I76" s="60"/>
      <c r="J76" s="60"/>
      <c r="K76" s="60"/>
    </row>
    <row r="77" spans="1:11" x14ac:dyDescent="0.25">
      <c r="A77" s="105" t="s">
        <v>462</v>
      </c>
      <c r="B77" s="60">
        <f t="shared" ref="B77:D77" si="9">IFERROR(100*_xlfn.RRI(5,B21,B26),"..")</f>
        <v>1.3703739792310987</v>
      </c>
      <c r="C77" s="60" t="str">
        <f t="shared" si="9"/>
        <v>..</v>
      </c>
      <c r="D77" s="60">
        <f t="shared" si="9"/>
        <v>1.3703739792310987</v>
      </c>
      <c r="E77" s="60"/>
      <c r="F77" s="60"/>
      <c r="G77" s="60"/>
      <c r="H77" s="60"/>
      <c r="I77" s="60"/>
      <c r="J77" s="60"/>
      <c r="K77" s="60"/>
    </row>
    <row r="78" spans="1:11" x14ac:dyDescent="0.25">
      <c r="A78" s="105" t="s">
        <v>463</v>
      </c>
      <c r="B78" s="60">
        <f t="shared" ref="B78:D78" si="10">IFERROR(100*_xlfn.RRI(8,B26,B34),"..")</f>
        <v>-0.1654283505851728</v>
      </c>
      <c r="C78" s="60" t="str">
        <f t="shared" si="10"/>
        <v>..</v>
      </c>
      <c r="D78" s="60">
        <f t="shared" si="10"/>
        <v>-0.1654283505851728</v>
      </c>
      <c r="E78" s="60"/>
      <c r="F78" s="60"/>
      <c r="G78" s="60"/>
      <c r="H78" s="60"/>
      <c r="I78" s="60"/>
      <c r="J78" s="60"/>
      <c r="K78" s="60"/>
    </row>
    <row r="79" spans="1:11" x14ac:dyDescent="0.25">
      <c r="A79" s="105" t="s">
        <v>464</v>
      </c>
      <c r="B79" s="60">
        <f t="shared" ref="B79:D79" si="11">IFERROR(100*_xlfn.RRI(11,B34,B45),"..")</f>
        <v>-0.88677572892958967</v>
      </c>
      <c r="C79" s="60" t="str">
        <f t="shared" si="11"/>
        <v>..</v>
      </c>
      <c r="D79" s="60">
        <f t="shared" si="11"/>
        <v>-0.88677572892958967</v>
      </c>
      <c r="E79" s="60"/>
      <c r="F79" s="60"/>
      <c r="G79" s="60"/>
      <c r="H79" s="60"/>
      <c r="I79" s="60"/>
      <c r="J79" s="60"/>
      <c r="K79" s="60"/>
    </row>
    <row r="80" spans="1:11" x14ac:dyDescent="0.25">
      <c r="A80" s="105" t="s">
        <v>465</v>
      </c>
      <c r="B80" s="60">
        <f t="shared" ref="B80:D80" si="12">IFERROR(100*_xlfn.RRI(8,B45,B53),"..")</f>
        <v>-1.3487448291852999</v>
      </c>
      <c r="C80" s="60">
        <f t="shared" si="12"/>
        <v>-1.148025811835951</v>
      </c>
      <c r="D80" s="60">
        <f t="shared" si="12"/>
        <v>-1.148025811835951</v>
      </c>
      <c r="E80" s="60"/>
      <c r="F80" s="60"/>
      <c r="G80" s="60"/>
      <c r="H80" s="60"/>
      <c r="I80" s="60"/>
      <c r="J80" s="60"/>
      <c r="K80" s="60"/>
    </row>
    <row r="81" spans="1:11" x14ac:dyDescent="0.25">
      <c r="A81" s="105" t="s">
        <v>469</v>
      </c>
      <c r="B81" s="60" t="str">
        <f>IFERROR(100*_xlfn.RRI(11,B53,B64),"..")</f>
        <v>..</v>
      </c>
      <c r="C81" s="60">
        <f t="shared" ref="C81:D81" si="13">IFERROR(100*_xlfn.RRI(11,C53,C64),"..")</f>
        <v>-0.76147792882479415</v>
      </c>
      <c r="D81" s="60">
        <f t="shared" si="13"/>
        <v>-0.76147792882479415</v>
      </c>
      <c r="E81" s="60"/>
      <c r="F81" s="60"/>
      <c r="G81" s="60"/>
      <c r="H81" s="60"/>
      <c r="I81" s="60"/>
      <c r="J81" s="60"/>
      <c r="K81" s="60"/>
    </row>
    <row r="82" spans="1:11" x14ac:dyDescent="0.25">
      <c r="B82" s="60"/>
      <c r="C82" s="60"/>
      <c r="D82" s="60"/>
      <c r="E82" s="60"/>
      <c r="F82" s="60"/>
      <c r="G82" s="60"/>
      <c r="H82" s="60"/>
      <c r="I82" s="60"/>
      <c r="J82" s="60"/>
      <c r="K82" s="60"/>
    </row>
    <row r="83" spans="1:11" x14ac:dyDescent="0.25">
      <c r="A83" s="105" t="s">
        <v>645</v>
      </c>
      <c r="B83" s="60">
        <f t="shared" ref="B83:D83" si="14">IFERROR(100*_xlfn.RRI(24,B21,B45),"..")</f>
        <v>-0.17972235505082645</v>
      </c>
      <c r="C83" s="60" t="str">
        <f t="shared" si="14"/>
        <v>..</v>
      </c>
      <c r="D83" s="60">
        <f t="shared" si="14"/>
        <v>-0.17972235505082645</v>
      </c>
      <c r="E83" s="60"/>
      <c r="F83" s="60"/>
      <c r="G83" s="60"/>
      <c r="H83" s="60"/>
      <c r="I83" s="60"/>
      <c r="J83" s="60"/>
      <c r="K83" s="60"/>
    </row>
    <row r="84" spans="1:11" x14ac:dyDescent="0.25">
      <c r="A84" s="105" t="s">
        <v>522</v>
      </c>
      <c r="B84" s="60" t="str">
        <f>IFERROR(100*_xlfn.RRI(19,B45,B64),"..")</f>
        <v>..</v>
      </c>
      <c r="C84" s="60">
        <f t="shared" ref="C84:D84" si="15">IFERROR(100*_xlfn.RRI(19,C45,C64),"..")</f>
        <v>-0.92441882445646328</v>
      </c>
      <c r="D84" s="60">
        <f t="shared" si="15"/>
        <v>-0.92441882445646328</v>
      </c>
      <c r="E84" s="60"/>
      <c r="F84" s="60"/>
      <c r="G84" s="60"/>
      <c r="H84" s="60"/>
      <c r="I84" s="60"/>
      <c r="J84" s="60"/>
      <c r="K84" s="60"/>
    </row>
    <row r="85" spans="1:11" x14ac:dyDescent="0.25">
      <c r="A85" s="105" t="s">
        <v>581</v>
      </c>
      <c r="B85" s="60">
        <f t="shared" ref="B85:D85" si="16">IFERROR(100*_xlfn.RRI(5,B53,B58),"..")</f>
        <v>3.0826804011563569</v>
      </c>
      <c r="C85" s="60">
        <f t="shared" si="16"/>
        <v>2.7479893060531335</v>
      </c>
      <c r="D85" s="60">
        <f t="shared" si="16"/>
        <v>2.7479893060531335</v>
      </c>
      <c r="E85" s="60"/>
      <c r="F85" s="60"/>
      <c r="G85" s="60"/>
      <c r="H85" s="60"/>
      <c r="I85" s="60"/>
      <c r="J85" s="60"/>
      <c r="K85" s="60"/>
    </row>
    <row r="86" spans="1:11" x14ac:dyDescent="0.25">
      <c r="A86" s="105" t="s">
        <v>582</v>
      </c>
      <c r="B86" s="60" t="str">
        <f t="shared" ref="B86:D86" si="17">IFERROR(100*_xlfn.RRI(6,B58,B64),"..")</f>
        <v>..</v>
      </c>
      <c r="C86" s="60">
        <f t="shared" si="17"/>
        <v>-3.5942913921479969</v>
      </c>
      <c r="D86" s="60">
        <f t="shared" si="17"/>
        <v>-3.5942913921479969</v>
      </c>
      <c r="E86" s="60"/>
      <c r="F86" s="60"/>
      <c r="G86" s="60"/>
      <c r="H86" s="60"/>
      <c r="I86" s="60"/>
      <c r="J86" s="60"/>
      <c r="K86" s="60"/>
    </row>
    <row r="87" spans="1:11" x14ac:dyDescent="0.25">
      <c r="A87" s="105" t="s">
        <v>558</v>
      </c>
      <c r="B87" s="60">
        <f>IFERROR(100*_xlfn.RRI(6,B53,B59),"..")</f>
        <v>2.0751145472454713</v>
      </c>
      <c r="C87" s="60">
        <f t="shared" ref="C87:D87" si="18">IFERROR(100*_xlfn.RRI(6,C53,C59),"..")</f>
        <v>1.7988566360252367</v>
      </c>
      <c r="D87" s="60">
        <f t="shared" si="18"/>
        <v>1.7988566360252367</v>
      </c>
      <c r="E87" s="60"/>
      <c r="F87" s="60"/>
      <c r="G87" s="60"/>
      <c r="H87" s="60"/>
      <c r="I87" s="60"/>
      <c r="J87" s="60"/>
      <c r="K87" s="60"/>
    </row>
    <row r="88" spans="1:11" x14ac:dyDescent="0.25">
      <c r="A88" s="105" t="s">
        <v>579</v>
      </c>
      <c r="B88" s="60" t="str">
        <f>IFERROR(100*_xlfn.RRI(5,B59,B64),"..")</f>
        <v>..</v>
      </c>
      <c r="C88" s="60">
        <f t="shared" ref="C88:D88" si="19">IFERROR(100*_xlfn.RRI(5,C59,C64),"..")</f>
        <v>-3.7490215687650208</v>
      </c>
      <c r="D88" s="60">
        <f t="shared" si="19"/>
        <v>-3.7490215687650208</v>
      </c>
      <c r="E88" s="60"/>
      <c r="F88" s="60"/>
      <c r="G88" s="60"/>
      <c r="H88" s="60"/>
      <c r="I88" s="60"/>
      <c r="J88" s="60"/>
      <c r="K88" s="60"/>
    </row>
    <row r="89" spans="1:11" x14ac:dyDescent="0.25">
      <c r="A89" s="105" t="s">
        <v>466</v>
      </c>
      <c r="B89" s="60" t="str">
        <f>IFERROR(100*_xlfn.RRI(43,B21,B64),"..")</f>
        <v>..</v>
      </c>
      <c r="C89" s="60" t="str">
        <f t="shared" ref="C89:D89" si="20">IFERROR(100*_xlfn.RRI(43,C21,C64),"..")</f>
        <v>..</v>
      </c>
      <c r="D89" s="60">
        <f t="shared" si="20"/>
        <v>-0.50946202505004479</v>
      </c>
      <c r="E89" s="60"/>
      <c r="F89" s="60"/>
      <c r="G89" s="60"/>
      <c r="H89" s="60"/>
      <c r="I89" s="60"/>
      <c r="J89" s="60"/>
      <c r="K89" s="60"/>
    </row>
    <row r="90" spans="1:11" x14ac:dyDescent="0.25">
      <c r="A90" s="105" t="s">
        <v>727</v>
      </c>
      <c r="B90" s="60">
        <f>IFERROR(100*_xlfn.RRI(38,B21,B59),"..")</f>
        <v>-7.5164822463014147E-2</v>
      </c>
      <c r="C90" s="60" t="str">
        <f t="shared" ref="C90:D90" si="21">IFERROR(100*_xlfn.RRI(38,C21,C59),"..")</f>
        <v>..</v>
      </c>
      <c r="D90" s="60">
        <f t="shared" si="21"/>
        <v>-7.5164822463014147E-2</v>
      </c>
      <c r="E90" s="60"/>
      <c r="F90" s="60"/>
      <c r="G90" s="60"/>
      <c r="H90" s="60"/>
      <c r="I90" s="60"/>
      <c r="J90" s="60"/>
      <c r="K90" s="60"/>
    </row>
    <row r="91" spans="1:11" x14ac:dyDescent="0.25">
      <c r="B91" s="60"/>
      <c r="C91" s="60"/>
      <c r="D91" s="60"/>
      <c r="E91" s="60"/>
      <c r="F91" s="60"/>
      <c r="G91" s="60"/>
      <c r="H91" s="60"/>
      <c r="I91" s="60"/>
      <c r="J91" s="60"/>
      <c r="K91" s="60"/>
    </row>
    <row r="92" spans="1:11" x14ac:dyDescent="0.25">
      <c r="A92" s="5" t="s">
        <v>599</v>
      </c>
      <c r="B92" s="60"/>
      <c r="C92" s="60"/>
      <c r="D92" s="60"/>
      <c r="E92" s="60"/>
      <c r="F92" s="60"/>
      <c r="G92" s="60"/>
      <c r="H92" s="60"/>
      <c r="I92" s="60"/>
      <c r="J92" s="60"/>
      <c r="K92" s="60"/>
    </row>
    <row r="93" spans="1:11" x14ac:dyDescent="0.25">
      <c r="A93" s="105" t="s">
        <v>580</v>
      </c>
      <c r="B93" s="60" t="str">
        <f>IFERROR(100*_xlfn.RRI(10,B54,B64),"..")</f>
        <v>..</v>
      </c>
      <c r="C93" s="60">
        <f t="shared" ref="C93:D93" si="22">IFERROR(100*_xlfn.RRI(10,C54,C64),"..")</f>
        <v>-3.8034366628763028</v>
      </c>
      <c r="D93" s="60">
        <f t="shared" si="22"/>
        <v>-3.8034366628763028</v>
      </c>
      <c r="E93" s="60"/>
      <c r="F93" s="60"/>
      <c r="G93" s="60"/>
      <c r="H93" s="60"/>
      <c r="I93" s="60"/>
      <c r="J93" s="60"/>
      <c r="K93" s="60"/>
    </row>
    <row r="94" spans="1:11" x14ac:dyDescent="0.25">
      <c r="A94" s="105" t="s">
        <v>587</v>
      </c>
      <c r="B94" s="60" t="str">
        <f t="shared" ref="B94:D94" si="23">IFERROR(100*_xlfn.RRI(12,B52,B64),"..")</f>
        <v>..</v>
      </c>
      <c r="C94" s="60">
        <f t="shared" si="23"/>
        <v>-0.56359411852985319</v>
      </c>
      <c r="D94" s="60">
        <f t="shared" si="23"/>
        <v>-0.56359411852985319</v>
      </c>
      <c r="E94" s="60"/>
      <c r="F94" s="60"/>
      <c r="G94" s="60"/>
      <c r="H94" s="60"/>
      <c r="I94" s="60"/>
      <c r="J94" s="60"/>
      <c r="K94" s="60"/>
    </row>
    <row r="95" spans="1:11" x14ac:dyDescent="0.25">
      <c r="A95" s="105" t="s">
        <v>583</v>
      </c>
      <c r="B95" s="60">
        <f t="shared" ref="B95:D95" si="24">IFERROR(100*_xlfn.RRI(7,B46,B53),"..")</f>
        <v>-2.340632881635929</v>
      </c>
      <c r="C95" s="60">
        <f t="shared" si="24"/>
        <v>-2.1135131666520146</v>
      </c>
      <c r="D95" s="60">
        <f t="shared" si="24"/>
        <v>-2.1135131666520146</v>
      </c>
      <c r="E95" s="60"/>
      <c r="F95" s="60"/>
      <c r="G95" s="60"/>
      <c r="H95" s="60"/>
      <c r="I95" s="60"/>
      <c r="J95" s="60"/>
      <c r="K95" s="60"/>
    </row>
    <row r="96" spans="1:11" x14ac:dyDescent="0.25">
      <c r="A96" s="105" t="s">
        <v>588</v>
      </c>
      <c r="B96" s="60">
        <f t="shared" ref="B96:D96" si="25">IFERROR(100*_xlfn.RRI(9,B44,B53),"..")</f>
        <v>-2.4132861751556489</v>
      </c>
      <c r="C96" s="60">
        <f t="shared" si="25"/>
        <v>-2.2368144945285162</v>
      </c>
      <c r="D96" s="60">
        <f t="shared" si="25"/>
        <v>-2.2368144945285162</v>
      </c>
      <c r="E96" s="60"/>
      <c r="F96" s="60"/>
      <c r="G96" s="60"/>
      <c r="H96" s="60"/>
      <c r="I96" s="60"/>
      <c r="J96" s="60"/>
      <c r="K96" s="60"/>
    </row>
    <row r="97" spans="1:11" x14ac:dyDescent="0.25">
      <c r="A97" s="105" t="s">
        <v>584</v>
      </c>
      <c r="B97" s="60">
        <f t="shared" ref="B97:D97" si="26">IFERROR(100*_xlfn.RRI(10,B35,B45),"..")</f>
        <v>-1.734201083975051</v>
      </c>
      <c r="C97" s="60">
        <f t="shared" si="26"/>
        <v>-1.734201083975051</v>
      </c>
      <c r="D97" s="60">
        <f t="shared" si="26"/>
        <v>-1.734201083975051</v>
      </c>
      <c r="E97" s="60"/>
      <c r="F97" s="60"/>
      <c r="G97" s="60"/>
      <c r="H97" s="60"/>
      <c r="I97" s="60"/>
      <c r="J97" s="60"/>
      <c r="K97" s="60"/>
    </row>
    <row r="98" spans="1:11" x14ac:dyDescent="0.25">
      <c r="A98" s="105" t="s">
        <v>591</v>
      </c>
      <c r="B98" s="60">
        <f t="shared" ref="B98:D98" si="27">IFERROR(100*_xlfn.RRI(12,B33,B45),"..")</f>
        <v>-1.1368313560726873</v>
      </c>
      <c r="C98" s="60" t="str">
        <f t="shared" si="27"/>
        <v>..</v>
      </c>
      <c r="D98" s="60">
        <f t="shared" si="27"/>
        <v>-1.1368313560726873</v>
      </c>
      <c r="E98" s="60"/>
      <c r="F98" s="60"/>
      <c r="G98" s="60"/>
      <c r="H98" s="60"/>
      <c r="I98" s="60"/>
      <c r="J98" s="60"/>
      <c r="K98" s="60"/>
    </row>
    <row r="99" spans="1:11" x14ac:dyDescent="0.25">
      <c r="A99" s="105" t="s">
        <v>585</v>
      </c>
      <c r="B99" s="60">
        <f t="shared" ref="B99:D99" si="28">IFERROR(100*_xlfn.RRI(7,B27,B34),"..")</f>
        <v>-5.3243341193651155</v>
      </c>
      <c r="C99" s="60" t="str">
        <f t="shared" si="28"/>
        <v>..</v>
      </c>
      <c r="D99" s="60">
        <f t="shared" si="28"/>
        <v>-5.3243341193651155</v>
      </c>
      <c r="E99" s="60"/>
      <c r="F99" s="60"/>
      <c r="G99" s="60"/>
      <c r="H99" s="60"/>
      <c r="I99" s="60"/>
      <c r="J99" s="60"/>
      <c r="K99" s="60"/>
    </row>
    <row r="100" spans="1:11" x14ac:dyDescent="0.25">
      <c r="A100" s="105" t="s">
        <v>589</v>
      </c>
      <c r="B100" s="60">
        <f t="shared" ref="B100:D100" si="29">IFERROR(100*_xlfn.RRI(9,B25,B34),"..")</f>
        <v>0</v>
      </c>
      <c r="C100" s="60" t="str">
        <f t="shared" si="29"/>
        <v>..</v>
      </c>
      <c r="D100" s="60">
        <f t="shared" si="29"/>
        <v>0</v>
      </c>
      <c r="E100" s="60"/>
      <c r="F100" s="60"/>
      <c r="G100" s="60"/>
      <c r="H100" s="60"/>
      <c r="I100" s="60"/>
      <c r="J100" s="60"/>
      <c r="K100" s="60"/>
    </row>
    <row r="101" spans="1:11" x14ac:dyDescent="0.25">
      <c r="A101" s="105" t="s">
        <v>586</v>
      </c>
      <c r="B101" s="60">
        <f t="shared" ref="B101:D101" si="30">IFERROR(100*_xlfn.RRI(4,B22,B26),"..")</f>
        <v>-1.2741455098566168</v>
      </c>
      <c r="C101" s="60" t="str">
        <f t="shared" si="30"/>
        <v>..</v>
      </c>
      <c r="D101" s="60">
        <f t="shared" si="30"/>
        <v>-1.2741455098566168</v>
      </c>
      <c r="E101" s="60"/>
      <c r="F101" s="60"/>
      <c r="G101" s="60"/>
      <c r="H101" s="60"/>
      <c r="I101" s="60"/>
      <c r="J101" s="60"/>
      <c r="K101" s="60"/>
    </row>
    <row r="102" spans="1:11" x14ac:dyDescent="0.25">
      <c r="A102" s="105" t="s">
        <v>590</v>
      </c>
      <c r="B102" s="60">
        <f>IFERROR(100*_xlfn.RRI(6,B20,B26),"..")</f>
        <v>1.6234848572353799</v>
      </c>
      <c r="C102" s="60" t="str">
        <f t="shared" ref="C102:D102" si="31">IFERROR(100*_xlfn.RRI(6,C20,C26),"..")</f>
        <v>..</v>
      </c>
      <c r="D102" s="60">
        <f t="shared" si="31"/>
        <v>1.6234848572353799</v>
      </c>
      <c r="E102" s="60"/>
      <c r="F102" s="60"/>
      <c r="G102" s="60"/>
      <c r="H102" s="60"/>
      <c r="I102" s="60"/>
      <c r="J102" s="60"/>
      <c r="K102" s="60"/>
    </row>
    <row r="103" spans="1:11" x14ac:dyDescent="0.25">
      <c r="A103" s="5"/>
      <c r="B103" s="60"/>
      <c r="C103" s="60"/>
      <c r="D103" s="60"/>
      <c r="E103" s="60"/>
      <c r="F103" s="60"/>
      <c r="G103" s="60"/>
      <c r="H103" s="60"/>
      <c r="I103" s="60"/>
      <c r="J103" s="60"/>
      <c r="K103" s="60"/>
    </row>
    <row r="104" spans="1:11" x14ac:dyDescent="0.25">
      <c r="A104" s="5" t="s">
        <v>601</v>
      </c>
      <c r="B104" s="56"/>
      <c r="C104" s="56"/>
      <c r="D104" s="56"/>
      <c r="E104" s="56"/>
      <c r="F104" s="56"/>
      <c r="G104" s="56"/>
      <c r="H104" s="56"/>
      <c r="I104" s="56"/>
      <c r="J104" s="56"/>
      <c r="K104" s="56"/>
    </row>
    <row r="105" spans="1:11" x14ac:dyDescent="0.25">
      <c r="A105" s="105" t="s">
        <v>500</v>
      </c>
      <c r="B105" s="60">
        <f>IFERROR(100*_xlfn.RRI(20,B6,B26),"..")</f>
        <v>0.34084688262945306</v>
      </c>
      <c r="C105" s="60" t="str">
        <f t="shared" ref="C105:D105" si="32">IFERROR(100*_xlfn.RRI(20,C6,C26),"..")</f>
        <v>..</v>
      </c>
      <c r="D105" s="60">
        <f t="shared" si="32"/>
        <v>0.34084688262945306</v>
      </c>
      <c r="E105" s="60"/>
      <c r="F105" s="60"/>
      <c r="G105" s="60"/>
      <c r="H105" s="60"/>
      <c r="I105" s="60"/>
      <c r="J105" s="60"/>
      <c r="K105" s="60"/>
    </row>
    <row r="106" spans="1:11" x14ac:dyDescent="0.25">
      <c r="A106" s="105" t="s">
        <v>501</v>
      </c>
      <c r="B106" s="60">
        <f t="shared" ref="B106:D106" si="33">IFERROR(100*_xlfn.RRI(19,B26,B45),"..")</f>
        <v>-0.58368796359246078</v>
      </c>
      <c r="C106" s="60" t="str">
        <f t="shared" si="33"/>
        <v>..</v>
      </c>
      <c r="D106" s="60">
        <f t="shared" si="33"/>
        <v>-0.58368796359246078</v>
      </c>
      <c r="E106" s="60"/>
      <c r="F106" s="60"/>
      <c r="G106" s="60"/>
      <c r="H106" s="60"/>
      <c r="I106" s="60"/>
      <c r="J106" s="60"/>
      <c r="K106" s="60"/>
    </row>
    <row r="107" spans="1:11" x14ac:dyDescent="0.25">
      <c r="A107" s="105" t="s">
        <v>526</v>
      </c>
      <c r="B107" s="60">
        <f>IFERROR(100*_xlfn.RRI(14,B42,B56),"..")</f>
        <v>-1.3717291002726228</v>
      </c>
      <c r="C107" s="60">
        <f t="shared" ref="C107:D107" si="34">IFERROR(100*_xlfn.RRI(14,C42,C56),"..")</f>
        <v>-1.2783739595908061</v>
      </c>
      <c r="D107" s="60">
        <f t="shared" si="34"/>
        <v>-1.2783739595908061</v>
      </c>
      <c r="E107" s="60"/>
      <c r="F107" s="60"/>
      <c r="G107" s="60"/>
      <c r="H107" s="60"/>
      <c r="I107" s="60"/>
      <c r="J107" s="60"/>
      <c r="K107" s="60"/>
    </row>
    <row r="108" spans="1:11" x14ac:dyDescent="0.25">
      <c r="A108" s="105" t="s">
        <v>558</v>
      </c>
      <c r="B108" s="60">
        <f t="shared" ref="B108:D108" si="35">IFERROR(100*_xlfn.RRI(6,B53,B59),"..")</f>
        <v>2.0751145472454713</v>
      </c>
      <c r="C108" s="60">
        <f t="shared" si="35"/>
        <v>1.7988566360252367</v>
      </c>
      <c r="D108" s="60">
        <f t="shared" si="35"/>
        <v>1.7988566360252367</v>
      </c>
      <c r="E108" s="60"/>
      <c r="F108" s="60"/>
      <c r="G108" s="60"/>
      <c r="H108" s="60"/>
      <c r="I108" s="60"/>
      <c r="J108" s="60"/>
      <c r="K108" s="60"/>
    </row>
    <row r="109" spans="1:11" x14ac:dyDescent="0.25">
      <c r="A109" s="105" t="s">
        <v>579</v>
      </c>
      <c r="B109" s="60" t="str">
        <f t="shared" ref="B109:D109" si="36">IFERROR(100*_xlfn.RRI(5,B59,B64),"..")</f>
        <v>..</v>
      </c>
      <c r="C109" s="60">
        <f t="shared" si="36"/>
        <v>-3.7490215687650208</v>
      </c>
      <c r="D109" s="60">
        <f t="shared" si="36"/>
        <v>-3.7490215687650208</v>
      </c>
      <c r="E109" s="60"/>
      <c r="F109" s="60"/>
      <c r="G109" s="60"/>
      <c r="H109" s="60"/>
      <c r="I109" s="60"/>
      <c r="J109" s="60"/>
      <c r="K109" s="60"/>
    </row>
    <row r="110" spans="1:11" x14ac:dyDescent="0.25">
      <c r="A110" s="105" t="s">
        <v>658</v>
      </c>
      <c r="B110" s="60" t="str">
        <f t="shared" ref="B110:D110" si="37">IFERROR(100*_xlfn.RRI(8,B56,B64),"..")</f>
        <v>..</v>
      </c>
      <c r="C110" s="60">
        <f t="shared" si="37"/>
        <v>-3.5321370039690603</v>
      </c>
      <c r="D110" s="60">
        <f t="shared" si="37"/>
        <v>-3.5321370039690603</v>
      </c>
      <c r="E110" s="60"/>
      <c r="F110" s="60"/>
      <c r="G110" s="60"/>
      <c r="H110" s="60"/>
      <c r="I110" s="60"/>
      <c r="J110" s="60"/>
      <c r="K110" s="60"/>
    </row>
    <row r="112" spans="1:11" x14ac:dyDescent="0.25">
      <c r="A112" s="5" t="s">
        <v>497</v>
      </c>
    </row>
    <row r="113" spans="1:1" x14ac:dyDescent="0.25">
      <c r="A113" s="150" t="s">
        <v>1118</v>
      </c>
    </row>
    <row r="114" spans="1:1" x14ac:dyDescent="0.25">
      <c r="A114" s="147"/>
    </row>
    <row r="115" spans="1:1" x14ac:dyDescent="0.25">
      <c r="A115" s="147"/>
    </row>
    <row r="116" spans="1:1" x14ac:dyDescent="0.25">
      <c r="A116" s="147"/>
    </row>
    <row r="117" spans="1:1" x14ac:dyDescent="0.25">
      <c r="A117" s="147"/>
    </row>
    <row r="118" spans="1:1" x14ac:dyDescent="0.25">
      <c r="A118" s="147"/>
    </row>
    <row r="119" spans="1:1" x14ac:dyDescent="0.25">
      <c r="A119" s="147"/>
    </row>
    <row r="120" spans="1:1" x14ac:dyDescent="0.25">
      <c r="A120" s="147"/>
    </row>
    <row r="121" spans="1:1" x14ac:dyDescent="0.25">
      <c r="A121" s="147"/>
    </row>
    <row r="122" spans="1:1" x14ac:dyDescent="0.25">
      <c r="A122" s="147"/>
    </row>
    <row r="123" spans="1:1" x14ac:dyDescent="0.25">
      <c r="A123" s="146"/>
    </row>
    <row r="124" spans="1:1" x14ac:dyDescent="0.25">
      <c r="A124" s="146"/>
    </row>
    <row r="125" spans="1:1" x14ac:dyDescent="0.25">
      <c r="A125" s="146"/>
    </row>
    <row r="126" spans="1:1" x14ac:dyDescent="0.25">
      <c r="A126" s="146"/>
    </row>
    <row r="127" spans="1:1" x14ac:dyDescent="0.25">
      <c r="A127" s="104"/>
    </row>
    <row r="128" spans="1:1" x14ac:dyDescent="0.25">
      <c r="A128" s="10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958CE-E2B0-4FB3-8AFF-71927078DD73}">
  <dimension ref="A1:N132"/>
  <sheetViews>
    <sheetView workbookViewId="0">
      <pane xSplit="1" ySplit="6" topLeftCell="B31" activePane="bottomRight" state="frozen"/>
      <selection pane="topRight" activeCell="B1" sqref="B1"/>
      <selection pane="bottomLeft" activeCell="A6" sqref="A6"/>
      <selection pane="bottomRight" activeCell="E54" sqref="E54"/>
    </sheetView>
  </sheetViews>
  <sheetFormatPr defaultColWidth="9.140625" defaultRowHeight="15" x14ac:dyDescent="0.25"/>
  <cols>
    <col min="1" max="1" width="14.42578125" style="105" customWidth="1"/>
    <col min="2" max="6" width="16.7109375" style="4" customWidth="1"/>
    <col min="7" max="7" width="9.140625" style="4"/>
    <col min="8" max="8" width="10.7109375" style="4" customWidth="1"/>
    <col min="9" max="9" width="9.140625" style="4"/>
    <col min="10" max="10" width="16.7109375" style="4" customWidth="1"/>
    <col min="11" max="11" width="20.85546875" style="4" customWidth="1"/>
    <col min="12" max="13" width="16.7109375" style="4" customWidth="1"/>
    <col min="14" max="16384" width="9.140625" style="4"/>
  </cols>
  <sheetData>
    <row r="1" spans="1:14" x14ac:dyDescent="0.25">
      <c r="A1" s="105" t="s">
        <v>1076</v>
      </c>
    </row>
    <row r="2" spans="1:14" ht="75" x14ac:dyDescent="0.25">
      <c r="A2" s="48"/>
      <c r="B2" s="66" t="s">
        <v>997</v>
      </c>
      <c r="C2" s="66" t="s">
        <v>997</v>
      </c>
      <c r="D2" s="66" t="s">
        <v>1115</v>
      </c>
      <c r="E2" s="48" t="s">
        <v>996</v>
      </c>
      <c r="F2" s="66"/>
      <c r="G2" s="66"/>
      <c r="H2" s="66"/>
      <c r="I2" s="66"/>
      <c r="J2" s="66"/>
      <c r="K2" s="66"/>
      <c r="L2" s="66"/>
      <c r="M2" s="66"/>
      <c r="N2" s="48"/>
    </row>
    <row r="3" spans="1:14" x14ac:dyDescent="0.25">
      <c r="A3" s="54" t="s">
        <v>19</v>
      </c>
      <c r="B3" s="54" t="s">
        <v>225</v>
      </c>
      <c r="C3" s="54" t="s">
        <v>227</v>
      </c>
      <c r="D3" s="54" t="s">
        <v>438</v>
      </c>
      <c r="E3" s="54" t="s">
        <v>1117</v>
      </c>
      <c r="F3" s="54"/>
      <c r="G3" s="54"/>
      <c r="H3" s="54"/>
      <c r="I3" s="54"/>
      <c r="J3" s="54"/>
      <c r="K3" s="54"/>
      <c r="L3" s="54"/>
      <c r="M3" s="54"/>
    </row>
    <row r="4" spans="1:14" ht="30" x14ac:dyDescent="0.25">
      <c r="A4" s="54" t="s">
        <v>724</v>
      </c>
      <c r="B4" s="93" t="s">
        <v>994</v>
      </c>
      <c r="C4" s="93"/>
      <c r="D4" s="93"/>
      <c r="E4" s="54"/>
      <c r="F4" s="54"/>
      <c r="G4" s="54"/>
      <c r="H4" s="93"/>
      <c r="I4" s="54"/>
      <c r="J4" s="54"/>
      <c r="K4" s="54"/>
      <c r="L4" s="54"/>
      <c r="M4" s="54"/>
      <c r="N4" s="54"/>
    </row>
    <row r="5" spans="1:14" s="164" customFormat="1" x14ac:dyDescent="0.25">
      <c r="A5" s="54" t="s">
        <v>797</v>
      </c>
      <c r="B5" s="54" t="s">
        <v>995</v>
      </c>
      <c r="C5" s="54" t="s">
        <v>1113</v>
      </c>
      <c r="D5" s="93"/>
      <c r="E5" s="54"/>
      <c r="F5" s="54"/>
      <c r="G5" s="54"/>
      <c r="H5" s="93"/>
      <c r="I5" s="54"/>
      <c r="J5" s="54"/>
      <c r="K5" s="54"/>
      <c r="L5" s="54"/>
      <c r="M5" s="54"/>
      <c r="N5" s="54"/>
    </row>
    <row r="6" spans="1:14" ht="45" x14ac:dyDescent="0.25">
      <c r="A6" s="93" t="s">
        <v>897</v>
      </c>
      <c r="D6" s="93" t="s">
        <v>1114</v>
      </c>
      <c r="E6" s="54"/>
      <c r="F6" s="54"/>
      <c r="G6" s="54"/>
      <c r="H6" s="93"/>
      <c r="I6" s="54"/>
      <c r="J6" s="54"/>
      <c r="K6" s="54"/>
      <c r="L6" s="54"/>
      <c r="M6" s="54"/>
      <c r="N6" s="93"/>
    </row>
    <row r="7" spans="1:14" x14ac:dyDescent="0.25">
      <c r="A7" s="105">
        <v>1961</v>
      </c>
      <c r="B7" s="11" t="s">
        <v>213</v>
      </c>
      <c r="C7" s="12" t="s">
        <v>213</v>
      </c>
      <c r="D7" s="163" t="s">
        <v>213</v>
      </c>
      <c r="E7" s="7" t="s">
        <v>213</v>
      </c>
      <c r="F7" s="35"/>
      <c r="M7" s="54"/>
    </row>
    <row r="8" spans="1:14" x14ac:dyDescent="0.25">
      <c r="A8" s="105">
        <v>1962</v>
      </c>
      <c r="B8" s="11" t="s">
        <v>213</v>
      </c>
      <c r="C8" s="12" t="s">
        <v>213</v>
      </c>
      <c r="D8" s="163" t="s">
        <v>213</v>
      </c>
      <c r="E8" s="158" t="s">
        <v>213</v>
      </c>
      <c r="F8" s="35"/>
    </row>
    <row r="9" spans="1:14" x14ac:dyDescent="0.25">
      <c r="A9" s="105">
        <v>1963</v>
      </c>
      <c r="B9" s="11" t="s">
        <v>213</v>
      </c>
      <c r="C9" s="12" t="s">
        <v>213</v>
      </c>
      <c r="D9" s="163" t="s">
        <v>213</v>
      </c>
      <c r="E9" s="158" t="s">
        <v>213</v>
      </c>
      <c r="F9" s="35"/>
    </row>
    <row r="10" spans="1:14" x14ac:dyDescent="0.25">
      <c r="A10" s="105">
        <v>1964</v>
      </c>
      <c r="B10" s="11" t="s">
        <v>213</v>
      </c>
      <c r="C10" s="12" t="s">
        <v>213</v>
      </c>
      <c r="D10" s="163" t="s">
        <v>213</v>
      </c>
      <c r="E10" s="158" t="s">
        <v>213</v>
      </c>
      <c r="F10" s="35"/>
    </row>
    <row r="11" spans="1:14" x14ac:dyDescent="0.25">
      <c r="A11" s="105">
        <v>1965</v>
      </c>
      <c r="B11" s="11" t="s">
        <v>213</v>
      </c>
      <c r="C11" s="12" t="s">
        <v>213</v>
      </c>
      <c r="D11" s="163" t="s">
        <v>213</v>
      </c>
      <c r="E11" s="158" t="s">
        <v>213</v>
      </c>
      <c r="F11" s="35"/>
      <c r="J11" s="35"/>
      <c r="M11" s="35"/>
    </row>
    <row r="12" spans="1:14" x14ac:dyDescent="0.25">
      <c r="A12" s="105">
        <v>1966</v>
      </c>
      <c r="B12" s="11" t="s">
        <v>213</v>
      </c>
      <c r="C12" s="12" t="s">
        <v>213</v>
      </c>
      <c r="D12" s="163" t="s">
        <v>213</v>
      </c>
      <c r="E12" s="158" t="s">
        <v>213</v>
      </c>
      <c r="F12" s="35"/>
    </row>
    <row r="13" spans="1:14" x14ac:dyDescent="0.25">
      <c r="A13" s="105">
        <v>1967</v>
      </c>
      <c r="B13" s="11" t="s">
        <v>213</v>
      </c>
      <c r="C13" s="12" t="s">
        <v>213</v>
      </c>
      <c r="D13" s="163" t="s">
        <v>213</v>
      </c>
      <c r="E13" s="158" t="s">
        <v>213</v>
      </c>
      <c r="F13" s="35"/>
    </row>
    <row r="14" spans="1:14" x14ac:dyDescent="0.25">
      <c r="A14" s="105">
        <v>1968</v>
      </c>
      <c r="B14" s="11" t="s">
        <v>213</v>
      </c>
      <c r="C14" s="12" t="s">
        <v>213</v>
      </c>
      <c r="D14" s="163" t="s">
        <v>213</v>
      </c>
      <c r="E14" s="158" t="s">
        <v>213</v>
      </c>
      <c r="F14" s="35"/>
    </row>
    <row r="15" spans="1:14" x14ac:dyDescent="0.25">
      <c r="A15" s="105">
        <v>1969</v>
      </c>
      <c r="B15" s="11" t="s">
        <v>213</v>
      </c>
      <c r="C15" s="12" t="s">
        <v>213</v>
      </c>
      <c r="D15" s="163" t="s">
        <v>213</v>
      </c>
      <c r="E15" s="158" t="s">
        <v>213</v>
      </c>
      <c r="F15" s="35"/>
    </row>
    <row r="16" spans="1:14" x14ac:dyDescent="0.25">
      <c r="A16" s="105">
        <v>1970</v>
      </c>
      <c r="B16" s="11" t="s">
        <v>213</v>
      </c>
      <c r="C16" s="12" t="s">
        <v>213</v>
      </c>
      <c r="D16" s="163" t="s">
        <v>213</v>
      </c>
      <c r="E16" s="158" t="s">
        <v>213</v>
      </c>
      <c r="F16" s="35"/>
    </row>
    <row r="17" spans="1:13" x14ac:dyDescent="0.25">
      <c r="A17" s="105">
        <v>1971</v>
      </c>
      <c r="B17" s="8">
        <f>'12-10-0015-01'!C11</f>
        <v>15313.7</v>
      </c>
      <c r="C17" s="8" t="s">
        <v>213</v>
      </c>
      <c r="D17" s="8">
        <f>B17</f>
        <v>15313.7</v>
      </c>
      <c r="E17" s="11">
        <f>D17/'T1'!B17*100</f>
        <v>15.224999500347652</v>
      </c>
      <c r="F17" s="35"/>
    </row>
    <row r="18" spans="1:13" x14ac:dyDescent="0.25">
      <c r="A18" s="105">
        <v>1972</v>
      </c>
      <c r="B18" s="8">
        <f>'12-10-0015-01'!C12</f>
        <v>18271.5</v>
      </c>
      <c r="C18" s="8" t="s">
        <v>213</v>
      </c>
      <c r="D18" s="8">
        <f t="shared" ref="D18:D57" si="0">B18</f>
        <v>18271.5</v>
      </c>
      <c r="E18" s="11">
        <f>D18/'T1'!B18*100</f>
        <v>16.267670434727819</v>
      </c>
      <c r="F18" s="35"/>
    </row>
    <row r="19" spans="1:13" x14ac:dyDescent="0.25">
      <c r="A19" s="105">
        <v>1973</v>
      </c>
      <c r="B19" s="8">
        <f>'12-10-0015-01'!C13</f>
        <v>22725.7</v>
      </c>
      <c r="C19" s="8" t="s">
        <v>213</v>
      </c>
      <c r="D19" s="8">
        <f t="shared" si="0"/>
        <v>22725.7</v>
      </c>
      <c r="E19" s="11">
        <f>D19/'T1'!B19*100</f>
        <v>17.245505969775373</v>
      </c>
      <c r="F19" s="35"/>
    </row>
    <row r="20" spans="1:13" x14ac:dyDescent="0.25">
      <c r="A20" s="105">
        <v>1974</v>
      </c>
      <c r="B20" s="8">
        <f>'12-10-0015-01'!C14</f>
        <v>30903</v>
      </c>
      <c r="C20" s="8" t="s">
        <v>213</v>
      </c>
      <c r="D20" s="8">
        <f t="shared" si="0"/>
        <v>30903</v>
      </c>
      <c r="E20" s="11">
        <f>D20/'T1'!B20*100</f>
        <v>19.632381996523922</v>
      </c>
      <c r="F20" s="35"/>
    </row>
    <row r="21" spans="1:13" x14ac:dyDescent="0.25">
      <c r="A21" s="105">
        <v>1975</v>
      </c>
      <c r="B21" s="8">
        <f>'12-10-0015-01'!C15</f>
        <v>33961.599999999999</v>
      </c>
      <c r="C21" s="8" t="s">
        <v>213</v>
      </c>
      <c r="D21" s="8">
        <f t="shared" si="0"/>
        <v>33961.599999999999</v>
      </c>
      <c r="E21" s="11">
        <f>D21/'T1'!B21*100</f>
        <v>19.14194721488829</v>
      </c>
      <c r="F21" s="35"/>
    </row>
    <row r="22" spans="1:13" x14ac:dyDescent="0.25">
      <c r="A22" s="105">
        <v>1976</v>
      </c>
      <c r="B22" s="8">
        <f>'12-10-0015-01'!C16</f>
        <v>36607.5</v>
      </c>
      <c r="C22" s="8" t="s">
        <v>213</v>
      </c>
      <c r="D22" s="8">
        <f t="shared" si="0"/>
        <v>36607.5</v>
      </c>
      <c r="E22" s="11">
        <f>D22/'T1'!B22*100</f>
        <v>17.912381464011474</v>
      </c>
      <c r="F22" s="35"/>
      <c r="K22" s="34"/>
      <c r="L22" s="35"/>
      <c r="M22" s="35"/>
    </row>
    <row r="23" spans="1:13" x14ac:dyDescent="0.25">
      <c r="A23" s="105">
        <v>1977</v>
      </c>
      <c r="B23" s="8">
        <f>'12-10-0015-01'!C17</f>
        <v>41523</v>
      </c>
      <c r="C23" s="8" t="s">
        <v>213</v>
      </c>
      <c r="D23" s="8">
        <f t="shared" si="0"/>
        <v>41523</v>
      </c>
      <c r="E23" s="11">
        <f>D23/'T1'!B23*100</f>
        <v>18.388645334732175</v>
      </c>
      <c r="F23" s="35"/>
      <c r="K23" s="34"/>
      <c r="L23" s="35"/>
      <c r="M23" s="35"/>
    </row>
    <row r="24" spans="1:13" x14ac:dyDescent="0.25">
      <c r="A24" s="105">
        <v>1978</v>
      </c>
      <c r="B24" s="8">
        <f>'12-10-0015-01'!C18</f>
        <v>49047.9</v>
      </c>
      <c r="C24" s="8" t="s">
        <v>213</v>
      </c>
      <c r="D24" s="8">
        <f t="shared" si="0"/>
        <v>49047.9</v>
      </c>
      <c r="E24" s="11">
        <f>D24/'T1'!B24*100</f>
        <v>19.600748068287864</v>
      </c>
      <c r="F24" s="35"/>
      <c r="K24" s="34"/>
      <c r="L24" s="35"/>
      <c r="M24" s="35"/>
    </row>
    <row r="25" spans="1:13" x14ac:dyDescent="0.25">
      <c r="A25" s="105">
        <v>1979</v>
      </c>
      <c r="B25" s="8">
        <f>'12-10-0015-01'!C19</f>
        <v>61157</v>
      </c>
      <c r="C25" s="8" t="s">
        <v>213</v>
      </c>
      <c r="D25" s="8">
        <f t="shared" si="0"/>
        <v>61157</v>
      </c>
      <c r="E25" s="11">
        <f>D25/'T1'!B25*100</f>
        <v>21.406465142572831</v>
      </c>
      <c r="F25" s="35"/>
      <c r="K25" s="34"/>
      <c r="L25" s="35"/>
      <c r="M25" s="35"/>
    </row>
    <row r="26" spans="1:13" x14ac:dyDescent="0.25">
      <c r="A26" s="105">
        <v>1980</v>
      </c>
      <c r="B26" s="8">
        <f>'12-10-0015-01'!C20</f>
        <v>67902.600000000006</v>
      </c>
      <c r="C26" s="8" t="s">
        <v>213</v>
      </c>
      <c r="D26" s="8">
        <f t="shared" si="0"/>
        <v>67902.600000000006</v>
      </c>
      <c r="E26" s="11">
        <f>D26/'T1'!B26*100</f>
        <v>21.135761767034598</v>
      </c>
      <c r="F26" s="35"/>
      <c r="K26" s="34"/>
      <c r="L26" s="35"/>
      <c r="M26" s="35"/>
    </row>
    <row r="27" spans="1:13" x14ac:dyDescent="0.25">
      <c r="A27" s="105">
        <v>1981</v>
      </c>
      <c r="B27" s="8">
        <f>'12-10-0015-01'!C21</f>
        <v>77139.899999999994</v>
      </c>
      <c r="C27" s="8" t="s">
        <v>213</v>
      </c>
      <c r="D27" s="8">
        <f t="shared" si="0"/>
        <v>77139.899999999994</v>
      </c>
      <c r="E27" s="11">
        <f>D27/'T1'!B27*100</f>
        <v>20.941556855016042</v>
      </c>
      <c r="F27" s="35"/>
      <c r="K27" s="34"/>
      <c r="L27" s="35"/>
      <c r="M27" s="35"/>
    </row>
    <row r="28" spans="1:13" x14ac:dyDescent="0.25">
      <c r="A28" s="105">
        <v>1982</v>
      </c>
      <c r="B28" s="8">
        <f>'12-10-0015-01'!C22</f>
        <v>66738.5</v>
      </c>
      <c r="C28" s="8" t="s">
        <v>213</v>
      </c>
      <c r="D28" s="8">
        <f t="shared" si="0"/>
        <v>66738.5</v>
      </c>
      <c r="E28" s="11">
        <f>D28/'T1'!B28*100</f>
        <v>17.192624059394973</v>
      </c>
      <c r="F28" s="35"/>
      <c r="K28" s="34"/>
      <c r="L28" s="35"/>
      <c r="M28" s="35"/>
    </row>
    <row r="29" spans="1:13" x14ac:dyDescent="0.25">
      <c r="A29" s="105">
        <v>1983</v>
      </c>
      <c r="B29" s="8">
        <f>'12-10-0015-01'!C23</f>
        <v>73098.3</v>
      </c>
      <c r="C29" s="8" t="s">
        <v>213</v>
      </c>
      <c r="D29" s="8">
        <f t="shared" si="0"/>
        <v>73098.3</v>
      </c>
      <c r="E29" s="11">
        <f>D29/'T1'!B29*100</f>
        <v>17.34999382886005</v>
      </c>
      <c r="F29" s="35"/>
      <c r="K29" s="34"/>
      <c r="L29" s="35"/>
      <c r="M29" s="35"/>
    </row>
    <row r="30" spans="1:13" x14ac:dyDescent="0.25">
      <c r="A30" s="105">
        <v>1984</v>
      </c>
      <c r="B30" s="8">
        <f>'12-10-0015-01'!C24</f>
        <v>91492.6</v>
      </c>
      <c r="C30" s="8" t="s">
        <v>213</v>
      </c>
      <c r="D30" s="8">
        <f t="shared" si="0"/>
        <v>91492.6</v>
      </c>
      <c r="E30" s="11">
        <f>D30/'T1'!B30*100</f>
        <v>19.804193200659761</v>
      </c>
      <c r="F30" s="35"/>
      <c r="K30" s="34"/>
      <c r="L30" s="35"/>
      <c r="M30" s="35"/>
    </row>
    <row r="31" spans="1:13" x14ac:dyDescent="0.25">
      <c r="A31" s="105">
        <v>1985</v>
      </c>
      <c r="B31" s="8">
        <f>'12-10-0015-01'!C25</f>
        <v>102669.4</v>
      </c>
      <c r="C31" s="8" t="s">
        <v>213</v>
      </c>
      <c r="D31" s="8">
        <f t="shared" si="0"/>
        <v>102669.4</v>
      </c>
      <c r="E31" s="11">
        <f>D31/'T1'!B31*100</f>
        <v>20.532771230353561</v>
      </c>
      <c r="F31" s="35"/>
      <c r="K31" s="34"/>
      <c r="L31" s="35"/>
      <c r="M31" s="35"/>
    </row>
    <row r="32" spans="1:13" x14ac:dyDescent="0.25">
      <c r="A32" s="105">
        <v>1986</v>
      </c>
      <c r="B32" s="8">
        <f>'12-10-0015-01'!C26</f>
        <v>115195</v>
      </c>
      <c r="C32" s="8" t="s">
        <v>213</v>
      </c>
      <c r="D32" s="8">
        <f t="shared" si="0"/>
        <v>115195</v>
      </c>
      <c r="E32" s="11">
        <f>D32/'T1'!B32*100</f>
        <v>21.873991227237337</v>
      </c>
      <c r="F32" s="35"/>
      <c r="I32" s="35"/>
      <c r="J32" s="35"/>
      <c r="K32" s="34"/>
      <c r="L32" s="35"/>
      <c r="M32" s="35"/>
    </row>
    <row r="33" spans="1:13" x14ac:dyDescent="0.25">
      <c r="A33" s="105">
        <v>1987</v>
      </c>
      <c r="B33" s="8">
        <f>'12-10-0015-01'!C27</f>
        <v>119324.3</v>
      </c>
      <c r="C33" s="8" t="s">
        <v>213</v>
      </c>
      <c r="D33" s="8">
        <f t="shared" si="0"/>
        <v>119324.3</v>
      </c>
      <c r="E33" s="11">
        <f>D33/'T1'!B33*100</f>
        <v>20.7760439881881</v>
      </c>
      <c r="F33" s="35"/>
      <c r="K33" s="34"/>
      <c r="L33" s="35"/>
      <c r="M33" s="35"/>
    </row>
    <row r="34" spans="1:13" x14ac:dyDescent="0.25">
      <c r="A34" s="105">
        <v>1988</v>
      </c>
      <c r="B34" s="8">
        <f>'12-10-0015-01'!C28</f>
        <v>132714.9</v>
      </c>
      <c r="C34" s="8" t="s">
        <v>213</v>
      </c>
      <c r="D34" s="8">
        <f t="shared" si="0"/>
        <v>132714.9</v>
      </c>
      <c r="E34" s="11">
        <f>D34/'T1'!B34*100</f>
        <v>21.170229735808604</v>
      </c>
      <c r="F34" s="35"/>
      <c r="K34" s="34"/>
      <c r="L34" s="35"/>
      <c r="M34" s="35"/>
    </row>
    <row r="35" spans="1:13" x14ac:dyDescent="0.25">
      <c r="A35" s="105">
        <v>1989</v>
      </c>
      <c r="B35" s="8">
        <f>'12-10-0015-01'!C29</f>
        <v>139216.5</v>
      </c>
      <c r="C35" s="8" t="s">
        <v>213</v>
      </c>
      <c r="D35" s="8">
        <f t="shared" si="0"/>
        <v>139216.5</v>
      </c>
      <c r="E35" s="11">
        <f>D35/'T1'!B35*100</f>
        <v>20.729727999237618</v>
      </c>
      <c r="F35" s="35"/>
      <c r="K35" s="34"/>
      <c r="L35" s="35"/>
      <c r="M35" s="35"/>
    </row>
    <row r="36" spans="1:13" x14ac:dyDescent="0.25">
      <c r="A36" s="105">
        <v>1990</v>
      </c>
      <c r="B36" s="8">
        <f>'12-10-0015-01'!C30</f>
        <v>140999.9</v>
      </c>
      <c r="C36" s="8" t="s">
        <v>213</v>
      </c>
      <c r="D36" s="8">
        <f t="shared" si="0"/>
        <v>140999.9</v>
      </c>
      <c r="E36" s="11">
        <f>D36/'T1'!B36*100</f>
        <v>20.273141232003979</v>
      </c>
      <c r="F36" s="35"/>
      <c r="K36" s="34"/>
      <c r="L36" s="35"/>
      <c r="M36" s="35"/>
    </row>
    <row r="37" spans="1:13" x14ac:dyDescent="0.25">
      <c r="A37" s="105">
        <v>1991</v>
      </c>
      <c r="B37" s="8">
        <f>'12-10-0015-01'!C31</f>
        <v>140657.9</v>
      </c>
      <c r="C37" s="8" t="s">
        <v>213</v>
      </c>
      <c r="D37" s="8">
        <f t="shared" si="0"/>
        <v>140657.9</v>
      </c>
      <c r="E37" s="11">
        <f>D37/'T1'!B37*100</f>
        <v>20.043219103613275</v>
      </c>
      <c r="F37" s="35"/>
      <c r="K37" s="34"/>
      <c r="L37" s="35"/>
      <c r="M37" s="35"/>
    </row>
    <row r="38" spans="1:13" x14ac:dyDescent="0.25">
      <c r="A38" s="105">
        <v>1992</v>
      </c>
      <c r="B38" s="8">
        <f>'12-10-0015-01'!C32</f>
        <v>154429.6</v>
      </c>
      <c r="C38" s="8" t="s">
        <v>213</v>
      </c>
      <c r="D38" s="8">
        <f t="shared" si="0"/>
        <v>154429.6</v>
      </c>
      <c r="E38" s="11">
        <f>D38/'T1'!B38*100</f>
        <v>21.495248010957134</v>
      </c>
      <c r="F38" s="35"/>
      <c r="K38" s="34"/>
      <c r="L38" s="35"/>
      <c r="M38" s="35"/>
    </row>
    <row r="39" spans="1:13" x14ac:dyDescent="0.25">
      <c r="A39" s="105">
        <v>1993</v>
      </c>
      <c r="B39" s="8">
        <f>'12-10-0015-01'!C33</f>
        <v>177123.20000000001</v>
      </c>
      <c r="C39" s="8" t="s">
        <v>213</v>
      </c>
      <c r="D39" s="8">
        <f t="shared" si="0"/>
        <v>177123.20000000001</v>
      </c>
      <c r="E39" s="11">
        <f>D39/'T1'!B39*100</f>
        <v>23.710097357962191</v>
      </c>
      <c r="F39" s="35"/>
      <c r="K39" s="34"/>
      <c r="L39" s="35"/>
      <c r="M39" s="35"/>
    </row>
    <row r="40" spans="1:13" x14ac:dyDescent="0.25">
      <c r="A40" s="105">
        <v>1994</v>
      </c>
      <c r="B40" s="8">
        <f>'12-10-0015-01'!C34</f>
        <v>207872.5</v>
      </c>
      <c r="C40" s="8" t="s">
        <v>213</v>
      </c>
      <c r="D40" s="8">
        <f t="shared" si="0"/>
        <v>207872.5</v>
      </c>
      <c r="E40" s="11">
        <f>D40/'T1'!B40*100</f>
        <v>26.247455718131452</v>
      </c>
      <c r="F40" s="35"/>
      <c r="K40" s="34"/>
      <c r="L40" s="35"/>
      <c r="M40" s="35"/>
    </row>
    <row r="41" spans="1:13" x14ac:dyDescent="0.25">
      <c r="A41" s="105">
        <v>1995</v>
      </c>
      <c r="B41" s="8">
        <f>'12-10-0015-01'!C35</f>
        <v>229936.5</v>
      </c>
      <c r="C41" s="8" t="s">
        <v>213</v>
      </c>
      <c r="D41" s="8">
        <f t="shared" si="0"/>
        <v>229936.5</v>
      </c>
      <c r="E41" s="11">
        <f>D41/'T1'!B41*100</f>
        <v>27.649193562933117</v>
      </c>
      <c r="F41" s="35"/>
      <c r="K41" s="34"/>
      <c r="L41" s="35"/>
      <c r="M41" s="35"/>
    </row>
    <row r="42" spans="1:13" x14ac:dyDescent="0.25">
      <c r="A42" s="105">
        <v>1996</v>
      </c>
      <c r="B42" s="8">
        <f>'12-10-0015-01'!C36</f>
        <v>237688.6</v>
      </c>
      <c r="C42" s="8" t="s">
        <v>213</v>
      </c>
      <c r="D42" s="8">
        <f t="shared" si="0"/>
        <v>237688.6</v>
      </c>
      <c r="E42" s="11">
        <f>D42/'T1'!B42*100</f>
        <v>27.643545149412564</v>
      </c>
      <c r="F42" s="35"/>
    </row>
    <row r="43" spans="1:13" x14ac:dyDescent="0.25">
      <c r="A43" s="105">
        <v>1997</v>
      </c>
      <c r="B43" s="8">
        <f>'12-10-0015-01'!C37</f>
        <v>277726.5</v>
      </c>
      <c r="C43" s="8">
        <f>'12-10-0011-01'!O13</f>
        <v>256466</v>
      </c>
      <c r="D43" s="8">
        <f t="shared" si="0"/>
        <v>277726.5</v>
      </c>
      <c r="E43" s="11">
        <f>D43/'T1'!B43*100</f>
        <v>30.622840231727839</v>
      </c>
      <c r="F43" s="35"/>
      <c r="M43" s="3"/>
    </row>
    <row r="44" spans="1:13" x14ac:dyDescent="0.25">
      <c r="A44" s="105">
        <v>1998</v>
      </c>
      <c r="B44" s="8">
        <f>'12-10-0015-01'!C38</f>
        <v>303398.59999999998</v>
      </c>
      <c r="C44" s="8">
        <f>'12-10-0011-01'!O14</f>
        <v>303091.59999999998</v>
      </c>
      <c r="D44" s="8">
        <f t="shared" si="0"/>
        <v>303398.59999999998</v>
      </c>
      <c r="E44" s="11">
        <f>D44/'T1'!B44*100</f>
        <v>32.257641289971382</v>
      </c>
      <c r="F44" s="35"/>
      <c r="M44" s="3"/>
    </row>
    <row r="45" spans="1:13" x14ac:dyDescent="0.25">
      <c r="A45" s="105">
        <v>1999</v>
      </c>
      <c r="B45" s="8">
        <f>'12-10-0015-01'!C39</f>
        <v>327026</v>
      </c>
      <c r="C45" s="8">
        <f>'12-10-0011-01'!O15</f>
        <v>326666.89999999997</v>
      </c>
      <c r="D45" s="8">
        <f t="shared" si="0"/>
        <v>327026</v>
      </c>
      <c r="E45" s="11">
        <f>D45/'T1'!B45*100</f>
        <v>32.445405272405644</v>
      </c>
      <c r="F45" s="35"/>
      <c r="M45" s="3"/>
    </row>
    <row r="46" spans="1:13" x14ac:dyDescent="0.25">
      <c r="A46" s="105">
        <v>2000</v>
      </c>
      <c r="B46" s="8">
        <f>'12-10-0015-01'!C40</f>
        <v>362336.7</v>
      </c>
      <c r="C46" s="8">
        <f>'12-10-0011-01'!O16</f>
        <v>361926.3</v>
      </c>
      <c r="D46" s="8">
        <f t="shared" si="0"/>
        <v>362336.7</v>
      </c>
      <c r="E46" s="11">
        <f>D46/'T1'!B46*100</f>
        <v>32.758900649234995</v>
      </c>
      <c r="F46" s="35"/>
      <c r="M46" s="3"/>
    </row>
    <row r="47" spans="1:13" x14ac:dyDescent="0.25">
      <c r="A47" s="105">
        <v>2001</v>
      </c>
      <c r="B47" s="8">
        <f>'12-10-0015-01'!C41</f>
        <v>350071.2</v>
      </c>
      <c r="C47" s="8">
        <f>'12-10-0011-01'!O17</f>
        <v>349587.59999999992</v>
      </c>
      <c r="D47" s="8">
        <f t="shared" si="0"/>
        <v>350071.2</v>
      </c>
      <c r="E47" s="11">
        <f>D47/'T1'!B47*100</f>
        <v>30.586111662034543</v>
      </c>
      <c r="F47" s="35"/>
      <c r="M47" s="3"/>
    </row>
    <row r="48" spans="1:13" x14ac:dyDescent="0.25">
      <c r="A48" s="105">
        <v>2002</v>
      </c>
      <c r="B48" s="8">
        <f>'12-10-0015-01'!C42</f>
        <v>356727.1</v>
      </c>
      <c r="C48" s="8">
        <f>'12-10-0011-01'!O18</f>
        <v>356270.99999999994</v>
      </c>
      <c r="D48" s="8">
        <f t="shared" si="0"/>
        <v>356727.1</v>
      </c>
      <c r="E48" s="11">
        <f>D48/'T1'!B48*100</f>
        <v>29.884300331575766</v>
      </c>
      <c r="F48" s="35"/>
      <c r="M48" s="3"/>
    </row>
    <row r="49" spans="1:13" x14ac:dyDescent="0.25">
      <c r="A49" s="105">
        <v>2003</v>
      </c>
      <c r="B49" s="8">
        <f>'12-10-0015-01'!C43</f>
        <v>342709.5</v>
      </c>
      <c r="C49" s="8">
        <f>'12-10-0011-01'!O19</f>
        <v>342328.19999999995</v>
      </c>
      <c r="D49" s="8">
        <f t="shared" si="0"/>
        <v>342709.5</v>
      </c>
      <c r="E49" s="11">
        <f>D49/'T1'!B49*100</f>
        <v>27.313036014431596</v>
      </c>
      <c r="F49" s="35"/>
      <c r="M49" s="3"/>
    </row>
    <row r="50" spans="1:13" x14ac:dyDescent="0.25">
      <c r="A50" s="105">
        <v>2004</v>
      </c>
      <c r="B50" s="8">
        <f>'12-10-0015-01'!C44</f>
        <v>363157.8</v>
      </c>
      <c r="C50" s="8">
        <f>'12-10-0011-01'!O20</f>
        <v>362890.1</v>
      </c>
      <c r="D50" s="8">
        <f t="shared" si="0"/>
        <v>363157.8</v>
      </c>
      <c r="E50" s="11">
        <f>D50/'T1'!B50*100</f>
        <v>27.187944279199925</v>
      </c>
      <c r="F50" s="35"/>
      <c r="M50" s="3"/>
    </row>
    <row r="51" spans="1:13" x14ac:dyDescent="0.25">
      <c r="A51" s="105">
        <v>2005</v>
      </c>
      <c r="B51" s="8">
        <f>'12-10-0015-01'!C45</f>
        <v>387837.8</v>
      </c>
      <c r="C51" s="8">
        <f>'12-10-0011-01'!O21</f>
        <v>387454.39999999997</v>
      </c>
      <c r="D51" s="8">
        <f t="shared" si="0"/>
        <v>387837.8</v>
      </c>
      <c r="E51" s="11">
        <f>D51/'T1'!B51*100</f>
        <v>27.281973002061072</v>
      </c>
      <c r="F51" s="35"/>
      <c r="M51" s="3"/>
    </row>
    <row r="52" spans="1:13" x14ac:dyDescent="0.25">
      <c r="A52" s="105">
        <v>2006</v>
      </c>
      <c r="B52" s="8">
        <f>'12-10-0015-01'!C46</f>
        <v>404345.4</v>
      </c>
      <c r="C52" s="8">
        <f>'12-10-0011-01'!O22</f>
        <v>404510.30000000005</v>
      </c>
      <c r="D52" s="8">
        <f t="shared" si="0"/>
        <v>404345.4</v>
      </c>
      <c r="E52" s="11">
        <f>D52/'T1'!B52*100</f>
        <v>27.017527682673574</v>
      </c>
      <c r="F52" s="35"/>
      <c r="M52" s="3"/>
    </row>
    <row r="53" spans="1:13" x14ac:dyDescent="0.25">
      <c r="A53" s="105">
        <v>2007</v>
      </c>
      <c r="B53" s="8">
        <f>'12-10-0015-01'!C47</f>
        <v>415683.1</v>
      </c>
      <c r="C53" s="8">
        <f>'12-10-0011-01'!O23</f>
        <v>415790.69999999995</v>
      </c>
      <c r="D53" s="8">
        <f t="shared" si="0"/>
        <v>415683.1</v>
      </c>
      <c r="E53" s="11">
        <f>D53/'T1'!B53*100</f>
        <v>26.348062099525816</v>
      </c>
      <c r="F53" s="35"/>
      <c r="M53" s="3"/>
    </row>
    <row r="54" spans="1:13" x14ac:dyDescent="0.25">
      <c r="A54" s="105">
        <v>2008</v>
      </c>
      <c r="B54" s="8">
        <f>'12-10-0015-01'!C48</f>
        <v>443777.2</v>
      </c>
      <c r="C54" s="8">
        <f>'12-10-0011-01'!O24</f>
        <v>443592.30000000005</v>
      </c>
      <c r="D54" s="8">
        <f t="shared" si="0"/>
        <v>443777.2</v>
      </c>
      <c r="E54" s="11">
        <f>D54/'T1'!B54*100</f>
        <v>26.781304747438355</v>
      </c>
      <c r="F54" s="35"/>
      <c r="M54" s="3"/>
    </row>
    <row r="55" spans="1:13" x14ac:dyDescent="0.25">
      <c r="A55" s="105">
        <v>2009</v>
      </c>
      <c r="B55" s="8">
        <f>'12-10-0015-01'!C49</f>
        <v>374080.9</v>
      </c>
      <c r="C55" s="8">
        <f>'12-10-0011-01'!O25</f>
        <v>373984.19999999995</v>
      </c>
      <c r="D55" s="8">
        <f t="shared" si="0"/>
        <v>374080.9</v>
      </c>
      <c r="E55" s="11">
        <f>D55/'T1'!B55*100</f>
        <v>23.806580905141747</v>
      </c>
      <c r="F55" s="35"/>
      <c r="M55" s="3"/>
    </row>
    <row r="56" spans="1:13" x14ac:dyDescent="0.25">
      <c r="A56" s="105">
        <v>2010</v>
      </c>
      <c r="B56" s="8">
        <f>'12-10-0015-01'!C50</f>
        <v>413832.8</v>
      </c>
      <c r="C56" s="8">
        <f>'12-10-0011-01'!O26</f>
        <v>413670.1</v>
      </c>
      <c r="D56" s="8">
        <f t="shared" si="0"/>
        <v>413832.8</v>
      </c>
      <c r="E56" s="11">
        <f>D56/'T1'!B56*100</f>
        <v>24.839188306699448</v>
      </c>
      <c r="F56" s="35"/>
      <c r="M56" s="3"/>
    </row>
    <row r="57" spans="1:13" x14ac:dyDescent="0.25">
      <c r="A57" s="105">
        <v>2011</v>
      </c>
      <c r="B57" s="8">
        <f>'12-10-0015-01'!C51</f>
        <v>455873.5</v>
      </c>
      <c r="C57" s="8">
        <f>'12-10-0011-01'!O27</f>
        <v>456045</v>
      </c>
      <c r="D57" s="8">
        <f t="shared" si="0"/>
        <v>455873.5</v>
      </c>
      <c r="E57" s="11">
        <f>D57/'T1'!B57*100</f>
        <v>25.696578982820789</v>
      </c>
      <c r="F57" s="35"/>
      <c r="M57" s="3"/>
    </row>
    <row r="58" spans="1:13" x14ac:dyDescent="0.25">
      <c r="A58" s="105">
        <v>2012</v>
      </c>
      <c r="B58" s="8" t="s">
        <v>213</v>
      </c>
      <c r="C58" s="8">
        <f>'12-10-0011-01'!O28</f>
        <v>474800.2</v>
      </c>
      <c r="D58" s="79">
        <f>D57*C58/C57</f>
        <v>474621.64693111426</v>
      </c>
      <c r="E58" s="11">
        <f>D58/'T1'!B58*100</f>
        <v>25.975338615243437</v>
      </c>
      <c r="F58" s="35"/>
      <c r="M58" s="3"/>
    </row>
    <row r="59" spans="1:13" x14ac:dyDescent="0.25">
      <c r="A59" s="105">
        <v>2013</v>
      </c>
      <c r="B59" s="8" t="s">
        <v>213</v>
      </c>
      <c r="C59" s="8">
        <f>'12-10-0011-01'!O29</f>
        <v>487370.10000000003</v>
      </c>
      <c r="D59" s="79">
        <f t="shared" ref="D59:D65" si="1">D58*C59/C58</f>
        <v>487186.8199023123</v>
      </c>
      <c r="E59" s="11">
        <f>D59/'T1'!B59*100</f>
        <v>25.611123050913591</v>
      </c>
      <c r="F59" s="35"/>
      <c r="M59" s="3"/>
    </row>
    <row r="60" spans="1:13" x14ac:dyDescent="0.25">
      <c r="A60" s="105">
        <v>2014</v>
      </c>
      <c r="B60" s="8" t="s">
        <v>213</v>
      </c>
      <c r="C60" s="8">
        <f>'12-10-0011-01'!O30</f>
        <v>524660.9</v>
      </c>
      <c r="D60" s="79">
        <f t="shared" si="1"/>
        <v>524463.59634718066</v>
      </c>
      <c r="E60" s="11">
        <f>D60/'T1'!B60*100</f>
        <v>26.290246235505808</v>
      </c>
      <c r="F60" s="35"/>
      <c r="M60" s="3"/>
    </row>
    <row r="61" spans="1:13" x14ac:dyDescent="0.25">
      <c r="A61" s="105">
        <v>2015</v>
      </c>
      <c r="B61" s="8" t="s">
        <v>213</v>
      </c>
      <c r="C61" s="8">
        <f>'12-10-0011-01'!O31</f>
        <v>548681.79999999993</v>
      </c>
      <c r="D61" s="79">
        <f t="shared" si="1"/>
        <v>548475.46306241699</v>
      </c>
      <c r="E61" s="11">
        <f>D61/'T1'!B61*100</f>
        <v>27.555474543702474</v>
      </c>
      <c r="F61" s="35"/>
      <c r="M61" s="3"/>
    </row>
    <row r="62" spans="1:13" x14ac:dyDescent="0.25">
      <c r="A62" s="105">
        <v>2016</v>
      </c>
      <c r="B62" s="8" t="s">
        <v>213</v>
      </c>
      <c r="C62" s="8">
        <f>'12-10-0011-01'!O32</f>
        <v>547349.10000000009</v>
      </c>
      <c r="D62" s="79">
        <f t="shared" si="1"/>
        <v>547143.26423675299</v>
      </c>
      <c r="E62" s="11">
        <f>D62/'T1'!B62*100</f>
        <v>27.01228387743253</v>
      </c>
      <c r="F62" s="35"/>
      <c r="M62" s="3"/>
    </row>
    <row r="63" spans="1:13" x14ac:dyDescent="0.25">
      <c r="A63" s="105">
        <v>2017</v>
      </c>
      <c r="B63" s="8" t="s">
        <v>213</v>
      </c>
      <c r="C63" s="8">
        <f>'12-10-0011-01'!O33</f>
        <v>575024.30000000005</v>
      </c>
      <c r="D63" s="79">
        <f t="shared" si="1"/>
        <v>574808.0567181966</v>
      </c>
      <c r="E63" s="11">
        <f>D63/'T1'!B63*100</f>
        <v>26.852146470061843</v>
      </c>
      <c r="F63" s="35"/>
      <c r="M63" s="3"/>
    </row>
    <row r="64" spans="1:13" x14ac:dyDescent="0.25">
      <c r="A64" s="105">
        <v>2018</v>
      </c>
      <c r="B64" s="8" t="s">
        <v>213</v>
      </c>
      <c r="C64" s="8">
        <f>'12-10-0011-01'!O34</f>
        <v>607343.6</v>
      </c>
      <c r="D64" s="79">
        <f t="shared" si="1"/>
        <v>607115.2027422731</v>
      </c>
      <c r="E64" s="11">
        <f>D64/'T1'!B64*100</f>
        <v>27.210644951087193</v>
      </c>
      <c r="F64" s="35"/>
      <c r="M64" s="3"/>
    </row>
    <row r="65" spans="1:13" x14ac:dyDescent="0.25">
      <c r="A65" s="105">
        <v>2019</v>
      </c>
      <c r="B65" s="8" t="s">
        <v>213</v>
      </c>
      <c r="C65" s="8">
        <f>'12-10-0011-01'!O35</f>
        <v>613527.5</v>
      </c>
      <c r="D65" s="79">
        <f t="shared" si="1"/>
        <v>613296.77722867252</v>
      </c>
      <c r="E65" s="11">
        <f>D65/'T1'!B65*100</f>
        <v>26.541463290478106</v>
      </c>
      <c r="F65" s="35"/>
      <c r="M65" s="3"/>
    </row>
    <row r="67" spans="1:13" x14ac:dyDescent="0.25">
      <c r="A67" s="5" t="s">
        <v>1104</v>
      </c>
      <c r="B67" s="161"/>
      <c r="C67" s="161"/>
      <c r="D67" s="161"/>
      <c r="E67" s="11"/>
      <c r="F67" s="35"/>
    </row>
    <row r="68" spans="1:13" x14ac:dyDescent="0.25">
      <c r="A68" s="105" t="s">
        <v>462</v>
      </c>
      <c r="B68" s="80">
        <f t="shared" ref="B68:D68" si="2">AVERAGE(B22:B27)</f>
        <v>55562.983333333337</v>
      </c>
      <c r="C68" s="8" t="s">
        <v>213</v>
      </c>
      <c r="D68" s="80">
        <f t="shared" si="2"/>
        <v>55562.983333333337</v>
      </c>
      <c r="E68" s="11">
        <f>AVERAGE(E22:E27)</f>
        <v>19.897593105275831</v>
      </c>
      <c r="F68" s="11"/>
    </row>
    <row r="69" spans="1:13" x14ac:dyDescent="0.25">
      <c r="A69" s="105" t="s">
        <v>463</v>
      </c>
      <c r="B69" s="80">
        <f t="shared" ref="B69:D69" si="3">AVERAGE(B27:B35)</f>
        <v>101954.37777777779</v>
      </c>
      <c r="C69" s="8" t="s">
        <v>213</v>
      </c>
      <c r="D69" s="80">
        <f t="shared" si="3"/>
        <v>101954.37777777779</v>
      </c>
      <c r="E69" s="11">
        <f>AVERAGE(E27:E35)</f>
        <v>20.041236902750668</v>
      </c>
      <c r="F69" s="11"/>
    </row>
    <row r="70" spans="1:13" x14ac:dyDescent="0.25">
      <c r="A70" s="105" t="s">
        <v>464</v>
      </c>
      <c r="B70" s="80">
        <f t="shared" ref="B70:D70" si="4">AVERAGE(B35:B46)</f>
        <v>224867.70833333337</v>
      </c>
      <c r="C70" s="80">
        <f t="shared" si="4"/>
        <v>312037.7</v>
      </c>
      <c r="D70" s="80">
        <f t="shared" si="4"/>
        <v>224867.70833333337</v>
      </c>
      <c r="E70" s="11">
        <f t="shared" ref="E70" si="5">AVERAGE(E35:E46)</f>
        <v>26.32303463146593</v>
      </c>
      <c r="F70" s="11"/>
    </row>
    <row r="71" spans="1:13" x14ac:dyDescent="0.25">
      <c r="A71" s="105" t="s">
        <v>465</v>
      </c>
      <c r="B71" s="80">
        <f t="shared" ref="B71:D71" si="6">AVERAGE(B46:B54)</f>
        <v>380738.42222222226</v>
      </c>
      <c r="C71" s="80">
        <f t="shared" si="6"/>
        <v>380483.43333333329</v>
      </c>
      <c r="D71" s="80">
        <f t="shared" si="6"/>
        <v>380738.42222222226</v>
      </c>
      <c r="E71" s="11">
        <f t="shared" ref="E71" si="7">AVERAGE(E46:E54)</f>
        <v>28.351017829797293</v>
      </c>
      <c r="F71" s="11"/>
      <c r="J71" s="60"/>
      <c r="K71" s="60"/>
      <c r="L71" s="60"/>
      <c r="M71" s="60"/>
    </row>
    <row r="72" spans="1:13" x14ac:dyDescent="0.25">
      <c r="A72" s="105" t="s">
        <v>469</v>
      </c>
      <c r="B72" s="80">
        <f t="shared" ref="B72:D72" si="8">AVERAGE(B54:B65)</f>
        <v>421891.10000000003</v>
      </c>
      <c r="C72" s="80">
        <f t="shared" si="8"/>
        <v>505504.09166666662</v>
      </c>
      <c r="D72" s="80">
        <f t="shared" si="8"/>
        <v>505389.60226407665</v>
      </c>
      <c r="E72" s="11">
        <f t="shared" ref="E72" si="9">AVERAGE(E54:E65)</f>
        <v>26.181031164710447</v>
      </c>
      <c r="F72" s="11"/>
      <c r="J72" s="60"/>
      <c r="K72" s="60"/>
      <c r="L72" s="60"/>
      <c r="M72" s="60"/>
    </row>
    <row r="73" spans="1:13" x14ac:dyDescent="0.25">
      <c r="A73" s="105" t="s">
        <v>466</v>
      </c>
      <c r="B73" s="80">
        <f t="shared" ref="B73:D73" si="10">AVERAGE(B22:B65)</f>
        <v>223364.43611111111</v>
      </c>
      <c r="C73" s="80">
        <f t="shared" si="10"/>
        <v>431870.96521739126</v>
      </c>
      <c r="D73" s="80">
        <f t="shared" si="10"/>
        <v>282232.51198111183</v>
      </c>
      <c r="E73" s="11">
        <f t="shared" ref="E73" si="11">AVERAGE(E22:E65)</f>
        <v>24.630753421085828</v>
      </c>
      <c r="F73" s="11"/>
      <c r="J73" s="60"/>
      <c r="K73" s="60"/>
      <c r="L73" s="60"/>
      <c r="M73" s="60"/>
    </row>
    <row r="74" spans="1:13" x14ac:dyDescent="0.25">
      <c r="B74" s="8"/>
      <c r="C74" s="8"/>
      <c r="D74" s="8"/>
      <c r="J74" s="60"/>
      <c r="K74" s="60"/>
      <c r="L74" s="60"/>
      <c r="M74" s="60"/>
    </row>
    <row r="75" spans="1:13" x14ac:dyDescent="0.25">
      <c r="J75" s="60"/>
      <c r="K75" s="60"/>
      <c r="L75" s="60"/>
      <c r="M75" s="60"/>
    </row>
    <row r="76" spans="1:13" x14ac:dyDescent="0.25">
      <c r="J76" s="60"/>
      <c r="K76" s="60"/>
      <c r="L76" s="60"/>
      <c r="M76" s="60"/>
    </row>
    <row r="77" spans="1:13" x14ac:dyDescent="0.25">
      <c r="A77" s="5" t="s">
        <v>979</v>
      </c>
      <c r="J77" s="60"/>
      <c r="K77" s="60"/>
      <c r="L77" s="60"/>
      <c r="M77" s="60"/>
    </row>
    <row r="78" spans="1:13" x14ac:dyDescent="0.25">
      <c r="A78" s="5" t="s">
        <v>600</v>
      </c>
      <c r="J78" s="60"/>
      <c r="K78" s="60"/>
      <c r="L78" s="60"/>
      <c r="M78" s="60"/>
    </row>
    <row r="79" spans="1:13" x14ac:dyDescent="0.25">
      <c r="A79" s="105" t="s">
        <v>549</v>
      </c>
      <c r="B79" s="60" t="str">
        <f>IFERROR(100*_xlfn.RRI(15,B7,B22),"..")</f>
        <v>..</v>
      </c>
      <c r="C79" s="60" t="str">
        <f>IFERROR(100*_xlfn.RRI(15,C7,C22),"..")</f>
        <v>..</v>
      </c>
      <c r="D79" s="60" t="str">
        <f>IFERROR(100*_xlfn.RRI(15,D7,D22),"..")</f>
        <v>..</v>
      </c>
      <c r="E79" s="60" t="str">
        <f>IFERROR(100*_xlfn.RRI(15,E7,E22),"..")</f>
        <v>..</v>
      </c>
      <c r="F79" s="60"/>
      <c r="G79" s="60"/>
      <c r="H79" s="60"/>
      <c r="I79" s="60"/>
      <c r="J79" s="60"/>
      <c r="K79" s="60"/>
      <c r="L79" s="60"/>
      <c r="M79" s="60"/>
    </row>
    <row r="80" spans="1:13" x14ac:dyDescent="0.25">
      <c r="A80" s="105" t="s">
        <v>462</v>
      </c>
      <c r="B80" s="60">
        <f t="shared" ref="B80:E80" si="12">IFERROR(100*_xlfn.RRI(5,B22,B27),"..")</f>
        <v>16.075830621700817</v>
      </c>
      <c r="C80" s="60" t="str">
        <f t="shared" ref="C80:D80" si="13">IFERROR(100*_xlfn.RRI(5,C22,C27),"..")</f>
        <v>..</v>
      </c>
      <c r="D80" s="60">
        <f t="shared" si="13"/>
        <v>16.075830621700817</v>
      </c>
      <c r="E80" s="60">
        <f t="shared" si="12"/>
        <v>3.1742040527583448</v>
      </c>
      <c r="F80" s="60"/>
      <c r="G80" s="60"/>
      <c r="H80" s="60"/>
      <c r="I80" s="60"/>
      <c r="J80" s="60"/>
      <c r="K80" s="60"/>
      <c r="L80" s="60"/>
      <c r="M80" s="60"/>
    </row>
    <row r="81" spans="1:13" x14ac:dyDescent="0.25">
      <c r="A81" s="105" t="s">
        <v>463</v>
      </c>
      <c r="B81" s="60">
        <f t="shared" ref="B81:E81" si="14">IFERROR(100*_xlfn.RRI(8,B27,B35),"..")</f>
        <v>7.6592760126966475</v>
      </c>
      <c r="C81" s="60" t="str">
        <f t="shared" ref="C81:D81" si="15">IFERROR(100*_xlfn.RRI(8,C27,C35),"..")</f>
        <v>..</v>
      </c>
      <c r="D81" s="60">
        <f t="shared" si="15"/>
        <v>7.6592760126966475</v>
      </c>
      <c r="E81" s="60">
        <f t="shared" si="14"/>
        <v>-0.12700360471530336</v>
      </c>
      <c r="F81" s="60"/>
      <c r="G81" s="60"/>
      <c r="H81" s="60"/>
      <c r="I81" s="60"/>
      <c r="J81" s="60"/>
      <c r="K81" s="60"/>
      <c r="L81" s="60"/>
      <c r="M81" s="60"/>
    </row>
    <row r="82" spans="1:13" x14ac:dyDescent="0.25">
      <c r="A82" s="105" t="s">
        <v>464</v>
      </c>
      <c r="B82" s="60">
        <f t="shared" ref="B82:E82" si="16">IFERROR(100*_xlfn.RRI(11,B35,B46),"..")</f>
        <v>9.0851419818061441</v>
      </c>
      <c r="C82" s="60" t="str">
        <f t="shared" ref="C82:D82" si="17">IFERROR(100*_xlfn.RRI(11,C35,C46),"..")</f>
        <v>..</v>
      </c>
      <c r="D82" s="60">
        <f t="shared" si="17"/>
        <v>9.0851419818061441</v>
      </c>
      <c r="E82" s="60">
        <f t="shared" si="16"/>
        <v>4.2477963096737348</v>
      </c>
      <c r="F82" s="60"/>
      <c r="G82" s="60"/>
      <c r="H82" s="60"/>
      <c r="I82" s="60"/>
      <c r="J82" s="60"/>
      <c r="K82" s="60"/>
      <c r="L82" s="60"/>
      <c r="M82" s="60"/>
    </row>
    <row r="83" spans="1:13" x14ac:dyDescent="0.25">
      <c r="A83" s="105" t="s">
        <v>465</v>
      </c>
      <c r="B83" s="60">
        <f t="shared" ref="B83:C83" si="18">IFERROR(100*_xlfn.RRI(8,B46,B54),"..")</f>
        <v>2.5667472234959687</v>
      </c>
      <c r="C83" s="60">
        <f t="shared" si="18"/>
        <v>2.5759344456593336</v>
      </c>
      <c r="D83" s="60">
        <f t="shared" ref="D83" si="19">IFERROR(100*_xlfn.RRI(8,D46,D54),"..")</f>
        <v>2.5667472234959687</v>
      </c>
      <c r="E83" s="60">
        <f>IFERROR(100*_xlfn.RRI(8,E46,E54),"..")</f>
        <v>-2.4869362795322592</v>
      </c>
      <c r="F83" s="60"/>
      <c r="G83" s="60"/>
      <c r="H83" s="60"/>
      <c r="I83" s="60"/>
      <c r="J83" s="60"/>
      <c r="K83" s="60"/>
      <c r="L83" s="60"/>
      <c r="M83" s="60"/>
    </row>
    <row r="84" spans="1:13" x14ac:dyDescent="0.25">
      <c r="A84" s="105" t="s">
        <v>469</v>
      </c>
      <c r="B84" s="60" t="str">
        <f>IFERROR(100*_xlfn.RRI(11,B54,B65),"..")</f>
        <v>..</v>
      </c>
      <c r="C84" s="60">
        <f>IFERROR(100*_xlfn.RRI(11,C54,C65),"..")</f>
        <v>2.9922506269643545</v>
      </c>
      <c r="D84" s="60">
        <f>IFERROR(100*_xlfn.RRI(11,D54,D65),"..")</f>
        <v>2.9848273305922879</v>
      </c>
      <c r="E84" s="60">
        <f t="shared" ref="E84" si="20">IFERROR(100*_xlfn.RRI(11,E54,E65),"..")</f>
        <v>-8.1747453742164744E-2</v>
      </c>
      <c r="F84" s="60"/>
      <c r="G84" s="60"/>
      <c r="H84" s="60"/>
      <c r="I84" s="60"/>
      <c r="J84" s="60"/>
      <c r="K84" s="60"/>
      <c r="L84" s="60"/>
      <c r="M84" s="60"/>
    </row>
    <row r="85" spans="1:13" x14ac:dyDescent="0.25">
      <c r="B85" s="60"/>
      <c r="C85" s="60"/>
      <c r="D85" s="60"/>
      <c r="E85" s="60"/>
      <c r="F85" s="60"/>
      <c r="G85" s="60"/>
      <c r="H85" s="60"/>
      <c r="I85" s="60"/>
      <c r="J85" s="60"/>
      <c r="K85" s="60"/>
      <c r="L85" s="60"/>
      <c r="M85" s="60"/>
    </row>
    <row r="86" spans="1:13" x14ac:dyDescent="0.25">
      <c r="A86" s="105" t="s">
        <v>645</v>
      </c>
      <c r="B86" s="60">
        <f t="shared" ref="B86:E86" si="21">IFERROR(100*_xlfn.RRI(24,B22,B46),"..")</f>
        <v>10.022352608345519</v>
      </c>
      <c r="C86" s="60" t="str">
        <f t="shared" ref="C86:D86" si="22">IFERROR(100*_xlfn.RRI(24,C22,C46),"..")</f>
        <v>..</v>
      </c>
      <c r="D86" s="60">
        <f t="shared" si="22"/>
        <v>10.022352608345519</v>
      </c>
      <c r="E86" s="60">
        <f t="shared" si="21"/>
        <v>2.5472455454781162</v>
      </c>
      <c r="F86" s="60"/>
      <c r="G86" s="60"/>
      <c r="H86" s="60"/>
      <c r="I86" s="60"/>
      <c r="J86" s="60"/>
      <c r="K86" s="60"/>
      <c r="L86" s="60"/>
      <c r="M86" s="60"/>
    </row>
    <row r="87" spans="1:13" x14ac:dyDescent="0.25">
      <c r="A87" s="105" t="s">
        <v>522</v>
      </c>
      <c r="B87" s="60" t="str">
        <f>IFERROR(100*_xlfn.RRI(19,B46,B65),"..")</f>
        <v>..</v>
      </c>
      <c r="C87" s="60">
        <f>IFERROR(100*_xlfn.RRI(19,C46,C65),"..")</f>
        <v>2.8167540554303816</v>
      </c>
      <c r="D87" s="60">
        <f>IFERROR(100*_xlfn.RRI(19,D46,D65),"..")</f>
        <v>2.8085862911169546</v>
      </c>
      <c r="E87" s="60">
        <f t="shared" ref="E87" si="23">IFERROR(100*_xlfn.RRI(19,E46,E65),"..")</f>
        <v>-1.1016060095236591</v>
      </c>
      <c r="F87" s="60"/>
      <c r="G87" s="60"/>
      <c r="H87" s="60"/>
      <c r="I87" s="60"/>
      <c r="J87" s="60"/>
      <c r="K87" s="60"/>
      <c r="L87" s="60"/>
      <c r="M87" s="60"/>
    </row>
    <row r="88" spans="1:13" x14ac:dyDescent="0.25">
      <c r="A88" s="105" t="s">
        <v>581</v>
      </c>
      <c r="B88" s="60" t="str">
        <f t="shared" ref="B88:E88" si="24">IFERROR(100*_xlfn.RRI(5,B54,B59),"..")</f>
        <v>..</v>
      </c>
      <c r="C88" s="60">
        <f t="shared" ref="C88:D88" si="25">IFERROR(100*_xlfn.RRI(5,C54,C59),"..")</f>
        <v>1.9001859644887764</v>
      </c>
      <c r="D88" s="60">
        <f t="shared" si="25"/>
        <v>1.8840285774991417</v>
      </c>
      <c r="E88" s="60">
        <f t="shared" si="24"/>
        <v>-0.88956591503166482</v>
      </c>
      <c r="F88" s="60"/>
      <c r="G88" s="60"/>
      <c r="H88" s="60"/>
      <c r="I88" s="60"/>
      <c r="J88" s="60"/>
      <c r="K88" s="60"/>
      <c r="L88" s="60"/>
      <c r="M88" s="60"/>
    </row>
    <row r="89" spans="1:13" x14ac:dyDescent="0.25">
      <c r="A89" s="105" t="s">
        <v>582</v>
      </c>
      <c r="B89" s="60" t="str">
        <f t="shared" ref="B89:E89" si="26">IFERROR(100*_xlfn.RRI(6,B59,B65),"..")</f>
        <v>..</v>
      </c>
      <c r="C89" s="60">
        <f t="shared" ref="C89:D89" si="27">IFERROR(100*_xlfn.RRI(6,C59,C65),"..")</f>
        <v>3.9112395025244773</v>
      </c>
      <c r="D89" s="60">
        <f t="shared" si="27"/>
        <v>3.9112395025244551</v>
      </c>
      <c r="E89" s="60">
        <f t="shared" si="26"/>
        <v>0.59646198214431401</v>
      </c>
      <c r="F89" s="60"/>
      <c r="G89" s="60"/>
      <c r="H89" s="60"/>
      <c r="I89" s="60"/>
      <c r="J89" s="60"/>
      <c r="K89" s="60"/>
      <c r="L89" s="60"/>
      <c r="M89" s="60"/>
    </row>
    <row r="90" spans="1:13" x14ac:dyDescent="0.25">
      <c r="A90" s="105" t="s">
        <v>558</v>
      </c>
      <c r="B90" s="60" t="str">
        <f>IFERROR(100*_xlfn.RRI(6,B54,B60),"..")</f>
        <v>..</v>
      </c>
      <c r="C90" s="60">
        <f>IFERROR(100*_xlfn.RRI(6,C54,C60),"..")</f>
        <v>2.8369332427815586</v>
      </c>
      <c r="D90" s="60">
        <f>IFERROR(100*_xlfn.RRI(6,D54,D60),"..")</f>
        <v>2.823344797808458</v>
      </c>
      <c r="E90" s="60">
        <f t="shared" ref="E90" si="28">IFERROR(100*_xlfn.RRI(6,E54,E60),"..")</f>
        <v>-0.30795908379512849</v>
      </c>
      <c r="F90" s="60"/>
      <c r="G90" s="60"/>
      <c r="H90" s="60"/>
      <c r="I90" s="60"/>
      <c r="J90" s="60"/>
      <c r="K90" s="60"/>
      <c r="L90" s="60"/>
      <c r="M90" s="60"/>
    </row>
    <row r="91" spans="1:13" x14ac:dyDescent="0.25">
      <c r="A91" s="105" t="s">
        <v>579</v>
      </c>
      <c r="B91" s="60" t="str">
        <f>IFERROR(100*_xlfn.RRI(5,B60,B65),"..")</f>
        <v>..</v>
      </c>
      <c r="C91" s="60">
        <f>IFERROR(100*_xlfn.RRI(5,C60,C65),"..")</f>
        <v>3.1789411647780819</v>
      </c>
      <c r="D91" s="60">
        <f>IFERROR(100*_xlfn.RRI(5,D60,D65),"..")</f>
        <v>3.1789411647780819</v>
      </c>
      <c r="E91" s="60">
        <f t="shared" ref="E91" si="29">IFERROR(100*_xlfn.RRI(5,E60,E65),"..")</f>
        <v>0.19038415781771345</v>
      </c>
      <c r="F91" s="60"/>
      <c r="G91" s="60"/>
      <c r="H91" s="60"/>
      <c r="I91" s="60"/>
      <c r="J91" s="60"/>
      <c r="K91" s="60"/>
      <c r="L91" s="60"/>
      <c r="M91" s="60"/>
    </row>
    <row r="92" spans="1:13" x14ac:dyDescent="0.25">
      <c r="A92" s="105" t="s">
        <v>466</v>
      </c>
      <c r="B92" s="60" t="str">
        <f>IFERROR(100*_xlfn.RRI(43,B22,B65),"..")</f>
        <v>..</v>
      </c>
      <c r="C92" s="60" t="str">
        <f>IFERROR(100*_xlfn.RRI(43,C22,C65),"..")</f>
        <v>..</v>
      </c>
      <c r="D92" s="60">
        <f>IFERROR(100*_xlfn.RRI(43,D22,D65),"..")</f>
        <v>6.7744777934842126</v>
      </c>
      <c r="E92" s="60">
        <f t="shared" ref="E92" si="30">IFERROR(100*_xlfn.RRI(43,E22,E65),"..")</f>
        <v>0.91864970481623232</v>
      </c>
      <c r="F92" s="60"/>
      <c r="G92" s="60"/>
      <c r="H92" s="60"/>
      <c r="I92" s="60"/>
      <c r="J92" s="60"/>
      <c r="K92" s="60"/>
      <c r="L92" s="60"/>
      <c r="M92" s="60"/>
    </row>
    <row r="93" spans="1:13" x14ac:dyDescent="0.25">
      <c r="A93" s="105" t="s">
        <v>727</v>
      </c>
      <c r="B93" s="60" t="str">
        <f>IFERROR(100*_xlfn.RRI(38,B22,B60),"..")</f>
        <v>..</v>
      </c>
      <c r="C93" s="60" t="str">
        <f>IFERROR(100*_xlfn.RRI(38,C22,C60),"..")</f>
        <v>..</v>
      </c>
      <c r="D93" s="60">
        <f>IFERROR(100*_xlfn.RRI(38,D22,D60),"..")</f>
        <v>7.2568098924462809</v>
      </c>
      <c r="E93" s="60">
        <f t="shared" ref="E93" si="31">IFERROR(100*_xlfn.RRI(38,E22,E60),"..")</f>
        <v>1.0148673818874743</v>
      </c>
      <c r="F93" s="60"/>
      <c r="G93" s="60"/>
      <c r="H93" s="60"/>
      <c r="I93" s="60"/>
      <c r="J93" s="60"/>
      <c r="K93" s="60"/>
      <c r="L93" s="60"/>
      <c r="M93" s="60"/>
    </row>
    <row r="94" spans="1:13" x14ac:dyDescent="0.25">
      <c r="B94" s="60"/>
      <c r="C94" s="60"/>
      <c r="D94" s="60"/>
      <c r="E94" s="60"/>
      <c r="F94" s="60"/>
      <c r="G94" s="60"/>
      <c r="H94" s="60"/>
      <c r="I94" s="60"/>
      <c r="J94" s="60"/>
      <c r="K94" s="60"/>
      <c r="L94" s="60"/>
      <c r="M94" s="60"/>
    </row>
    <row r="95" spans="1:13" x14ac:dyDescent="0.25">
      <c r="A95" s="5" t="s">
        <v>599</v>
      </c>
      <c r="B95" s="60"/>
      <c r="C95" s="60"/>
      <c r="D95" s="60"/>
      <c r="E95" s="60"/>
      <c r="F95" s="60"/>
      <c r="G95" s="60"/>
      <c r="H95" s="60"/>
      <c r="I95" s="60"/>
      <c r="J95" s="60"/>
      <c r="K95" s="60"/>
      <c r="L95" s="60"/>
      <c r="M95" s="60"/>
    </row>
    <row r="96" spans="1:13" x14ac:dyDescent="0.25">
      <c r="A96" s="105" t="s">
        <v>580</v>
      </c>
      <c r="B96" s="60" t="str">
        <f>IFERROR(100*_xlfn.RRI(10,B55,B65),"..")</f>
        <v>..</v>
      </c>
      <c r="C96" s="60">
        <f>IFERROR(100*_xlfn.RRI(10,C55,C65),"..")</f>
        <v>5.0746804501629716</v>
      </c>
      <c r="D96" s="60">
        <f>IFERROR(100*_xlfn.RRI(10,D55,D65),"..")</f>
        <v>5.0680119526149037</v>
      </c>
      <c r="E96" s="60">
        <f t="shared" ref="E96" si="32">IFERROR(100*_xlfn.RRI(10,E55,E65),"..")</f>
        <v>1.0933954660788725</v>
      </c>
      <c r="F96" s="60"/>
      <c r="G96" s="60"/>
      <c r="H96" s="60"/>
      <c r="I96" s="60"/>
      <c r="J96" s="60"/>
      <c r="K96" s="60"/>
      <c r="L96" s="60"/>
      <c r="M96" s="60"/>
    </row>
    <row r="97" spans="1:13" x14ac:dyDescent="0.25">
      <c r="A97" s="105" t="s">
        <v>587</v>
      </c>
      <c r="B97" s="60" t="str">
        <f t="shared" ref="B97:E97" si="33">IFERROR(100*_xlfn.RRI(12,B53,B65),"..")</f>
        <v>..</v>
      </c>
      <c r="C97" s="60">
        <f t="shared" ref="C97:D97" si="34">IFERROR(100*_xlfn.RRI(12,C53,C65),"..")</f>
        <v>3.295151879956415</v>
      </c>
      <c r="D97" s="60">
        <f t="shared" si="34"/>
        <v>3.2941420665731913</v>
      </c>
      <c r="E97" s="60">
        <f t="shared" si="33"/>
        <v>6.0963867057073351E-2</v>
      </c>
      <c r="F97" s="60"/>
      <c r="G97" s="60"/>
      <c r="H97" s="60"/>
      <c r="I97" s="60"/>
      <c r="J97" s="60"/>
      <c r="K97" s="60"/>
      <c r="L97" s="60"/>
      <c r="M97" s="60"/>
    </row>
    <row r="98" spans="1:13" x14ac:dyDescent="0.25">
      <c r="A98" s="105" t="s">
        <v>583</v>
      </c>
      <c r="B98" s="60">
        <f t="shared" ref="B98:E98" si="35">IFERROR(100*_xlfn.RRI(7,B47,B54),"..")</f>
        <v>3.4464317000325151</v>
      </c>
      <c r="C98" s="60">
        <f t="shared" ref="C98:D98" si="36">IFERROR(100*_xlfn.RRI(7,C47,C54),"..")</f>
        <v>3.4607031341326255</v>
      </c>
      <c r="D98" s="60">
        <f t="shared" si="36"/>
        <v>3.4464317000325151</v>
      </c>
      <c r="E98" s="60">
        <f t="shared" si="35"/>
        <v>-1.8798487892538907</v>
      </c>
      <c r="F98" s="60"/>
      <c r="G98" s="60"/>
      <c r="H98" s="60"/>
      <c r="I98" s="60"/>
      <c r="J98" s="60"/>
      <c r="K98" s="60"/>
      <c r="L98" s="60"/>
      <c r="M98" s="60"/>
    </row>
    <row r="99" spans="1:13" x14ac:dyDescent="0.25">
      <c r="A99" s="105" t="s">
        <v>588</v>
      </c>
      <c r="B99" s="60">
        <f t="shared" ref="B99:E99" si="37">IFERROR(100*_xlfn.RRI(9,B45,B54),"..")</f>
        <v>3.4502183074872406</v>
      </c>
      <c r="C99" s="60">
        <f t="shared" ref="C99:D99" si="38">IFERROR(100*_xlfn.RRI(9,C45,C54),"..")</f>
        <v>3.4580571863311205</v>
      </c>
      <c r="D99" s="60">
        <f t="shared" si="38"/>
        <v>3.4502183074872406</v>
      </c>
      <c r="E99" s="60">
        <f t="shared" si="37"/>
        <v>-2.1091592146131988</v>
      </c>
      <c r="F99" s="60"/>
      <c r="G99" s="60"/>
      <c r="H99" s="60"/>
      <c r="I99" s="60"/>
      <c r="J99" s="56"/>
      <c r="K99" s="56"/>
      <c r="L99" s="56"/>
      <c r="M99" s="56"/>
    </row>
    <row r="100" spans="1:13" x14ac:dyDescent="0.25">
      <c r="A100" s="105" t="s">
        <v>584</v>
      </c>
      <c r="B100" s="60">
        <f t="shared" ref="B100:E100" si="39">IFERROR(100*_xlfn.RRI(10,B36,B46),"..")</f>
        <v>9.8978894420385757</v>
      </c>
      <c r="C100" s="60" t="str">
        <f t="shared" ref="C100:D100" si="40">IFERROR(100*_xlfn.RRI(10,C36,C46),"..")</f>
        <v>..</v>
      </c>
      <c r="D100" s="60">
        <f t="shared" si="40"/>
        <v>9.8978894420385757</v>
      </c>
      <c r="E100" s="60">
        <f t="shared" si="39"/>
        <v>4.9157832726233641</v>
      </c>
      <c r="F100" s="60"/>
      <c r="G100" s="60"/>
      <c r="H100" s="60"/>
      <c r="I100" s="60"/>
      <c r="J100" s="60"/>
      <c r="K100" s="60"/>
      <c r="L100" s="60"/>
      <c r="M100" s="60"/>
    </row>
    <row r="101" spans="1:13" x14ac:dyDescent="0.25">
      <c r="A101" s="105" t="s">
        <v>591</v>
      </c>
      <c r="B101" s="60">
        <f t="shared" ref="B101:E101" si="41">IFERROR(100*_xlfn.RRI(12,B34,B46),"..")</f>
        <v>8.7299996683618541</v>
      </c>
      <c r="C101" s="60" t="str">
        <f t="shared" ref="C101:D101" si="42">IFERROR(100*_xlfn.RRI(12,C34,C46),"..")</f>
        <v>..</v>
      </c>
      <c r="D101" s="60">
        <f t="shared" si="42"/>
        <v>8.7299996683618541</v>
      </c>
      <c r="E101" s="60">
        <f t="shared" si="41"/>
        <v>3.7051472141393482</v>
      </c>
      <c r="F101" s="60"/>
      <c r="G101" s="60"/>
      <c r="H101" s="60"/>
      <c r="I101" s="60"/>
      <c r="J101" s="60"/>
      <c r="K101" s="60"/>
      <c r="L101" s="60"/>
      <c r="M101" s="60"/>
    </row>
    <row r="102" spans="1:13" x14ac:dyDescent="0.25">
      <c r="A102" s="105" t="s">
        <v>585</v>
      </c>
      <c r="B102" s="60">
        <f t="shared" ref="B102:E102" si="43">IFERROR(100*_xlfn.RRI(7,B28,B35),"..")</f>
        <v>11.075000598659269</v>
      </c>
      <c r="C102" s="60" t="str">
        <f t="shared" ref="C102:D102" si="44">IFERROR(100*_xlfn.RRI(7,C28,C35),"..")</f>
        <v>..</v>
      </c>
      <c r="D102" s="60">
        <f t="shared" si="44"/>
        <v>11.075000598659269</v>
      </c>
      <c r="E102" s="60">
        <f t="shared" si="43"/>
        <v>2.7087273844581095</v>
      </c>
      <c r="F102" s="60"/>
      <c r="G102" s="60"/>
      <c r="H102" s="60"/>
      <c r="I102" s="60"/>
      <c r="J102" s="60"/>
      <c r="K102" s="60"/>
      <c r="L102" s="60"/>
      <c r="M102" s="60"/>
    </row>
    <row r="103" spans="1:13" x14ac:dyDescent="0.25">
      <c r="A103" s="105" t="s">
        <v>589</v>
      </c>
      <c r="B103" s="60">
        <f t="shared" ref="B103:E103" si="45">IFERROR(100*_xlfn.RRI(9,B26,B35),"..")</f>
        <v>8.3041063054598574</v>
      </c>
      <c r="C103" s="60" t="str">
        <f t="shared" ref="C103:D103" si="46">IFERROR(100*_xlfn.RRI(9,C26,C35),"..")</f>
        <v>..</v>
      </c>
      <c r="D103" s="60">
        <f t="shared" si="46"/>
        <v>8.3041063054598574</v>
      </c>
      <c r="E103" s="60">
        <f t="shared" si="45"/>
        <v>-0.21529757980136566</v>
      </c>
      <c r="F103" s="60"/>
      <c r="G103" s="60"/>
      <c r="H103" s="60"/>
      <c r="I103" s="60"/>
      <c r="J103" s="60"/>
      <c r="K103" s="60"/>
      <c r="L103" s="60"/>
      <c r="M103" s="60"/>
    </row>
    <row r="104" spans="1:13" x14ac:dyDescent="0.25">
      <c r="A104" s="105" t="s">
        <v>586</v>
      </c>
      <c r="B104" s="60">
        <f t="shared" ref="B104:E104" si="47">IFERROR(100*_xlfn.RRI(4,B23,B27),"..")</f>
        <v>16.747499347106864</v>
      </c>
      <c r="C104" s="60" t="str">
        <f t="shared" ref="C104:D104" si="48">IFERROR(100*_xlfn.RRI(4,C23,C27),"..")</f>
        <v>..</v>
      </c>
      <c r="D104" s="60">
        <f t="shared" si="48"/>
        <v>16.747499347106864</v>
      </c>
      <c r="E104" s="60">
        <f t="shared" si="47"/>
        <v>3.3034455708429</v>
      </c>
      <c r="F104" s="60"/>
      <c r="G104" s="60"/>
      <c r="H104" s="60"/>
      <c r="I104" s="60"/>
      <c r="J104" s="60"/>
      <c r="K104" s="60"/>
      <c r="L104" s="60"/>
      <c r="M104" s="60"/>
    </row>
    <row r="105" spans="1:13" x14ac:dyDescent="0.25">
      <c r="A105" s="105" t="s">
        <v>590</v>
      </c>
      <c r="B105" s="60">
        <f>IFERROR(100*_xlfn.RRI(6,B21,B27),"..")</f>
        <v>14.652049233330056</v>
      </c>
      <c r="C105" s="60" t="str">
        <f>IFERROR(100*_xlfn.RRI(6,C21,C27),"..")</f>
        <v>..</v>
      </c>
      <c r="D105" s="60">
        <f>IFERROR(100*_xlfn.RRI(6,D21,D27),"..")</f>
        <v>14.652049233330056</v>
      </c>
      <c r="E105" s="60">
        <f>IFERROR(100*_xlfn.RRI(6,E21,E27),"..")</f>
        <v>1.508826821721243</v>
      </c>
      <c r="F105" s="60"/>
      <c r="G105" s="60"/>
      <c r="H105" s="60"/>
      <c r="I105" s="60"/>
      <c r="J105" s="60"/>
      <c r="K105" s="60"/>
      <c r="L105" s="60"/>
      <c r="M105" s="60"/>
    </row>
    <row r="106" spans="1:13" x14ac:dyDescent="0.25">
      <c r="A106" s="5"/>
      <c r="B106" s="60"/>
      <c r="C106" s="60"/>
      <c r="D106" s="60"/>
      <c r="E106" s="60"/>
      <c r="F106" s="60"/>
      <c r="G106" s="60"/>
      <c r="H106" s="60"/>
      <c r="I106" s="60"/>
    </row>
    <row r="107" spans="1:13" x14ac:dyDescent="0.25">
      <c r="A107" s="5" t="s">
        <v>601</v>
      </c>
      <c r="B107" s="56"/>
      <c r="C107" s="56"/>
      <c r="D107" s="56"/>
      <c r="E107" s="56"/>
      <c r="F107" s="56"/>
      <c r="G107" s="56"/>
      <c r="H107" s="56"/>
      <c r="I107" s="56"/>
    </row>
    <row r="108" spans="1:13" x14ac:dyDescent="0.25">
      <c r="A108" s="105" t="s">
        <v>500</v>
      </c>
      <c r="B108" s="60" t="str">
        <f>IFERROR(100*_xlfn.RRI(20,B7,B27),"..")</f>
        <v>..</v>
      </c>
      <c r="C108" s="60" t="str">
        <f>IFERROR(100*_xlfn.RRI(20,C7,C27),"..")</f>
        <v>..</v>
      </c>
      <c r="D108" s="60" t="str">
        <f>IFERROR(100*_xlfn.RRI(20,D7,D27),"..")</f>
        <v>..</v>
      </c>
      <c r="E108" s="60" t="str">
        <f>IFERROR(100*_xlfn.RRI(20,E7,E27),"..")</f>
        <v>..</v>
      </c>
      <c r="F108" s="60"/>
      <c r="G108" s="60"/>
      <c r="H108" s="60"/>
      <c r="I108" s="60"/>
    </row>
    <row r="109" spans="1:13" x14ac:dyDescent="0.25">
      <c r="A109" s="105" t="s">
        <v>501</v>
      </c>
      <c r="B109" s="60">
        <f t="shared" ref="B109:E109" si="49">IFERROR(100*_xlfn.RRI(19,B27,B46),"..")</f>
        <v>8.4824899741694715</v>
      </c>
      <c r="C109" s="60" t="str">
        <f t="shared" ref="C109:D109" si="50">IFERROR(100*_xlfn.RRI(19,C27,C46),"..")</f>
        <v>..</v>
      </c>
      <c r="D109" s="60">
        <f t="shared" si="50"/>
        <v>8.4824899741694715</v>
      </c>
      <c r="E109" s="60">
        <f t="shared" si="49"/>
        <v>2.3828906262212568</v>
      </c>
      <c r="F109" s="60"/>
      <c r="G109" s="60"/>
      <c r="H109" s="60"/>
      <c r="I109" s="60"/>
    </row>
    <row r="110" spans="1:13" x14ac:dyDescent="0.25">
      <c r="A110" s="105" t="s">
        <v>526</v>
      </c>
      <c r="B110" s="60">
        <f>IFERROR(100*_xlfn.RRI(14,B43,B57),"..")</f>
        <v>3.6032451620672701</v>
      </c>
      <c r="C110" s="60">
        <f>IFERROR(100*_xlfn.RRI(14,C43,C57),"..")</f>
        <v>4.1970837805295869</v>
      </c>
      <c r="D110" s="60">
        <f>IFERROR(100*_xlfn.RRI(14,D43,D57),"..")</f>
        <v>3.6032451620672701</v>
      </c>
      <c r="E110" s="60">
        <f t="shared" ref="E110" si="51">IFERROR(100*_xlfn.RRI(14,E43,E57),"..")</f>
        <v>-1.2449588453882332</v>
      </c>
      <c r="F110" s="60"/>
      <c r="G110" s="60"/>
      <c r="H110" s="60"/>
      <c r="I110" s="60"/>
    </row>
    <row r="111" spans="1:13" x14ac:dyDescent="0.25">
      <c r="A111" s="105" t="s">
        <v>558</v>
      </c>
      <c r="B111" s="60" t="str">
        <f t="shared" ref="B111:E111" si="52">IFERROR(100*_xlfn.RRI(6,B54,B60),"..")</f>
        <v>..</v>
      </c>
      <c r="C111" s="60">
        <f t="shared" ref="C111:D111" si="53">IFERROR(100*_xlfn.RRI(6,C54,C60),"..")</f>
        <v>2.8369332427815586</v>
      </c>
      <c r="D111" s="60">
        <f t="shared" si="53"/>
        <v>2.823344797808458</v>
      </c>
      <c r="E111" s="60">
        <f t="shared" si="52"/>
        <v>-0.30795908379512849</v>
      </c>
      <c r="F111" s="60"/>
      <c r="G111" s="60"/>
      <c r="H111" s="60"/>
      <c r="I111" s="60"/>
    </row>
    <row r="112" spans="1:13" x14ac:dyDescent="0.25">
      <c r="A112" s="105" t="s">
        <v>579</v>
      </c>
      <c r="B112" s="60" t="str">
        <f t="shared" ref="B112:E112" si="54">IFERROR(100*_xlfn.RRI(5,B60,B65),"..")</f>
        <v>..</v>
      </c>
      <c r="C112" s="60">
        <f t="shared" ref="C112:D112" si="55">IFERROR(100*_xlfn.RRI(5,C60,C65),"..")</f>
        <v>3.1789411647780819</v>
      </c>
      <c r="D112" s="60">
        <f t="shared" si="55"/>
        <v>3.1789411647780819</v>
      </c>
      <c r="E112" s="60">
        <f t="shared" si="54"/>
        <v>0.19038415781771345</v>
      </c>
      <c r="F112" s="60"/>
      <c r="G112" s="60"/>
      <c r="H112" s="60"/>
      <c r="I112" s="60"/>
    </row>
    <row r="113" spans="1:13" x14ac:dyDescent="0.25">
      <c r="A113" s="105" t="s">
        <v>658</v>
      </c>
      <c r="B113" s="60" t="str">
        <f t="shared" ref="B113:E113" si="56">IFERROR(100*_xlfn.RRI(8,B57,B65),"..")</f>
        <v>..</v>
      </c>
      <c r="C113" s="60">
        <f t="shared" ref="C113:D113" si="57">IFERROR(100*_xlfn.RRI(8,C57,C65),"..")</f>
        <v>3.7775209258908982</v>
      </c>
      <c r="D113" s="60">
        <f t="shared" si="57"/>
        <v>3.7775209258908982</v>
      </c>
      <c r="E113" s="60">
        <f t="shared" si="56"/>
        <v>0.40519737793922594</v>
      </c>
      <c r="F113" s="60"/>
      <c r="G113" s="60"/>
      <c r="H113" s="60"/>
      <c r="I113" s="60"/>
    </row>
    <row r="115" spans="1:13" s="105" customFormat="1" ht="30.75" customHeight="1" x14ac:dyDescent="0.25">
      <c r="A115" s="153" t="s">
        <v>906</v>
      </c>
      <c r="B115" s="162"/>
      <c r="C115" s="162"/>
      <c r="D115" s="162"/>
      <c r="E115" s="162"/>
      <c r="F115" s="151"/>
      <c r="G115" s="164"/>
      <c r="H115" s="164"/>
      <c r="I115" s="164"/>
      <c r="J115" s="151"/>
      <c r="K115" s="151"/>
      <c r="L115" s="151"/>
      <c r="M115" s="151"/>
    </row>
    <row r="116" spans="1:13" s="105" customFormat="1" ht="48.75" customHeight="1" x14ac:dyDescent="0.25">
      <c r="A116" s="162"/>
      <c r="B116" s="178" t="s">
        <v>1105</v>
      </c>
      <c r="C116" s="178"/>
      <c r="D116" s="178"/>
      <c r="E116" s="178"/>
      <c r="F116" s="151"/>
      <c r="G116" s="164"/>
      <c r="H116" s="164"/>
      <c r="I116" s="164"/>
      <c r="J116" s="151"/>
      <c r="K116" s="151"/>
      <c r="L116" s="151"/>
      <c r="M116" s="151"/>
    </row>
    <row r="117" spans="1:13" s="105" customFormat="1" ht="64.5" customHeight="1" x14ac:dyDescent="0.25">
      <c r="A117" s="162"/>
      <c r="B117" s="178" t="s">
        <v>1111</v>
      </c>
      <c r="C117" s="178"/>
      <c r="D117" s="178"/>
      <c r="E117" s="178"/>
      <c r="F117" s="151"/>
      <c r="G117" s="164"/>
      <c r="H117" s="164"/>
      <c r="I117" s="164"/>
      <c r="J117" s="151"/>
      <c r="K117" s="151"/>
      <c r="L117" s="151"/>
      <c r="M117" s="151"/>
    </row>
    <row r="118" spans="1:13" s="105" customFormat="1" ht="14.25" customHeight="1" x14ac:dyDescent="0.25">
      <c r="A118" s="162"/>
      <c r="B118" s="178"/>
      <c r="C118" s="178"/>
      <c r="D118" s="178"/>
      <c r="E118" s="178"/>
      <c r="F118" s="151"/>
      <c r="G118" s="164"/>
      <c r="H118" s="164"/>
      <c r="I118" s="164"/>
      <c r="J118" s="151"/>
      <c r="K118" s="151"/>
      <c r="L118" s="151"/>
      <c r="M118" s="151"/>
    </row>
    <row r="119" spans="1:13" s="105" customFormat="1" ht="33" customHeight="1" x14ac:dyDescent="0.25">
      <c r="A119" s="153" t="s">
        <v>893</v>
      </c>
      <c r="B119" s="178"/>
      <c r="C119" s="178"/>
      <c r="D119" s="178"/>
      <c r="E119" s="178"/>
      <c r="F119" s="151"/>
      <c r="G119" s="164"/>
      <c r="H119" s="164"/>
      <c r="I119" s="164"/>
      <c r="J119" s="151"/>
      <c r="K119" s="151"/>
      <c r="L119" s="151"/>
      <c r="M119" s="151"/>
    </row>
    <row r="120" spans="1:13" s="105" customFormat="1" ht="31.5" customHeight="1" x14ac:dyDescent="0.25">
      <c r="A120" s="162"/>
      <c r="B120" s="178" t="s">
        <v>894</v>
      </c>
      <c r="C120" s="178"/>
      <c r="D120" s="178"/>
      <c r="E120" s="178"/>
      <c r="F120" s="151"/>
      <c r="G120" s="164"/>
      <c r="H120" s="164"/>
      <c r="I120" s="164"/>
      <c r="J120" s="151"/>
      <c r="K120" s="151"/>
      <c r="L120" s="151"/>
      <c r="M120" s="151"/>
    </row>
    <row r="121" spans="1:13" s="107" customFormat="1" ht="31.5" customHeight="1" x14ac:dyDescent="0.25">
      <c r="A121" s="162"/>
      <c r="B121" s="178" t="s">
        <v>895</v>
      </c>
      <c r="C121" s="178"/>
      <c r="D121" s="178"/>
      <c r="E121" s="178"/>
    </row>
    <row r="122" spans="1:13" s="104" customFormat="1" ht="14.25" customHeight="1" x14ac:dyDescent="0.25">
      <c r="A122" s="151"/>
      <c r="B122" s="178"/>
      <c r="C122" s="178"/>
      <c r="D122" s="178"/>
      <c r="E122" s="178"/>
    </row>
    <row r="123" spans="1:13" s="105" customFormat="1" ht="30" customHeight="1" x14ac:dyDescent="0.25">
      <c r="A123" s="153" t="s">
        <v>1107</v>
      </c>
      <c r="B123" s="178"/>
      <c r="C123" s="178"/>
      <c r="D123" s="178"/>
      <c r="E123" s="178"/>
      <c r="F123" s="104"/>
      <c r="G123" s="164"/>
      <c r="H123" s="164"/>
      <c r="I123" s="164"/>
      <c r="J123" s="104"/>
      <c r="K123" s="104"/>
      <c r="L123" s="104"/>
      <c r="M123" s="104"/>
    </row>
    <row r="124" spans="1:13" s="105" customFormat="1" ht="35.25" customHeight="1" x14ac:dyDescent="0.25">
      <c r="A124" s="162"/>
      <c r="B124" s="178" t="s">
        <v>909</v>
      </c>
      <c r="C124" s="178"/>
      <c r="D124" s="178"/>
      <c r="E124" s="178"/>
      <c r="F124" s="54"/>
      <c r="G124" s="164"/>
      <c r="H124" s="164"/>
      <c r="I124" s="164"/>
    </row>
    <row r="125" spans="1:13" s="105" customFormat="1" ht="35.25" customHeight="1" x14ac:dyDescent="0.25">
      <c r="A125" s="162"/>
      <c r="B125" s="178" t="s">
        <v>855</v>
      </c>
      <c r="C125" s="178"/>
      <c r="D125" s="178"/>
      <c r="E125" s="178"/>
      <c r="F125" s="54"/>
      <c r="G125" s="164"/>
      <c r="H125" s="164"/>
      <c r="I125" s="164"/>
    </row>
    <row r="126" spans="1:13" s="105" customFormat="1" ht="46.5" customHeight="1" x14ac:dyDescent="0.25">
      <c r="A126" s="162"/>
      <c r="B126" s="178" t="s">
        <v>856</v>
      </c>
      <c r="C126" s="178"/>
      <c r="D126" s="178"/>
      <c r="E126" s="178"/>
      <c r="F126" s="54"/>
      <c r="G126" s="164"/>
      <c r="H126" s="164"/>
      <c r="I126" s="164"/>
    </row>
    <row r="127" spans="1:13" s="105" customFormat="1" ht="14.25" customHeight="1" x14ac:dyDescent="0.25">
      <c r="A127" s="162"/>
      <c r="B127" s="178"/>
      <c r="C127" s="178"/>
      <c r="D127" s="178"/>
      <c r="E127" s="178"/>
      <c r="F127" s="54"/>
      <c r="G127" s="164"/>
      <c r="H127" s="164"/>
      <c r="I127" s="164"/>
    </row>
    <row r="128" spans="1:13" s="105" customFormat="1" ht="14.25" customHeight="1" x14ac:dyDescent="0.25">
      <c r="A128" s="153" t="s">
        <v>857</v>
      </c>
      <c r="B128" s="178"/>
      <c r="C128" s="178"/>
      <c r="D128" s="178"/>
      <c r="E128" s="178"/>
      <c r="F128" s="54"/>
      <c r="G128" s="164"/>
      <c r="H128" s="164"/>
      <c r="I128" s="164"/>
    </row>
    <row r="129" spans="1:9" s="105" customFormat="1" ht="14.25" customHeight="1" x14ac:dyDescent="0.25">
      <c r="A129" s="162"/>
      <c r="B129" s="178" t="s">
        <v>858</v>
      </c>
      <c r="C129" s="178"/>
      <c r="D129" s="178"/>
      <c r="E129" s="178"/>
      <c r="F129" s="54"/>
      <c r="G129" s="164"/>
      <c r="H129" s="164"/>
      <c r="I129" s="164"/>
    </row>
    <row r="130" spans="1:9" s="105" customFormat="1" ht="14.25" customHeight="1" x14ac:dyDescent="0.25">
      <c r="A130" s="162"/>
      <c r="B130" s="178" t="s">
        <v>859</v>
      </c>
      <c r="C130" s="178"/>
      <c r="D130" s="178"/>
      <c r="E130" s="178"/>
      <c r="F130" s="54"/>
      <c r="G130" s="164"/>
      <c r="H130" s="164"/>
      <c r="I130" s="164"/>
    </row>
    <row r="131" spans="1:9" s="105" customFormat="1" ht="14.25" customHeight="1" x14ac:dyDescent="0.25">
      <c r="A131" s="162"/>
      <c r="B131" s="178" t="s">
        <v>860</v>
      </c>
      <c r="C131" s="178"/>
      <c r="D131" s="178"/>
      <c r="E131" s="178"/>
      <c r="F131" s="54"/>
      <c r="G131" s="164"/>
      <c r="H131" s="164"/>
      <c r="I131" s="164"/>
    </row>
    <row r="132" spans="1:9" s="105" customFormat="1" ht="32.25" customHeight="1" x14ac:dyDescent="0.25">
      <c r="A132" s="162"/>
      <c r="B132" s="178" t="s">
        <v>861</v>
      </c>
      <c r="C132" s="178"/>
      <c r="D132" s="178"/>
      <c r="E132" s="178"/>
      <c r="F132" s="54"/>
      <c r="G132" s="164"/>
      <c r="H132" s="164"/>
      <c r="I132" s="164"/>
    </row>
  </sheetData>
  <mergeCells count="17">
    <mergeCell ref="B127:E127"/>
    <mergeCell ref="B116:E116"/>
    <mergeCell ref="B117:E117"/>
    <mergeCell ref="B118:E118"/>
    <mergeCell ref="B119:E119"/>
    <mergeCell ref="B120:E120"/>
    <mergeCell ref="B121:E121"/>
    <mergeCell ref="B122:E122"/>
    <mergeCell ref="B123:E123"/>
    <mergeCell ref="B124:E124"/>
    <mergeCell ref="B125:E125"/>
    <mergeCell ref="B126:E126"/>
    <mergeCell ref="B128:E128"/>
    <mergeCell ref="B129:E129"/>
    <mergeCell ref="B130:E130"/>
    <mergeCell ref="B131:E131"/>
    <mergeCell ref="B132:E13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87FC4-112E-4AB8-AA18-B60C3DC22BCF}">
  <dimension ref="A1:M130"/>
  <sheetViews>
    <sheetView workbookViewId="0">
      <pane xSplit="1" ySplit="5" topLeftCell="B78" activePane="bottomRight" state="frozen"/>
      <selection pane="topRight" activeCell="B1" sqref="B1"/>
      <selection pane="bottomLeft" activeCell="A6" sqref="A6"/>
      <selection pane="bottomRight" activeCell="D67" sqref="D67"/>
    </sheetView>
  </sheetViews>
  <sheetFormatPr defaultRowHeight="15" x14ac:dyDescent="0.25"/>
  <cols>
    <col min="1" max="1" width="9.140625" style="105"/>
    <col min="2" max="11" width="16.28515625" style="4" customWidth="1"/>
    <col min="12" max="16384" width="9.140625" style="4"/>
  </cols>
  <sheetData>
    <row r="1" spans="1:11" x14ac:dyDescent="0.25">
      <c r="A1" s="105" t="s">
        <v>1075</v>
      </c>
    </row>
    <row r="2" spans="1:11" ht="75" x14ac:dyDescent="0.25">
      <c r="A2" s="48"/>
      <c r="B2" s="66" t="s">
        <v>1033</v>
      </c>
      <c r="C2" s="48" t="s">
        <v>1032</v>
      </c>
      <c r="D2" s="66" t="s">
        <v>1090</v>
      </c>
      <c r="E2" s="66"/>
      <c r="F2" s="66"/>
      <c r="G2" s="66"/>
      <c r="H2" s="66"/>
      <c r="I2" s="66"/>
      <c r="J2" s="66"/>
      <c r="K2" s="48"/>
    </row>
    <row r="3" spans="1:11" x14ac:dyDescent="0.25">
      <c r="A3" s="54" t="s">
        <v>19</v>
      </c>
      <c r="B3" s="54" t="s">
        <v>225</v>
      </c>
      <c r="C3" s="54" t="s">
        <v>227</v>
      </c>
      <c r="D3" s="54" t="s">
        <v>1091</v>
      </c>
      <c r="E3" s="54"/>
      <c r="F3" s="54"/>
      <c r="G3" s="54"/>
      <c r="H3" s="54"/>
      <c r="I3" s="54"/>
      <c r="J3" s="54"/>
    </row>
    <row r="4" spans="1:11" ht="45" x14ac:dyDescent="0.25">
      <c r="A4" s="54" t="s">
        <v>724</v>
      </c>
      <c r="B4" s="93" t="s">
        <v>1074</v>
      </c>
      <c r="C4" s="54" t="s">
        <v>773</v>
      </c>
      <c r="D4" s="54"/>
      <c r="E4" s="93"/>
      <c r="F4" s="54"/>
      <c r="G4" s="54"/>
      <c r="H4" s="54"/>
      <c r="I4" s="54"/>
      <c r="J4" s="54"/>
      <c r="K4" s="54"/>
    </row>
    <row r="5" spans="1:11" x14ac:dyDescent="0.25">
      <c r="A5" s="54" t="s">
        <v>797</v>
      </c>
      <c r="B5" s="54" t="s">
        <v>1072</v>
      </c>
      <c r="C5" s="54" t="s">
        <v>1073</v>
      </c>
      <c r="D5" s="54"/>
      <c r="E5" s="93"/>
      <c r="F5" s="54"/>
      <c r="G5" s="54"/>
      <c r="H5" s="54"/>
      <c r="I5" s="54"/>
      <c r="J5" s="54"/>
      <c r="K5" s="93"/>
    </row>
    <row r="6" spans="1:11" x14ac:dyDescent="0.25">
      <c r="A6" s="105">
        <v>1961</v>
      </c>
      <c r="B6" s="11" t="s">
        <v>213</v>
      </c>
      <c r="C6" s="158" t="s">
        <v>213</v>
      </c>
      <c r="D6" s="11" t="s">
        <v>213</v>
      </c>
      <c r="J6" s="54"/>
    </row>
    <row r="7" spans="1:11" x14ac:dyDescent="0.25">
      <c r="A7" s="105">
        <v>1962</v>
      </c>
      <c r="B7" s="11" t="s">
        <v>213</v>
      </c>
      <c r="C7" s="158" t="s">
        <v>213</v>
      </c>
      <c r="D7" s="11" t="s">
        <v>213</v>
      </c>
    </row>
    <row r="8" spans="1:11" x14ac:dyDescent="0.25">
      <c r="A8" s="105">
        <v>1963</v>
      </c>
      <c r="B8" s="11" t="s">
        <v>213</v>
      </c>
      <c r="C8" s="158" t="s">
        <v>213</v>
      </c>
      <c r="D8" s="11" t="s">
        <v>213</v>
      </c>
    </row>
    <row r="9" spans="1:11" x14ac:dyDescent="0.25">
      <c r="A9" s="105">
        <v>1964</v>
      </c>
      <c r="B9" s="11" t="s">
        <v>213</v>
      </c>
      <c r="C9" s="158" t="s">
        <v>213</v>
      </c>
      <c r="D9" s="11" t="s">
        <v>213</v>
      </c>
    </row>
    <row r="10" spans="1:11" x14ac:dyDescent="0.25">
      <c r="A10" s="105">
        <v>1965</v>
      </c>
      <c r="B10" s="11" t="s">
        <v>213</v>
      </c>
      <c r="C10" s="158" t="s">
        <v>213</v>
      </c>
      <c r="D10" s="11" t="s">
        <v>213</v>
      </c>
      <c r="G10" s="35"/>
      <c r="J10" s="35"/>
    </row>
    <row r="11" spans="1:11" x14ac:dyDescent="0.25">
      <c r="A11" s="105">
        <v>1966</v>
      </c>
      <c r="B11" s="11" t="s">
        <v>213</v>
      </c>
      <c r="C11" s="158" t="s">
        <v>213</v>
      </c>
      <c r="D11" s="11" t="s">
        <v>213</v>
      </c>
    </row>
    <row r="12" spans="1:11" x14ac:dyDescent="0.25">
      <c r="A12" s="105">
        <v>1967</v>
      </c>
      <c r="B12" s="11" t="s">
        <v>213</v>
      </c>
      <c r="C12" s="158" t="s">
        <v>213</v>
      </c>
      <c r="D12" s="11" t="s">
        <v>213</v>
      </c>
    </row>
    <row r="13" spans="1:11" x14ac:dyDescent="0.25">
      <c r="A13" s="105">
        <v>1968</v>
      </c>
      <c r="B13" s="11" t="s">
        <v>213</v>
      </c>
      <c r="C13" s="158" t="s">
        <v>213</v>
      </c>
      <c r="D13" s="11" t="s">
        <v>213</v>
      </c>
    </row>
    <row r="14" spans="1:11" x14ac:dyDescent="0.25">
      <c r="A14" s="105">
        <v>1969</v>
      </c>
      <c r="B14" s="11" t="s">
        <v>213</v>
      </c>
      <c r="C14" s="158" t="s">
        <v>213</v>
      </c>
      <c r="D14" s="11" t="s">
        <v>213</v>
      </c>
    </row>
    <row r="15" spans="1:11" x14ac:dyDescent="0.25">
      <c r="A15" s="105">
        <v>1970</v>
      </c>
      <c r="B15" s="11" t="s">
        <v>213</v>
      </c>
      <c r="C15" s="158" t="s">
        <v>213</v>
      </c>
      <c r="D15" s="11" t="s">
        <v>213</v>
      </c>
    </row>
    <row r="16" spans="1:11" x14ac:dyDescent="0.25">
      <c r="A16" s="105">
        <v>1971</v>
      </c>
      <c r="B16" s="11" t="s">
        <v>213</v>
      </c>
      <c r="C16" s="158" t="s">
        <v>213</v>
      </c>
      <c r="D16" s="11" t="s">
        <v>213</v>
      </c>
    </row>
    <row r="17" spans="1:10" x14ac:dyDescent="0.25">
      <c r="A17" s="105">
        <v>1972</v>
      </c>
      <c r="B17" s="11" t="s">
        <v>213</v>
      </c>
      <c r="C17" s="158" t="s">
        <v>213</v>
      </c>
      <c r="D17" s="11" t="s">
        <v>213</v>
      </c>
    </row>
    <row r="18" spans="1:10" x14ac:dyDescent="0.25">
      <c r="A18" s="105">
        <v>1973</v>
      </c>
      <c r="B18" s="11" t="s">
        <v>213</v>
      </c>
      <c r="C18" s="158" t="s">
        <v>213</v>
      </c>
      <c r="D18" s="11" t="s">
        <v>213</v>
      </c>
    </row>
    <row r="19" spans="1:10" x14ac:dyDescent="0.25">
      <c r="A19" s="105">
        <v>1974</v>
      </c>
      <c r="B19" s="11" t="s">
        <v>213</v>
      </c>
      <c r="C19" s="158" t="s">
        <v>213</v>
      </c>
      <c r="D19" s="11" t="s">
        <v>213</v>
      </c>
    </row>
    <row r="20" spans="1:10" x14ac:dyDescent="0.25">
      <c r="A20" s="105">
        <v>1975</v>
      </c>
      <c r="B20" s="11" t="s">
        <v>213</v>
      </c>
      <c r="C20" s="158" t="s">
        <v>213</v>
      </c>
      <c r="D20" s="11" t="s">
        <v>213</v>
      </c>
    </row>
    <row r="21" spans="1:10" x14ac:dyDescent="0.25">
      <c r="A21" s="105">
        <v>1976</v>
      </c>
      <c r="B21" s="8">
        <f>'14-10-0138-01'!Y10</f>
        <v>701448.08333333337</v>
      </c>
      <c r="C21" s="44">
        <f>'14-10-0057-01 '!B12*1000</f>
        <v>743800</v>
      </c>
      <c r="D21" s="11">
        <f t="shared" ref="D21:D57" si="0">B21/C21*100</f>
        <v>94.306007439275803</v>
      </c>
      <c r="H21" s="34"/>
      <c r="I21" s="35"/>
      <c r="J21" s="35"/>
    </row>
    <row r="22" spans="1:10" x14ac:dyDescent="0.25">
      <c r="A22" s="105">
        <v>1977</v>
      </c>
      <c r="B22" s="8">
        <f>'14-10-0138-01'!Y11</f>
        <v>751550.66666666663</v>
      </c>
      <c r="C22" s="44">
        <f>'14-10-0057-01 '!B13*1000</f>
        <v>868100</v>
      </c>
      <c r="D22" s="11">
        <f t="shared" si="0"/>
        <v>86.574204200744916</v>
      </c>
      <c r="H22" s="34"/>
      <c r="I22" s="35"/>
      <c r="J22" s="35"/>
    </row>
    <row r="23" spans="1:10" x14ac:dyDescent="0.25">
      <c r="A23" s="105">
        <v>1978</v>
      </c>
      <c r="B23" s="8">
        <f>'14-10-0138-01'!Y12</f>
        <v>802607.41666666663</v>
      </c>
      <c r="C23" s="44">
        <f>'14-10-0057-01 '!B14*1000</f>
        <v>934300</v>
      </c>
      <c r="D23" s="11">
        <f t="shared" si="0"/>
        <v>85.904679082378962</v>
      </c>
      <c r="H23" s="34"/>
      <c r="I23" s="35"/>
      <c r="J23" s="35"/>
    </row>
    <row r="24" spans="1:10" x14ac:dyDescent="0.25">
      <c r="A24" s="105">
        <v>1979</v>
      </c>
      <c r="B24" s="8">
        <f>'14-10-0138-01'!Y13</f>
        <v>713425.58333333337</v>
      </c>
      <c r="C24" s="44">
        <f>'14-10-0057-01 '!B15*1000</f>
        <v>868200</v>
      </c>
      <c r="D24" s="11">
        <f t="shared" si="0"/>
        <v>82.172953620517546</v>
      </c>
      <c r="H24" s="34"/>
      <c r="I24" s="35"/>
      <c r="J24" s="35"/>
    </row>
    <row r="25" spans="1:10" x14ac:dyDescent="0.25">
      <c r="A25" s="105">
        <v>1980</v>
      </c>
      <c r="B25" s="8">
        <f>'14-10-0138-01'!Y14</f>
        <v>702715.66666666663</v>
      </c>
      <c r="C25" s="44">
        <f>'14-10-0057-01 '!B16*1000</f>
        <v>895300</v>
      </c>
      <c r="D25" s="11">
        <f t="shared" si="0"/>
        <v>78.48940764734354</v>
      </c>
      <c r="H25" s="34"/>
      <c r="I25" s="35"/>
      <c r="J25" s="35"/>
    </row>
    <row r="26" spans="1:10" x14ac:dyDescent="0.25">
      <c r="A26" s="105">
        <v>1981</v>
      </c>
      <c r="B26" s="8">
        <f>'14-10-0138-01'!Y15</f>
        <v>720280</v>
      </c>
      <c r="C26" s="44">
        <f>'14-10-0057-01 '!B17*1000</f>
        <v>930800</v>
      </c>
      <c r="D26" s="11">
        <f t="shared" si="0"/>
        <v>77.382896433175759</v>
      </c>
      <c r="H26" s="34"/>
      <c r="I26" s="35"/>
      <c r="J26" s="35"/>
    </row>
    <row r="27" spans="1:10" x14ac:dyDescent="0.25">
      <c r="A27" s="105">
        <v>1982</v>
      </c>
      <c r="B27" s="8">
        <f>'14-10-0138-01'!Y16</f>
        <v>1137707.4166666667</v>
      </c>
      <c r="C27" s="44">
        <f>'14-10-0057-01 '!B18*1000</f>
        <v>1358200</v>
      </c>
      <c r="D27" s="11">
        <f t="shared" si="0"/>
        <v>83.765823639130232</v>
      </c>
      <c r="H27" s="34"/>
      <c r="I27" s="35"/>
      <c r="J27" s="35"/>
    </row>
    <row r="28" spans="1:10" x14ac:dyDescent="0.25">
      <c r="A28" s="105">
        <v>1983</v>
      </c>
      <c r="B28" s="8">
        <f>'14-10-0138-01'!Y17</f>
        <v>1247965.9166666667</v>
      </c>
      <c r="C28" s="44">
        <f>'14-10-0057-01 '!B19*1000</f>
        <v>1505600</v>
      </c>
      <c r="D28" s="11">
        <f t="shared" si="0"/>
        <v>82.888278205809428</v>
      </c>
      <c r="H28" s="34"/>
      <c r="I28" s="35"/>
      <c r="J28" s="35"/>
    </row>
    <row r="29" spans="1:10" x14ac:dyDescent="0.25">
      <c r="A29" s="105">
        <v>1984</v>
      </c>
      <c r="B29" s="8">
        <f>'14-10-0138-01'!Y18</f>
        <v>1194425.8333333333</v>
      </c>
      <c r="C29" s="44">
        <f>'14-10-0057-01 '!B20*1000</f>
        <v>1446200</v>
      </c>
      <c r="D29" s="11">
        <f t="shared" si="0"/>
        <v>82.590639837735665</v>
      </c>
      <c r="H29" s="34"/>
      <c r="I29" s="35"/>
      <c r="J29" s="35"/>
    </row>
    <row r="30" spans="1:10" x14ac:dyDescent="0.25">
      <c r="A30" s="105">
        <v>1985</v>
      </c>
      <c r="B30" s="8">
        <f>'14-10-0138-01'!Y19</f>
        <v>1145209.1666666667</v>
      </c>
      <c r="C30" s="44">
        <f>'14-10-0057-01 '!B21*1000</f>
        <v>1368100</v>
      </c>
      <c r="D30" s="11">
        <f t="shared" si="0"/>
        <v>83.708001364422685</v>
      </c>
      <c r="H30" s="34"/>
      <c r="I30" s="35"/>
      <c r="J30" s="35"/>
    </row>
    <row r="31" spans="1:10" x14ac:dyDescent="0.25">
      <c r="A31" s="105">
        <v>1986</v>
      </c>
      <c r="B31" s="8">
        <f>'14-10-0138-01'!Y20</f>
        <v>1095470.8333333333</v>
      </c>
      <c r="C31" s="44">
        <f>'14-10-0057-01 '!B22*1000</f>
        <v>1274200</v>
      </c>
      <c r="D31" s="11">
        <f t="shared" si="0"/>
        <v>85.973225030084237</v>
      </c>
      <c r="F31" s="35"/>
      <c r="G31" s="35"/>
      <c r="H31" s="34"/>
      <c r="I31" s="35"/>
      <c r="J31" s="35"/>
    </row>
    <row r="32" spans="1:10" x14ac:dyDescent="0.25">
      <c r="A32" s="105">
        <v>1987</v>
      </c>
      <c r="B32" s="8">
        <f>'14-10-0138-01'!Y21</f>
        <v>1032967.5</v>
      </c>
      <c r="C32" s="44">
        <f>'14-10-0057-01 '!B23*1000</f>
        <v>1193000</v>
      </c>
      <c r="D32" s="11">
        <f t="shared" si="0"/>
        <v>86.585708298407368</v>
      </c>
      <c r="H32" s="34"/>
      <c r="I32" s="35"/>
      <c r="J32" s="35"/>
    </row>
    <row r="33" spans="1:10" x14ac:dyDescent="0.25">
      <c r="A33" s="105">
        <v>1988</v>
      </c>
      <c r="B33" s="8">
        <f>'14-10-0138-01'!Y22</f>
        <v>1014652.5</v>
      </c>
      <c r="C33" s="44">
        <f>'14-10-0057-01 '!B24*1000</f>
        <v>1069500</v>
      </c>
      <c r="D33" s="11">
        <f t="shared" si="0"/>
        <v>94.871669004207575</v>
      </c>
      <c r="H33" s="34"/>
      <c r="I33" s="35"/>
      <c r="J33" s="35"/>
    </row>
    <row r="34" spans="1:10" x14ac:dyDescent="0.25">
      <c r="A34" s="105">
        <v>1989</v>
      </c>
      <c r="B34" s="8">
        <f>'14-10-0138-01'!Y23</f>
        <v>1029686.6666666666</v>
      </c>
      <c r="C34" s="44">
        <f>'14-10-0057-01 '!B25*1000</f>
        <v>1060800</v>
      </c>
      <c r="D34" s="11">
        <f t="shared" si="0"/>
        <v>97.066993464052288</v>
      </c>
      <c r="H34" s="34"/>
      <c r="I34" s="35"/>
      <c r="J34" s="35"/>
    </row>
    <row r="35" spans="1:10" x14ac:dyDescent="0.25">
      <c r="A35" s="105">
        <v>1990</v>
      </c>
      <c r="B35" s="8">
        <f>'14-10-0138-01'!Y24</f>
        <v>1120811.6666666667</v>
      </c>
      <c r="C35" s="44">
        <f>'14-10-0057-01 '!B26*1000</f>
        <v>1158300</v>
      </c>
      <c r="D35" s="11">
        <f t="shared" si="0"/>
        <v>96.763503985726217</v>
      </c>
      <c r="H35" s="34"/>
      <c r="I35" s="35"/>
      <c r="J35" s="35"/>
    </row>
    <row r="36" spans="1:10" x14ac:dyDescent="0.25">
      <c r="A36" s="105">
        <v>1991</v>
      </c>
      <c r="B36" s="8">
        <f>'14-10-0138-01'!Y25</f>
        <v>1365327.5</v>
      </c>
      <c r="C36" s="44">
        <f>'14-10-0057-01 '!B27*1000</f>
        <v>1479000</v>
      </c>
      <c r="D36" s="11">
        <f t="shared" si="0"/>
        <v>92.314232589587562</v>
      </c>
      <c r="H36" s="34"/>
      <c r="I36" s="35"/>
      <c r="J36" s="35"/>
    </row>
    <row r="37" spans="1:10" x14ac:dyDescent="0.25">
      <c r="A37" s="105">
        <v>1992</v>
      </c>
      <c r="B37" s="8">
        <f>'14-10-0138-01'!Y26</f>
        <v>1388278.3333333333</v>
      </c>
      <c r="C37" s="44">
        <f>'14-10-0057-01 '!B28*1000</f>
        <v>1605200</v>
      </c>
      <c r="D37" s="11">
        <f t="shared" si="0"/>
        <v>86.486315308580444</v>
      </c>
      <c r="H37" s="34"/>
      <c r="I37" s="35"/>
      <c r="J37" s="35"/>
    </row>
    <row r="38" spans="1:10" x14ac:dyDescent="0.25">
      <c r="A38" s="105">
        <v>1993</v>
      </c>
      <c r="B38" s="8">
        <f>'14-10-0138-01'!Y27</f>
        <v>1291914.1666666667</v>
      </c>
      <c r="C38" s="44">
        <f>'14-10-0057-01 '!B29*1000</f>
        <v>1642300</v>
      </c>
      <c r="D38" s="11">
        <f t="shared" si="0"/>
        <v>78.664931295540811</v>
      </c>
      <c r="H38" s="34"/>
      <c r="I38" s="35"/>
      <c r="J38" s="35"/>
    </row>
    <row r="39" spans="1:10" x14ac:dyDescent="0.25">
      <c r="A39" s="105">
        <v>1994</v>
      </c>
      <c r="B39" s="8">
        <f>'14-10-0138-01'!Y28</f>
        <v>1114806.6666666667</v>
      </c>
      <c r="C39" s="44">
        <f>'14-10-0057-01 '!B30*1000</f>
        <v>1515000</v>
      </c>
      <c r="D39" s="11">
        <f t="shared" si="0"/>
        <v>73.584598459845978</v>
      </c>
      <c r="H39" s="34"/>
      <c r="I39" s="35"/>
      <c r="J39" s="35"/>
    </row>
    <row r="40" spans="1:10" x14ac:dyDescent="0.25">
      <c r="A40" s="105">
        <v>1995</v>
      </c>
      <c r="B40" s="8">
        <f>'14-10-0138-01'!Y29</f>
        <v>956960</v>
      </c>
      <c r="C40" s="44">
        <f>'14-10-0057-01 '!B31*1000</f>
        <v>1393800</v>
      </c>
      <c r="D40" s="11">
        <f t="shared" si="0"/>
        <v>68.658344095279091</v>
      </c>
      <c r="H40" s="34"/>
      <c r="I40" s="35"/>
      <c r="J40" s="35"/>
    </row>
    <row r="41" spans="1:10" x14ac:dyDescent="0.25">
      <c r="A41" s="105">
        <v>1996</v>
      </c>
      <c r="B41" s="8">
        <f>'14-10-0138-01'!Y30</f>
        <v>911469.16666666663</v>
      </c>
      <c r="C41" s="44">
        <f>'14-10-0057-01 '!B32*1000</f>
        <v>1428400</v>
      </c>
      <c r="D41" s="11">
        <f t="shared" si="0"/>
        <v>63.810498926537853</v>
      </c>
    </row>
    <row r="42" spans="1:10" x14ac:dyDescent="0.25">
      <c r="A42" s="105">
        <v>1997</v>
      </c>
      <c r="B42" s="8">
        <f>'14-10-0138-01'!Y31</f>
        <v>775865.83333333337</v>
      </c>
      <c r="C42" s="44">
        <f>'14-10-0057-01 '!B33*1000</f>
        <v>1372400</v>
      </c>
      <c r="D42" s="11">
        <f t="shared" si="0"/>
        <v>56.533505780627614</v>
      </c>
      <c r="J42" s="3"/>
    </row>
    <row r="43" spans="1:10" x14ac:dyDescent="0.25">
      <c r="A43" s="105">
        <v>1998</v>
      </c>
      <c r="B43" s="8">
        <f>'14-10-0138-01'!Y32</f>
        <v>745194.16666666663</v>
      </c>
      <c r="C43" s="44">
        <f>'14-10-0057-01 '!B34*1000</f>
        <v>1267800</v>
      </c>
      <c r="D43" s="11">
        <f t="shared" si="0"/>
        <v>58.778527107325019</v>
      </c>
      <c r="J43" s="3"/>
    </row>
    <row r="44" spans="1:10" x14ac:dyDescent="0.25">
      <c r="A44" s="105">
        <v>1999</v>
      </c>
      <c r="B44" s="8">
        <f>'14-10-0138-01'!Y33</f>
        <v>700250.83333333337</v>
      </c>
      <c r="C44" s="44">
        <f>'14-10-0057-01 '!B35*1000</f>
        <v>1181700</v>
      </c>
      <c r="D44" s="11">
        <f t="shared" si="0"/>
        <v>59.257919381681759</v>
      </c>
      <c r="J44" s="3"/>
    </row>
    <row r="45" spans="1:10" x14ac:dyDescent="0.25">
      <c r="A45" s="105">
        <v>2000</v>
      </c>
      <c r="B45" s="8">
        <f>'14-10-0138-01'!Y34</f>
        <v>654389.16666666663</v>
      </c>
      <c r="C45" s="44">
        <f>'14-10-0057-01 '!B36*1000</f>
        <v>1081800</v>
      </c>
      <c r="D45" s="11">
        <f t="shared" si="0"/>
        <v>60.490771553583535</v>
      </c>
      <c r="J45" s="3"/>
    </row>
    <row r="46" spans="1:10" x14ac:dyDescent="0.25">
      <c r="A46" s="105">
        <v>2001</v>
      </c>
      <c r="B46" s="8">
        <f>'14-10-0138-01'!Y35</f>
        <v>735671.66666666663</v>
      </c>
      <c r="C46" s="44">
        <f>'14-10-0057-01 '!B37*1000</f>
        <v>1161800</v>
      </c>
      <c r="D46" s="11">
        <f t="shared" si="0"/>
        <v>63.321713433178395</v>
      </c>
      <c r="J46" s="3"/>
    </row>
    <row r="47" spans="1:10" x14ac:dyDescent="0.25">
      <c r="A47" s="105">
        <v>2002</v>
      </c>
      <c r="B47" s="8">
        <f>'14-10-0138-01'!Y36</f>
        <v>828723.33333333337</v>
      </c>
      <c r="C47" s="44">
        <f>'14-10-0057-01 '!B38*1000</f>
        <v>1269300</v>
      </c>
      <c r="D47" s="11">
        <f t="shared" si="0"/>
        <v>65.289792273956778</v>
      </c>
      <c r="J47" s="3"/>
    </row>
    <row r="48" spans="1:10" x14ac:dyDescent="0.25">
      <c r="A48" s="105">
        <v>2003</v>
      </c>
      <c r="B48" s="8">
        <f>'14-10-0138-01'!Y37</f>
        <v>841279.16666666663</v>
      </c>
      <c r="C48" s="44">
        <f>'14-10-0057-01 '!B39*1000</f>
        <v>1283300</v>
      </c>
      <c r="D48" s="11">
        <f t="shared" si="0"/>
        <v>65.555923530481309</v>
      </c>
      <c r="J48" s="3"/>
    </row>
    <row r="49" spans="1:10" x14ac:dyDescent="0.25">
      <c r="A49" s="105">
        <v>2004</v>
      </c>
      <c r="B49" s="8">
        <f>'14-10-0138-01'!Y38</f>
        <v>826525</v>
      </c>
      <c r="C49" s="44">
        <f>'14-10-0057-01 '!B40*1000</f>
        <v>1232100</v>
      </c>
      <c r="D49" s="11">
        <f t="shared" si="0"/>
        <v>67.082623163704241</v>
      </c>
      <c r="J49" s="3"/>
    </row>
    <row r="50" spans="1:10" x14ac:dyDescent="0.25">
      <c r="A50" s="105">
        <v>2005</v>
      </c>
      <c r="B50" s="8">
        <f>'14-10-0138-01'!Y39</f>
        <v>804840.83333333337</v>
      </c>
      <c r="C50" s="44">
        <f>'14-10-0057-01 '!B41*1000</f>
        <v>1168600</v>
      </c>
      <c r="D50" s="11">
        <f t="shared" si="0"/>
        <v>68.872226025443553</v>
      </c>
      <c r="J50" s="3"/>
    </row>
    <row r="51" spans="1:10" x14ac:dyDescent="0.25">
      <c r="A51" s="105">
        <v>2006</v>
      </c>
      <c r="B51" s="8">
        <f>'14-10-0138-01'!Y40</f>
        <v>761746.66666666663</v>
      </c>
      <c r="C51" s="44">
        <f>'14-10-0057-01 '!B42*1000</f>
        <v>1107300</v>
      </c>
      <c r="D51" s="11">
        <f t="shared" si="0"/>
        <v>68.793160540654441</v>
      </c>
      <c r="J51" s="3"/>
    </row>
    <row r="52" spans="1:10" x14ac:dyDescent="0.25">
      <c r="A52" s="105">
        <v>2007</v>
      </c>
      <c r="B52" s="8">
        <f>'14-10-0138-01'!Y41</f>
        <v>733770</v>
      </c>
      <c r="C52" s="44">
        <f>'14-10-0057-01 '!B43*1000</f>
        <v>1080900</v>
      </c>
      <c r="D52" s="11">
        <f t="shared" si="0"/>
        <v>67.885095753538721</v>
      </c>
      <c r="J52" s="3"/>
    </row>
    <row r="53" spans="1:10" x14ac:dyDescent="0.25">
      <c r="A53" s="105">
        <v>2008</v>
      </c>
      <c r="B53" s="8">
        <f>'14-10-0138-01'!Y42</f>
        <v>750343.33333333337</v>
      </c>
      <c r="C53" s="44">
        <f>'14-10-0057-01 '!B44*1000</f>
        <v>1117900</v>
      </c>
      <c r="D53" s="11">
        <f t="shared" si="0"/>
        <v>67.120791961117575</v>
      </c>
      <c r="J53" s="3"/>
    </row>
    <row r="54" spans="1:10" x14ac:dyDescent="0.25">
      <c r="A54" s="105">
        <v>2009</v>
      </c>
      <c r="B54" s="8">
        <f>'14-10-0138-01'!Y43</f>
        <v>1056315.8333333333</v>
      </c>
      <c r="C54" s="44">
        <f>'14-10-0057-01 '!B45*1000</f>
        <v>1526800</v>
      </c>
      <c r="D54" s="11">
        <f t="shared" si="0"/>
        <v>69.184951095974142</v>
      </c>
      <c r="J54" s="3"/>
    </row>
    <row r="55" spans="1:10" x14ac:dyDescent="0.25">
      <c r="A55" s="105">
        <v>2010</v>
      </c>
      <c r="B55" s="8">
        <f>'14-10-0138-01'!Y44</f>
        <v>982815.83333333337</v>
      </c>
      <c r="C55" s="44">
        <f>'14-10-0057-01 '!B46*1000</f>
        <v>1492700</v>
      </c>
      <c r="D55" s="11">
        <f t="shared" si="0"/>
        <v>65.84148411156518</v>
      </c>
      <c r="J55" s="3"/>
    </row>
    <row r="56" spans="1:10" x14ac:dyDescent="0.25">
      <c r="A56" s="105">
        <v>2011</v>
      </c>
      <c r="B56" s="8">
        <f>'14-10-0138-01'!Y45</f>
        <v>848893.33333333337</v>
      </c>
      <c r="C56" s="44">
        <f>'14-10-0057-01 '!B47*1000</f>
        <v>1403000</v>
      </c>
      <c r="D56" s="11">
        <f t="shared" si="0"/>
        <v>60.5055832739368</v>
      </c>
      <c r="J56" s="3"/>
    </row>
    <row r="57" spans="1:10" x14ac:dyDescent="0.25">
      <c r="A57" s="105">
        <v>2012</v>
      </c>
      <c r="B57" s="8">
        <f>'14-10-0138-01'!Y46</f>
        <v>796867.5</v>
      </c>
      <c r="C57" s="44">
        <f>'14-10-0057-01 '!B48*1000</f>
        <v>1374500</v>
      </c>
      <c r="D57" s="11">
        <f t="shared" si="0"/>
        <v>57.975081847944708</v>
      </c>
      <c r="J57" s="3"/>
    </row>
    <row r="58" spans="1:10" x14ac:dyDescent="0.25">
      <c r="A58" s="105">
        <v>2013</v>
      </c>
      <c r="B58" s="12" t="s">
        <v>213</v>
      </c>
      <c r="C58" s="44">
        <f>'14-10-0057-01 '!B49*1000</f>
        <v>1347500</v>
      </c>
      <c r="D58" s="11" t="s">
        <v>213</v>
      </c>
      <c r="J58" s="3"/>
    </row>
    <row r="59" spans="1:10" x14ac:dyDescent="0.25">
      <c r="A59" s="105">
        <v>2014</v>
      </c>
      <c r="B59" s="12" t="s">
        <v>213</v>
      </c>
      <c r="C59" s="44">
        <f>'14-10-0057-01 '!B50*1000</f>
        <v>1320300</v>
      </c>
      <c r="D59" s="11" t="s">
        <v>213</v>
      </c>
      <c r="J59" s="3"/>
    </row>
    <row r="60" spans="1:10" x14ac:dyDescent="0.25">
      <c r="A60" s="105">
        <v>2015</v>
      </c>
      <c r="B60" s="12" t="s">
        <v>213</v>
      </c>
      <c r="C60" s="44">
        <f>'14-10-0057-01 '!B51*1000</f>
        <v>1326700</v>
      </c>
      <c r="D60" s="11" t="s">
        <v>213</v>
      </c>
      <c r="J60" s="3"/>
    </row>
    <row r="61" spans="1:10" x14ac:dyDescent="0.25">
      <c r="A61" s="105">
        <v>2016</v>
      </c>
      <c r="B61" s="12" t="s">
        <v>213</v>
      </c>
      <c r="C61" s="44">
        <f>'14-10-0057-01 '!B52*1000</f>
        <v>1358700</v>
      </c>
      <c r="D61" s="11" t="s">
        <v>213</v>
      </c>
      <c r="J61" s="3"/>
    </row>
    <row r="62" spans="1:10" x14ac:dyDescent="0.25">
      <c r="A62" s="105">
        <v>2017</v>
      </c>
      <c r="B62" s="12" t="s">
        <v>213</v>
      </c>
      <c r="C62" s="44">
        <f>'14-10-0057-01 '!B53*1000</f>
        <v>1249200</v>
      </c>
      <c r="D62" s="11" t="s">
        <v>213</v>
      </c>
      <c r="J62" s="3"/>
    </row>
    <row r="63" spans="1:10" x14ac:dyDescent="0.25">
      <c r="A63" s="105">
        <v>2018</v>
      </c>
      <c r="B63" s="12" t="s">
        <v>213</v>
      </c>
      <c r="C63" s="44">
        <f>'14-10-0057-01 '!B54*1000</f>
        <v>1164000</v>
      </c>
      <c r="D63" s="11" t="s">
        <v>213</v>
      </c>
      <c r="J63" s="3"/>
    </row>
    <row r="64" spans="1:10" x14ac:dyDescent="0.25">
      <c r="A64" s="105">
        <v>2019</v>
      </c>
      <c r="B64" s="12" t="s">
        <v>213</v>
      </c>
      <c r="C64" s="44">
        <f>'14-10-0057-01 '!B55*1000</f>
        <v>1154200</v>
      </c>
      <c r="D64" s="11" t="s">
        <v>213</v>
      </c>
      <c r="J64" s="3"/>
    </row>
    <row r="66" spans="1:13" s="164" customFormat="1" x14ac:dyDescent="0.25">
      <c r="A66" s="5" t="s">
        <v>1104</v>
      </c>
      <c r="B66" s="163"/>
      <c r="C66" s="163"/>
      <c r="D66" s="163"/>
      <c r="E66" s="11"/>
      <c r="F66" s="35"/>
    </row>
    <row r="67" spans="1:13" s="164" customFormat="1" x14ac:dyDescent="0.25">
      <c r="A67" s="105" t="s">
        <v>462</v>
      </c>
      <c r="B67" s="44">
        <f>AVERAGE(B21:B26)</f>
        <v>732004.56944444438</v>
      </c>
      <c r="C67" s="44">
        <f>AVERAGE(C21:C26)</f>
        <v>873416.66666666663</v>
      </c>
      <c r="D67" s="11">
        <f t="shared" ref="D67" si="1">AVERAGE(D21:D26)</f>
        <v>84.13835807057275</v>
      </c>
      <c r="E67" s="11"/>
      <c r="F67" s="11"/>
    </row>
    <row r="68" spans="1:13" s="164" customFormat="1" x14ac:dyDescent="0.25">
      <c r="A68" s="105" t="s">
        <v>463</v>
      </c>
      <c r="B68" s="44">
        <f t="shared" ref="B68:D68" si="2">AVERAGE(B26:B34)</f>
        <v>1068707.3148148148</v>
      </c>
      <c r="C68" s="44">
        <f t="shared" ref="C68" si="3">AVERAGE(C26:C34)</f>
        <v>1245155.5555555555</v>
      </c>
      <c r="D68" s="11">
        <f t="shared" si="2"/>
        <v>86.092581697447244</v>
      </c>
      <c r="E68" s="11"/>
      <c r="F68" s="11"/>
    </row>
    <row r="69" spans="1:13" s="164" customFormat="1" x14ac:dyDescent="0.25">
      <c r="A69" s="105" t="s">
        <v>464</v>
      </c>
      <c r="B69" s="44">
        <f t="shared" ref="B69:D69" si="4">AVERAGE(B34:B45)</f>
        <v>1004579.513888889</v>
      </c>
      <c r="C69" s="44">
        <f t="shared" ref="C69" si="5">AVERAGE(C34:C45)</f>
        <v>1348875</v>
      </c>
      <c r="D69" s="11">
        <f t="shared" si="4"/>
        <v>74.367511829030676</v>
      </c>
      <c r="E69" s="11"/>
      <c r="F69" s="11"/>
    </row>
    <row r="70" spans="1:13" s="164" customFormat="1" x14ac:dyDescent="0.25">
      <c r="A70" s="105" t="s">
        <v>465</v>
      </c>
      <c r="B70" s="44">
        <f t="shared" ref="B70:D70" si="6">AVERAGE(B45:B53)</f>
        <v>770809.9074074073</v>
      </c>
      <c r="C70" s="44">
        <f t="shared" ref="C70" si="7">AVERAGE(C45:C53)</f>
        <v>1167000</v>
      </c>
      <c r="D70" s="11">
        <f t="shared" si="6"/>
        <v>66.045788692850948</v>
      </c>
      <c r="E70" s="11"/>
      <c r="F70" s="11"/>
      <c r="J70" s="60"/>
      <c r="K70" s="60"/>
      <c r="L70" s="60"/>
      <c r="M70" s="60"/>
    </row>
    <row r="71" spans="1:13" s="164" customFormat="1" x14ac:dyDescent="0.25">
      <c r="A71" s="105" t="s">
        <v>469</v>
      </c>
      <c r="B71" s="44">
        <f t="shared" ref="B71:D71" si="8">AVERAGE(B53:B64)</f>
        <v>887047.16666666674</v>
      </c>
      <c r="C71" s="44">
        <f t="shared" ref="C71" si="9">AVERAGE(C53:C64)</f>
        <v>1319625</v>
      </c>
      <c r="D71" s="11">
        <f t="shared" si="8"/>
        <v>64.125578458107682</v>
      </c>
      <c r="E71" s="11"/>
      <c r="F71" s="11"/>
      <c r="J71" s="60"/>
      <c r="K71" s="60"/>
      <c r="L71" s="60"/>
      <c r="M71" s="60"/>
    </row>
    <row r="72" spans="1:13" s="164" customFormat="1" x14ac:dyDescent="0.25">
      <c r="A72" s="105" t="s">
        <v>466</v>
      </c>
      <c r="B72" s="44">
        <f t="shared" ref="B72:D72" si="10">AVERAGE(B21:B64)</f>
        <v>926572.25</v>
      </c>
      <c r="C72" s="44">
        <f t="shared" ref="C72" si="11">AVERAGE(C21:C64)</f>
        <v>1245013.6363636365</v>
      </c>
      <c r="D72" s="11">
        <f t="shared" si="10"/>
        <v>75.271677371975599</v>
      </c>
      <c r="E72" s="11"/>
      <c r="F72" s="11"/>
      <c r="J72" s="60"/>
      <c r="K72" s="60"/>
      <c r="L72" s="60"/>
      <c r="M72" s="60"/>
    </row>
    <row r="73" spans="1:13" s="164" customFormat="1" x14ac:dyDescent="0.25">
      <c r="A73" s="105"/>
      <c r="J73" s="60"/>
      <c r="K73" s="60"/>
      <c r="L73" s="60"/>
      <c r="M73" s="60"/>
    </row>
    <row r="76" spans="1:13" x14ac:dyDescent="0.25">
      <c r="A76" s="5" t="s">
        <v>979</v>
      </c>
    </row>
    <row r="77" spans="1:13" x14ac:dyDescent="0.25">
      <c r="A77" s="5" t="s">
        <v>600</v>
      </c>
    </row>
    <row r="78" spans="1:13" x14ac:dyDescent="0.25">
      <c r="A78" s="105" t="s">
        <v>549</v>
      </c>
      <c r="B78" s="60" t="str">
        <f t="shared" ref="B78:D78" si="12">IFERROR(100*_xlfn.RRI(15,B6,B21),"..")</f>
        <v>..</v>
      </c>
      <c r="C78" s="60" t="str">
        <f t="shared" si="12"/>
        <v>..</v>
      </c>
      <c r="D78" s="60" t="str">
        <f t="shared" si="12"/>
        <v>..</v>
      </c>
      <c r="E78" s="60"/>
      <c r="F78" s="60"/>
      <c r="G78" s="60"/>
      <c r="H78" s="60"/>
      <c r="I78" s="60"/>
      <c r="J78" s="60"/>
    </row>
    <row r="79" spans="1:13" x14ac:dyDescent="0.25">
      <c r="A79" s="105" t="s">
        <v>462</v>
      </c>
      <c r="B79" s="60">
        <f t="shared" ref="B79:D79" si="13">IFERROR(100*_xlfn.RRI(5,B21,B26),"..")</f>
        <v>0.53126898672388734</v>
      </c>
      <c r="C79" s="60">
        <f t="shared" si="13"/>
        <v>4.5875621619973384</v>
      </c>
      <c r="D79" s="60">
        <f t="shared" si="13"/>
        <v>-3.8783705169364135</v>
      </c>
      <c r="E79" s="60"/>
      <c r="F79" s="60"/>
      <c r="G79" s="60"/>
      <c r="H79" s="60"/>
      <c r="I79" s="60"/>
      <c r="J79" s="60"/>
    </row>
    <row r="80" spans="1:13" x14ac:dyDescent="0.25">
      <c r="A80" s="105" t="s">
        <v>463</v>
      </c>
      <c r="B80" s="60">
        <f t="shared" ref="B80:D80" si="14">IFERROR(100*_xlfn.RRI(8,B26,B34),"..")</f>
        <v>4.5684008956711653</v>
      </c>
      <c r="C80" s="60">
        <f t="shared" si="14"/>
        <v>1.6476030617109227</v>
      </c>
      <c r="D80" s="60">
        <f t="shared" si="14"/>
        <v>2.8734547062432947</v>
      </c>
      <c r="E80" s="60"/>
      <c r="F80" s="60"/>
      <c r="G80" s="60"/>
      <c r="H80" s="60"/>
      <c r="I80" s="60"/>
      <c r="J80" s="60"/>
    </row>
    <row r="81" spans="1:10" x14ac:dyDescent="0.25">
      <c r="A81" s="105" t="s">
        <v>464</v>
      </c>
      <c r="B81" s="60">
        <f t="shared" ref="B81:D81" si="15">IFERROR(100*_xlfn.RRI(11,B34,B45),"..")</f>
        <v>-4.0372203395854562</v>
      </c>
      <c r="C81" s="60">
        <f t="shared" si="15"/>
        <v>0.17836779558872973</v>
      </c>
      <c r="D81" s="60">
        <f t="shared" si="15"/>
        <v>-4.2080822715897863</v>
      </c>
      <c r="E81" s="60"/>
      <c r="F81" s="60"/>
      <c r="G81" s="60"/>
      <c r="H81" s="60"/>
      <c r="I81" s="60"/>
      <c r="J81" s="60"/>
    </row>
    <row r="82" spans="1:10" x14ac:dyDescent="0.25">
      <c r="A82" s="105" t="s">
        <v>465</v>
      </c>
      <c r="B82" s="60">
        <f t="shared" ref="B82:D82" si="16">IFERROR(100*_xlfn.RRI(8,B45,B53),"..")</f>
        <v>1.7250684840367514</v>
      </c>
      <c r="C82" s="60">
        <f t="shared" si="16"/>
        <v>0.41116302580470609</v>
      </c>
      <c r="D82" s="60">
        <f t="shared" si="16"/>
        <v>1.308525286072415</v>
      </c>
      <c r="E82" s="60"/>
      <c r="F82" s="60"/>
      <c r="G82" s="60"/>
      <c r="H82" s="60"/>
      <c r="I82" s="60"/>
      <c r="J82" s="60"/>
    </row>
    <row r="83" spans="1:10" x14ac:dyDescent="0.25">
      <c r="A83" s="105" t="s">
        <v>469</v>
      </c>
      <c r="B83" s="60" t="str">
        <f t="shared" ref="B83:D83" si="17">IFERROR(100*_xlfn.RRI(11,B53,B64),"..")</f>
        <v>..</v>
      </c>
      <c r="C83" s="60">
        <f t="shared" si="17"/>
        <v>0.29092726527968349</v>
      </c>
      <c r="D83" s="60" t="str">
        <f t="shared" si="17"/>
        <v>..</v>
      </c>
      <c r="E83" s="60"/>
      <c r="F83" s="60"/>
      <c r="G83" s="60"/>
      <c r="H83" s="60"/>
      <c r="I83" s="60"/>
      <c r="J83" s="60"/>
    </row>
    <row r="84" spans="1:10" x14ac:dyDescent="0.25">
      <c r="B84" s="60"/>
      <c r="C84" s="60"/>
      <c r="D84" s="60"/>
      <c r="E84" s="60"/>
      <c r="F84" s="60"/>
      <c r="G84" s="60"/>
      <c r="H84" s="60"/>
      <c r="I84" s="60"/>
      <c r="J84" s="60"/>
    </row>
    <row r="85" spans="1:10" x14ac:dyDescent="0.25">
      <c r="A85" s="105" t="s">
        <v>645</v>
      </c>
      <c r="B85" s="60">
        <f t="shared" ref="B85:D85" si="18">IFERROR(100*_xlfn.RRI(24,B21,B45),"..")</f>
        <v>-0.28893452084086668</v>
      </c>
      <c r="C85" s="60">
        <f t="shared" si="18"/>
        <v>1.5731178186779271</v>
      </c>
      <c r="D85" s="60">
        <f t="shared" si="18"/>
        <v>-1.8332137277136895</v>
      </c>
      <c r="E85" s="60"/>
      <c r="F85" s="60"/>
      <c r="G85" s="60"/>
      <c r="H85" s="60"/>
      <c r="I85" s="60"/>
      <c r="J85" s="60"/>
    </row>
    <row r="86" spans="1:10" x14ac:dyDescent="0.25">
      <c r="A86" s="105" t="s">
        <v>522</v>
      </c>
      <c r="B86" s="60" t="str">
        <f t="shared" ref="B86:D86" si="19">IFERROR(100*_xlfn.RRI(19,B45,B64),"..")</f>
        <v>..</v>
      </c>
      <c r="C86" s="60">
        <f t="shared" si="19"/>
        <v>0.34153529057028287</v>
      </c>
      <c r="D86" s="60" t="str">
        <f t="shared" si="19"/>
        <v>..</v>
      </c>
      <c r="E86" s="60"/>
      <c r="F86" s="60"/>
      <c r="G86" s="60"/>
      <c r="H86" s="60"/>
      <c r="I86" s="60"/>
      <c r="J86" s="60"/>
    </row>
    <row r="87" spans="1:10" x14ac:dyDescent="0.25">
      <c r="A87" s="105" t="s">
        <v>581</v>
      </c>
      <c r="B87" s="60" t="str">
        <f t="shared" ref="B87:D87" si="20">IFERROR(100*_xlfn.RRI(5,B53,B58),"..")</f>
        <v>..</v>
      </c>
      <c r="C87" s="60">
        <f t="shared" si="20"/>
        <v>3.8066470414261699</v>
      </c>
      <c r="D87" s="60" t="str">
        <f t="shared" si="20"/>
        <v>..</v>
      </c>
      <c r="E87" s="60"/>
      <c r="F87" s="60"/>
      <c r="G87" s="60"/>
      <c r="H87" s="60"/>
      <c r="I87" s="60"/>
      <c r="J87" s="60"/>
    </row>
    <row r="88" spans="1:10" x14ac:dyDescent="0.25">
      <c r="A88" s="105" t="s">
        <v>582</v>
      </c>
      <c r="B88" s="60" t="str">
        <f t="shared" ref="B88:D88" si="21">IFERROR(100*_xlfn.RRI(6,B58,B64),"..")</f>
        <v>..</v>
      </c>
      <c r="C88" s="60">
        <f t="shared" si="21"/>
        <v>-2.5477099029503236</v>
      </c>
      <c r="D88" s="60" t="str">
        <f t="shared" si="21"/>
        <v>..</v>
      </c>
      <c r="E88" s="60"/>
      <c r="F88" s="60"/>
      <c r="G88" s="60"/>
      <c r="H88" s="60"/>
      <c r="I88" s="60"/>
      <c r="J88" s="60"/>
    </row>
    <row r="89" spans="1:10" x14ac:dyDescent="0.25">
      <c r="A89" s="105" t="s">
        <v>558</v>
      </c>
      <c r="B89" s="60" t="str">
        <f t="shared" ref="B89:D89" si="22">IFERROR(100*_xlfn.RRI(6,B53,B59),"..")</f>
        <v>..</v>
      </c>
      <c r="C89" s="60">
        <f t="shared" si="22"/>
        <v>2.812269158424896</v>
      </c>
      <c r="D89" s="60" t="str">
        <f t="shared" si="22"/>
        <v>..</v>
      </c>
      <c r="E89" s="60"/>
      <c r="F89" s="60"/>
      <c r="G89" s="60"/>
      <c r="H89" s="60"/>
      <c r="I89" s="60"/>
      <c r="J89" s="60"/>
    </row>
    <row r="90" spans="1:10" x14ac:dyDescent="0.25">
      <c r="A90" s="105" t="s">
        <v>579</v>
      </c>
      <c r="B90" s="60" t="str">
        <f t="shared" ref="B90:D90" si="23">IFERROR(100*_xlfn.RRI(5,B59,B64),"..")</f>
        <v>..</v>
      </c>
      <c r="C90" s="60">
        <f t="shared" si="23"/>
        <v>-2.6531978824920088</v>
      </c>
      <c r="D90" s="60" t="str">
        <f t="shared" si="23"/>
        <v>..</v>
      </c>
      <c r="E90" s="60"/>
      <c r="F90" s="60"/>
      <c r="G90" s="60"/>
      <c r="H90" s="60"/>
      <c r="I90" s="60"/>
      <c r="J90" s="60"/>
    </row>
    <row r="91" spans="1:10" x14ac:dyDescent="0.25">
      <c r="A91" s="105" t="s">
        <v>466</v>
      </c>
      <c r="B91" s="60" t="str">
        <f t="shared" ref="B91:D91" si="24">IFERROR(100*_xlfn.RRI(43,B21,B64),"..")</f>
        <v>..</v>
      </c>
      <c r="C91" s="60">
        <f t="shared" si="24"/>
        <v>1.0270771113258359</v>
      </c>
      <c r="D91" s="60" t="str">
        <f t="shared" si="24"/>
        <v>..</v>
      </c>
      <c r="E91" s="60"/>
      <c r="F91" s="60"/>
      <c r="G91" s="60"/>
      <c r="H91" s="60"/>
      <c r="I91" s="60"/>
      <c r="J91" s="60"/>
    </row>
    <row r="92" spans="1:10" x14ac:dyDescent="0.25">
      <c r="A92" s="105" t="s">
        <v>727</v>
      </c>
      <c r="B92" s="60" t="str">
        <f t="shared" ref="B92:D92" si="25">IFERROR(100*_xlfn.RRI(38,B21,B59),"..")</f>
        <v>..</v>
      </c>
      <c r="C92" s="60">
        <f t="shared" si="25"/>
        <v>1.5215705241665933</v>
      </c>
      <c r="D92" s="60" t="str">
        <f t="shared" si="25"/>
        <v>..</v>
      </c>
      <c r="E92" s="60"/>
      <c r="F92" s="60"/>
      <c r="G92" s="60"/>
      <c r="H92" s="60"/>
      <c r="I92" s="60"/>
      <c r="J92" s="60"/>
    </row>
    <row r="93" spans="1:10" x14ac:dyDescent="0.25">
      <c r="B93" s="60"/>
      <c r="C93" s="60"/>
      <c r="D93" s="60"/>
      <c r="E93" s="60"/>
      <c r="F93" s="60"/>
      <c r="G93" s="60"/>
      <c r="H93" s="60"/>
      <c r="I93" s="60"/>
      <c r="J93" s="60"/>
    </row>
    <row r="94" spans="1:10" x14ac:dyDescent="0.25">
      <c r="A94" s="5" t="s">
        <v>599</v>
      </c>
      <c r="B94" s="60"/>
      <c r="C94" s="60"/>
      <c r="D94" s="60"/>
      <c r="E94" s="60"/>
      <c r="F94" s="60"/>
      <c r="G94" s="60"/>
      <c r="H94" s="60"/>
      <c r="I94" s="60"/>
      <c r="J94" s="60"/>
    </row>
    <row r="95" spans="1:10" x14ac:dyDescent="0.25">
      <c r="A95" s="105" t="s">
        <v>580</v>
      </c>
      <c r="B95" s="60" t="str">
        <f t="shared" ref="B95:D95" si="26">IFERROR(100*_xlfn.RRI(10,B54,B64),"..")</f>
        <v>..</v>
      </c>
      <c r="C95" s="60">
        <f t="shared" si="26"/>
        <v>-2.7588935307890083</v>
      </c>
      <c r="D95" s="60" t="str">
        <f t="shared" si="26"/>
        <v>..</v>
      </c>
      <c r="E95" s="60"/>
      <c r="F95" s="60"/>
      <c r="G95" s="60"/>
      <c r="H95" s="60"/>
      <c r="I95" s="60"/>
      <c r="J95" s="60"/>
    </row>
    <row r="96" spans="1:10" x14ac:dyDescent="0.25">
      <c r="A96" s="105" t="s">
        <v>587</v>
      </c>
      <c r="B96" s="60" t="str">
        <f t="shared" ref="B96:D96" si="27">IFERROR(100*_xlfn.RRI(12,B52,B64),"..")</f>
        <v>..</v>
      </c>
      <c r="C96" s="60">
        <f t="shared" si="27"/>
        <v>0.54827619469188793</v>
      </c>
      <c r="D96" s="60" t="str">
        <f t="shared" si="27"/>
        <v>..</v>
      </c>
      <c r="E96" s="60"/>
      <c r="F96" s="60"/>
      <c r="G96" s="60"/>
      <c r="H96" s="60"/>
      <c r="I96" s="60"/>
      <c r="J96" s="60"/>
    </row>
    <row r="97" spans="1:10" x14ac:dyDescent="0.25">
      <c r="A97" s="105" t="s">
        <v>583</v>
      </c>
      <c r="B97" s="60">
        <f t="shared" ref="B97:D97" si="28">IFERROR(100*_xlfn.RRI(7,B46,B53),"..")</f>
        <v>0.2824977813356444</v>
      </c>
      <c r="C97" s="60">
        <f t="shared" si="28"/>
        <v>-0.54875454384166744</v>
      </c>
      <c r="D97" s="60">
        <f t="shared" si="28"/>
        <v>0.83583902983273006</v>
      </c>
      <c r="E97" s="60"/>
      <c r="F97" s="60"/>
      <c r="G97" s="60"/>
      <c r="H97" s="60"/>
      <c r="I97" s="60"/>
      <c r="J97" s="60"/>
    </row>
    <row r="98" spans="1:10" x14ac:dyDescent="0.25">
      <c r="A98" s="105" t="s">
        <v>588</v>
      </c>
      <c r="B98" s="60">
        <f t="shared" ref="B98:D98" si="29">IFERROR(100*_xlfn.RRI(9,B44,B53),"..")</f>
        <v>0.77064625834621925</v>
      </c>
      <c r="C98" s="60">
        <f t="shared" si="29"/>
        <v>-0.61479297043732783</v>
      </c>
      <c r="D98" s="60">
        <f t="shared" si="29"/>
        <v>1.3940095012041853</v>
      </c>
      <c r="E98" s="60"/>
      <c r="F98" s="60"/>
      <c r="G98" s="60"/>
      <c r="H98" s="60"/>
      <c r="I98" s="60"/>
      <c r="J98" s="60"/>
    </row>
    <row r="99" spans="1:10" x14ac:dyDescent="0.25">
      <c r="A99" s="105" t="s">
        <v>584</v>
      </c>
      <c r="B99" s="60">
        <f t="shared" ref="B99:D99" si="30">IFERROR(100*_xlfn.RRI(10,B35,B45),"..")</f>
        <v>-5.2388449318435999</v>
      </c>
      <c r="C99" s="60">
        <f t="shared" si="30"/>
        <v>-0.68094193667722624</v>
      </c>
      <c r="D99" s="60">
        <f t="shared" si="30"/>
        <v>-4.5891524587963755</v>
      </c>
      <c r="E99" s="60"/>
      <c r="F99" s="60"/>
      <c r="G99" s="60"/>
      <c r="H99" s="60"/>
      <c r="I99" s="60"/>
      <c r="J99" s="60"/>
    </row>
    <row r="100" spans="1:10" x14ac:dyDescent="0.25">
      <c r="A100" s="105" t="s">
        <v>591</v>
      </c>
      <c r="B100" s="60">
        <f t="shared" ref="B100:D100" si="31">IFERROR(100*_xlfn.RRI(12,B33,B45),"..")</f>
        <v>-3.58900515642947</v>
      </c>
      <c r="C100" s="60">
        <f t="shared" si="31"/>
        <v>9.5337675120998888E-2</v>
      </c>
      <c r="D100" s="60">
        <f t="shared" si="31"/>
        <v>-3.6808336103612893</v>
      </c>
      <c r="E100" s="60"/>
      <c r="F100" s="60"/>
      <c r="G100" s="60"/>
      <c r="H100" s="60"/>
      <c r="I100" s="60"/>
      <c r="J100" s="60"/>
    </row>
    <row r="101" spans="1:10" x14ac:dyDescent="0.25">
      <c r="A101" s="105" t="s">
        <v>585</v>
      </c>
      <c r="B101" s="60">
        <f t="shared" ref="B101:D101" si="32">IFERROR(100*_xlfn.RRI(7,B27,B34),"..")</f>
        <v>-1.4150449309788704</v>
      </c>
      <c r="C101" s="60">
        <f t="shared" si="32"/>
        <v>-3.4689317842166223</v>
      </c>
      <c r="D101" s="60">
        <f t="shared" si="32"/>
        <v>2.1276951464439975</v>
      </c>
      <c r="E101" s="60"/>
      <c r="F101" s="60"/>
      <c r="G101" s="60"/>
      <c r="H101" s="60"/>
      <c r="I101" s="60"/>
      <c r="J101" s="60"/>
    </row>
    <row r="102" spans="1:10" x14ac:dyDescent="0.25">
      <c r="A102" s="105" t="s">
        <v>589</v>
      </c>
      <c r="B102" s="60">
        <f t="shared" ref="B102:D102" si="33">IFERROR(100*_xlfn.RRI(9,B25,B34),"..")</f>
        <v>4.3364753437448833</v>
      </c>
      <c r="C102" s="60">
        <f t="shared" si="33"/>
        <v>1.902535910721892</v>
      </c>
      <c r="D102" s="60">
        <f t="shared" si="33"/>
        <v>2.3884974120324198</v>
      </c>
      <c r="E102" s="60"/>
      <c r="F102" s="60"/>
      <c r="G102" s="60"/>
      <c r="H102" s="60"/>
      <c r="I102" s="60"/>
      <c r="J102" s="60"/>
    </row>
    <row r="103" spans="1:10" x14ac:dyDescent="0.25">
      <c r="A103" s="105" t="s">
        <v>586</v>
      </c>
      <c r="B103" s="60">
        <f t="shared" ref="B103:D103" si="34">IFERROR(100*_xlfn.RRI(4,B22,B26),"..")</f>
        <v>-1.056840834422923</v>
      </c>
      <c r="C103" s="60">
        <f t="shared" si="34"/>
        <v>1.758724487492147</v>
      </c>
      <c r="D103" s="60">
        <f t="shared" si="34"/>
        <v>-2.7669031192122939</v>
      </c>
      <c r="E103" s="60"/>
      <c r="F103" s="60"/>
      <c r="G103" s="60"/>
      <c r="H103" s="60"/>
      <c r="I103" s="60"/>
      <c r="J103" s="60"/>
    </row>
    <row r="104" spans="1:10" x14ac:dyDescent="0.25">
      <c r="A104" s="105" t="s">
        <v>590</v>
      </c>
      <c r="B104" s="60" t="str">
        <f t="shared" ref="B104:D104" si="35">IFERROR(100*_xlfn.RRI(6,B20,B26),"..")</f>
        <v>..</v>
      </c>
      <c r="C104" s="60" t="str">
        <f t="shared" si="35"/>
        <v>..</v>
      </c>
      <c r="D104" s="60" t="str">
        <f t="shared" si="35"/>
        <v>..</v>
      </c>
      <c r="E104" s="60"/>
      <c r="F104" s="60"/>
      <c r="G104" s="60"/>
      <c r="H104" s="60"/>
      <c r="I104" s="60"/>
      <c r="J104" s="60"/>
    </row>
    <row r="105" spans="1:10" x14ac:dyDescent="0.25">
      <c r="A105" s="5"/>
      <c r="B105" s="60"/>
      <c r="C105" s="60"/>
      <c r="D105" s="60"/>
      <c r="E105" s="60"/>
      <c r="F105" s="60"/>
      <c r="G105" s="60"/>
      <c r="H105" s="60"/>
      <c r="I105" s="60"/>
      <c r="J105" s="60"/>
    </row>
    <row r="106" spans="1:10" x14ac:dyDescent="0.25">
      <c r="A106" s="5" t="s">
        <v>601</v>
      </c>
      <c r="B106" s="56"/>
      <c r="C106" s="56"/>
      <c r="D106" s="56"/>
      <c r="E106" s="56"/>
      <c r="F106" s="56"/>
      <c r="G106" s="56"/>
      <c r="H106" s="56"/>
      <c r="I106" s="56"/>
      <c r="J106" s="56"/>
    </row>
    <row r="107" spans="1:10" x14ac:dyDescent="0.25">
      <c r="A107" s="105" t="s">
        <v>500</v>
      </c>
      <c r="B107" s="60" t="str">
        <f t="shared" ref="B107:D107" si="36">IFERROR(100*_xlfn.RRI(20,B6,B26),"..")</f>
        <v>..</v>
      </c>
      <c r="C107" s="60" t="str">
        <f t="shared" si="36"/>
        <v>..</v>
      </c>
      <c r="D107" s="60" t="str">
        <f t="shared" si="36"/>
        <v>..</v>
      </c>
      <c r="E107" s="60"/>
      <c r="F107" s="60"/>
      <c r="G107" s="60"/>
      <c r="H107" s="60"/>
      <c r="I107" s="60"/>
      <c r="J107" s="60"/>
    </row>
    <row r="108" spans="1:10" x14ac:dyDescent="0.25">
      <c r="A108" s="105" t="s">
        <v>501</v>
      </c>
      <c r="B108" s="60">
        <f t="shared" ref="B108:D108" si="37">IFERROR(100*_xlfn.RRI(19,B26,B45),"..")</f>
        <v>-0.5036631041834716</v>
      </c>
      <c r="C108" s="60">
        <f t="shared" si="37"/>
        <v>0.79438689435464838</v>
      </c>
      <c r="D108" s="60">
        <f t="shared" si="37"/>
        <v>-1.2878197274007408</v>
      </c>
      <c r="E108" s="60"/>
      <c r="F108" s="60"/>
      <c r="G108" s="60"/>
      <c r="H108" s="60"/>
      <c r="I108" s="60"/>
      <c r="J108" s="60"/>
    </row>
    <row r="109" spans="1:10" x14ac:dyDescent="0.25">
      <c r="A109" s="105" t="s">
        <v>526</v>
      </c>
      <c r="B109" s="60">
        <f t="shared" ref="B109:D109" si="38">IFERROR(100*_xlfn.RRI(14,B42,B56),"..")</f>
        <v>0.64459671383412243</v>
      </c>
      <c r="C109" s="60">
        <f t="shared" si="38"/>
        <v>0.1576367528694389</v>
      </c>
      <c r="D109" s="60">
        <f t="shared" si="38"/>
        <v>0.48619354125356562</v>
      </c>
      <c r="E109" s="60"/>
      <c r="F109" s="60"/>
      <c r="G109" s="60"/>
      <c r="H109" s="60"/>
      <c r="I109" s="60"/>
      <c r="J109" s="60"/>
    </row>
    <row r="110" spans="1:10" x14ac:dyDescent="0.25">
      <c r="A110" s="105" t="s">
        <v>558</v>
      </c>
      <c r="B110" s="60" t="str">
        <f t="shared" ref="B110:D110" si="39">IFERROR(100*_xlfn.RRI(6,B53,B59),"..")</f>
        <v>..</v>
      </c>
      <c r="C110" s="60">
        <f t="shared" si="39"/>
        <v>2.812269158424896</v>
      </c>
      <c r="D110" s="60" t="str">
        <f t="shared" si="39"/>
        <v>..</v>
      </c>
      <c r="E110" s="60"/>
      <c r="F110" s="60"/>
      <c r="G110" s="60"/>
      <c r="H110" s="60"/>
      <c r="I110" s="60"/>
      <c r="J110" s="60"/>
    </row>
    <row r="111" spans="1:10" x14ac:dyDescent="0.25">
      <c r="A111" s="105" t="s">
        <v>579</v>
      </c>
      <c r="B111" s="60" t="str">
        <f t="shared" ref="B111:D111" si="40">IFERROR(100*_xlfn.RRI(5,B59,B64),"..")</f>
        <v>..</v>
      </c>
      <c r="C111" s="60">
        <f t="shared" si="40"/>
        <v>-2.6531978824920088</v>
      </c>
      <c r="D111" s="60" t="str">
        <f t="shared" si="40"/>
        <v>..</v>
      </c>
      <c r="E111" s="60"/>
      <c r="F111" s="60"/>
      <c r="G111" s="60"/>
      <c r="H111" s="60"/>
      <c r="I111" s="60"/>
      <c r="J111" s="60"/>
    </row>
    <row r="112" spans="1:10" x14ac:dyDescent="0.25">
      <c r="A112" s="105" t="s">
        <v>658</v>
      </c>
      <c r="B112" s="60" t="str">
        <f t="shared" ref="B112:D112" si="41">IFERROR(100*_xlfn.RRI(8,B56,B64),"..")</f>
        <v>..</v>
      </c>
      <c r="C112" s="60">
        <f t="shared" si="41"/>
        <v>-2.4105377578178655</v>
      </c>
      <c r="D112" s="60" t="str">
        <f t="shared" si="41"/>
        <v>..</v>
      </c>
      <c r="E112" s="60"/>
      <c r="F112" s="60"/>
      <c r="G112" s="60"/>
      <c r="H112" s="60"/>
      <c r="I112" s="60"/>
      <c r="J112" s="60"/>
    </row>
    <row r="114" spans="1:1" x14ac:dyDescent="0.25">
      <c r="A114" s="5"/>
    </row>
    <row r="115" spans="1:1" x14ac:dyDescent="0.25">
      <c r="A115" s="147"/>
    </row>
    <row r="116" spans="1:1" x14ac:dyDescent="0.25">
      <c r="A116" s="147"/>
    </row>
    <row r="117" spans="1:1" x14ac:dyDescent="0.25">
      <c r="A117" s="147"/>
    </row>
    <row r="118" spans="1:1" x14ac:dyDescent="0.25">
      <c r="A118" s="147"/>
    </row>
    <row r="119" spans="1:1" x14ac:dyDescent="0.25">
      <c r="A119" s="147"/>
    </row>
    <row r="120" spans="1:1" x14ac:dyDescent="0.25">
      <c r="A120" s="147"/>
    </row>
    <row r="121" spans="1:1" x14ac:dyDescent="0.25">
      <c r="A121" s="147"/>
    </row>
    <row r="122" spans="1:1" x14ac:dyDescent="0.25">
      <c r="A122" s="147"/>
    </row>
    <row r="123" spans="1:1" x14ac:dyDescent="0.25">
      <c r="A123" s="147"/>
    </row>
    <row r="124" spans="1:1" x14ac:dyDescent="0.25">
      <c r="A124" s="147"/>
    </row>
    <row r="125" spans="1:1" x14ac:dyDescent="0.25">
      <c r="A125" s="146"/>
    </row>
    <row r="126" spans="1:1" x14ac:dyDescent="0.25">
      <c r="A126" s="146"/>
    </row>
    <row r="127" spans="1:1" x14ac:dyDescent="0.25">
      <c r="A127" s="146"/>
    </row>
    <row r="128" spans="1:1" x14ac:dyDescent="0.25">
      <c r="A128" s="146"/>
    </row>
    <row r="129" spans="1:1" x14ac:dyDescent="0.25">
      <c r="A129" s="104"/>
    </row>
    <row r="130" spans="1:1" x14ac:dyDescent="0.25">
      <c r="A130" s="10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7B5FB-BCCF-490C-81CB-66764BB9BD13}">
  <dimension ref="A1:C64"/>
  <sheetViews>
    <sheetView workbookViewId="0">
      <selection activeCell="C23" sqref="C23"/>
    </sheetView>
  </sheetViews>
  <sheetFormatPr defaultRowHeight="15" x14ac:dyDescent="0.25"/>
  <cols>
    <col min="1" max="1" width="9.140625" style="4"/>
    <col min="2" max="3" width="13.42578125" style="4" customWidth="1"/>
    <col min="4" max="16384" width="9.140625" style="4"/>
  </cols>
  <sheetData>
    <row r="1" spans="1:3" x14ac:dyDescent="0.25">
      <c r="A1" s="4" t="s">
        <v>981</v>
      </c>
    </row>
    <row r="2" spans="1:3" x14ac:dyDescent="0.25">
      <c r="A2" s="4" t="s">
        <v>0</v>
      </c>
    </row>
    <row r="3" spans="1:3" x14ac:dyDescent="0.25">
      <c r="A3" s="4" t="s">
        <v>982</v>
      </c>
    </row>
    <row r="4" spans="1:3" x14ac:dyDescent="0.25">
      <c r="A4" s="4" t="s">
        <v>983</v>
      </c>
    </row>
    <row r="5" spans="1:3" x14ac:dyDescent="0.25">
      <c r="A5" s="4" t="s">
        <v>209</v>
      </c>
    </row>
    <row r="7" spans="1:3" x14ac:dyDescent="0.25">
      <c r="B7" s="4" t="s">
        <v>2</v>
      </c>
    </row>
    <row r="8" spans="1:3" x14ac:dyDescent="0.25">
      <c r="B8" s="4" t="s">
        <v>984</v>
      </c>
      <c r="C8" s="4" t="s">
        <v>985</v>
      </c>
    </row>
    <row r="9" spans="1:3" x14ac:dyDescent="0.25">
      <c r="A9" s="4" t="s">
        <v>4</v>
      </c>
      <c r="B9" s="4" t="s">
        <v>986</v>
      </c>
      <c r="C9" s="4" t="s">
        <v>986</v>
      </c>
    </row>
    <row r="10" spans="1:3" x14ac:dyDescent="0.25">
      <c r="B10" s="4" t="s">
        <v>212</v>
      </c>
    </row>
    <row r="11" spans="1:3" x14ac:dyDescent="0.25">
      <c r="A11" s="4">
        <v>1971</v>
      </c>
      <c r="B11" s="4" t="s">
        <v>213</v>
      </c>
      <c r="C11" s="2">
        <v>15313.7</v>
      </c>
    </row>
    <row r="12" spans="1:3" x14ac:dyDescent="0.25">
      <c r="A12" s="4">
        <v>1972</v>
      </c>
      <c r="B12" s="4" t="s">
        <v>213</v>
      </c>
      <c r="C12" s="2">
        <v>18271.5</v>
      </c>
    </row>
    <row r="13" spans="1:3" x14ac:dyDescent="0.25">
      <c r="A13" s="4">
        <v>1973</v>
      </c>
      <c r="B13" s="4" t="s">
        <v>213</v>
      </c>
      <c r="C13" s="2">
        <v>22725.7</v>
      </c>
    </row>
    <row r="14" spans="1:3" x14ac:dyDescent="0.25">
      <c r="A14" s="4">
        <v>1974</v>
      </c>
      <c r="B14" s="4" t="s">
        <v>213</v>
      </c>
      <c r="C14" s="2">
        <v>30903</v>
      </c>
    </row>
    <row r="15" spans="1:3" x14ac:dyDescent="0.25">
      <c r="A15" s="4">
        <v>1975</v>
      </c>
      <c r="B15" s="4" t="s">
        <v>213</v>
      </c>
      <c r="C15" s="2">
        <v>33961.599999999999</v>
      </c>
    </row>
    <row r="16" spans="1:3" x14ac:dyDescent="0.25">
      <c r="A16" s="4">
        <v>1976</v>
      </c>
      <c r="B16" s="4" t="s">
        <v>213</v>
      </c>
      <c r="C16" s="2">
        <v>36607.5</v>
      </c>
    </row>
    <row r="17" spans="1:3" x14ac:dyDescent="0.25">
      <c r="A17" s="4">
        <v>1977</v>
      </c>
      <c r="B17" s="4" t="s">
        <v>213</v>
      </c>
      <c r="C17" s="2">
        <v>41523</v>
      </c>
    </row>
    <row r="18" spans="1:3" x14ac:dyDescent="0.25">
      <c r="A18" s="4">
        <v>1978</v>
      </c>
      <c r="B18" s="4" t="s">
        <v>213</v>
      </c>
      <c r="C18" s="2">
        <v>49047.9</v>
      </c>
    </row>
    <row r="19" spans="1:3" x14ac:dyDescent="0.25">
      <c r="A19" s="4">
        <v>1979</v>
      </c>
      <c r="B19" s="4" t="s">
        <v>213</v>
      </c>
      <c r="C19" s="2">
        <v>61157</v>
      </c>
    </row>
    <row r="20" spans="1:3" x14ac:dyDescent="0.25">
      <c r="A20" s="4">
        <v>1980</v>
      </c>
      <c r="B20" s="4" t="s">
        <v>213</v>
      </c>
      <c r="C20" s="2">
        <v>67902.600000000006</v>
      </c>
    </row>
    <row r="21" spans="1:3" x14ac:dyDescent="0.25">
      <c r="A21" s="4">
        <v>1981</v>
      </c>
      <c r="B21" s="4" t="s">
        <v>213</v>
      </c>
      <c r="C21" s="2">
        <v>77139.899999999994</v>
      </c>
    </row>
    <row r="22" spans="1:3" x14ac:dyDescent="0.25">
      <c r="A22" s="4">
        <v>1982</v>
      </c>
      <c r="B22" s="4" t="s">
        <v>213</v>
      </c>
      <c r="C22" s="2">
        <v>66738.5</v>
      </c>
    </row>
    <row r="23" spans="1:3" x14ac:dyDescent="0.25">
      <c r="A23" s="4">
        <v>1983</v>
      </c>
      <c r="B23" s="4" t="s">
        <v>213</v>
      </c>
      <c r="C23" s="2">
        <v>73098.3</v>
      </c>
    </row>
    <row r="24" spans="1:3" x14ac:dyDescent="0.25">
      <c r="A24" s="4">
        <v>1984</v>
      </c>
      <c r="B24" s="4" t="s">
        <v>213</v>
      </c>
      <c r="C24" s="2">
        <v>91492.6</v>
      </c>
    </row>
    <row r="25" spans="1:3" x14ac:dyDescent="0.25">
      <c r="A25" s="4">
        <v>1985</v>
      </c>
      <c r="B25" s="4" t="s">
        <v>213</v>
      </c>
      <c r="C25" s="2">
        <v>102669.4</v>
      </c>
    </row>
    <row r="26" spans="1:3" x14ac:dyDescent="0.25">
      <c r="A26" s="4">
        <v>1986</v>
      </c>
      <c r="B26" s="2">
        <v>112511.5</v>
      </c>
      <c r="C26" s="2">
        <v>115195</v>
      </c>
    </row>
    <row r="27" spans="1:3" x14ac:dyDescent="0.25">
      <c r="A27" s="4">
        <v>1987</v>
      </c>
      <c r="B27" s="2">
        <v>116238.6</v>
      </c>
      <c r="C27" s="2">
        <v>119324.3</v>
      </c>
    </row>
    <row r="28" spans="1:3" x14ac:dyDescent="0.25">
      <c r="A28" s="4">
        <v>1988</v>
      </c>
      <c r="B28" s="2">
        <v>131271.1</v>
      </c>
      <c r="C28" s="2">
        <v>132714.9</v>
      </c>
    </row>
    <row r="29" spans="1:3" x14ac:dyDescent="0.25">
      <c r="A29" s="4">
        <v>1989</v>
      </c>
      <c r="B29" s="2">
        <v>135191.1</v>
      </c>
      <c r="C29" s="2">
        <v>139216.5</v>
      </c>
    </row>
    <row r="30" spans="1:3" x14ac:dyDescent="0.25">
      <c r="A30" s="4">
        <v>1990</v>
      </c>
      <c r="B30" s="2">
        <v>136224.1</v>
      </c>
      <c r="C30" s="2">
        <v>140999.9</v>
      </c>
    </row>
    <row r="31" spans="1:3" x14ac:dyDescent="0.25">
      <c r="A31" s="4">
        <v>1991</v>
      </c>
      <c r="B31" s="2">
        <v>135460.70000000001</v>
      </c>
      <c r="C31" s="2">
        <v>140657.9</v>
      </c>
    </row>
    <row r="32" spans="1:3" x14ac:dyDescent="0.25">
      <c r="A32" s="4">
        <v>1992</v>
      </c>
      <c r="B32" s="2">
        <v>148017.9</v>
      </c>
      <c r="C32" s="2">
        <v>154429.6</v>
      </c>
    </row>
    <row r="33" spans="1:3" x14ac:dyDescent="0.25">
      <c r="A33" s="4">
        <v>1993</v>
      </c>
      <c r="B33" s="2">
        <v>169951.2</v>
      </c>
      <c r="C33" s="2">
        <v>177123.20000000001</v>
      </c>
    </row>
    <row r="34" spans="1:3" x14ac:dyDescent="0.25">
      <c r="A34" s="4">
        <v>1994</v>
      </c>
      <c r="B34" s="2">
        <v>202738.2</v>
      </c>
      <c r="C34" s="2">
        <v>207872.5</v>
      </c>
    </row>
    <row r="35" spans="1:3" x14ac:dyDescent="0.25">
      <c r="A35" s="4">
        <v>1995</v>
      </c>
      <c r="B35" s="2">
        <v>225552.9</v>
      </c>
      <c r="C35" s="2">
        <v>229936.5</v>
      </c>
    </row>
    <row r="36" spans="1:3" x14ac:dyDescent="0.25">
      <c r="A36" s="4">
        <v>1996</v>
      </c>
      <c r="B36" s="2">
        <v>232565.7</v>
      </c>
      <c r="C36" s="2">
        <v>237688.6</v>
      </c>
    </row>
    <row r="37" spans="1:3" x14ac:dyDescent="0.25">
      <c r="A37" s="4">
        <v>1997</v>
      </c>
      <c r="B37" s="2">
        <v>272946.40000000002</v>
      </c>
      <c r="C37" s="2">
        <v>277726.5</v>
      </c>
    </row>
    <row r="38" spans="1:3" x14ac:dyDescent="0.25">
      <c r="A38" s="4">
        <v>1998</v>
      </c>
      <c r="B38" s="2">
        <v>298386.40000000002</v>
      </c>
      <c r="C38" s="2">
        <v>303398.59999999998</v>
      </c>
    </row>
    <row r="39" spans="1:3" x14ac:dyDescent="0.25">
      <c r="A39" s="4">
        <v>1999</v>
      </c>
      <c r="B39" s="2">
        <v>320408.7</v>
      </c>
      <c r="C39" s="2">
        <v>327026</v>
      </c>
    </row>
    <row r="40" spans="1:3" x14ac:dyDescent="0.25">
      <c r="A40" s="4">
        <v>2000</v>
      </c>
      <c r="B40" s="2">
        <v>356992.2</v>
      </c>
      <c r="C40" s="2">
        <v>362336.7</v>
      </c>
    </row>
    <row r="41" spans="1:3" x14ac:dyDescent="0.25">
      <c r="A41" s="4">
        <v>2001</v>
      </c>
      <c r="B41" s="2">
        <v>343110.6</v>
      </c>
      <c r="C41" s="2">
        <v>350071.2</v>
      </c>
    </row>
    <row r="42" spans="1:3" x14ac:dyDescent="0.25">
      <c r="A42" s="4">
        <v>2002</v>
      </c>
      <c r="B42" s="2">
        <v>348956.8</v>
      </c>
      <c r="C42" s="2">
        <v>356727.1</v>
      </c>
    </row>
    <row r="43" spans="1:3" x14ac:dyDescent="0.25">
      <c r="A43" s="4">
        <v>2003</v>
      </c>
      <c r="B43" s="2">
        <v>336141.3</v>
      </c>
      <c r="C43" s="2">
        <v>342709.5</v>
      </c>
    </row>
    <row r="44" spans="1:3" x14ac:dyDescent="0.25">
      <c r="A44" s="4">
        <v>2004</v>
      </c>
      <c r="B44" s="2">
        <v>355886.3</v>
      </c>
      <c r="C44" s="2">
        <v>363157.8</v>
      </c>
    </row>
    <row r="45" spans="1:3" x14ac:dyDescent="0.25">
      <c r="A45" s="4">
        <v>2005</v>
      </c>
      <c r="B45" s="2">
        <v>380858.3</v>
      </c>
      <c r="C45" s="2">
        <v>387837.8</v>
      </c>
    </row>
    <row r="46" spans="1:3" x14ac:dyDescent="0.25">
      <c r="A46" s="4">
        <v>2006</v>
      </c>
      <c r="B46" s="2">
        <v>397043.9</v>
      </c>
      <c r="C46" s="2">
        <v>404345.4</v>
      </c>
    </row>
    <row r="47" spans="1:3" x14ac:dyDescent="0.25">
      <c r="A47" s="4">
        <v>2007</v>
      </c>
      <c r="B47" s="2">
        <v>407301.1</v>
      </c>
      <c r="C47" s="2">
        <v>415683.1</v>
      </c>
    </row>
    <row r="48" spans="1:3" x14ac:dyDescent="0.25">
      <c r="A48" s="4">
        <v>2008</v>
      </c>
      <c r="B48" s="2">
        <v>433999.1</v>
      </c>
      <c r="C48" s="2">
        <v>443777.2</v>
      </c>
    </row>
    <row r="49" spans="1:3" x14ac:dyDescent="0.25">
      <c r="A49" s="4">
        <v>2009</v>
      </c>
      <c r="B49" s="2">
        <v>365359.4</v>
      </c>
      <c r="C49" s="2">
        <v>374080.9</v>
      </c>
    </row>
    <row r="50" spans="1:3" x14ac:dyDescent="0.25">
      <c r="A50" s="4">
        <v>2010</v>
      </c>
      <c r="B50" s="2">
        <v>403750.5</v>
      </c>
      <c r="C50" s="2">
        <v>413832.8</v>
      </c>
    </row>
    <row r="51" spans="1:3" x14ac:dyDescent="0.25">
      <c r="A51" s="4">
        <v>2011</v>
      </c>
      <c r="B51" s="2">
        <v>445991.6</v>
      </c>
      <c r="C51" s="2">
        <v>455873.5</v>
      </c>
    </row>
    <row r="53" spans="1:3" x14ac:dyDescent="0.25">
      <c r="A53" s="4" t="s">
        <v>7</v>
      </c>
    </row>
    <row r="54" spans="1:3" x14ac:dyDescent="0.25">
      <c r="A54" s="4" t="s">
        <v>213</v>
      </c>
      <c r="B54" s="4" t="s">
        <v>214</v>
      </c>
    </row>
    <row r="56" spans="1:3" x14ac:dyDescent="0.25">
      <c r="A56" s="4" t="s">
        <v>8</v>
      </c>
    </row>
    <row r="57" spans="1:3" x14ac:dyDescent="0.25">
      <c r="A57" s="4">
        <v>1</v>
      </c>
      <c r="B57" s="4" t="s">
        <v>987</v>
      </c>
    </row>
    <row r="58" spans="1:3" x14ac:dyDescent="0.25">
      <c r="A58" s="4">
        <v>2</v>
      </c>
      <c r="B58" s="4" t="s">
        <v>988</v>
      </c>
    </row>
    <row r="59" spans="1:3" x14ac:dyDescent="0.25">
      <c r="A59" s="4">
        <v>3</v>
      </c>
      <c r="B59" s="4" t="s">
        <v>989</v>
      </c>
    </row>
    <row r="60" spans="1:3" x14ac:dyDescent="0.25">
      <c r="A60" s="4">
        <v>4</v>
      </c>
      <c r="B60" s="4" t="s">
        <v>990</v>
      </c>
    </row>
    <row r="62" spans="1:3" x14ac:dyDescent="0.25">
      <c r="A62" s="4" t="s">
        <v>991</v>
      </c>
    </row>
    <row r="63" spans="1:3" x14ac:dyDescent="0.25">
      <c r="A63" s="4" t="s">
        <v>992</v>
      </c>
    </row>
    <row r="64" spans="1:3" x14ac:dyDescent="0.25">
      <c r="A64" s="4" t="s">
        <v>993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9AD27-2D34-45CB-8B81-8BFF93D20303}">
  <dimension ref="A1:P317"/>
  <sheetViews>
    <sheetView topLeftCell="D1" workbookViewId="0">
      <selection activeCell="O13" sqref="O13:O36"/>
    </sheetView>
  </sheetViews>
  <sheetFormatPr defaultRowHeight="15" x14ac:dyDescent="0.25"/>
  <cols>
    <col min="1" max="7" width="9.140625" style="4"/>
    <col min="8" max="8" width="10.85546875" style="13" customWidth="1"/>
    <col min="9" max="12" width="10.85546875" style="4" customWidth="1"/>
    <col min="13" max="14" width="9.140625" style="4"/>
    <col min="15" max="15" width="13.28515625" style="4" customWidth="1"/>
    <col min="16" max="16384" width="9.140625" style="4"/>
  </cols>
  <sheetData>
    <row r="1" spans="1:16" x14ac:dyDescent="0.25">
      <c r="A1" s="4" t="s">
        <v>1092</v>
      </c>
    </row>
    <row r="2" spans="1:16" x14ac:dyDescent="0.25">
      <c r="A2" s="4" t="s">
        <v>999</v>
      </c>
    </row>
    <row r="3" spans="1:16" x14ac:dyDescent="0.25">
      <c r="A3" s="4" t="s">
        <v>1093</v>
      </c>
    </row>
    <row r="4" spans="1:16" x14ac:dyDescent="0.25">
      <c r="A4" s="4" t="s">
        <v>1094</v>
      </c>
    </row>
    <row r="5" spans="1:16" x14ac:dyDescent="0.25">
      <c r="A5" s="4" t="s">
        <v>209</v>
      </c>
    </row>
    <row r="7" spans="1:16" x14ac:dyDescent="0.25">
      <c r="B7" s="4" t="s">
        <v>2</v>
      </c>
    </row>
    <row r="8" spans="1:16" x14ac:dyDescent="0.25">
      <c r="B8" s="4" t="s">
        <v>1095</v>
      </c>
    </row>
    <row r="9" spans="1:16" x14ac:dyDescent="0.25">
      <c r="B9" s="4" t="s">
        <v>984</v>
      </c>
      <c r="D9" s="4" t="s">
        <v>985</v>
      </c>
    </row>
    <row r="10" spans="1:16" x14ac:dyDescent="0.25">
      <c r="B10" s="4" t="s">
        <v>496</v>
      </c>
      <c r="C10" s="4" t="s">
        <v>368</v>
      </c>
      <c r="D10" s="4" t="s">
        <v>496</v>
      </c>
      <c r="E10" s="4" t="s">
        <v>368</v>
      </c>
    </row>
    <row r="11" spans="1:16" x14ac:dyDescent="0.25">
      <c r="A11" s="4" t="s">
        <v>4</v>
      </c>
      <c r="B11" s="4" t="s">
        <v>1096</v>
      </c>
      <c r="C11" s="4" t="s">
        <v>1096</v>
      </c>
      <c r="D11" s="4" t="s">
        <v>1096</v>
      </c>
      <c r="E11" s="4" t="s">
        <v>1096</v>
      </c>
    </row>
    <row r="12" spans="1:16" x14ac:dyDescent="0.25">
      <c r="B12" s="4" t="s">
        <v>212</v>
      </c>
    </row>
    <row r="13" spans="1:16" x14ac:dyDescent="0.25">
      <c r="A13" s="18">
        <v>35462</v>
      </c>
      <c r="B13" s="2">
        <v>20689.3</v>
      </c>
      <c r="C13" s="2">
        <v>21316.400000000001</v>
      </c>
      <c r="D13" s="2">
        <v>21060.5</v>
      </c>
      <c r="E13" s="2">
        <v>21755</v>
      </c>
      <c r="H13" s="13">
        <v>1997</v>
      </c>
      <c r="I13" s="2">
        <f>SUM(B13:B23)</f>
        <v>252269.09999999998</v>
      </c>
      <c r="J13" s="2">
        <f t="shared" ref="J13:L13" si="0">SUM(C13:C23)</f>
        <v>251431.30000000002</v>
      </c>
      <c r="K13" s="2">
        <f t="shared" si="0"/>
        <v>256466</v>
      </c>
      <c r="L13" s="2">
        <f t="shared" si="0"/>
        <v>255629.79999999996</v>
      </c>
      <c r="N13" s="4">
        <v>1997</v>
      </c>
      <c r="O13" s="13">
        <f>SUMIF($H$13:$H$288,N13,$K$13:$K$288)</f>
        <v>256466</v>
      </c>
      <c r="P13" s="13">
        <f t="shared" ref="P13:P36" si="1">SUMIF($H$13:$H$288,N13,$L$13:$L$288)</f>
        <v>255629.79999999996</v>
      </c>
    </row>
    <row r="14" spans="1:16" x14ac:dyDescent="0.25">
      <c r="A14" s="18">
        <v>35490</v>
      </c>
      <c r="B14" s="2">
        <v>21965.5</v>
      </c>
      <c r="C14" s="2">
        <v>21177.8</v>
      </c>
      <c r="D14" s="2">
        <v>22588.1</v>
      </c>
      <c r="E14" s="2">
        <v>21839.5</v>
      </c>
      <c r="N14" s="4">
        <f>N13+1</f>
        <v>1998</v>
      </c>
      <c r="O14" s="13">
        <f t="shared" ref="O14:O36" si="2">SUMIF($H$13:$H$288,N14,$K$13:$K$288)</f>
        <v>303091.59999999998</v>
      </c>
      <c r="P14" s="13">
        <f t="shared" si="1"/>
        <v>303091.80000000005</v>
      </c>
    </row>
    <row r="15" spans="1:16" x14ac:dyDescent="0.25">
      <c r="A15" s="18">
        <v>35521</v>
      </c>
      <c r="B15" s="2">
        <v>24034.7</v>
      </c>
      <c r="C15" s="2">
        <v>22442.400000000001</v>
      </c>
      <c r="D15" s="2">
        <v>24209.599999999999</v>
      </c>
      <c r="E15" s="2">
        <v>22620.9</v>
      </c>
      <c r="N15" s="4">
        <f t="shared" ref="N15:N36" si="3">N14+1</f>
        <v>1999</v>
      </c>
      <c r="O15" s="13">
        <f t="shared" si="2"/>
        <v>326666.89999999997</v>
      </c>
      <c r="P15" s="13">
        <f t="shared" si="1"/>
        <v>326666.8</v>
      </c>
    </row>
    <row r="16" spans="1:16" x14ac:dyDescent="0.25">
      <c r="A16" s="18">
        <v>35551</v>
      </c>
      <c r="B16" s="2">
        <v>23097.4</v>
      </c>
      <c r="C16" s="2">
        <v>22369.200000000001</v>
      </c>
      <c r="D16" s="2">
        <v>23754.799999999999</v>
      </c>
      <c r="E16" s="2">
        <v>22747.5</v>
      </c>
      <c r="N16" s="4">
        <f t="shared" si="3"/>
        <v>2000</v>
      </c>
      <c r="O16" s="13">
        <f t="shared" si="2"/>
        <v>361926.3</v>
      </c>
      <c r="P16" s="13">
        <f t="shared" si="1"/>
        <v>361926.19999999995</v>
      </c>
    </row>
    <row r="17" spans="1:16" x14ac:dyDescent="0.25">
      <c r="A17" s="18">
        <v>35582</v>
      </c>
      <c r="B17" s="2">
        <v>23218.2</v>
      </c>
      <c r="C17" s="2">
        <v>22668.7</v>
      </c>
      <c r="D17" s="2">
        <v>23506.1</v>
      </c>
      <c r="E17" s="2">
        <v>22882.5</v>
      </c>
      <c r="N17" s="4">
        <f t="shared" si="3"/>
        <v>2001</v>
      </c>
      <c r="O17" s="13">
        <f t="shared" si="2"/>
        <v>349587.59999999992</v>
      </c>
      <c r="P17" s="13">
        <f t="shared" si="1"/>
        <v>349587.6</v>
      </c>
    </row>
    <row r="18" spans="1:16" x14ac:dyDescent="0.25">
      <c r="A18" s="18">
        <v>35612</v>
      </c>
      <c r="B18" s="2">
        <v>20869.8</v>
      </c>
      <c r="C18" s="2">
        <v>23028</v>
      </c>
      <c r="D18" s="2">
        <v>21136.6</v>
      </c>
      <c r="E18" s="2">
        <v>23467.3</v>
      </c>
      <c r="N18" s="4">
        <f t="shared" si="3"/>
        <v>2002</v>
      </c>
      <c r="O18" s="13">
        <f t="shared" si="2"/>
        <v>356270.99999999994</v>
      </c>
      <c r="P18" s="13">
        <f t="shared" si="1"/>
        <v>356271.10000000003</v>
      </c>
    </row>
    <row r="19" spans="1:16" x14ac:dyDescent="0.25">
      <c r="A19" s="18">
        <v>35643</v>
      </c>
      <c r="B19" s="2">
        <v>22167.9</v>
      </c>
      <c r="C19" s="2">
        <v>23033.1</v>
      </c>
      <c r="D19" s="2">
        <v>22422.5</v>
      </c>
      <c r="E19" s="2">
        <v>23592.400000000001</v>
      </c>
      <c r="N19" s="4">
        <f t="shared" si="3"/>
        <v>2003</v>
      </c>
      <c r="O19" s="13">
        <f t="shared" si="2"/>
        <v>342328.19999999995</v>
      </c>
      <c r="P19" s="13">
        <f t="shared" si="1"/>
        <v>342328.49999999994</v>
      </c>
    </row>
    <row r="20" spans="1:16" x14ac:dyDescent="0.25">
      <c r="A20" s="18">
        <v>35674</v>
      </c>
      <c r="B20" s="2">
        <v>24360.5</v>
      </c>
      <c r="C20" s="2">
        <v>23655.5</v>
      </c>
      <c r="D20" s="2">
        <v>24486.799999999999</v>
      </c>
      <c r="E20" s="2">
        <v>23774.2</v>
      </c>
      <c r="N20" s="4">
        <f t="shared" si="3"/>
        <v>2004</v>
      </c>
      <c r="O20" s="13">
        <f t="shared" si="2"/>
        <v>362890.1</v>
      </c>
      <c r="P20" s="13">
        <f t="shared" si="1"/>
        <v>362890.00000000006</v>
      </c>
    </row>
    <row r="21" spans="1:16" x14ac:dyDescent="0.25">
      <c r="A21" s="18">
        <v>35704</v>
      </c>
      <c r="B21" s="2">
        <v>25492.3</v>
      </c>
      <c r="C21" s="2">
        <v>23679.4</v>
      </c>
      <c r="D21" s="2">
        <v>25989.3</v>
      </c>
      <c r="E21" s="2">
        <v>24050.799999999999</v>
      </c>
      <c r="N21" s="4">
        <f t="shared" si="3"/>
        <v>2005</v>
      </c>
      <c r="O21" s="13">
        <f t="shared" si="2"/>
        <v>387454.39999999997</v>
      </c>
      <c r="P21" s="13">
        <f t="shared" si="1"/>
        <v>387454.49999999994</v>
      </c>
    </row>
    <row r="22" spans="1:16" x14ac:dyDescent="0.25">
      <c r="A22" s="18">
        <v>35735</v>
      </c>
      <c r="B22" s="2">
        <v>23592.6</v>
      </c>
      <c r="C22" s="2">
        <v>23734.6</v>
      </c>
      <c r="D22" s="2">
        <v>23935.1</v>
      </c>
      <c r="E22" s="2">
        <v>24250.799999999999</v>
      </c>
      <c r="N22" s="4">
        <f t="shared" si="3"/>
        <v>2006</v>
      </c>
      <c r="O22" s="13">
        <f t="shared" si="2"/>
        <v>404510.30000000005</v>
      </c>
      <c r="P22" s="13">
        <f t="shared" si="1"/>
        <v>404510.1</v>
      </c>
    </row>
    <row r="23" spans="1:16" x14ac:dyDescent="0.25">
      <c r="A23" s="18">
        <v>35765</v>
      </c>
      <c r="B23" s="2">
        <v>22780.9</v>
      </c>
      <c r="C23" s="2">
        <v>24326.2</v>
      </c>
      <c r="D23" s="2">
        <v>23376.6</v>
      </c>
      <c r="E23" s="2">
        <v>24648.9</v>
      </c>
      <c r="N23" s="4">
        <f t="shared" si="3"/>
        <v>2007</v>
      </c>
      <c r="O23" s="13">
        <f t="shared" si="2"/>
        <v>415790.69999999995</v>
      </c>
      <c r="P23" s="13">
        <f t="shared" si="1"/>
        <v>415790.7</v>
      </c>
    </row>
    <row r="24" spans="1:16" x14ac:dyDescent="0.25">
      <c r="A24" s="18">
        <v>35796</v>
      </c>
      <c r="B24" s="2">
        <v>22534.5</v>
      </c>
      <c r="C24" s="2">
        <v>24119.1</v>
      </c>
      <c r="D24" s="2">
        <v>22837.7</v>
      </c>
      <c r="E24" s="2">
        <v>24379.4</v>
      </c>
      <c r="H24" s="13">
        <v>1998</v>
      </c>
      <c r="I24" s="2">
        <f>SUM(B24:B35)</f>
        <v>298386.39999999997</v>
      </c>
      <c r="J24" s="2">
        <f t="shared" ref="J24:K24" si="4">SUM(C24:C35)</f>
        <v>298386.39999999997</v>
      </c>
      <c r="K24" s="2">
        <f t="shared" si="4"/>
        <v>303091.59999999998</v>
      </c>
      <c r="L24" s="2">
        <f>SUM(E24:E35)</f>
        <v>303091.80000000005</v>
      </c>
      <c r="M24" s="2"/>
      <c r="N24" s="4">
        <f t="shared" si="3"/>
        <v>2008</v>
      </c>
      <c r="O24" s="13">
        <f t="shared" si="2"/>
        <v>443592.30000000005</v>
      </c>
      <c r="P24" s="13">
        <f t="shared" si="1"/>
        <v>443592.00000000006</v>
      </c>
    </row>
    <row r="25" spans="1:16" x14ac:dyDescent="0.25">
      <c r="A25" s="18">
        <v>35827</v>
      </c>
      <c r="B25" s="2">
        <v>23792</v>
      </c>
      <c r="C25" s="2">
        <v>24618.1</v>
      </c>
      <c r="D25" s="2">
        <v>23979.5</v>
      </c>
      <c r="E25" s="2">
        <v>24877</v>
      </c>
      <c r="N25" s="4">
        <f t="shared" si="3"/>
        <v>2009</v>
      </c>
      <c r="O25" s="13">
        <f t="shared" si="2"/>
        <v>373984.19999999995</v>
      </c>
      <c r="P25" s="13">
        <f t="shared" si="1"/>
        <v>373984.19999999995</v>
      </c>
    </row>
    <row r="26" spans="1:16" x14ac:dyDescent="0.25">
      <c r="A26" s="18">
        <v>35855</v>
      </c>
      <c r="B26" s="2">
        <v>26184.400000000001</v>
      </c>
      <c r="C26" s="2">
        <v>24125.599999999999</v>
      </c>
      <c r="D26" s="2">
        <v>26553</v>
      </c>
      <c r="E26" s="2">
        <v>24484.6</v>
      </c>
      <c r="N26" s="4">
        <f t="shared" si="3"/>
        <v>2010</v>
      </c>
      <c r="O26" s="13">
        <f t="shared" si="2"/>
        <v>413670.1</v>
      </c>
      <c r="P26" s="13">
        <f t="shared" si="1"/>
        <v>413670</v>
      </c>
    </row>
    <row r="27" spans="1:16" x14ac:dyDescent="0.25">
      <c r="A27" s="18">
        <v>35886</v>
      </c>
      <c r="B27" s="2">
        <v>25591.8</v>
      </c>
      <c r="C27" s="2">
        <v>24530.1</v>
      </c>
      <c r="D27" s="2">
        <v>26031.3</v>
      </c>
      <c r="E27" s="2">
        <v>24918.3</v>
      </c>
      <c r="N27" s="4">
        <f t="shared" si="3"/>
        <v>2011</v>
      </c>
      <c r="O27" s="13">
        <f t="shared" si="2"/>
        <v>456045</v>
      </c>
      <c r="P27" s="13">
        <f t="shared" si="1"/>
        <v>456044.89999999997</v>
      </c>
    </row>
    <row r="28" spans="1:16" x14ac:dyDescent="0.25">
      <c r="A28" s="18">
        <v>35916</v>
      </c>
      <c r="B28" s="2">
        <v>24652.3</v>
      </c>
      <c r="C28" s="2">
        <v>24518</v>
      </c>
      <c r="D28" s="2">
        <v>25274.5</v>
      </c>
      <c r="E28" s="2">
        <v>25122.400000000001</v>
      </c>
      <c r="N28" s="4">
        <f t="shared" si="3"/>
        <v>2012</v>
      </c>
      <c r="O28" s="13">
        <f t="shared" si="2"/>
        <v>474800.2</v>
      </c>
      <c r="P28" s="13">
        <f t="shared" si="1"/>
        <v>474800.30000000005</v>
      </c>
    </row>
    <row r="29" spans="1:16" x14ac:dyDescent="0.25">
      <c r="A29" s="18">
        <v>35947</v>
      </c>
      <c r="B29" s="2">
        <v>25615.3</v>
      </c>
      <c r="C29" s="2">
        <v>24590.2</v>
      </c>
      <c r="D29" s="2">
        <v>25803.8</v>
      </c>
      <c r="E29" s="2">
        <v>24403</v>
      </c>
      <c r="N29" s="4">
        <f t="shared" si="3"/>
        <v>2013</v>
      </c>
      <c r="O29" s="13">
        <f t="shared" si="2"/>
        <v>487370.10000000003</v>
      </c>
      <c r="P29" s="13">
        <f t="shared" si="1"/>
        <v>487370.1</v>
      </c>
    </row>
    <row r="30" spans="1:16" x14ac:dyDescent="0.25">
      <c r="A30" s="18">
        <v>35977</v>
      </c>
      <c r="B30" s="2">
        <v>21367.200000000001</v>
      </c>
      <c r="C30" s="2">
        <v>23434.400000000001</v>
      </c>
      <c r="D30" s="2">
        <v>21745.8</v>
      </c>
      <c r="E30" s="2">
        <v>24044.9</v>
      </c>
      <c r="N30" s="4">
        <f t="shared" si="3"/>
        <v>2014</v>
      </c>
      <c r="O30" s="13">
        <f t="shared" si="2"/>
        <v>524660.9</v>
      </c>
      <c r="P30" s="13">
        <f t="shared" si="1"/>
        <v>524660.69999999995</v>
      </c>
    </row>
    <row r="31" spans="1:16" x14ac:dyDescent="0.25">
      <c r="A31" s="18">
        <v>36008</v>
      </c>
      <c r="B31" s="2">
        <v>23938.799999999999</v>
      </c>
      <c r="C31" s="2">
        <v>24711.4</v>
      </c>
      <c r="D31" s="2">
        <v>24379.9</v>
      </c>
      <c r="E31" s="2">
        <v>25373.200000000001</v>
      </c>
      <c r="N31" s="4">
        <f t="shared" si="3"/>
        <v>2015</v>
      </c>
      <c r="O31" s="13">
        <f t="shared" si="2"/>
        <v>548681.79999999993</v>
      </c>
      <c r="P31" s="13">
        <f t="shared" si="1"/>
        <v>548681.89999999991</v>
      </c>
    </row>
    <row r="32" spans="1:16" x14ac:dyDescent="0.25">
      <c r="A32" s="18">
        <v>36039</v>
      </c>
      <c r="B32" s="2">
        <v>25974.3</v>
      </c>
      <c r="C32" s="2">
        <v>25255.5</v>
      </c>
      <c r="D32" s="2">
        <v>26436.3</v>
      </c>
      <c r="E32" s="2">
        <v>25935.599999999999</v>
      </c>
      <c r="N32" s="4">
        <f t="shared" si="3"/>
        <v>2016</v>
      </c>
      <c r="O32" s="13">
        <f t="shared" si="2"/>
        <v>547349.10000000009</v>
      </c>
      <c r="P32" s="13">
        <f t="shared" si="1"/>
        <v>547349.19999999995</v>
      </c>
    </row>
    <row r="33" spans="1:16" x14ac:dyDescent="0.25">
      <c r="A33" s="18">
        <v>36069</v>
      </c>
      <c r="B33" s="2">
        <v>27739.8</v>
      </c>
      <c r="C33" s="2">
        <v>26380.799999999999</v>
      </c>
      <c r="D33" s="2">
        <v>28175.200000000001</v>
      </c>
      <c r="E33" s="2">
        <v>26653.4</v>
      </c>
      <c r="N33" s="4">
        <f t="shared" si="3"/>
        <v>2017</v>
      </c>
      <c r="O33" s="13">
        <f t="shared" si="2"/>
        <v>575024.30000000005</v>
      </c>
      <c r="P33" s="13">
        <f t="shared" si="1"/>
        <v>575024.29999999993</v>
      </c>
    </row>
    <row r="34" spans="1:16" x14ac:dyDescent="0.25">
      <c r="A34" s="18">
        <v>36100</v>
      </c>
      <c r="B34" s="2">
        <v>26420.6</v>
      </c>
      <c r="C34" s="2">
        <v>25948.7</v>
      </c>
      <c r="D34" s="2">
        <v>26867.7</v>
      </c>
      <c r="E34" s="2">
        <v>26428</v>
      </c>
      <c r="N34" s="4">
        <f t="shared" si="3"/>
        <v>2018</v>
      </c>
      <c r="O34" s="13">
        <f t="shared" si="2"/>
        <v>607343.6</v>
      </c>
      <c r="P34" s="13">
        <f t="shared" si="1"/>
        <v>607343.4</v>
      </c>
    </row>
    <row r="35" spans="1:16" x14ac:dyDescent="0.25">
      <c r="A35" s="18">
        <v>36130</v>
      </c>
      <c r="B35" s="2">
        <v>24575.4</v>
      </c>
      <c r="C35" s="2">
        <v>26154.5</v>
      </c>
      <c r="D35" s="2">
        <v>25006.9</v>
      </c>
      <c r="E35" s="2">
        <v>26472</v>
      </c>
      <c r="H35" s="4"/>
      <c r="N35" s="4">
        <f t="shared" si="3"/>
        <v>2019</v>
      </c>
      <c r="O35" s="13">
        <f t="shared" si="2"/>
        <v>613527.5</v>
      </c>
      <c r="P35" s="13">
        <f t="shared" si="1"/>
        <v>613527.4</v>
      </c>
    </row>
    <row r="36" spans="1:16" x14ac:dyDescent="0.25">
      <c r="A36" s="18">
        <v>36161</v>
      </c>
      <c r="B36" s="2">
        <v>23331.7</v>
      </c>
      <c r="C36" s="2">
        <v>25689.9</v>
      </c>
      <c r="D36" s="2">
        <v>23739.7</v>
      </c>
      <c r="E36" s="2">
        <v>26117.8</v>
      </c>
      <c r="H36" s="13">
        <v>1999</v>
      </c>
      <c r="I36" s="2">
        <f>SUM(B36:B47)</f>
        <v>320408.70000000007</v>
      </c>
      <c r="J36" s="2">
        <f t="shared" ref="J36" si="5">SUM(C36:C47)</f>
        <v>320408.5</v>
      </c>
      <c r="K36" s="2">
        <f t="shared" ref="K36" si="6">SUM(D36:D47)</f>
        <v>326666.89999999997</v>
      </c>
      <c r="L36" s="2">
        <f t="shared" ref="L36" si="7">SUM(E36:E47)</f>
        <v>326666.8</v>
      </c>
      <c r="M36" s="1"/>
      <c r="N36" s="4">
        <f t="shared" si="3"/>
        <v>2020</v>
      </c>
      <c r="O36" s="13">
        <f t="shared" si="2"/>
        <v>561352.39999999991</v>
      </c>
      <c r="P36" s="13">
        <f t="shared" si="1"/>
        <v>561352.5</v>
      </c>
    </row>
    <row r="37" spans="1:16" x14ac:dyDescent="0.25">
      <c r="A37" s="18">
        <v>36192</v>
      </c>
      <c r="B37" s="2">
        <v>25037.7</v>
      </c>
      <c r="C37" s="2">
        <v>26002</v>
      </c>
      <c r="D37" s="2">
        <v>25559.200000000001</v>
      </c>
      <c r="E37" s="2">
        <v>26778.400000000001</v>
      </c>
    </row>
    <row r="38" spans="1:16" x14ac:dyDescent="0.25">
      <c r="A38" s="18">
        <v>36220</v>
      </c>
      <c r="B38" s="2">
        <v>28944.7</v>
      </c>
      <c r="C38" s="2">
        <v>25932.7</v>
      </c>
      <c r="D38" s="2">
        <v>29445.4</v>
      </c>
      <c r="E38" s="2">
        <v>26421</v>
      </c>
    </row>
    <row r="39" spans="1:16" x14ac:dyDescent="0.25">
      <c r="A39" s="18">
        <v>36251</v>
      </c>
      <c r="B39" s="2">
        <v>26768.7</v>
      </c>
      <c r="C39" s="2">
        <v>25850.799999999999</v>
      </c>
      <c r="D39" s="2">
        <v>27336.9</v>
      </c>
      <c r="E39" s="2">
        <v>26235.8</v>
      </c>
    </row>
    <row r="40" spans="1:16" x14ac:dyDescent="0.25">
      <c r="A40" s="18">
        <v>36281</v>
      </c>
      <c r="B40" s="2">
        <v>26256.799999999999</v>
      </c>
      <c r="C40" s="2">
        <v>26021.1</v>
      </c>
      <c r="D40" s="2">
        <v>26754.1</v>
      </c>
      <c r="E40" s="2">
        <v>26476.6</v>
      </c>
    </row>
    <row r="41" spans="1:16" x14ac:dyDescent="0.25">
      <c r="A41" s="18">
        <v>36312</v>
      </c>
      <c r="B41" s="2">
        <v>27606.5</v>
      </c>
      <c r="C41" s="2">
        <v>26204.3</v>
      </c>
      <c r="D41" s="2">
        <v>28169.1</v>
      </c>
      <c r="E41" s="2">
        <v>26534.1</v>
      </c>
    </row>
    <row r="42" spans="1:16" x14ac:dyDescent="0.25">
      <c r="A42" s="18">
        <v>36342</v>
      </c>
      <c r="B42" s="2">
        <v>23102.400000000001</v>
      </c>
      <c r="C42" s="2">
        <v>26434.799999999999</v>
      </c>
      <c r="D42" s="2">
        <v>23484.2</v>
      </c>
      <c r="E42" s="2">
        <v>26983.5</v>
      </c>
    </row>
    <row r="43" spans="1:16" x14ac:dyDescent="0.25">
      <c r="A43" s="18">
        <v>36373</v>
      </c>
      <c r="B43" s="2">
        <v>26755.599999999999</v>
      </c>
      <c r="C43" s="2">
        <v>26787.7</v>
      </c>
      <c r="D43" s="2">
        <v>27294.3</v>
      </c>
      <c r="E43" s="2">
        <v>27353.200000000001</v>
      </c>
    </row>
    <row r="44" spans="1:16" x14ac:dyDescent="0.25">
      <c r="A44" s="18">
        <v>36404</v>
      </c>
      <c r="B44" s="2">
        <v>27828.400000000001</v>
      </c>
      <c r="C44" s="2">
        <v>27060.5</v>
      </c>
      <c r="D44" s="2">
        <v>28301.1</v>
      </c>
      <c r="E44" s="2">
        <v>27790.7</v>
      </c>
    </row>
    <row r="45" spans="1:16" x14ac:dyDescent="0.25">
      <c r="A45" s="18">
        <v>36434</v>
      </c>
      <c r="B45" s="2">
        <v>28514.9</v>
      </c>
      <c r="C45" s="2">
        <v>27588.7</v>
      </c>
      <c r="D45" s="2">
        <v>29325.7</v>
      </c>
      <c r="E45" s="2">
        <v>28439.1</v>
      </c>
    </row>
    <row r="46" spans="1:16" x14ac:dyDescent="0.25">
      <c r="A46" s="18">
        <v>36465</v>
      </c>
      <c r="B46" s="2">
        <v>29304.9</v>
      </c>
      <c r="C46" s="2">
        <v>28025.599999999999</v>
      </c>
      <c r="D46" s="2">
        <v>29757.599999999999</v>
      </c>
      <c r="E46" s="2">
        <v>28262.1</v>
      </c>
    </row>
    <row r="47" spans="1:16" x14ac:dyDescent="0.25">
      <c r="A47" s="18">
        <v>36495</v>
      </c>
      <c r="B47" s="2">
        <v>26956.400000000001</v>
      </c>
      <c r="C47" s="2">
        <v>28810.400000000001</v>
      </c>
      <c r="D47" s="2">
        <v>27499.599999999999</v>
      </c>
      <c r="E47" s="2">
        <v>29274.5</v>
      </c>
    </row>
    <row r="48" spans="1:16" x14ac:dyDescent="0.25">
      <c r="A48" s="18">
        <v>36526</v>
      </c>
      <c r="B48" s="2">
        <v>25930.1</v>
      </c>
      <c r="C48" s="2">
        <v>28513</v>
      </c>
      <c r="D48" s="2">
        <v>26523.1</v>
      </c>
      <c r="E48" s="2">
        <v>29074</v>
      </c>
      <c r="H48" s="13">
        <v>2000</v>
      </c>
      <c r="I48" s="2">
        <f t="shared" ref="I48" si="8">SUM(B48:B59)</f>
        <v>356992.10000000003</v>
      </c>
      <c r="J48" s="2">
        <f t="shared" ref="J48" si="9">SUM(C48:C59)</f>
        <v>356992</v>
      </c>
      <c r="K48" s="2">
        <f t="shared" ref="K48" si="10">SUM(D48:D59)</f>
        <v>361926.3</v>
      </c>
      <c r="L48" s="2">
        <f t="shared" ref="L48" si="11">SUM(E48:E59)</f>
        <v>361926.19999999995</v>
      </c>
    </row>
    <row r="49" spans="1:12" x14ac:dyDescent="0.25">
      <c r="A49" s="18">
        <v>36557</v>
      </c>
      <c r="B49" s="2">
        <v>28329.599999999999</v>
      </c>
      <c r="C49" s="2">
        <v>28591.9</v>
      </c>
      <c r="D49" s="2">
        <v>28768.2</v>
      </c>
      <c r="E49" s="2">
        <v>29020.2</v>
      </c>
    </row>
    <row r="50" spans="1:12" x14ac:dyDescent="0.25">
      <c r="A50" s="18">
        <v>36586</v>
      </c>
      <c r="B50" s="2">
        <v>32381</v>
      </c>
      <c r="C50" s="2">
        <v>29161.9</v>
      </c>
      <c r="D50" s="2">
        <v>32743</v>
      </c>
      <c r="E50" s="2">
        <v>29644.2</v>
      </c>
    </row>
    <row r="51" spans="1:12" x14ac:dyDescent="0.25">
      <c r="A51" s="18">
        <v>36617</v>
      </c>
      <c r="B51" s="2">
        <v>29010.9</v>
      </c>
      <c r="C51" s="2">
        <v>29200.3</v>
      </c>
      <c r="D51" s="2">
        <v>29296.5</v>
      </c>
      <c r="E51" s="2">
        <v>29510.1</v>
      </c>
    </row>
    <row r="52" spans="1:12" x14ac:dyDescent="0.25">
      <c r="A52" s="18">
        <v>36647</v>
      </c>
      <c r="B52" s="2">
        <v>32090.5</v>
      </c>
      <c r="C52" s="2">
        <v>30421</v>
      </c>
      <c r="D52" s="2">
        <v>32423.9</v>
      </c>
      <c r="E52" s="2">
        <v>30492.9</v>
      </c>
    </row>
    <row r="53" spans="1:12" x14ac:dyDescent="0.25">
      <c r="A53" s="18">
        <v>36678</v>
      </c>
      <c r="B53" s="2">
        <v>31412.1</v>
      </c>
      <c r="C53" s="2">
        <v>30081.200000000001</v>
      </c>
      <c r="D53" s="2">
        <v>31845</v>
      </c>
      <c r="E53" s="2">
        <v>30101</v>
      </c>
    </row>
    <row r="54" spans="1:12" x14ac:dyDescent="0.25">
      <c r="A54" s="18">
        <v>36708</v>
      </c>
      <c r="B54" s="2">
        <v>25617.7</v>
      </c>
      <c r="C54" s="2">
        <v>29664.7</v>
      </c>
      <c r="D54" s="2">
        <v>26014.1</v>
      </c>
      <c r="E54" s="2">
        <v>30315.4</v>
      </c>
    </row>
    <row r="55" spans="1:12" x14ac:dyDescent="0.25">
      <c r="A55" s="18">
        <v>36739</v>
      </c>
      <c r="B55" s="2">
        <v>30450.400000000001</v>
      </c>
      <c r="C55" s="2">
        <v>29528.5</v>
      </c>
      <c r="D55" s="2">
        <v>31207.1</v>
      </c>
      <c r="E55" s="2">
        <v>30485</v>
      </c>
    </row>
    <row r="56" spans="1:12" x14ac:dyDescent="0.25">
      <c r="A56" s="18">
        <v>36770</v>
      </c>
      <c r="B56" s="2">
        <v>30079.1</v>
      </c>
      <c r="C56" s="2">
        <v>30334.7</v>
      </c>
      <c r="D56" s="2">
        <v>30179.8</v>
      </c>
      <c r="E56" s="2">
        <v>30471.1</v>
      </c>
    </row>
    <row r="57" spans="1:12" x14ac:dyDescent="0.25">
      <c r="A57" s="18">
        <v>36800</v>
      </c>
      <c r="B57" s="2">
        <v>32071.8</v>
      </c>
      <c r="C57" s="2">
        <v>30239</v>
      </c>
      <c r="D57" s="2">
        <v>32422.799999999999</v>
      </c>
      <c r="E57" s="2">
        <v>30605.200000000001</v>
      </c>
    </row>
    <row r="58" spans="1:12" x14ac:dyDescent="0.25">
      <c r="A58" s="18">
        <v>36831</v>
      </c>
      <c r="B58" s="2">
        <v>32154.5</v>
      </c>
      <c r="C58" s="2">
        <v>30665.5</v>
      </c>
      <c r="D58" s="2">
        <v>32528.5</v>
      </c>
      <c r="E58" s="2">
        <v>31130.3</v>
      </c>
    </row>
    <row r="59" spans="1:12" x14ac:dyDescent="0.25">
      <c r="A59" s="18">
        <v>36861</v>
      </c>
      <c r="B59" s="2">
        <v>27464.400000000001</v>
      </c>
      <c r="C59" s="2">
        <v>30590.3</v>
      </c>
      <c r="D59" s="2">
        <v>27974.3</v>
      </c>
      <c r="E59" s="2">
        <v>31076.799999999999</v>
      </c>
      <c r="H59" s="4"/>
    </row>
    <row r="60" spans="1:12" x14ac:dyDescent="0.25">
      <c r="A60" s="18">
        <v>36892</v>
      </c>
      <c r="B60" s="2">
        <v>28517.8</v>
      </c>
      <c r="C60" s="2">
        <v>29915.3</v>
      </c>
      <c r="D60" s="2">
        <v>29130.9</v>
      </c>
      <c r="E60" s="2">
        <v>30442.6</v>
      </c>
      <c r="H60" s="13">
        <v>2001</v>
      </c>
      <c r="I60" s="2">
        <f t="shared" ref="I60" si="12">SUM(B60:B71)</f>
        <v>343110.49999999994</v>
      </c>
      <c r="J60" s="2">
        <f t="shared" ref="J60" si="13">SUM(C60:C71)</f>
        <v>343110.50000000006</v>
      </c>
      <c r="K60" s="2">
        <f t="shared" ref="K60" si="14">SUM(D60:D71)</f>
        <v>349587.59999999992</v>
      </c>
      <c r="L60" s="2">
        <f t="shared" ref="L60" si="15">SUM(E60:E71)</f>
        <v>349587.6</v>
      </c>
    </row>
    <row r="61" spans="1:12" x14ac:dyDescent="0.25">
      <c r="A61" s="18">
        <v>36923</v>
      </c>
      <c r="B61" s="2">
        <v>26991.200000000001</v>
      </c>
      <c r="C61" s="2">
        <v>28446.1</v>
      </c>
      <c r="D61" s="2">
        <v>27634.799999999999</v>
      </c>
      <c r="E61" s="2">
        <v>29284.799999999999</v>
      </c>
    </row>
    <row r="62" spans="1:12" x14ac:dyDescent="0.25">
      <c r="A62" s="18">
        <v>36951</v>
      </c>
      <c r="B62" s="2">
        <v>31973.200000000001</v>
      </c>
      <c r="C62" s="2">
        <v>29537.8</v>
      </c>
      <c r="D62" s="2">
        <v>32377</v>
      </c>
      <c r="E62" s="2">
        <v>29857.599999999999</v>
      </c>
    </row>
    <row r="63" spans="1:12" x14ac:dyDescent="0.25">
      <c r="A63" s="18">
        <v>36982</v>
      </c>
      <c r="B63" s="2">
        <v>30068.3</v>
      </c>
      <c r="C63" s="2">
        <v>29693.200000000001</v>
      </c>
      <c r="D63" s="2">
        <v>30507</v>
      </c>
      <c r="E63" s="2">
        <v>30038.5</v>
      </c>
    </row>
    <row r="64" spans="1:12" x14ac:dyDescent="0.25">
      <c r="A64" s="18">
        <v>37012</v>
      </c>
      <c r="B64" s="2">
        <v>30935.7</v>
      </c>
      <c r="C64" s="2">
        <v>29099.7</v>
      </c>
      <c r="D64" s="2">
        <v>31744.2</v>
      </c>
      <c r="E64" s="2">
        <v>29771.5</v>
      </c>
    </row>
    <row r="65" spans="1:12" x14ac:dyDescent="0.25">
      <c r="A65" s="18">
        <v>37043</v>
      </c>
      <c r="B65" s="2">
        <v>30379.8</v>
      </c>
      <c r="C65" s="2">
        <v>29707.7</v>
      </c>
      <c r="D65" s="2">
        <v>30837.8</v>
      </c>
      <c r="E65" s="2">
        <v>29718</v>
      </c>
    </row>
    <row r="66" spans="1:12" x14ac:dyDescent="0.25">
      <c r="A66" s="18">
        <v>37073</v>
      </c>
      <c r="B66" s="2">
        <v>25390.3</v>
      </c>
      <c r="C66" s="2">
        <v>28596.7</v>
      </c>
      <c r="D66" s="2">
        <v>25436.3</v>
      </c>
      <c r="E66" s="2">
        <v>28860.9</v>
      </c>
    </row>
    <row r="67" spans="1:12" x14ac:dyDescent="0.25">
      <c r="A67" s="18">
        <v>37104</v>
      </c>
      <c r="B67" s="2">
        <v>29511.8</v>
      </c>
      <c r="C67" s="2">
        <v>28700.9</v>
      </c>
      <c r="D67" s="2">
        <v>29946.1</v>
      </c>
      <c r="E67" s="2">
        <v>29318.9</v>
      </c>
    </row>
    <row r="68" spans="1:12" x14ac:dyDescent="0.25">
      <c r="A68" s="18">
        <v>37135</v>
      </c>
      <c r="B68" s="2">
        <v>26490.6</v>
      </c>
      <c r="C68" s="2">
        <v>27110.400000000001</v>
      </c>
      <c r="D68" s="2">
        <v>27291</v>
      </c>
      <c r="E68" s="2">
        <v>28187.5</v>
      </c>
    </row>
    <row r="69" spans="1:12" x14ac:dyDescent="0.25">
      <c r="A69" s="18">
        <v>37165</v>
      </c>
      <c r="B69" s="2">
        <v>30174.7</v>
      </c>
      <c r="C69" s="2">
        <v>27821.4</v>
      </c>
      <c r="D69" s="2">
        <v>30820.3</v>
      </c>
      <c r="E69" s="2">
        <v>28456.3</v>
      </c>
    </row>
    <row r="70" spans="1:12" x14ac:dyDescent="0.25">
      <c r="A70" s="18">
        <v>37196</v>
      </c>
      <c r="B70" s="2">
        <v>28557.1</v>
      </c>
      <c r="C70" s="2">
        <v>27512.9</v>
      </c>
      <c r="D70" s="2">
        <v>29159.599999999999</v>
      </c>
      <c r="E70" s="2">
        <v>28110.2</v>
      </c>
    </row>
    <row r="71" spans="1:12" x14ac:dyDescent="0.25">
      <c r="A71" s="18">
        <v>37226</v>
      </c>
      <c r="B71" s="2">
        <v>24120</v>
      </c>
      <c r="C71" s="2">
        <v>26968.400000000001</v>
      </c>
      <c r="D71" s="2">
        <v>24702.6</v>
      </c>
      <c r="E71" s="2">
        <v>27540.799999999999</v>
      </c>
    </row>
    <row r="72" spans="1:12" x14ac:dyDescent="0.25">
      <c r="A72" s="18">
        <v>37257</v>
      </c>
      <c r="B72" s="2">
        <v>26168.1</v>
      </c>
      <c r="C72" s="2">
        <v>27586.799999999999</v>
      </c>
      <c r="D72" s="2">
        <v>26561.200000000001</v>
      </c>
      <c r="E72" s="2">
        <v>27964.6</v>
      </c>
      <c r="H72" s="13">
        <v>2002</v>
      </c>
      <c r="I72" s="2">
        <f t="shared" ref="I72" si="16">SUM(B72:B83)</f>
        <v>348956.69999999995</v>
      </c>
      <c r="J72" s="2">
        <f t="shared" ref="J72" si="17">SUM(C72:C83)</f>
        <v>348956.79999999993</v>
      </c>
      <c r="K72" s="2">
        <f t="shared" ref="K72" si="18">SUM(D72:D83)</f>
        <v>356270.99999999994</v>
      </c>
      <c r="L72" s="2">
        <f t="shared" ref="L72" si="19">SUM(E72:E83)</f>
        <v>356271.10000000003</v>
      </c>
    </row>
    <row r="73" spans="1:12" x14ac:dyDescent="0.25">
      <c r="A73" s="18">
        <v>37288</v>
      </c>
      <c r="B73" s="2">
        <v>26627.1</v>
      </c>
      <c r="C73" s="2">
        <v>28065.3</v>
      </c>
      <c r="D73" s="2">
        <v>27552</v>
      </c>
      <c r="E73" s="2">
        <v>29121.200000000001</v>
      </c>
    </row>
    <row r="74" spans="1:12" x14ac:dyDescent="0.25">
      <c r="A74" s="18">
        <v>37316</v>
      </c>
      <c r="B74" s="2">
        <v>29495.7</v>
      </c>
      <c r="C74" s="2">
        <v>28486.7</v>
      </c>
      <c r="D74" s="2">
        <v>29825</v>
      </c>
      <c r="E74" s="2">
        <v>28474.7</v>
      </c>
    </row>
    <row r="75" spans="1:12" x14ac:dyDescent="0.25">
      <c r="A75" s="18">
        <v>37347</v>
      </c>
      <c r="B75" s="2">
        <v>30486.3</v>
      </c>
      <c r="C75" s="2">
        <v>28550.5</v>
      </c>
      <c r="D75" s="2">
        <v>31061.1</v>
      </c>
      <c r="E75" s="2">
        <v>29236.3</v>
      </c>
    </row>
    <row r="76" spans="1:12" x14ac:dyDescent="0.25">
      <c r="A76" s="18">
        <v>37377</v>
      </c>
      <c r="B76" s="2">
        <v>30608.9</v>
      </c>
      <c r="C76" s="2">
        <v>28714.5</v>
      </c>
      <c r="D76" s="2">
        <v>31110</v>
      </c>
      <c r="E76" s="2">
        <v>29163.5</v>
      </c>
    </row>
    <row r="77" spans="1:12" x14ac:dyDescent="0.25">
      <c r="A77" s="18">
        <v>37408</v>
      </c>
      <c r="B77" s="2">
        <v>29681.7</v>
      </c>
      <c r="C77" s="2">
        <v>29367.9</v>
      </c>
      <c r="D77" s="2">
        <v>30590.9</v>
      </c>
      <c r="E77" s="2">
        <v>30109.4</v>
      </c>
    </row>
    <row r="78" spans="1:12" x14ac:dyDescent="0.25">
      <c r="A78" s="18">
        <v>37438</v>
      </c>
      <c r="B78" s="2">
        <v>26711.599999999999</v>
      </c>
      <c r="C78" s="2">
        <v>29321.3</v>
      </c>
      <c r="D78" s="2">
        <v>27029.1</v>
      </c>
      <c r="E78" s="2">
        <v>29827.4</v>
      </c>
    </row>
    <row r="79" spans="1:12" x14ac:dyDescent="0.25">
      <c r="A79" s="18">
        <v>37469</v>
      </c>
      <c r="B79" s="2">
        <v>30283.3</v>
      </c>
      <c r="C79" s="2">
        <v>30089</v>
      </c>
      <c r="D79" s="2">
        <v>31062.1</v>
      </c>
      <c r="E79" s="2">
        <v>30816.5</v>
      </c>
    </row>
    <row r="80" spans="1:12" x14ac:dyDescent="0.25">
      <c r="A80" s="18">
        <v>37500</v>
      </c>
      <c r="B80" s="2">
        <v>29379.9</v>
      </c>
      <c r="C80" s="2">
        <v>29511.4</v>
      </c>
      <c r="D80" s="2">
        <v>30023.200000000001</v>
      </c>
      <c r="E80" s="2">
        <v>30272.9</v>
      </c>
    </row>
    <row r="81" spans="1:12" x14ac:dyDescent="0.25">
      <c r="A81" s="18">
        <v>37530</v>
      </c>
      <c r="B81" s="2">
        <v>32280.7</v>
      </c>
      <c r="C81" s="2">
        <v>29735.1</v>
      </c>
      <c r="D81" s="2">
        <v>32940.6</v>
      </c>
      <c r="E81" s="2">
        <v>30517.9</v>
      </c>
    </row>
    <row r="82" spans="1:12" x14ac:dyDescent="0.25">
      <c r="A82" s="18">
        <v>37561</v>
      </c>
      <c r="B82" s="2">
        <v>29914.799999999999</v>
      </c>
      <c r="C82" s="2">
        <v>29685.8</v>
      </c>
      <c r="D82" s="2">
        <v>30628.799999999999</v>
      </c>
      <c r="E82" s="2">
        <v>30278.799999999999</v>
      </c>
    </row>
    <row r="83" spans="1:12" x14ac:dyDescent="0.25">
      <c r="A83" s="18">
        <v>37591</v>
      </c>
      <c r="B83" s="2">
        <v>27318.6</v>
      </c>
      <c r="C83" s="2">
        <v>29842.5</v>
      </c>
      <c r="D83" s="2">
        <v>27887</v>
      </c>
      <c r="E83" s="2">
        <v>30487.9</v>
      </c>
      <c r="H83" s="4"/>
    </row>
    <row r="84" spans="1:12" x14ac:dyDescent="0.25">
      <c r="A84" s="18">
        <v>37622</v>
      </c>
      <c r="B84" s="2">
        <v>27768.2</v>
      </c>
      <c r="C84" s="2">
        <v>29560</v>
      </c>
      <c r="D84" s="2">
        <v>28434.9</v>
      </c>
      <c r="E84" s="2">
        <v>30335.8</v>
      </c>
      <c r="H84" s="13">
        <v>2003</v>
      </c>
      <c r="I84" s="2">
        <f t="shared" ref="I84" si="20">SUM(B84:B95)</f>
        <v>336141.4</v>
      </c>
      <c r="J84" s="2">
        <f t="shared" ref="J84" si="21">SUM(C84:C95)</f>
        <v>336141.2</v>
      </c>
      <c r="K84" s="2">
        <f t="shared" ref="K84" si="22">SUM(D84:D95)</f>
        <v>342328.19999999995</v>
      </c>
      <c r="L84" s="2">
        <f t="shared" ref="L84" si="23">SUM(E84:E95)</f>
        <v>342328.49999999994</v>
      </c>
    </row>
    <row r="85" spans="1:12" x14ac:dyDescent="0.25">
      <c r="A85" s="18">
        <v>37653</v>
      </c>
      <c r="B85" s="2">
        <v>27830.3</v>
      </c>
      <c r="C85" s="2">
        <v>29347</v>
      </c>
      <c r="D85" s="2">
        <v>28629.3</v>
      </c>
      <c r="E85" s="2">
        <v>30137.9</v>
      </c>
    </row>
    <row r="86" spans="1:12" x14ac:dyDescent="0.25">
      <c r="A86" s="18">
        <v>37681</v>
      </c>
      <c r="B86" s="2">
        <v>30868.799999999999</v>
      </c>
      <c r="C86" s="2">
        <v>29035</v>
      </c>
      <c r="D86" s="2">
        <v>31794.3</v>
      </c>
      <c r="E86" s="2">
        <v>29917.1</v>
      </c>
    </row>
    <row r="87" spans="1:12" x14ac:dyDescent="0.25">
      <c r="A87" s="18">
        <v>37712</v>
      </c>
      <c r="B87" s="2">
        <v>30446.799999999999</v>
      </c>
      <c r="C87" s="2">
        <v>29174.9</v>
      </c>
      <c r="D87" s="2">
        <v>30392.400000000001</v>
      </c>
      <c r="E87" s="2">
        <v>28965</v>
      </c>
    </row>
    <row r="88" spans="1:12" x14ac:dyDescent="0.25">
      <c r="A88" s="18">
        <v>37742</v>
      </c>
      <c r="B88" s="2">
        <v>29518.1</v>
      </c>
      <c r="C88" s="2">
        <v>28237.599999999999</v>
      </c>
      <c r="D88" s="2">
        <v>30006.6</v>
      </c>
      <c r="E88" s="2">
        <v>28506.400000000001</v>
      </c>
    </row>
    <row r="89" spans="1:12" x14ac:dyDescent="0.25">
      <c r="A89" s="18">
        <v>37773</v>
      </c>
      <c r="B89" s="2">
        <v>28422.7</v>
      </c>
      <c r="C89" s="2">
        <v>27567.9</v>
      </c>
      <c r="D89" s="2">
        <v>28753.8</v>
      </c>
      <c r="E89" s="2">
        <v>27756.6</v>
      </c>
    </row>
    <row r="90" spans="1:12" x14ac:dyDescent="0.25">
      <c r="A90" s="18">
        <v>37803</v>
      </c>
      <c r="B90" s="2">
        <v>25194.7</v>
      </c>
      <c r="C90" s="2">
        <v>27241</v>
      </c>
      <c r="D90" s="2">
        <v>25798.5</v>
      </c>
      <c r="E90" s="2">
        <v>28199.3</v>
      </c>
    </row>
    <row r="91" spans="1:12" x14ac:dyDescent="0.25">
      <c r="A91" s="18">
        <v>37834</v>
      </c>
      <c r="B91" s="2">
        <v>25557.3</v>
      </c>
      <c r="C91" s="2">
        <v>25957.599999999999</v>
      </c>
      <c r="D91" s="2">
        <v>26243</v>
      </c>
      <c r="E91" s="2">
        <v>26634.9</v>
      </c>
    </row>
    <row r="92" spans="1:12" x14ac:dyDescent="0.25">
      <c r="A92" s="18">
        <v>37865</v>
      </c>
      <c r="B92" s="2">
        <v>28292.9</v>
      </c>
      <c r="C92" s="2">
        <v>27788.7</v>
      </c>
      <c r="D92" s="2">
        <v>28502.400000000001</v>
      </c>
      <c r="E92" s="2">
        <v>27931.4</v>
      </c>
    </row>
    <row r="93" spans="1:12" x14ac:dyDescent="0.25">
      <c r="A93" s="18">
        <v>37895</v>
      </c>
      <c r="B93" s="2">
        <v>29104.7</v>
      </c>
      <c r="C93" s="2">
        <v>27026.1</v>
      </c>
      <c r="D93" s="2">
        <v>29611.7</v>
      </c>
      <c r="E93" s="2">
        <v>27615.599999999999</v>
      </c>
    </row>
    <row r="94" spans="1:12" x14ac:dyDescent="0.25">
      <c r="A94" s="18">
        <v>37926</v>
      </c>
      <c r="B94" s="2">
        <v>26929.7</v>
      </c>
      <c r="C94" s="2">
        <v>27318.9</v>
      </c>
      <c r="D94" s="2">
        <v>27683.200000000001</v>
      </c>
      <c r="E94" s="2">
        <v>28149.4</v>
      </c>
    </row>
    <row r="95" spans="1:12" x14ac:dyDescent="0.25">
      <c r="A95" s="18">
        <v>37956</v>
      </c>
      <c r="B95" s="2">
        <v>26207.200000000001</v>
      </c>
      <c r="C95" s="2">
        <v>27886.5</v>
      </c>
      <c r="D95" s="2">
        <v>26478.1</v>
      </c>
      <c r="E95" s="2">
        <v>28179.1</v>
      </c>
    </row>
    <row r="96" spans="1:12" x14ac:dyDescent="0.25">
      <c r="A96" s="18">
        <v>37987</v>
      </c>
      <c r="B96" s="2">
        <v>24127.7</v>
      </c>
      <c r="C96" s="2">
        <v>26345.1</v>
      </c>
      <c r="D96" s="2">
        <v>24897.3</v>
      </c>
      <c r="E96" s="2">
        <v>27079.1</v>
      </c>
      <c r="H96" s="13">
        <v>2004</v>
      </c>
      <c r="I96" s="2">
        <f t="shared" ref="I96" si="24">SUM(B96:B107)</f>
        <v>355886.19999999995</v>
      </c>
      <c r="J96" s="2">
        <f t="shared" ref="J96" si="25">SUM(C96:C107)</f>
        <v>355886.09999999992</v>
      </c>
      <c r="K96" s="2">
        <f t="shared" ref="K96" si="26">SUM(D96:D107)</f>
        <v>362890.1</v>
      </c>
      <c r="L96" s="2">
        <f t="shared" ref="L96" si="27">SUM(E96:E107)</f>
        <v>362890.00000000006</v>
      </c>
    </row>
    <row r="97" spans="1:12" x14ac:dyDescent="0.25">
      <c r="A97" s="18">
        <v>38018</v>
      </c>
      <c r="B97" s="2">
        <v>26904.5</v>
      </c>
      <c r="C97" s="2">
        <v>28199.1</v>
      </c>
      <c r="D97" s="2">
        <v>27429.1</v>
      </c>
      <c r="E97" s="2">
        <v>28790.2</v>
      </c>
    </row>
    <row r="98" spans="1:12" x14ac:dyDescent="0.25">
      <c r="A98" s="18">
        <v>38047</v>
      </c>
      <c r="B98" s="2">
        <v>31676.9</v>
      </c>
      <c r="C98" s="2">
        <v>28661.3</v>
      </c>
      <c r="D98" s="2">
        <v>32360.1</v>
      </c>
      <c r="E98" s="2">
        <v>29332.2</v>
      </c>
    </row>
    <row r="99" spans="1:12" x14ac:dyDescent="0.25">
      <c r="A99" s="18">
        <v>38078</v>
      </c>
      <c r="B99" s="2">
        <v>30187.7</v>
      </c>
      <c r="C99" s="2">
        <v>29268.799999999999</v>
      </c>
      <c r="D99" s="2">
        <v>30813.7</v>
      </c>
      <c r="E99" s="2">
        <v>29578.799999999999</v>
      </c>
    </row>
    <row r="100" spans="1:12" x14ac:dyDescent="0.25">
      <c r="A100" s="18">
        <v>38108</v>
      </c>
      <c r="B100" s="2">
        <v>31958.799999999999</v>
      </c>
      <c r="C100" s="2">
        <v>31405</v>
      </c>
      <c r="D100" s="2">
        <v>32583.7</v>
      </c>
      <c r="E100" s="2">
        <v>31752.799999999999</v>
      </c>
    </row>
    <row r="101" spans="1:12" x14ac:dyDescent="0.25">
      <c r="A101" s="18">
        <v>38139</v>
      </c>
      <c r="B101" s="2">
        <v>31775.8</v>
      </c>
      <c r="C101" s="2">
        <v>30228.9</v>
      </c>
      <c r="D101" s="2">
        <v>32258.5</v>
      </c>
      <c r="E101" s="2">
        <v>30465</v>
      </c>
    </row>
    <row r="102" spans="1:12" x14ac:dyDescent="0.25">
      <c r="A102" s="18">
        <v>38169</v>
      </c>
      <c r="B102" s="2">
        <v>28094.5</v>
      </c>
      <c r="C102" s="2">
        <v>31111.3</v>
      </c>
      <c r="D102" s="2">
        <v>28367.7</v>
      </c>
      <c r="E102" s="2">
        <v>31632.6</v>
      </c>
    </row>
    <row r="103" spans="1:12" x14ac:dyDescent="0.25">
      <c r="A103" s="18">
        <v>38200</v>
      </c>
      <c r="B103" s="2">
        <v>30646.9</v>
      </c>
      <c r="C103" s="2">
        <v>30404.1</v>
      </c>
      <c r="D103" s="2">
        <v>31218.799999999999</v>
      </c>
      <c r="E103" s="2">
        <v>30911.1</v>
      </c>
    </row>
    <row r="104" spans="1:12" x14ac:dyDescent="0.25">
      <c r="A104" s="18">
        <v>38231</v>
      </c>
      <c r="B104" s="2">
        <v>30697.1</v>
      </c>
      <c r="C104" s="2">
        <v>30035.599999999999</v>
      </c>
      <c r="D104" s="2">
        <v>31695.7</v>
      </c>
      <c r="E104" s="2">
        <v>31356.3</v>
      </c>
    </row>
    <row r="105" spans="1:12" x14ac:dyDescent="0.25">
      <c r="A105" s="18">
        <v>38261</v>
      </c>
      <c r="B105" s="2">
        <v>31114.2</v>
      </c>
      <c r="C105" s="2">
        <v>30403.3</v>
      </c>
      <c r="D105" s="2">
        <v>31458.7</v>
      </c>
      <c r="E105" s="2">
        <v>30933.3</v>
      </c>
    </row>
    <row r="106" spans="1:12" x14ac:dyDescent="0.25">
      <c r="A106" s="18">
        <v>38292</v>
      </c>
      <c r="B106" s="2">
        <v>30009.5</v>
      </c>
      <c r="C106" s="2">
        <v>29359</v>
      </c>
      <c r="D106" s="2">
        <v>30891.200000000001</v>
      </c>
      <c r="E106" s="2">
        <v>30197.7</v>
      </c>
    </row>
    <row r="107" spans="1:12" x14ac:dyDescent="0.25">
      <c r="A107" s="18">
        <v>38322</v>
      </c>
      <c r="B107" s="2">
        <v>28692.6</v>
      </c>
      <c r="C107" s="2">
        <v>30464.6</v>
      </c>
      <c r="D107" s="2">
        <v>28915.599999999999</v>
      </c>
      <c r="E107" s="2">
        <v>30860.9</v>
      </c>
      <c r="H107" s="4"/>
    </row>
    <row r="108" spans="1:12" x14ac:dyDescent="0.25">
      <c r="A108" s="18">
        <v>38353</v>
      </c>
      <c r="B108" s="2">
        <v>28001.9</v>
      </c>
      <c r="C108" s="2">
        <v>31003.4</v>
      </c>
      <c r="D108" s="2">
        <v>28532.9</v>
      </c>
      <c r="E108" s="2">
        <v>31678.3</v>
      </c>
      <c r="H108" s="13">
        <v>2005</v>
      </c>
      <c r="I108" s="2">
        <f t="shared" ref="I108" si="28">SUM(B108:B119)</f>
        <v>380858.3</v>
      </c>
      <c r="J108" s="2">
        <f t="shared" ref="J108" si="29">SUM(C108:C119)</f>
        <v>380857.99999999994</v>
      </c>
      <c r="K108" s="2">
        <f t="shared" ref="K108" si="30">SUM(D108:D119)</f>
        <v>387454.39999999997</v>
      </c>
      <c r="L108" s="2">
        <f t="shared" ref="L108" si="31">SUM(E108:E119)</f>
        <v>387454.49999999994</v>
      </c>
    </row>
    <row r="109" spans="1:12" x14ac:dyDescent="0.25">
      <c r="A109" s="18">
        <v>38384</v>
      </c>
      <c r="B109" s="2">
        <v>29292.2</v>
      </c>
      <c r="C109" s="2">
        <v>31109.7</v>
      </c>
      <c r="D109" s="2">
        <v>29700.799999999999</v>
      </c>
      <c r="E109" s="2">
        <v>31520.799999999999</v>
      </c>
    </row>
    <row r="110" spans="1:12" x14ac:dyDescent="0.25">
      <c r="A110" s="18">
        <v>38412</v>
      </c>
      <c r="B110" s="2">
        <v>33520.800000000003</v>
      </c>
      <c r="C110" s="2">
        <v>31072.5</v>
      </c>
      <c r="D110" s="2">
        <v>34086.1</v>
      </c>
      <c r="E110" s="2">
        <v>31550.400000000001</v>
      </c>
    </row>
    <row r="111" spans="1:12" x14ac:dyDescent="0.25">
      <c r="A111" s="18">
        <v>38443</v>
      </c>
      <c r="B111" s="2">
        <v>32119.9</v>
      </c>
      <c r="C111" s="2">
        <v>31092.6</v>
      </c>
      <c r="D111" s="2">
        <v>32783.199999999997</v>
      </c>
      <c r="E111" s="2">
        <v>31629.4</v>
      </c>
    </row>
    <row r="112" spans="1:12" x14ac:dyDescent="0.25">
      <c r="A112" s="18">
        <v>38473</v>
      </c>
      <c r="B112" s="2">
        <v>33440.300000000003</v>
      </c>
      <c r="C112" s="2">
        <v>32174.7</v>
      </c>
      <c r="D112" s="2">
        <v>34020.400000000001</v>
      </c>
      <c r="E112" s="2">
        <v>32447.599999999999</v>
      </c>
    </row>
    <row r="113" spans="1:12" x14ac:dyDescent="0.25">
      <c r="A113" s="18">
        <v>38504</v>
      </c>
      <c r="B113" s="2">
        <v>33919.4</v>
      </c>
      <c r="C113" s="2">
        <v>32230.3</v>
      </c>
      <c r="D113" s="2">
        <v>34472.699999999997</v>
      </c>
      <c r="E113" s="2">
        <v>32450.5</v>
      </c>
    </row>
    <row r="114" spans="1:12" x14ac:dyDescent="0.25">
      <c r="A114" s="18">
        <v>38534</v>
      </c>
      <c r="B114" s="2">
        <v>28069</v>
      </c>
      <c r="C114" s="2">
        <v>31090.1</v>
      </c>
      <c r="D114" s="2">
        <v>28703.200000000001</v>
      </c>
      <c r="E114" s="2">
        <v>32123.5</v>
      </c>
    </row>
    <row r="115" spans="1:12" x14ac:dyDescent="0.25">
      <c r="A115" s="18">
        <v>38565</v>
      </c>
      <c r="B115" s="2">
        <v>33052.199999999997</v>
      </c>
      <c r="C115" s="2">
        <v>31883.5</v>
      </c>
      <c r="D115" s="2">
        <v>33517.699999999997</v>
      </c>
      <c r="E115" s="2">
        <v>32273.8</v>
      </c>
    </row>
    <row r="116" spans="1:12" x14ac:dyDescent="0.25">
      <c r="A116" s="18">
        <v>38596</v>
      </c>
      <c r="B116" s="2">
        <v>32838.6</v>
      </c>
      <c r="C116" s="2">
        <v>32227.7</v>
      </c>
      <c r="D116" s="2">
        <v>33188</v>
      </c>
      <c r="E116" s="2">
        <v>32679.3</v>
      </c>
    </row>
    <row r="117" spans="1:12" x14ac:dyDescent="0.25">
      <c r="A117" s="18">
        <v>38626</v>
      </c>
      <c r="B117" s="2">
        <v>33074.6</v>
      </c>
      <c r="C117" s="2">
        <v>31983.8</v>
      </c>
      <c r="D117" s="2">
        <v>33743.300000000003</v>
      </c>
      <c r="E117" s="2">
        <v>32715</v>
      </c>
    </row>
    <row r="118" spans="1:12" x14ac:dyDescent="0.25">
      <c r="A118" s="18">
        <v>38657</v>
      </c>
      <c r="B118" s="2">
        <v>32875</v>
      </c>
      <c r="C118" s="2">
        <v>32012.1</v>
      </c>
      <c r="D118" s="2">
        <v>33708.800000000003</v>
      </c>
      <c r="E118" s="2">
        <v>33000.6</v>
      </c>
    </row>
    <row r="119" spans="1:12" x14ac:dyDescent="0.25">
      <c r="A119" s="18">
        <v>38687</v>
      </c>
      <c r="B119" s="2">
        <v>30654.400000000001</v>
      </c>
      <c r="C119" s="2">
        <v>32977.599999999999</v>
      </c>
      <c r="D119" s="2">
        <v>30997.3</v>
      </c>
      <c r="E119" s="2">
        <v>33385.300000000003</v>
      </c>
    </row>
    <row r="120" spans="1:12" x14ac:dyDescent="0.25">
      <c r="A120" s="18">
        <v>38718</v>
      </c>
      <c r="B120" s="2">
        <v>30544.400000000001</v>
      </c>
      <c r="C120" s="2">
        <v>32992.9</v>
      </c>
      <c r="D120" s="2">
        <v>30913.8</v>
      </c>
      <c r="E120" s="2">
        <v>33529.199999999997</v>
      </c>
      <c r="H120" s="13">
        <v>2006</v>
      </c>
      <c r="I120" s="2">
        <f t="shared" ref="I120" si="32">SUM(B120:B131)</f>
        <v>397043.9</v>
      </c>
      <c r="J120" s="2">
        <f t="shared" ref="J120" si="33">SUM(C120:C131)</f>
        <v>397043.9</v>
      </c>
      <c r="K120" s="2">
        <f t="shared" ref="K120" si="34">SUM(D120:D131)</f>
        <v>404510.30000000005</v>
      </c>
      <c r="L120" s="2">
        <f t="shared" ref="L120" si="35">SUM(E120:E131)</f>
        <v>404510.1</v>
      </c>
    </row>
    <row r="121" spans="1:12" x14ac:dyDescent="0.25">
      <c r="A121" s="18">
        <v>38749</v>
      </c>
      <c r="B121" s="2">
        <v>29530.2</v>
      </c>
      <c r="C121" s="2">
        <v>31414</v>
      </c>
      <c r="D121" s="2">
        <v>30184.6</v>
      </c>
      <c r="E121" s="2">
        <v>32067.4</v>
      </c>
    </row>
    <row r="122" spans="1:12" x14ac:dyDescent="0.25">
      <c r="A122" s="18">
        <v>38777</v>
      </c>
      <c r="B122" s="2">
        <v>35650.9</v>
      </c>
      <c r="C122" s="2">
        <v>32557.1</v>
      </c>
      <c r="D122" s="2">
        <v>36118.199999999997</v>
      </c>
      <c r="E122" s="2">
        <v>32772.9</v>
      </c>
    </row>
    <row r="123" spans="1:12" x14ac:dyDescent="0.25">
      <c r="A123" s="18">
        <v>38808</v>
      </c>
      <c r="B123" s="2">
        <v>32242.2</v>
      </c>
      <c r="C123" s="2">
        <v>32677.7</v>
      </c>
      <c r="D123" s="2">
        <v>33351.5</v>
      </c>
      <c r="E123" s="2">
        <v>33548.699999999997</v>
      </c>
    </row>
    <row r="124" spans="1:12" x14ac:dyDescent="0.25">
      <c r="A124" s="18">
        <v>38838</v>
      </c>
      <c r="B124" s="2">
        <v>34932.5</v>
      </c>
      <c r="C124" s="2">
        <v>32973</v>
      </c>
      <c r="D124" s="2">
        <v>35731.9</v>
      </c>
      <c r="E124" s="2">
        <v>33698</v>
      </c>
    </row>
    <row r="125" spans="1:12" x14ac:dyDescent="0.25">
      <c r="A125" s="18">
        <v>38869</v>
      </c>
      <c r="B125" s="2">
        <v>34683.4</v>
      </c>
      <c r="C125" s="2">
        <v>33299.199999999997</v>
      </c>
      <c r="D125" s="2">
        <v>35636</v>
      </c>
      <c r="E125" s="2">
        <v>33995.300000000003</v>
      </c>
    </row>
    <row r="126" spans="1:12" x14ac:dyDescent="0.25">
      <c r="A126" s="18">
        <v>38899</v>
      </c>
      <c r="B126" s="2">
        <v>30561.8</v>
      </c>
      <c r="C126" s="2">
        <v>33363.9</v>
      </c>
      <c r="D126" s="2">
        <v>31007.9</v>
      </c>
      <c r="E126" s="2">
        <v>34151.5</v>
      </c>
    </row>
    <row r="127" spans="1:12" x14ac:dyDescent="0.25">
      <c r="A127" s="18">
        <v>38930</v>
      </c>
      <c r="B127" s="2">
        <v>35168.6</v>
      </c>
      <c r="C127" s="2">
        <v>33943.1</v>
      </c>
      <c r="D127" s="2">
        <v>35879.599999999999</v>
      </c>
      <c r="E127" s="2">
        <v>34605.1</v>
      </c>
    </row>
    <row r="128" spans="1:12" x14ac:dyDescent="0.25">
      <c r="A128" s="18">
        <v>38961</v>
      </c>
      <c r="B128" s="2">
        <v>33386</v>
      </c>
      <c r="C128" s="2">
        <v>33480.699999999997</v>
      </c>
      <c r="D128" s="2">
        <v>33296.199999999997</v>
      </c>
      <c r="E128" s="2">
        <v>33371.199999999997</v>
      </c>
    </row>
    <row r="129" spans="1:12" x14ac:dyDescent="0.25">
      <c r="A129" s="18">
        <v>38991</v>
      </c>
      <c r="B129" s="2">
        <v>34606.5</v>
      </c>
      <c r="C129" s="2">
        <v>32658.2</v>
      </c>
      <c r="D129" s="2">
        <v>35360.300000000003</v>
      </c>
      <c r="E129" s="2">
        <v>33674.5</v>
      </c>
    </row>
    <row r="130" spans="1:12" x14ac:dyDescent="0.25">
      <c r="A130" s="18">
        <v>39022</v>
      </c>
      <c r="B130" s="2">
        <v>34292.699999999997</v>
      </c>
      <c r="C130" s="2">
        <v>33369.300000000003</v>
      </c>
      <c r="D130" s="2">
        <v>34995.4</v>
      </c>
      <c r="E130" s="2">
        <v>34164.800000000003</v>
      </c>
    </row>
    <row r="131" spans="1:12" x14ac:dyDescent="0.25">
      <c r="A131" s="18">
        <v>39052</v>
      </c>
      <c r="B131" s="2">
        <v>31444.7</v>
      </c>
      <c r="C131" s="2">
        <v>34314.800000000003</v>
      </c>
      <c r="D131" s="2">
        <v>32034.9</v>
      </c>
      <c r="E131" s="2">
        <v>34931.5</v>
      </c>
      <c r="H131" s="4"/>
    </row>
    <row r="132" spans="1:12" x14ac:dyDescent="0.25">
      <c r="A132" s="18">
        <v>39083</v>
      </c>
      <c r="B132" s="2">
        <v>32223</v>
      </c>
      <c r="C132" s="2">
        <v>33914.9</v>
      </c>
      <c r="D132" s="2">
        <v>33077.300000000003</v>
      </c>
      <c r="E132" s="2">
        <v>34949.5</v>
      </c>
      <c r="H132" s="13">
        <v>2007</v>
      </c>
      <c r="I132" s="2">
        <f t="shared" ref="I132" si="36">SUM(B132:B143)</f>
        <v>407300.9</v>
      </c>
      <c r="J132" s="2">
        <f t="shared" ref="J132" si="37">SUM(C132:C143)</f>
        <v>407301.10000000003</v>
      </c>
      <c r="K132" s="2">
        <f t="shared" ref="K132" si="38">SUM(D132:D143)</f>
        <v>415790.69999999995</v>
      </c>
      <c r="L132" s="2">
        <f t="shared" ref="L132" si="39">SUM(E132:E143)</f>
        <v>415790.7</v>
      </c>
    </row>
    <row r="133" spans="1:12" x14ac:dyDescent="0.25">
      <c r="A133" s="18">
        <v>39114</v>
      </c>
      <c r="B133" s="2">
        <v>32243.3</v>
      </c>
      <c r="C133" s="2">
        <v>34420</v>
      </c>
      <c r="D133" s="2">
        <v>32759.200000000001</v>
      </c>
      <c r="E133" s="2">
        <v>34899.9</v>
      </c>
    </row>
    <row r="134" spans="1:12" x14ac:dyDescent="0.25">
      <c r="A134" s="18">
        <v>39142</v>
      </c>
      <c r="B134" s="2">
        <v>37577.199999999997</v>
      </c>
      <c r="C134" s="2">
        <v>35334.699999999997</v>
      </c>
      <c r="D134" s="2">
        <v>38564.699999999997</v>
      </c>
      <c r="E134" s="2">
        <v>35969.199999999997</v>
      </c>
    </row>
    <row r="135" spans="1:12" x14ac:dyDescent="0.25">
      <c r="A135" s="18">
        <v>39173</v>
      </c>
      <c r="B135" s="2">
        <v>34872.699999999997</v>
      </c>
      <c r="C135" s="2">
        <v>34927.599999999999</v>
      </c>
      <c r="D135" s="2">
        <v>35386.1</v>
      </c>
      <c r="E135" s="2">
        <v>35059.1</v>
      </c>
    </row>
    <row r="136" spans="1:12" x14ac:dyDescent="0.25">
      <c r="A136" s="18">
        <v>39203</v>
      </c>
      <c r="B136" s="2">
        <v>35547.699999999997</v>
      </c>
      <c r="C136" s="2">
        <v>33851.9</v>
      </c>
      <c r="D136" s="2">
        <v>36216.1</v>
      </c>
      <c r="E136" s="2">
        <v>34492.199999999997</v>
      </c>
    </row>
    <row r="137" spans="1:12" x14ac:dyDescent="0.25">
      <c r="A137" s="18">
        <v>39234</v>
      </c>
      <c r="B137" s="2">
        <v>34400.300000000003</v>
      </c>
      <c r="C137" s="2">
        <v>33952.199999999997</v>
      </c>
      <c r="D137" s="2">
        <v>35464.699999999997</v>
      </c>
      <c r="E137" s="2">
        <v>34753.1</v>
      </c>
    </row>
    <row r="138" spans="1:12" x14ac:dyDescent="0.25">
      <c r="A138" s="18">
        <v>39264</v>
      </c>
      <c r="B138" s="2">
        <v>32251.7</v>
      </c>
      <c r="C138" s="2">
        <v>34205.800000000003</v>
      </c>
      <c r="D138" s="2">
        <v>32983.4</v>
      </c>
      <c r="E138" s="2">
        <v>35404.400000000001</v>
      </c>
    </row>
    <row r="139" spans="1:12" x14ac:dyDescent="0.25">
      <c r="A139" s="18">
        <v>39295</v>
      </c>
      <c r="B139" s="2">
        <v>34838</v>
      </c>
      <c r="C139" s="2">
        <v>33829.4</v>
      </c>
      <c r="D139" s="2">
        <v>35358.1</v>
      </c>
      <c r="E139" s="2">
        <v>34283.699999999997</v>
      </c>
    </row>
    <row r="140" spans="1:12" x14ac:dyDescent="0.25">
      <c r="A140" s="18">
        <v>39326</v>
      </c>
      <c r="B140" s="2">
        <v>33173.599999999999</v>
      </c>
      <c r="C140" s="2">
        <v>33709.4</v>
      </c>
      <c r="D140" s="2">
        <v>33788.300000000003</v>
      </c>
      <c r="E140" s="2">
        <v>34486.5</v>
      </c>
    </row>
    <row r="141" spans="1:12" x14ac:dyDescent="0.25">
      <c r="A141" s="18">
        <v>39356</v>
      </c>
      <c r="B141" s="2">
        <v>35328.9</v>
      </c>
      <c r="C141" s="2">
        <v>32497.9</v>
      </c>
      <c r="D141" s="2">
        <v>36059.699999999997</v>
      </c>
      <c r="E141" s="2">
        <v>33545</v>
      </c>
    </row>
    <row r="142" spans="1:12" x14ac:dyDescent="0.25">
      <c r="A142" s="18">
        <v>39387</v>
      </c>
      <c r="B142" s="2">
        <v>34024.300000000003</v>
      </c>
      <c r="C142" s="2">
        <v>33358.300000000003</v>
      </c>
      <c r="D142" s="2">
        <v>34529.599999999999</v>
      </c>
      <c r="E142" s="2">
        <v>33866.199999999997</v>
      </c>
    </row>
    <row r="143" spans="1:12" x14ac:dyDescent="0.25">
      <c r="A143" s="18">
        <v>39417</v>
      </c>
      <c r="B143" s="2">
        <v>30820.2</v>
      </c>
      <c r="C143" s="2">
        <v>33299</v>
      </c>
      <c r="D143" s="2">
        <v>31603.5</v>
      </c>
      <c r="E143" s="2">
        <v>34081.9</v>
      </c>
    </row>
    <row r="144" spans="1:12" x14ac:dyDescent="0.25">
      <c r="A144" s="18">
        <v>39448</v>
      </c>
      <c r="B144" s="2">
        <v>32304.3</v>
      </c>
      <c r="C144" s="2">
        <v>34098</v>
      </c>
      <c r="D144" s="2">
        <v>33369.199999999997</v>
      </c>
      <c r="E144" s="2">
        <v>35136.5</v>
      </c>
      <c r="H144" s="13">
        <v>2008</v>
      </c>
      <c r="I144" s="2">
        <f t="shared" ref="I144" si="40">SUM(B144:B155)</f>
        <v>433998.99999999994</v>
      </c>
      <c r="J144" s="2">
        <f t="shared" ref="J144" si="41">SUM(C144:C155)</f>
        <v>433999</v>
      </c>
      <c r="K144" s="2">
        <f t="shared" ref="K144" si="42">SUM(D144:D155)</f>
        <v>443592.30000000005</v>
      </c>
      <c r="L144" s="2">
        <f t="shared" ref="L144" si="43">SUM(E144:E155)</f>
        <v>443592.00000000006</v>
      </c>
    </row>
    <row r="145" spans="1:12" x14ac:dyDescent="0.25">
      <c r="A145" s="18">
        <v>39479</v>
      </c>
      <c r="B145" s="2">
        <v>32622.7</v>
      </c>
      <c r="C145" s="2">
        <v>34152.6</v>
      </c>
      <c r="D145" s="2">
        <v>33774.699999999997</v>
      </c>
      <c r="E145" s="2">
        <v>35219.9</v>
      </c>
    </row>
    <row r="146" spans="1:12" x14ac:dyDescent="0.25">
      <c r="A146" s="18">
        <v>39508</v>
      </c>
      <c r="B146" s="2">
        <v>35166.800000000003</v>
      </c>
      <c r="C146" s="2">
        <v>34546.800000000003</v>
      </c>
      <c r="D146" s="2">
        <v>35060.699999999997</v>
      </c>
      <c r="E146" s="2">
        <v>34407</v>
      </c>
    </row>
    <row r="147" spans="1:12" x14ac:dyDescent="0.25">
      <c r="A147" s="18">
        <v>39539</v>
      </c>
      <c r="B147" s="2">
        <v>35925.9</v>
      </c>
      <c r="C147" s="2">
        <v>34558.6</v>
      </c>
      <c r="D147" s="2">
        <v>37317.4</v>
      </c>
      <c r="E147" s="2">
        <v>35881.4</v>
      </c>
    </row>
    <row r="148" spans="1:12" x14ac:dyDescent="0.25">
      <c r="A148" s="18">
        <v>39569</v>
      </c>
      <c r="B148" s="2">
        <v>37407</v>
      </c>
      <c r="C148" s="2">
        <v>36976</v>
      </c>
      <c r="D148" s="2">
        <v>37910.199999999997</v>
      </c>
      <c r="E148" s="2">
        <v>37403.9</v>
      </c>
    </row>
    <row r="149" spans="1:12" x14ac:dyDescent="0.25">
      <c r="A149" s="18">
        <v>39600</v>
      </c>
      <c r="B149" s="2">
        <v>38172.6</v>
      </c>
      <c r="C149" s="2">
        <v>37735</v>
      </c>
      <c r="D149" s="2">
        <v>39110.199999999997</v>
      </c>
      <c r="E149" s="2">
        <v>38609.800000000003</v>
      </c>
    </row>
    <row r="150" spans="1:12" x14ac:dyDescent="0.25">
      <c r="A150" s="18">
        <v>39630</v>
      </c>
      <c r="B150" s="2">
        <v>37340.5</v>
      </c>
      <c r="C150" s="2">
        <v>38169</v>
      </c>
      <c r="D150" s="2">
        <v>38046.9</v>
      </c>
      <c r="E150" s="2">
        <v>38946.1</v>
      </c>
    </row>
    <row r="151" spans="1:12" x14ac:dyDescent="0.25">
      <c r="A151" s="18">
        <v>39661</v>
      </c>
      <c r="B151" s="2">
        <v>35963.1</v>
      </c>
      <c r="C151" s="2">
        <v>36213</v>
      </c>
      <c r="D151" s="2">
        <v>36952.5</v>
      </c>
      <c r="E151" s="2">
        <v>37255.1</v>
      </c>
    </row>
    <row r="152" spans="1:12" x14ac:dyDescent="0.25">
      <c r="A152" s="18">
        <v>39692</v>
      </c>
      <c r="B152" s="2">
        <v>38189.1</v>
      </c>
      <c r="C152" s="2">
        <v>37485.5</v>
      </c>
      <c r="D152" s="2">
        <v>38923.1</v>
      </c>
      <c r="E152" s="2">
        <v>38308.699999999997</v>
      </c>
    </row>
    <row r="153" spans="1:12" x14ac:dyDescent="0.25">
      <c r="A153" s="18">
        <v>39722</v>
      </c>
      <c r="B153" s="2">
        <v>41131.300000000003</v>
      </c>
      <c r="C153" s="2">
        <v>38358.800000000003</v>
      </c>
      <c r="D153" s="2">
        <v>41710.800000000003</v>
      </c>
      <c r="E153" s="2">
        <v>39041.199999999997</v>
      </c>
    </row>
    <row r="154" spans="1:12" x14ac:dyDescent="0.25">
      <c r="A154" s="18">
        <v>39753</v>
      </c>
      <c r="B154" s="2">
        <v>36080.6</v>
      </c>
      <c r="C154" s="2">
        <v>36777</v>
      </c>
      <c r="D154" s="2">
        <v>37138.699999999997</v>
      </c>
      <c r="E154" s="2">
        <v>37901</v>
      </c>
    </row>
    <row r="155" spans="1:12" x14ac:dyDescent="0.25">
      <c r="A155" s="18">
        <v>39783</v>
      </c>
      <c r="B155" s="2">
        <v>33695.1</v>
      </c>
      <c r="C155" s="2">
        <v>34928.699999999997</v>
      </c>
      <c r="D155" s="2">
        <v>34277.9</v>
      </c>
      <c r="E155" s="2">
        <v>35481.4</v>
      </c>
      <c r="H155" s="4"/>
    </row>
    <row r="156" spans="1:12" x14ac:dyDescent="0.25">
      <c r="A156" s="18">
        <v>39814</v>
      </c>
      <c r="B156" s="2">
        <v>29213.200000000001</v>
      </c>
      <c r="C156" s="2">
        <v>31658.5</v>
      </c>
      <c r="D156" s="2">
        <v>29818.5</v>
      </c>
      <c r="E156" s="2">
        <v>32322.6</v>
      </c>
      <c r="H156" s="13">
        <v>2009</v>
      </c>
      <c r="I156" s="2">
        <f t="shared" ref="I156" si="44">SUM(B156:B167)</f>
        <v>365359.39999999997</v>
      </c>
      <c r="J156" s="2">
        <f t="shared" ref="J156" si="45">SUM(C156:C167)</f>
        <v>365359.50000000006</v>
      </c>
      <c r="K156" s="2">
        <f t="shared" ref="K156" si="46">SUM(D156:D167)</f>
        <v>373984.19999999995</v>
      </c>
      <c r="L156" s="2">
        <f t="shared" ref="L156" si="47">SUM(E156:E167)</f>
        <v>373984.19999999995</v>
      </c>
    </row>
    <row r="157" spans="1:12" x14ac:dyDescent="0.25">
      <c r="A157" s="18">
        <v>39845</v>
      </c>
      <c r="B157" s="2">
        <v>29605.200000000001</v>
      </c>
      <c r="C157" s="2">
        <v>31842.3</v>
      </c>
      <c r="D157" s="2">
        <v>30104.3</v>
      </c>
      <c r="E157" s="2">
        <v>32405.5</v>
      </c>
    </row>
    <row r="158" spans="1:12" x14ac:dyDescent="0.25">
      <c r="A158" s="18">
        <v>39873</v>
      </c>
      <c r="B158" s="2">
        <v>32100.7</v>
      </c>
      <c r="C158" s="2">
        <v>30200.400000000001</v>
      </c>
      <c r="D158" s="2">
        <v>32858.9</v>
      </c>
      <c r="E158" s="2">
        <v>30977.200000000001</v>
      </c>
    </row>
    <row r="159" spans="1:12" x14ac:dyDescent="0.25">
      <c r="A159" s="18">
        <v>39904</v>
      </c>
      <c r="B159" s="2">
        <v>30905.7</v>
      </c>
      <c r="C159" s="2">
        <v>30464.5</v>
      </c>
      <c r="D159" s="2">
        <v>31603.4</v>
      </c>
      <c r="E159" s="2">
        <v>31013.3</v>
      </c>
    </row>
    <row r="160" spans="1:12" x14ac:dyDescent="0.25">
      <c r="A160" s="18">
        <v>39934</v>
      </c>
      <c r="B160" s="2">
        <v>28341.1</v>
      </c>
      <c r="C160" s="2">
        <v>28625.599999999999</v>
      </c>
      <c r="D160" s="2">
        <v>29337.3</v>
      </c>
      <c r="E160" s="2">
        <v>29364.5</v>
      </c>
    </row>
    <row r="161" spans="1:12" x14ac:dyDescent="0.25">
      <c r="A161" s="18">
        <v>39965</v>
      </c>
      <c r="B161" s="2">
        <v>29716.5</v>
      </c>
      <c r="C161" s="2">
        <v>28822.799999999999</v>
      </c>
      <c r="D161" s="2">
        <v>30404.799999999999</v>
      </c>
      <c r="E161" s="2">
        <v>29226.1</v>
      </c>
    </row>
    <row r="162" spans="1:12" x14ac:dyDescent="0.25">
      <c r="A162" s="18">
        <v>39995</v>
      </c>
      <c r="B162" s="2">
        <v>30426.2</v>
      </c>
      <c r="C162" s="2">
        <v>30986.2</v>
      </c>
      <c r="D162" s="2">
        <v>31056</v>
      </c>
      <c r="E162" s="2">
        <v>31518.9</v>
      </c>
    </row>
    <row r="163" spans="1:12" x14ac:dyDescent="0.25">
      <c r="A163" s="18">
        <v>40026</v>
      </c>
      <c r="B163" s="2">
        <v>30120.3</v>
      </c>
      <c r="C163" s="2">
        <v>29962.7</v>
      </c>
      <c r="D163" s="2">
        <v>30917.5</v>
      </c>
      <c r="E163" s="2">
        <v>30846.5</v>
      </c>
    </row>
    <row r="164" spans="1:12" x14ac:dyDescent="0.25">
      <c r="A164" s="18">
        <v>40057</v>
      </c>
      <c r="B164" s="2">
        <v>31178.6</v>
      </c>
      <c r="C164" s="2">
        <v>30147.3</v>
      </c>
      <c r="D164" s="2">
        <v>31670.3</v>
      </c>
      <c r="E164" s="2">
        <v>30892</v>
      </c>
    </row>
    <row r="165" spans="1:12" x14ac:dyDescent="0.25">
      <c r="A165" s="18">
        <v>40087</v>
      </c>
      <c r="B165" s="2">
        <v>31577</v>
      </c>
      <c r="C165" s="2">
        <v>29622.9</v>
      </c>
      <c r="D165" s="2">
        <v>32466</v>
      </c>
      <c r="E165" s="2">
        <v>30669.3</v>
      </c>
    </row>
    <row r="166" spans="1:12" x14ac:dyDescent="0.25">
      <c r="A166" s="18">
        <v>40118</v>
      </c>
      <c r="B166" s="2">
        <v>31318.6</v>
      </c>
      <c r="C166" s="2">
        <v>31195.599999999999</v>
      </c>
      <c r="D166" s="2">
        <v>31948.6</v>
      </c>
      <c r="E166" s="2">
        <v>31841.599999999999</v>
      </c>
    </row>
    <row r="167" spans="1:12" x14ac:dyDescent="0.25">
      <c r="A167" s="18">
        <v>40148</v>
      </c>
      <c r="B167" s="2">
        <v>30856.3</v>
      </c>
      <c r="C167" s="2">
        <v>31830.7</v>
      </c>
      <c r="D167" s="2">
        <v>31798.6</v>
      </c>
      <c r="E167" s="2">
        <v>32906.699999999997</v>
      </c>
    </row>
    <row r="168" spans="1:12" x14ac:dyDescent="0.25">
      <c r="A168" s="18">
        <v>40179</v>
      </c>
      <c r="B168" s="2">
        <v>28242.1</v>
      </c>
      <c r="C168" s="2">
        <v>31108.6</v>
      </c>
      <c r="D168" s="2">
        <v>28909.1</v>
      </c>
      <c r="E168" s="2">
        <v>31953</v>
      </c>
      <c r="H168" s="13">
        <v>2010</v>
      </c>
      <c r="I168" s="2">
        <f t="shared" ref="I168" si="48">SUM(B168:B179)</f>
        <v>403701.20000000007</v>
      </c>
      <c r="J168" s="2">
        <f t="shared" ref="J168" si="49">SUM(C168:C179)</f>
        <v>403701.30000000005</v>
      </c>
      <c r="K168" s="2">
        <f t="shared" ref="K168" si="50">SUM(D168:D179)</f>
        <v>413670.1</v>
      </c>
      <c r="L168" s="2">
        <f t="shared" ref="L168" si="51">SUM(E168:E179)</f>
        <v>413670</v>
      </c>
    </row>
    <row r="169" spans="1:12" x14ac:dyDescent="0.25">
      <c r="A169" s="18">
        <v>40210</v>
      </c>
      <c r="B169" s="2">
        <v>29870.1</v>
      </c>
      <c r="C169" s="2">
        <v>32044.2</v>
      </c>
      <c r="D169" s="2">
        <v>30790.5</v>
      </c>
      <c r="E169" s="2">
        <v>33041.9</v>
      </c>
    </row>
    <row r="170" spans="1:12" x14ac:dyDescent="0.25">
      <c r="A170" s="18">
        <v>40238</v>
      </c>
      <c r="B170" s="2">
        <v>35142.5</v>
      </c>
      <c r="C170" s="2">
        <v>32841.9</v>
      </c>
      <c r="D170" s="2">
        <v>36430.199999999997</v>
      </c>
      <c r="E170" s="2">
        <v>33970.6</v>
      </c>
    </row>
    <row r="171" spans="1:12" x14ac:dyDescent="0.25">
      <c r="A171" s="18">
        <v>40269</v>
      </c>
      <c r="B171" s="2">
        <v>32642.5</v>
      </c>
      <c r="C171" s="2">
        <v>32412</v>
      </c>
      <c r="D171" s="2">
        <v>33121.699999999997</v>
      </c>
      <c r="E171" s="2">
        <v>32778.9</v>
      </c>
    </row>
    <row r="172" spans="1:12" x14ac:dyDescent="0.25">
      <c r="A172" s="18">
        <v>40299</v>
      </c>
      <c r="B172" s="2">
        <v>34038.800000000003</v>
      </c>
      <c r="C172" s="2">
        <v>34235.300000000003</v>
      </c>
      <c r="D172" s="2">
        <v>34681.699999999997</v>
      </c>
      <c r="E172" s="2">
        <v>34609.800000000003</v>
      </c>
    </row>
    <row r="173" spans="1:12" x14ac:dyDescent="0.25">
      <c r="A173" s="18">
        <v>40330</v>
      </c>
      <c r="B173" s="2">
        <v>35371.1</v>
      </c>
      <c r="C173" s="2">
        <v>34129</v>
      </c>
      <c r="D173" s="2">
        <v>36236.9</v>
      </c>
      <c r="E173" s="2">
        <v>34783.4</v>
      </c>
    </row>
    <row r="174" spans="1:12" x14ac:dyDescent="0.25">
      <c r="A174" s="18">
        <v>40360</v>
      </c>
      <c r="B174" s="2">
        <v>33182.1</v>
      </c>
      <c r="C174" s="2">
        <v>34205.800000000003</v>
      </c>
      <c r="D174" s="2">
        <v>34058.199999999997</v>
      </c>
      <c r="E174" s="2">
        <v>35115.1</v>
      </c>
    </row>
    <row r="175" spans="1:12" x14ac:dyDescent="0.25">
      <c r="A175" s="18">
        <v>40391</v>
      </c>
      <c r="B175" s="2">
        <v>35140.9</v>
      </c>
      <c r="C175" s="2">
        <v>34459.5</v>
      </c>
      <c r="D175" s="2">
        <v>36271.599999999999</v>
      </c>
      <c r="E175" s="2">
        <v>35716.699999999997</v>
      </c>
    </row>
    <row r="176" spans="1:12" x14ac:dyDescent="0.25">
      <c r="A176" s="18">
        <v>40422</v>
      </c>
      <c r="B176" s="2">
        <v>35946.9</v>
      </c>
      <c r="C176" s="2">
        <v>34892.9</v>
      </c>
      <c r="D176" s="2">
        <v>36487.1</v>
      </c>
      <c r="E176" s="2">
        <v>35614.6</v>
      </c>
    </row>
    <row r="177" spans="1:12" x14ac:dyDescent="0.25">
      <c r="A177" s="18">
        <v>40452</v>
      </c>
      <c r="B177" s="2">
        <v>36085.9</v>
      </c>
      <c r="C177" s="2">
        <v>34743.199999999997</v>
      </c>
      <c r="D177" s="2">
        <v>36538.199999999997</v>
      </c>
      <c r="E177" s="2">
        <v>35391.199999999997</v>
      </c>
    </row>
    <row r="178" spans="1:12" x14ac:dyDescent="0.25">
      <c r="A178" s="18">
        <v>40483</v>
      </c>
      <c r="B178" s="2">
        <v>34793.5</v>
      </c>
      <c r="C178" s="2">
        <v>34133.5</v>
      </c>
      <c r="D178" s="2">
        <v>35964.199999999997</v>
      </c>
      <c r="E178" s="2">
        <v>35256.5</v>
      </c>
    </row>
    <row r="179" spans="1:12" x14ac:dyDescent="0.25">
      <c r="A179" s="18">
        <v>40513</v>
      </c>
      <c r="B179" s="2">
        <v>33244.800000000003</v>
      </c>
      <c r="C179" s="2">
        <v>34495.4</v>
      </c>
      <c r="D179" s="2">
        <v>34180.699999999997</v>
      </c>
      <c r="E179" s="2">
        <v>35438.300000000003</v>
      </c>
      <c r="H179" s="4"/>
    </row>
    <row r="180" spans="1:12" x14ac:dyDescent="0.25">
      <c r="A180" s="18">
        <v>40544</v>
      </c>
      <c r="B180" s="2">
        <v>33125.599999999999</v>
      </c>
      <c r="C180" s="2">
        <v>36308.199999999997</v>
      </c>
      <c r="D180" s="2">
        <v>33423.1</v>
      </c>
      <c r="E180" s="2">
        <v>36793.599999999999</v>
      </c>
      <c r="H180" s="13">
        <v>2011</v>
      </c>
      <c r="I180" s="2">
        <f t="shared" ref="I180" si="52">SUM(B180:B191)</f>
        <v>446666.10000000003</v>
      </c>
      <c r="J180" s="2">
        <f t="shared" ref="J180" si="53">SUM(C180:C191)</f>
        <v>446666</v>
      </c>
      <c r="K180" s="2">
        <f t="shared" ref="K180" si="54">SUM(D180:D191)</f>
        <v>456045</v>
      </c>
      <c r="L180" s="2">
        <f t="shared" ref="L180" si="55">SUM(E180:E191)</f>
        <v>456044.89999999997</v>
      </c>
    </row>
    <row r="181" spans="1:12" x14ac:dyDescent="0.25">
      <c r="A181" s="18">
        <v>40575</v>
      </c>
      <c r="B181" s="2">
        <v>32757</v>
      </c>
      <c r="C181" s="2">
        <v>35171.599999999999</v>
      </c>
      <c r="D181" s="2">
        <v>33229.4</v>
      </c>
      <c r="E181" s="2">
        <v>35709.1</v>
      </c>
    </row>
    <row r="182" spans="1:12" x14ac:dyDescent="0.25">
      <c r="A182" s="18">
        <v>40603</v>
      </c>
      <c r="B182" s="2">
        <v>38967.9</v>
      </c>
      <c r="C182" s="2">
        <v>36493.300000000003</v>
      </c>
      <c r="D182" s="2">
        <v>40249.9</v>
      </c>
      <c r="E182" s="2">
        <v>37331.4</v>
      </c>
    </row>
    <row r="183" spans="1:12" x14ac:dyDescent="0.25">
      <c r="A183" s="18">
        <v>40634</v>
      </c>
      <c r="B183" s="2">
        <v>36114</v>
      </c>
      <c r="C183" s="2">
        <v>36328.199999999997</v>
      </c>
      <c r="D183" s="2">
        <v>36897.699999999997</v>
      </c>
      <c r="E183" s="2">
        <v>37046</v>
      </c>
    </row>
    <row r="184" spans="1:12" x14ac:dyDescent="0.25">
      <c r="A184" s="18">
        <v>40664</v>
      </c>
      <c r="B184" s="2">
        <v>37523.1</v>
      </c>
      <c r="C184" s="2">
        <v>36949.599999999999</v>
      </c>
      <c r="D184" s="2">
        <v>38598.800000000003</v>
      </c>
      <c r="E184" s="2">
        <v>37738.1</v>
      </c>
    </row>
    <row r="185" spans="1:12" x14ac:dyDescent="0.25">
      <c r="A185" s="18">
        <v>40695</v>
      </c>
      <c r="B185" s="2">
        <v>38755.9</v>
      </c>
      <c r="C185" s="2">
        <v>36852.800000000003</v>
      </c>
      <c r="D185" s="2">
        <v>39422</v>
      </c>
      <c r="E185" s="2">
        <v>37422.800000000003</v>
      </c>
    </row>
    <row r="186" spans="1:12" x14ac:dyDescent="0.25">
      <c r="A186" s="18">
        <v>40725</v>
      </c>
      <c r="B186" s="2">
        <v>35642.199999999997</v>
      </c>
      <c r="C186" s="2">
        <v>36997.800000000003</v>
      </c>
      <c r="D186" s="2">
        <v>35923</v>
      </c>
      <c r="E186" s="2">
        <v>37515.800000000003</v>
      </c>
    </row>
    <row r="187" spans="1:12" x14ac:dyDescent="0.25">
      <c r="A187" s="18">
        <v>40756</v>
      </c>
      <c r="B187" s="2">
        <v>39349.4</v>
      </c>
      <c r="C187" s="2">
        <v>37748.800000000003</v>
      </c>
      <c r="D187" s="2">
        <v>40177.1</v>
      </c>
      <c r="E187" s="2">
        <v>38521.300000000003</v>
      </c>
    </row>
    <row r="188" spans="1:12" x14ac:dyDescent="0.25">
      <c r="A188" s="18">
        <v>40787</v>
      </c>
      <c r="B188" s="2">
        <v>38576.800000000003</v>
      </c>
      <c r="C188" s="2">
        <v>37792.400000000001</v>
      </c>
      <c r="D188" s="2">
        <v>39337.699999999997</v>
      </c>
      <c r="E188" s="2">
        <v>38783.699999999997</v>
      </c>
    </row>
    <row r="189" spans="1:12" x14ac:dyDescent="0.25">
      <c r="A189" s="18">
        <v>40817</v>
      </c>
      <c r="B189" s="2">
        <v>39999.199999999997</v>
      </c>
      <c r="C189" s="2">
        <v>38758.800000000003</v>
      </c>
      <c r="D189" s="2">
        <v>41036.400000000001</v>
      </c>
      <c r="E189" s="2">
        <v>39927.300000000003</v>
      </c>
    </row>
    <row r="190" spans="1:12" x14ac:dyDescent="0.25">
      <c r="A190" s="18">
        <v>40848</v>
      </c>
      <c r="B190" s="2">
        <v>39297.4</v>
      </c>
      <c r="C190" s="2">
        <v>38348.199999999997</v>
      </c>
      <c r="D190" s="2">
        <v>40478.5</v>
      </c>
      <c r="E190" s="2">
        <v>39573.800000000003</v>
      </c>
    </row>
    <row r="191" spans="1:12" x14ac:dyDescent="0.25">
      <c r="A191" s="18">
        <v>40878</v>
      </c>
      <c r="B191" s="2">
        <v>36557.599999999999</v>
      </c>
      <c r="C191" s="2">
        <v>38916.300000000003</v>
      </c>
      <c r="D191" s="2">
        <v>37271.4</v>
      </c>
      <c r="E191" s="2">
        <v>39682</v>
      </c>
    </row>
    <row r="192" spans="1:12" x14ac:dyDescent="0.25">
      <c r="A192" s="18">
        <v>40909</v>
      </c>
      <c r="B192" s="2">
        <v>35957.5</v>
      </c>
      <c r="C192" s="2">
        <v>38790.9</v>
      </c>
      <c r="D192" s="2">
        <v>36855.800000000003</v>
      </c>
      <c r="E192" s="2">
        <v>39705.300000000003</v>
      </c>
      <c r="H192" s="13">
        <v>2012</v>
      </c>
      <c r="I192" s="2">
        <f t="shared" ref="I192" si="56">SUM(B192:B203)</f>
        <v>462071.7</v>
      </c>
      <c r="J192" s="2">
        <f t="shared" ref="J192" si="57">SUM(C192:C203)</f>
        <v>462071.8</v>
      </c>
      <c r="K192" s="2">
        <f t="shared" ref="K192" si="58">SUM(D192:D203)</f>
        <v>474800.2</v>
      </c>
      <c r="L192" s="2">
        <f t="shared" ref="L192" si="59">SUM(E192:E203)</f>
        <v>474800.30000000005</v>
      </c>
    </row>
    <row r="193" spans="1:12" x14ac:dyDescent="0.25">
      <c r="A193" s="18">
        <v>40940</v>
      </c>
      <c r="B193" s="2">
        <v>37188.199999999997</v>
      </c>
      <c r="C193" s="2">
        <v>38728.6</v>
      </c>
      <c r="D193" s="2">
        <v>38082.699999999997</v>
      </c>
      <c r="E193" s="2">
        <v>39610.300000000003</v>
      </c>
    </row>
    <row r="194" spans="1:12" x14ac:dyDescent="0.25">
      <c r="A194" s="18">
        <v>40969</v>
      </c>
      <c r="B194" s="2">
        <v>40557</v>
      </c>
      <c r="C194" s="2">
        <v>38575</v>
      </c>
      <c r="D194" s="2">
        <v>41548.300000000003</v>
      </c>
      <c r="E194" s="2">
        <v>39498.6</v>
      </c>
    </row>
    <row r="195" spans="1:12" x14ac:dyDescent="0.25">
      <c r="A195" s="18">
        <v>41000</v>
      </c>
      <c r="B195" s="2">
        <v>38466.699999999997</v>
      </c>
      <c r="C195" s="2">
        <v>38593.5</v>
      </c>
      <c r="D195" s="2">
        <v>39222.9</v>
      </c>
      <c r="E195" s="2">
        <v>39328.400000000001</v>
      </c>
    </row>
    <row r="196" spans="1:12" x14ac:dyDescent="0.25">
      <c r="A196" s="18">
        <v>41030</v>
      </c>
      <c r="B196" s="2">
        <v>40237.300000000003</v>
      </c>
      <c r="C196" s="2">
        <v>38547.300000000003</v>
      </c>
      <c r="D196" s="2">
        <v>41543.199999999997</v>
      </c>
      <c r="E196" s="2">
        <v>39910.300000000003</v>
      </c>
    </row>
    <row r="197" spans="1:12" x14ac:dyDescent="0.25">
      <c r="A197" s="18">
        <v>41061</v>
      </c>
      <c r="B197" s="2">
        <v>40583.199999999997</v>
      </c>
      <c r="C197" s="2">
        <v>39588.300000000003</v>
      </c>
      <c r="D197" s="2">
        <v>41474</v>
      </c>
      <c r="E197" s="2">
        <v>40525.599999999999</v>
      </c>
    </row>
    <row r="198" spans="1:12" x14ac:dyDescent="0.25">
      <c r="A198" s="18">
        <v>41091</v>
      </c>
      <c r="B198" s="2">
        <v>38170.5</v>
      </c>
      <c r="C198" s="2">
        <v>39234.5</v>
      </c>
      <c r="D198" s="2">
        <v>39533.300000000003</v>
      </c>
      <c r="E198" s="2">
        <v>40559.599999999999</v>
      </c>
    </row>
    <row r="199" spans="1:12" x14ac:dyDescent="0.25">
      <c r="A199" s="18">
        <v>41122</v>
      </c>
      <c r="B199" s="2">
        <v>39581.699999999997</v>
      </c>
      <c r="C199" s="2">
        <v>38095.4</v>
      </c>
      <c r="D199" s="2">
        <v>40610.1</v>
      </c>
      <c r="E199" s="2">
        <v>39065.1</v>
      </c>
    </row>
    <row r="200" spans="1:12" x14ac:dyDescent="0.25">
      <c r="A200" s="18">
        <v>41153</v>
      </c>
      <c r="B200" s="2">
        <v>37228.6</v>
      </c>
      <c r="C200" s="2">
        <v>38039.9</v>
      </c>
      <c r="D200" s="2">
        <v>38045</v>
      </c>
      <c r="E200" s="2">
        <v>38903.9</v>
      </c>
    </row>
    <row r="201" spans="1:12" x14ac:dyDescent="0.25">
      <c r="A201" s="18">
        <v>41183</v>
      </c>
      <c r="B201" s="2">
        <v>39961.699999999997</v>
      </c>
      <c r="C201" s="2">
        <v>37559.5</v>
      </c>
      <c r="D201" s="2">
        <v>41141.5</v>
      </c>
      <c r="E201" s="2">
        <v>38667.1</v>
      </c>
    </row>
    <row r="202" spans="1:12" x14ac:dyDescent="0.25">
      <c r="A202" s="18">
        <v>41214</v>
      </c>
      <c r="B202" s="2">
        <v>39231.699999999997</v>
      </c>
      <c r="C202" s="2">
        <v>38589.599999999999</v>
      </c>
      <c r="D202" s="2">
        <v>40825</v>
      </c>
      <c r="E202" s="2">
        <v>40145.199999999997</v>
      </c>
    </row>
    <row r="203" spans="1:12" x14ac:dyDescent="0.25">
      <c r="A203" s="18">
        <v>41244</v>
      </c>
      <c r="B203" s="2">
        <v>34907.599999999999</v>
      </c>
      <c r="C203" s="2">
        <v>37729.300000000003</v>
      </c>
      <c r="D203" s="2">
        <v>35918.400000000001</v>
      </c>
      <c r="E203" s="2">
        <v>38880.9</v>
      </c>
      <c r="H203" s="4"/>
    </row>
    <row r="204" spans="1:12" x14ac:dyDescent="0.25">
      <c r="A204" s="18">
        <v>41275</v>
      </c>
      <c r="B204" s="2">
        <v>36830.300000000003</v>
      </c>
      <c r="C204" s="2">
        <v>38732.5</v>
      </c>
      <c r="D204" s="2">
        <v>37351.300000000003</v>
      </c>
      <c r="E204" s="2">
        <v>39476.699999999997</v>
      </c>
      <c r="H204" s="13">
        <v>2013</v>
      </c>
      <c r="I204" s="2">
        <f t="shared" ref="I204" si="60">SUM(B204:B215)</f>
        <v>475660.5</v>
      </c>
      <c r="J204" s="2">
        <f t="shared" ref="J204" si="61">SUM(C204:C215)</f>
        <v>475660.9</v>
      </c>
      <c r="K204" s="2">
        <f t="shared" ref="K204" si="62">SUM(D204:D215)</f>
        <v>487370.10000000003</v>
      </c>
      <c r="L204" s="2">
        <f t="shared" ref="L204" si="63">SUM(E204:E215)</f>
        <v>487370.1</v>
      </c>
    </row>
    <row r="205" spans="1:12" x14ac:dyDescent="0.25">
      <c r="A205" s="18">
        <v>41306</v>
      </c>
      <c r="B205" s="2">
        <v>36266.1</v>
      </c>
      <c r="C205" s="2">
        <v>39122.699999999997</v>
      </c>
      <c r="D205" s="2">
        <v>37375.4</v>
      </c>
      <c r="E205" s="2">
        <v>40181.599999999999</v>
      </c>
    </row>
    <row r="206" spans="1:12" x14ac:dyDescent="0.25">
      <c r="A206" s="18">
        <v>41334</v>
      </c>
      <c r="B206" s="2">
        <v>40123.599999999999</v>
      </c>
      <c r="C206" s="2">
        <v>39438.5</v>
      </c>
      <c r="D206" s="2">
        <v>40940.1</v>
      </c>
      <c r="E206" s="2">
        <v>40214.9</v>
      </c>
    </row>
    <row r="207" spans="1:12" x14ac:dyDescent="0.25">
      <c r="A207" s="18">
        <v>41365</v>
      </c>
      <c r="B207" s="2">
        <v>40955.800000000003</v>
      </c>
      <c r="C207" s="2">
        <v>39422</v>
      </c>
      <c r="D207" s="2">
        <v>42114.6</v>
      </c>
      <c r="E207" s="2">
        <v>40718.5</v>
      </c>
    </row>
    <row r="208" spans="1:12" x14ac:dyDescent="0.25">
      <c r="A208" s="18">
        <v>41395</v>
      </c>
      <c r="B208" s="2">
        <v>40309.4</v>
      </c>
      <c r="C208" s="2">
        <v>38624.800000000003</v>
      </c>
      <c r="D208" s="2">
        <v>41961.9</v>
      </c>
      <c r="E208" s="2">
        <v>40451.699999999997</v>
      </c>
    </row>
    <row r="209" spans="1:12" x14ac:dyDescent="0.25">
      <c r="A209" s="18">
        <v>41426</v>
      </c>
      <c r="B209" s="2">
        <v>39809.9</v>
      </c>
      <c r="C209" s="2">
        <v>39433.5</v>
      </c>
      <c r="D209" s="2">
        <v>40546.699999999997</v>
      </c>
      <c r="E209" s="2">
        <v>39979.4</v>
      </c>
    </row>
    <row r="210" spans="1:12" x14ac:dyDescent="0.25">
      <c r="A210" s="18">
        <v>41456</v>
      </c>
      <c r="B210" s="2">
        <v>39073</v>
      </c>
      <c r="C210" s="2">
        <v>39202.699999999997</v>
      </c>
      <c r="D210" s="2">
        <v>40127.199999999997</v>
      </c>
      <c r="E210" s="2">
        <v>40314.400000000001</v>
      </c>
    </row>
    <row r="211" spans="1:12" x14ac:dyDescent="0.25">
      <c r="A211" s="18">
        <v>41487</v>
      </c>
      <c r="B211" s="2">
        <v>40930.300000000003</v>
      </c>
      <c r="C211" s="2">
        <v>40190.300000000003</v>
      </c>
      <c r="D211" s="2">
        <v>42023.4</v>
      </c>
      <c r="E211" s="2">
        <v>41469.4</v>
      </c>
    </row>
    <row r="212" spans="1:12" x14ac:dyDescent="0.25">
      <c r="A212" s="18">
        <v>41518</v>
      </c>
      <c r="B212" s="2">
        <v>40399.5</v>
      </c>
      <c r="C212" s="2">
        <v>40297.5</v>
      </c>
      <c r="D212" s="2">
        <v>41178.300000000003</v>
      </c>
      <c r="E212" s="2">
        <v>41079.9</v>
      </c>
    </row>
    <row r="213" spans="1:12" x14ac:dyDescent="0.25">
      <c r="A213" s="18">
        <v>41548</v>
      </c>
      <c r="B213" s="2">
        <v>42342.7</v>
      </c>
      <c r="C213" s="2">
        <v>39898.199999999997</v>
      </c>
      <c r="D213" s="2">
        <v>43327.7</v>
      </c>
      <c r="E213" s="2">
        <v>40690.199999999997</v>
      </c>
    </row>
    <row r="214" spans="1:12" x14ac:dyDescent="0.25">
      <c r="A214" s="18">
        <v>41579</v>
      </c>
      <c r="B214" s="2">
        <v>40299.4</v>
      </c>
      <c r="C214" s="2">
        <v>40547</v>
      </c>
      <c r="D214" s="2">
        <v>41401.300000000003</v>
      </c>
      <c r="E214" s="2">
        <v>41422.6</v>
      </c>
    </row>
    <row r="215" spans="1:12" x14ac:dyDescent="0.25">
      <c r="A215" s="18">
        <v>41609</v>
      </c>
      <c r="B215" s="2">
        <v>38320.5</v>
      </c>
      <c r="C215" s="2">
        <v>40751.199999999997</v>
      </c>
      <c r="D215" s="2">
        <v>39022.199999999997</v>
      </c>
      <c r="E215" s="2">
        <v>41370.800000000003</v>
      </c>
    </row>
    <row r="216" spans="1:12" x14ac:dyDescent="0.25">
      <c r="A216" s="18">
        <v>41640</v>
      </c>
      <c r="B216" s="2">
        <v>37887.199999999997</v>
      </c>
      <c r="C216" s="2">
        <v>40096.5</v>
      </c>
      <c r="D216" s="2">
        <v>38845</v>
      </c>
      <c r="E216" s="2">
        <v>41301.199999999997</v>
      </c>
      <c r="H216" s="13">
        <v>2014</v>
      </c>
      <c r="I216" s="2">
        <f t="shared" ref="I216" si="64">SUM(B216:B227)</f>
        <v>512200</v>
      </c>
      <c r="J216" s="2">
        <f t="shared" ref="J216" si="65">SUM(C216:C227)</f>
        <v>512199.99999999994</v>
      </c>
      <c r="K216" s="2">
        <f t="shared" ref="K216" si="66">SUM(D216:D227)</f>
        <v>524660.9</v>
      </c>
      <c r="L216" s="2">
        <f t="shared" ref="L216" si="67">SUM(E216:E227)</f>
        <v>524660.69999999995</v>
      </c>
    </row>
    <row r="217" spans="1:12" x14ac:dyDescent="0.25">
      <c r="A217" s="18">
        <v>41671</v>
      </c>
      <c r="B217" s="2">
        <v>38481.9</v>
      </c>
      <c r="C217" s="2">
        <v>41564.300000000003</v>
      </c>
      <c r="D217" s="2">
        <v>39419.199999999997</v>
      </c>
      <c r="E217" s="2">
        <v>42617.2</v>
      </c>
    </row>
    <row r="218" spans="1:12" x14ac:dyDescent="0.25">
      <c r="A218" s="18">
        <v>41699</v>
      </c>
      <c r="B218" s="2">
        <v>43236.800000000003</v>
      </c>
      <c r="C218" s="2">
        <v>41771.599999999999</v>
      </c>
      <c r="D218" s="2">
        <v>44388.9</v>
      </c>
      <c r="E218" s="2">
        <v>42909.2</v>
      </c>
    </row>
    <row r="219" spans="1:12" x14ac:dyDescent="0.25">
      <c r="A219" s="18">
        <v>41730</v>
      </c>
      <c r="B219" s="2">
        <v>43552.800000000003</v>
      </c>
      <c r="C219" s="2">
        <v>42559.9</v>
      </c>
      <c r="D219" s="2">
        <v>44361.5</v>
      </c>
      <c r="E219" s="2">
        <v>43374.2</v>
      </c>
    </row>
    <row r="220" spans="1:12" x14ac:dyDescent="0.25">
      <c r="A220" s="18">
        <v>41760</v>
      </c>
      <c r="B220" s="2">
        <v>44543.3</v>
      </c>
      <c r="C220" s="2">
        <v>43619.4</v>
      </c>
      <c r="D220" s="2">
        <v>45708.7</v>
      </c>
      <c r="E220" s="2">
        <v>44679.199999999997</v>
      </c>
    </row>
    <row r="221" spans="1:12" x14ac:dyDescent="0.25">
      <c r="A221" s="18">
        <v>41791</v>
      </c>
      <c r="B221" s="2">
        <v>43725.7</v>
      </c>
      <c r="C221" s="2">
        <v>42533</v>
      </c>
      <c r="D221" s="2">
        <v>44819.6</v>
      </c>
      <c r="E221" s="2">
        <v>43496.6</v>
      </c>
    </row>
    <row r="222" spans="1:12" x14ac:dyDescent="0.25">
      <c r="A222" s="18">
        <v>41821</v>
      </c>
      <c r="B222" s="2">
        <v>41978</v>
      </c>
      <c r="C222" s="2">
        <v>42240.3</v>
      </c>
      <c r="D222" s="2">
        <v>43540.6</v>
      </c>
      <c r="E222" s="2">
        <v>43622.9</v>
      </c>
    </row>
    <row r="223" spans="1:12" x14ac:dyDescent="0.25">
      <c r="A223" s="18">
        <v>41852</v>
      </c>
      <c r="B223" s="2">
        <v>43622.6</v>
      </c>
      <c r="C223" s="2">
        <v>43461.1</v>
      </c>
      <c r="D223" s="2">
        <v>44098.7</v>
      </c>
      <c r="E223" s="2">
        <v>43837.599999999999</v>
      </c>
    </row>
    <row r="224" spans="1:12" x14ac:dyDescent="0.25">
      <c r="A224" s="18">
        <v>41883</v>
      </c>
      <c r="B224" s="2">
        <v>44084</v>
      </c>
      <c r="C224" s="2">
        <v>43338.5</v>
      </c>
      <c r="D224" s="2">
        <v>45313.5</v>
      </c>
      <c r="E224" s="2">
        <v>44366.5</v>
      </c>
    </row>
    <row r="225" spans="1:12" x14ac:dyDescent="0.25">
      <c r="A225" s="18">
        <v>41913</v>
      </c>
      <c r="B225" s="2">
        <v>46769.3</v>
      </c>
      <c r="C225" s="2">
        <v>44303.1</v>
      </c>
      <c r="D225" s="2">
        <v>47761.7</v>
      </c>
      <c r="E225" s="2">
        <v>45201</v>
      </c>
    </row>
    <row r="226" spans="1:12" x14ac:dyDescent="0.25">
      <c r="A226" s="18">
        <v>41944</v>
      </c>
      <c r="B226" s="2">
        <v>42169.7</v>
      </c>
      <c r="C226" s="2">
        <v>43106</v>
      </c>
      <c r="D226" s="2">
        <v>43549.9</v>
      </c>
      <c r="E226" s="2">
        <v>44430.3</v>
      </c>
    </row>
    <row r="227" spans="1:12" x14ac:dyDescent="0.25">
      <c r="A227" s="18">
        <v>41974</v>
      </c>
      <c r="B227" s="2">
        <v>42148.7</v>
      </c>
      <c r="C227" s="2">
        <v>43606.3</v>
      </c>
      <c r="D227" s="2">
        <v>42853.599999999999</v>
      </c>
      <c r="E227" s="2">
        <v>44824.800000000003</v>
      </c>
      <c r="H227" s="4"/>
    </row>
    <row r="228" spans="1:12" x14ac:dyDescent="0.25">
      <c r="A228" s="18">
        <v>42005</v>
      </c>
      <c r="B228" s="2">
        <v>40301.5</v>
      </c>
      <c r="C228" s="2">
        <v>43503.1</v>
      </c>
      <c r="D228" s="2">
        <v>41373.9</v>
      </c>
      <c r="E228" s="2">
        <v>44695.3</v>
      </c>
      <c r="H228" s="13">
        <v>2015</v>
      </c>
      <c r="I228" s="2">
        <f t="shared" ref="I228" si="68">SUM(B228:B239)</f>
        <v>536152</v>
      </c>
      <c r="J228" s="2">
        <f t="shared" ref="J228" si="69">SUM(C228:C239)</f>
        <v>536151.69999999995</v>
      </c>
      <c r="K228" s="2">
        <f t="shared" ref="K228" si="70">SUM(D228:D239)</f>
        <v>548681.79999999993</v>
      </c>
      <c r="L228" s="2">
        <f t="shared" ref="L228" si="71">SUM(E228:E239)</f>
        <v>548681.89999999991</v>
      </c>
    </row>
    <row r="229" spans="1:12" x14ac:dyDescent="0.25">
      <c r="A229" s="18">
        <v>42036</v>
      </c>
      <c r="B229" s="2">
        <v>40377.300000000003</v>
      </c>
      <c r="C229" s="2">
        <v>43583</v>
      </c>
      <c r="D229" s="2">
        <v>41349.4</v>
      </c>
      <c r="E229" s="2">
        <v>44556.4</v>
      </c>
    </row>
    <row r="230" spans="1:12" x14ac:dyDescent="0.25">
      <c r="A230" s="18">
        <v>42064</v>
      </c>
      <c r="B230" s="2">
        <v>47572.800000000003</v>
      </c>
      <c r="C230" s="2">
        <v>45470.400000000001</v>
      </c>
      <c r="D230" s="2">
        <v>48717.5</v>
      </c>
      <c r="E230" s="2">
        <v>46561</v>
      </c>
    </row>
    <row r="231" spans="1:12" x14ac:dyDescent="0.25">
      <c r="A231" s="18">
        <v>42095</v>
      </c>
      <c r="B231" s="2">
        <v>45315.3</v>
      </c>
      <c r="C231" s="2">
        <v>44198.6</v>
      </c>
      <c r="D231" s="2">
        <v>46237.8</v>
      </c>
      <c r="E231" s="2">
        <v>45273.1</v>
      </c>
    </row>
    <row r="232" spans="1:12" x14ac:dyDescent="0.25">
      <c r="A232" s="18">
        <v>42125</v>
      </c>
      <c r="B232" s="2">
        <v>44608.800000000003</v>
      </c>
      <c r="C232" s="2">
        <v>44375.6</v>
      </c>
      <c r="D232" s="2">
        <v>45594.9</v>
      </c>
      <c r="E232" s="2">
        <v>45144.3</v>
      </c>
    </row>
    <row r="233" spans="1:12" x14ac:dyDescent="0.25">
      <c r="A233" s="18">
        <v>42156</v>
      </c>
      <c r="B233" s="2">
        <v>46262.8</v>
      </c>
      <c r="C233" s="2">
        <v>44018.5</v>
      </c>
      <c r="D233" s="2">
        <v>47524.7</v>
      </c>
      <c r="E233" s="2">
        <v>45253</v>
      </c>
    </row>
    <row r="234" spans="1:12" x14ac:dyDescent="0.25">
      <c r="A234" s="18">
        <v>42186</v>
      </c>
      <c r="B234" s="2">
        <v>45035.8</v>
      </c>
      <c r="C234" s="2">
        <v>45262.400000000001</v>
      </c>
      <c r="D234" s="2">
        <v>45947.5</v>
      </c>
      <c r="E234" s="2">
        <v>46025.599999999999</v>
      </c>
    </row>
    <row r="235" spans="1:12" x14ac:dyDescent="0.25">
      <c r="A235" s="18">
        <v>42217</v>
      </c>
      <c r="B235" s="2">
        <v>45823.4</v>
      </c>
      <c r="C235" s="2">
        <v>45280.7</v>
      </c>
      <c r="D235" s="2">
        <v>46967.1</v>
      </c>
      <c r="E235" s="2">
        <v>46363.1</v>
      </c>
    </row>
    <row r="236" spans="1:12" x14ac:dyDescent="0.25">
      <c r="A236" s="18">
        <v>42248</v>
      </c>
      <c r="B236" s="2">
        <v>46148.2</v>
      </c>
      <c r="C236" s="2">
        <v>45082.1</v>
      </c>
      <c r="D236" s="2">
        <v>47152.2</v>
      </c>
      <c r="E236" s="2">
        <v>46353.1</v>
      </c>
    </row>
    <row r="237" spans="1:12" x14ac:dyDescent="0.25">
      <c r="A237" s="18">
        <v>42278</v>
      </c>
      <c r="B237" s="2">
        <v>46173.599999999999</v>
      </c>
      <c r="C237" s="2">
        <v>44816.1</v>
      </c>
      <c r="D237" s="2">
        <v>47267.1</v>
      </c>
      <c r="E237" s="2">
        <v>45762.2</v>
      </c>
    </row>
    <row r="238" spans="1:12" x14ac:dyDescent="0.25">
      <c r="A238" s="18">
        <v>42309</v>
      </c>
      <c r="B238" s="2">
        <v>44797.3</v>
      </c>
      <c r="C238" s="2">
        <v>45161.2</v>
      </c>
      <c r="D238" s="2">
        <v>46048</v>
      </c>
      <c r="E238" s="2">
        <v>46205.599999999999</v>
      </c>
    </row>
    <row r="239" spans="1:12" x14ac:dyDescent="0.25">
      <c r="A239" s="18">
        <v>42339</v>
      </c>
      <c r="B239" s="2">
        <v>43735.199999999997</v>
      </c>
      <c r="C239" s="2">
        <v>45400</v>
      </c>
      <c r="D239" s="2">
        <v>44501.7</v>
      </c>
      <c r="E239" s="2">
        <v>46489.2</v>
      </c>
    </row>
    <row r="240" spans="1:12" x14ac:dyDescent="0.25">
      <c r="A240" s="18">
        <v>42370</v>
      </c>
      <c r="B240" s="2">
        <v>41572.400000000001</v>
      </c>
      <c r="C240" s="2">
        <v>45683.8</v>
      </c>
      <c r="D240" s="2">
        <v>42556.9</v>
      </c>
      <c r="E240" s="2">
        <v>46825.3</v>
      </c>
      <c r="H240" s="13">
        <v>2016</v>
      </c>
      <c r="I240" s="2">
        <f t="shared" ref="I240" si="72">SUM(B240:B251)</f>
        <v>533251.30000000005</v>
      </c>
      <c r="J240" s="2">
        <f t="shared" ref="J240" si="73">SUM(C240:C251)</f>
        <v>533251.4</v>
      </c>
      <c r="K240" s="2">
        <f t="shared" ref="K240" si="74">SUM(D240:D251)</f>
        <v>547349.10000000009</v>
      </c>
      <c r="L240" s="2">
        <f t="shared" ref="L240" si="75">SUM(E240:E251)</f>
        <v>547349.19999999995</v>
      </c>
    </row>
    <row r="241" spans="1:12" x14ac:dyDescent="0.25">
      <c r="A241" s="18">
        <v>42401</v>
      </c>
      <c r="B241" s="2">
        <v>43035.199999999997</v>
      </c>
      <c r="C241" s="2">
        <v>45354.3</v>
      </c>
      <c r="D241" s="2">
        <v>44133.4</v>
      </c>
      <c r="E241" s="2">
        <v>46555</v>
      </c>
    </row>
    <row r="242" spans="1:12" x14ac:dyDescent="0.25">
      <c r="A242" s="18">
        <v>42430</v>
      </c>
      <c r="B242" s="2">
        <v>45776.1</v>
      </c>
      <c r="C242" s="2">
        <v>43300</v>
      </c>
      <c r="D242" s="2">
        <v>47167.5</v>
      </c>
      <c r="E242" s="2">
        <v>44744.3</v>
      </c>
    </row>
    <row r="243" spans="1:12" x14ac:dyDescent="0.25">
      <c r="A243" s="18">
        <v>42461</v>
      </c>
      <c r="B243" s="2">
        <v>44054.400000000001</v>
      </c>
      <c r="C243" s="2">
        <v>43525.9</v>
      </c>
      <c r="D243" s="2">
        <v>45224.4</v>
      </c>
      <c r="E243" s="2">
        <v>44638.7</v>
      </c>
    </row>
    <row r="244" spans="1:12" x14ac:dyDescent="0.25">
      <c r="A244" s="18">
        <v>42491</v>
      </c>
      <c r="B244" s="2">
        <v>44586.6</v>
      </c>
      <c r="C244" s="2">
        <v>43444.9</v>
      </c>
      <c r="D244" s="2">
        <v>45733.1</v>
      </c>
      <c r="E244" s="2">
        <v>44529.7</v>
      </c>
    </row>
    <row r="245" spans="1:12" x14ac:dyDescent="0.25">
      <c r="A245" s="18">
        <v>42522</v>
      </c>
      <c r="B245" s="2">
        <v>46334.7</v>
      </c>
      <c r="C245" s="2">
        <v>43811.4</v>
      </c>
      <c r="D245" s="2">
        <v>47477.2</v>
      </c>
      <c r="E245" s="2">
        <v>44896.4</v>
      </c>
    </row>
    <row r="246" spans="1:12" x14ac:dyDescent="0.25">
      <c r="A246" s="18">
        <v>42552</v>
      </c>
      <c r="B246" s="2">
        <v>42082</v>
      </c>
      <c r="C246" s="2">
        <v>43529.2</v>
      </c>
      <c r="D246" s="2">
        <v>43251.7</v>
      </c>
      <c r="E246" s="2">
        <v>44611.1</v>
      </c>
    </row>
    <row r="247" spans="1:12" x14ac:dyDescent="0.25">
      <c r="A247" s="18">
        <v>42583</v>
      </c>
      <c r="B247" s="2">
        <v>46434.9</v>
      </c>
      <c r="C247" s="2">
        <v>44497.1</v>
      </c>
      <c r="D247" s="2">
        <v>47660.7</v>
      </c>
      <c r="E247" s="2">
        <v>45670</v>
      </c>
    </row>
    <row r="248" spans="1:12" x14ac:dyDescent="0.25">
      <c r="A248" s="18">
        <v>42614</v>
      </c>
      <c r="B248" s="2">
        <v>47727.3</v>
      </c>
      <c r="C248" s="2">
        <v>46990</v>
      </c>
      <c r="D248" s="2">
        <v>48775.9</v>
      </c>
      <c r="E248" s="2">
        <v>48036.7</v>
      </c>
    </row>
    <row r="249" spans="1:12" x14ac:dyDescent="0.25">
      <c r="A249" s="18">
        <v>42644</v>
      </c>
      <c r="B249" s="2">
        <v>45017.4</v>
      </c>
      <c r="C249" s="2">
        <v>44381.8</v>
      </c>
      <c r="D249" s="2">
        <v>46506.2</v>
      </c>
      <c r="E249" s="2">
        <v>45793.599999999999</v>
      </c>
    </row>
    <row r="250" spans="1:12" x14ac:dyDescent="0.25">
      <c r="A250" s="18">
        <v>42675</v>
      </c>
      <c r="B250" s="2">
        <v>44628.2</v>
      </c>
      <c r="C250" s="2">
        <v>44366.7</v>
      </c>
      <c r="D250" s="2">
        <v>45725.1</v>
      </c>
      <c r="E250" s="2">
        <v>45383.199999999997</v>
      </c>
    </row>
    <row r="251" spans="1:12" x14ac:dyDescent="0.25">
      <c r="A251" s="18">
        <v>42705</v>
      </c>
      <c r="B251" s="2">
        <v>42002.1</v>
      </c>
      <c r="C251" s="2">
        <v>44366.3</v>
      </c>
      <c r="D251" s="2">
        <v>43137</v>
      </c>
      <c r="E251" s="2">
        <v>45665.2</v>
      </c>
      <c r="H251" s="4"/>
    </row>
    <row r="252" spans="1:12" x14ac:dyDescent="0.25">
      <c r="A252" s="18">
        <v>42736</v>
      </c>
      <c r="B252" s="2">
        <v>41925.800000000003</v>
      </c>
      <c r="C252" s="2">
        <v>45445.599999999999</v>
      </c>
      <c r="D252" s="2">
        <v>43306</v>
      </c>
      <c r="E252" s="2">
        <v>47072.3</v>
      </c>
      <c r="H252" s="13">
        <v>2017</v>
      </c>
      <c r="I252" s="2">
        <f t="shared" ref="I252" si="76">SUM(B252:B263)</f>
        <v>562029.1</v>
      </c>
      <c r="J252" s="2">
        <f t="shared" ref="J252" si="77">SUM(C252:C263)</f>
        <v>562029</v>
      </c>
      <c r="K252" s="2">
        <f t="shared" ref="K252" si="78">SUM(D252:D263)</f>
        <v>575024.30000000005</v>
      </c>
      <c r="L252" s="2">
        <f t="shared" ref="L252" si="79">SUM(E252:E263)</f>
        <v>575024.29999999993</v>
      </c>
    </row>
    <row r="253" spans="1:12" x14ac:dyDescent="0.25">
      <c r="A253" s="18">
        <v>42767</v>
      </c>
      <c r="B253" s="2">
        <v>42630.2</v>
      </c>
      <c r="C253" s="2">
        <v>45892.7</v>
      </c>
      <c r="D253" s="2">
        <v>43734.9</v>
      </c>
      <c r="E253" s="2">
        <v>47370.9</v>
      </c>
    </row>
    <row r="254" spans="1:12" x14ac:dyDescent="0.25">
      <c r="A254" s="18">
        <v>42795</v>
      </c>
      <c r="B254" s="2">
        <v>49822.2</v>
      </c>
      <c r="C254" s="2">
        <v>46226.6</v>
      </c>
      <c r="D254" s="2">
        <v>50890.8</v>
      </c>
      <c r="E254" s="2">
        <v>47440.7</v>
      </c>
    </row>
    <row r="255" spans="1:12" x14ac:dyDescent="0.25">
      <c r="A255" s="18">
        <v>42826</v>
      </c>
      <c r="B255" s="2">
        <v>46675.8</v>
      </c>
      <c r="C255" s="2">
        <v>47212.6</v>
      </c>
      <c r="D255" s="2">
        <v>47807.9</v>
      </c>
      <c r="E255" s="2">
        <v>48440.800000000003</v>
      </c>
    </row>
    <row r="256" spans="1:12" x14ac:dyDescent="0.25">
      <c r="A256" s="18">
        <v>42856</v>
      </c>
      <c r="B256" s="2">
        <v>50915.6</v>
      </c>
      <c r="C256" s="2">
        <v>48530.7</v>
      </c>
      <c r="D256" s="2">
        <v>52070</v>
      </c>
      <c r="E256" s="2">
        <v>49569.3</v>
      </c>
    </row>
    <row r="257" spans="1:12" x14ac:dyDescent="0.25">
      <c r="A257" s="18">
        <v>42887</v>
      </c>
      <c r="B257" s="2">
        <v>51063.9</v>
      </c>
      <c r="C257" s="2">
        <v>48378.1</v>
      </c>
      <c r="D257" s="2">
        <v>52083.9</v>
      </c>
      <c r="E257" s="2">
        <v>49270.400000000001</v>
      </c>
    </row>
    <row r="258" spans="1:12" x14ac:dyDescent="0.25">
      <c r="A258" s="18">
        <v>42917</v>
      </c>
      <c r="B258" s="2">
        <v>44180.6</v>
      </c>
      <c r="C258" s="2">
        <v>45716.800000000003</v>
      </c>
      <c r="D258" s="2">
        <v>45358.8</v>
      </c>
      <c r="E258" s="2">
        <v>46754.8</v>
      </c>
    </row>
    <row r="259" spans="1:12" x14ac:dyDescent="0.25">
      <c r="A259" s="18">
        <v>42948</v>
      </c>
      <c r="B259" s="2">
        <v>48098.6</v>
      </c>
      <c r="C259" s="2">
        <v>45814.7</v>
      </c>
      <c r="D259" s="2">
        <v>48933.8</v>
      </c>
      <c r="E259" s="2">
        <v>46485.599999999999</v>
      </c>
    </row>
    <row r="260" spans="1:12" x14ac:dyDescent="0.25">
      <c r="A260" s="18">
        <v>42979</v>
      </c>
      <c r="B260" s="2">
        <v>46014.8</v>
      </c>
      <c r="C260" s="2">
        <v>45970.2</v>
      </c>
      <c r="D260" s="2">
        <v>46931.1</v>
      </c>
      <c r="E260" s="2">
        <v>46931</v>
      </c>
    </row>
    <row r="261" spans="1:12" x14ac:dyDescent="0.25">
      <c r="A261" s="18">
        <v>43009</v>
      </c>
      <c r="B261" s="2">
        <v>46475.8</v>
      </c>
      <c r="C261" s="2">
        <v>45360.7</v>
      </c>
      <c r="D261" s="2">
        <v>47466.7</v>
      </c>
      <c r="E261" s="2">
        <v>46322.400000000001</v>
      </c>
    </row>
    <row r="262" spans="1:12" x14ac:dyDescent="0.25">
      <c r="A262" s="18">
        <v>43040</v>
      </c>
      <c r="B262" s="2">
        <v>48880</v>
      </c>
      <c r="C262" s="2">
        <v>48423.9</v>
      </c>
      <c r="D262" s="2">
        <v>49971.1</v>
      </c>
      <c r="E262" s="2">
        <v>49354.5</v>
      </c>
    </row>
    <row r="263" spans="1:12" x14ac:dyDescent="0.25">
      <c r="A263" s="18">
        <v>43070</v>
      </c>
      <c r="B263" s="2">
        <v>45345.8</v>
      </c>
      <c r="C263" s="2">
        <v>49056.4</v>
      </c>
      <c r="D263" s="2">
        <v>46469.3</v>
      </c>
      <c r="E263" s="2">
        <v>50011.6</v>
      </c>
    </row>
    <row r="264" spans="1:12" x14ac:dyDescent="0.25">
      <c r="A264" s="18">
        <v>43101</v>
      </c>
      <c r="B264" s="2">
        <v>43871.8</v>
      </c>
      <c r="C264" s="2">
        <v>46777.7</v>
      </c>
      <c r="D264" s="2">
        <v>44733.7</v>
      </c>
      <c r="E264" s="2">
        <v>47748.2</v>
      </c>
      <c r="H264" s="13">
        <v>2018</v>
      </c>
      <c r="I264" s="2">
        <f t="shared" ref="I264" si="80">SUM(B264:B275)</f>
        <v>595885.69999999995</v>
      </c>
      <c r="J264" s="2">
        <f t="shared" ref="J264" si="81">SUM(C264:C275)</f>
        <v>595885.6</v>
      </c>
      <c r="K264" s="2">
        <f t="shared" ref="K264" si="82">SUM(D264:D275)</f>
        <v>607343.6</v>
      </c>
      <c r="L264" s="2">
        <f t="shared" ref="L264" si="83">SUM(E264:E275)</f>
        <v>607343.4</v>
      </c>
    </row>
    <row r="265" spans="1:12" x14ac:dyDescent="0.25">
      <c r="A265" s="18">
        <v>43132</v>
      </c>
      <c r="B265" s="2">
        <v>44372.4</v>
      </c>
      <c r="C265" s="2">
        <v>48177.599999999999</v>
      </c>
      <c r="D265" s="2">
        <v>45043</v>
      </c>
      <c r="E265" s="2">
        <v>48933.4</v>
      </c>
    </row>
    <row r="266" spans="1:12" x14ac:dyDescent="0.25">
      <c r="A266" s="18">
        <v>43160</v>
      </c>
      <c r="B266" s="2">
        <v>52665.3</v>
      </c>
      <c r="C266" s="2">
        <v>50612.6</v>
      </c>
      <c r="D266" s="2">
        <v>53850.3</v>
      </c>
      <c r="E266" s="2">
        <v>51829.2</v>
      </c>
    </row>
    <row r="267" spans="1:12" x14ac:dyDescent="0.25">
      <c r="A267" s="18">
        <v>43191</v>
      </c>
      <c r="B267" s="2">
        <v>50307.9</v>
      </c>
      <c r="C267" s="2">
        <v>49444.9</v>
      </c>
      <c r="D267" s="2">
        <v>51263.4</v>
      </c>
      <c r="E267" s="2">
        <v>50445.2</v>
      </c>
    </row>
    <row r="268" spans="1:12" x14ac:dyDescent="0.25">
      <c r="A268" s="18">
        <v>43221</v>
      </c>
      <c r="B268" s="2">
        <v>53202.5</v>
      </c>
      <c r="C268" s="2">
        <v>50530.5</v>
      </c>
      <c r="D268" s="2">
        <v>54254.400000000001</v>
      </c>
      <c r="E268" s="2">
        <v>51545.1</v>
      </c>
    </row>
    <row r="269" spans="1:12" x14ac:dyDescent="0.25">
      <c r="A269" s="18">
        <v>43252</v>
      </c>
      <c r="B269" s="2">
        <v>52779.9</v>
      </c>
      <c r="C269" s="2">
        <v>50982.7</v>
      </c>
      <c r="D269" s="2">
        <v>53740.5</v>
      </c>
      <c r="E269" s="2">
        <v>51937.9</v>
      </c>
    </row>
    <row r="270" spans="1:12" x14ac:dyDescent="0.25">
      <c r="A270" s="18">
        <v>43282</v>
      </c>
      <c r="B270" s="2">
        <v>49772.2</v>
      </c>
      <c r="C270" s="2">
        <v>50752.3</v>
      </c>
      <c r="D270" s="2">
        <v>50556.2</v>
      </c>
      <c r="E270" s="2">
        <v>51386.9</v>
      </c>
    </row>
    <row r="271" spans="1:12" x14ac:dyDescent="0.25">
      <c r="A271" s="18">
        <v>43313</v>
      </c>
      <c r="B271" s="2">
        <v>52137.3</v>
      </c>
      <c r="C271" s="2">
        <v>49929.4</v>
      </c>
      <c r="D271" s="2">
        <v>53228.2</v>
      </c>
      <c r="E271" s="2">
        <v>50844.4</v>
      </c>
    </row>
    <row r="272" spans="1:12" x14ac:dyDescent="0.25">
      <c r="A272" s="18">
        <v>43344</v>
      </c>
      <c r="B272" s="2">
        <v>49041.7</v>
      </c>
      <c r="C272" s="2">
        <v>49977.4</v>
      </c>
      <c r="D272" s="2">
        <v>50185.599999999999</v>
      </c>
      <c r="E272" s="2">
        <v>51191.199999999997</v>
      </c>
    </row>
    <row r="273" spans="1:12" x14ac:dyDescent="0.25">
      <c r="A273" s="18">
        <v>43374</v>
      </c>
      <c r="B273" s="2">
        <v>51617.3</v>
      </c>
      <c r="C273" s="2">
        <v>49502.8</v>
      </c>
      <c r="D273" s="2">
        <v>52604.5</v>
      </c>
      <c r="E273" s="2">
        <v>50536.7</v>
      </c>
    </row>
    <row r="274" spans="1:12" x14ac:dyDescent="0.25">
      <c r="A274" s="18">
        <v>43405</v>
      </c>
      <c r="B274" s="2">
        <v>49381.9</v>
      </c>
      <c r="C274" s="2">
        <v>49129.599999999999</v>
      </c>
      <c r="D274" s="2">
        <v>50211.6</v>
      </c>
      <c r="E274" s="2">
        <v>49728.2</v>
      </c>
    </row>
    <row r="275" spans="1:12" x14ac:dyDescent="0.25">
      <c r="A275" s="18">
        <v>43435</v>
      </c>
      <c r="B275" s="2">
        <v>46735.5</v>
      </c>
      <c r="C275" s="2">
        <v>50068.1</v>
      </c>
      <c r="D275" s="2">
        <v>47672.2</v>
      </c>
      <c r="E275" s="2">
        <v>51217</v>
      </c>
      <c r="H275" s="4"/>
    </row>
    <row r="276" spans="1:12" x14ac:dyDescent="0.25">
      <c r="A276" s="18">
        <v>43466</v>
      </c>
      <c r="B276" s="2">
        <v>47989.599999999999</v>
      </c>
      <c r="C276" s="2">
        <v>50975.1</v>
      </c>
      <c r="D276" s="2">
        <v>48871.5</v>
      </c>
      <c r="E276" s="2">
        <v>51968.7</v>
      </c>
      <c r="H276" s="13">
        <v>2019</v>
      </c>
      <c r="I276" s="2">
        <f t="shared" ref="I276" si="84">SUM(B276:B287)</f>
        <v>601685</v>
      </c>
      <c r="J276" s="2">
        <f t="shared" ref="J276" si="85">SUM(C276:C287)</f>
        <v>601684.89999999991</v>
      </c>
      <c r="K276" s="2">
        <f t="shared" ref="K276" si="86">SUM(D276:D287)</f>
        <v>613527.5</v>
      </c>
      <c r="L276" s="2">
        <f t="shared" ref="L276" si="87">SUM(E276:E287)</f>
        <v>613527.4</v>
      </c>
    </row>
    <row r="277" spans="1:12" x14ac:dyDescent="0.25">
      <c r="A277" s="18">
        <v>43497</v>
      </c>
      <c r="B277" s="2">
        <v>46323.5</v>
      </c>
      <c r="C277" s="2">
        <v>50307.1</v>
      </c>
      <c r="D277" s="2">
        <v>47169.4</v>
      </c>
      <c r="E277" s="2">
        <v>51238.2</v>
      </c>
    </row>
    <row r="278" spans="1:12" x14ac:dyDescent="0.25">
      <c r="A278" s="18">
        <v>43525</v>
      </c>
      <c r="B278" s="2">
        <v>53591</v>
      </c>
      <c r="C278" s="2">
        <v>51779.4</v>
      </c>
      <c r="D278" s="2">
        <v>54530</v>
      </c>
      <c r="E278" s="2">
        <v>52759.199999999997</v>
      </c>
    </row>
    <row r="279" spans="1:12" x14ac:dyDescent="0.25">
      <c r="A279" s="18">
        <v>43556</v>
      </c>
      <c r="B279" s="2">
        <v>52014</v>
      </c>
      <c r="C279" s="2">
        <v>50869.4</v>
      </c>
      <c r="D279" s="2">
        <v>52858.2</v>
      </c>
      <c r="E279" s="2">
        <v>51773.4</v>
      </c>
    </row>
    <row r="280" spans="1:12" x14ac:dyDescent="0.25">
      <c r="A280" s="18">
        <v>43586</v>
      </c>
      <c r="B280" s="2">
        <v>54212.800000000003</v>
      </c>
      <c r="C280" s="2">
        <v>51657.599999999999</v>
      </c>
      <c r="D280" s="2">
        <v>55164.7</v>
      </c>
      <c r="E280" s="2">
        <v>52519.6</v>
      </c>
    </row>
    <row r="281" spans="1:12" x14ac:dyDescent="0.25">
      <c r="A281" s="18">
        <v>43617</v>
      </c>
      <c r="B281" s="2">
        <v>50672.3</v>
      </c>
      <c r="C281" s="2">
        <v>49791.7</v>
      </c>
      <c r="D281" s="2">
        <v>51660.9</v>
      </c>
      <c r="E281" s="2">
        <v>50716.5</v>
      </c>
    </row>
    <row r="282" spans="1:12" x14ac:dyDescent="0.25">
      <c r="A282" s="18">
        <v>43647</v>
      </c>
      <c r="B282" s="2">
        <v>49957.4</v>
      </c>
      <c r="C282" s="2">
        <v>50042</v>
      </c>
      <c r="D282" s="2">
        <v>50974.5</v>
      </c>
      <c r="E282" s="2">
        <v>50866.2</v>
      </c>
    </row>
    <row r="283" spans="1:12" x14ac:dyDescent="0.25">
      <c r="A283" s="18">
        <v>43678</v>
      </c>
      <c r="B283" s="2">
        <v>51836.1</v>
      </c>
      <c r="C283" s="2">
        <v>50524.1</v>
      </c>
      <c r="D283" s="2">
        <v>53099.5</v>
      </c>
      <c r="E283" s="2">
        <v>51620.5</v>
      </c>
    </row>
    <row r="284" spans="1:12" x14ac:dyDescent="0.25">
      <c r="A284" s="18">
        <v>43709</v>
      </c>
      <c r="B284" s="2">
        <v>49343.7</v>
      </c>
      <c r="C284" s="2">
        <v>49343.5</v>
      </c>
      <c r="D284" s="2">
        <v>50382.9</v>
      </c>
      <c r="E284" s="2">
        <v>50446.7</v>
      </c>
    </row>
    <row r="285" spans="1:12" x14ac:dyDescent="0.25">
      <c r="A285" s="18">
        <v>43739</v>
      </c>
      <c r="B285" s="2">
        <v>51808.1</v>
      </c>
      <c r="C285" s="2">
        <v>49506.5</v>
      </c>
      <c r="D285" s="2">
        <v>52876.5</v>
      </c>
      <c r="E285" s="2">
        <v>50690.1</v>
      </c>
    </row>
    <row r="286" spans="1:12" x14ac:dyDescent="0.25">
      <c r="A286" s="18">
        <v>43770</v>
      </c>
      <c r="B286" s="2">
        <v>47988.1</v>
      </c>
      <c r="C286" s="2">
        <v>48570.9</v>
      </c>
      <c r="D286" s="2">
        <v>48837.3</v>
      </c>
      <c r="E286" s="2">
        <v>49206.9</v>
      </c>
    </row>
    <row r="287" spans="1:12" x14ac:dyDescent="0.25">
      <c r="A287" s="18">
        <v>43800</v>
      </c>
      <c r="B287" s="2">
        <v>45948.4</v>
      </c>
      <c r="C287" s="2">
        <v>48317.599999999999</v>
      </c>
      <c r="D287" s="2">
        <v>47102.1</v>
      </c>
      <c r="E287" s="2">
        <v>49721.4</v>
      </c>
    </row>
    <row r="288" spans="1:12" x14ac:dyDescent="0.25">
      <c r="A288" s="18">
        <v>43831</v>
      </c>
      <c r="B288" s="2">
        <v>45578.400000000001</v>
      </c>
      <c r="C288" s="2">
        <v>48366.7</v>
      </c>
      <c r="D288" s="2">
        <v>46751.7</v>
      </c>
      <c r="E288" s="2">
        <v>49826.7</v>
      </c>
      <c r="H288" s="13">
        <v>2020</v>
      </c>
      <c r="I288" s="2">
        <f t="shared" ref="I288" si="88">SUM(B288:B299)</f>
        <v>542618.30000000005</v>
      </c>
      <c r="J288" s="2">
        <f t="shared" ref="J288" si="89">SUM(C288:C299)</f>
        <v>542618.19999999995</v>
      </c>
      <c r="K288" s="2">
        <f t="shared" ref="K288" si="90">SUM(D288:D299)</f>
        <v>561352.39999999991</v>
      </c>
      <c r="L288" s="2">
        <f t="shared" ref="L288" si="91">SUM(E288:E299)</f>
        <v>561352.5</v>
      </c>
    </row>
    <row r="289" spans="1:12" x14ac:dyDescent="0.25">
      <c r="A289" s="18">
        <v>43862</v>
      </c>
      <c r="B289" s="2">
        <v>44934.5</v>
      </c>
      <c r="C289" s="2">
        <v>48416.2</v>
      </c>
      <c r="D289" s="2">
        <v>46726.3</v>
      </c>
      <c r="E289" s="2">
        <v>50308.4</v>
      </c>
    </row>
    <row r="290" spans="1:12" x14ac:dyDescent="0.25">
      <c r="A290" s="18">
        <v>43891</v>
      </c>
      <c r="B290" s="2">
        <v>49399.8</v>
      </c>
      <c r="C290" s="2">
        <v>46583.6</v>
      </c>
      <c r="D290" s="2">
        <v>51471.9</v>
      </c>
      <c r="E290" s="2">
        <v>48706.6</v>
      </c>
    </row>
    <row r="291" spans="1:12" x14ac:dyDescent="0.25">
      <c r="A291" s="18">
        <v>43922</v>
      </c>
      <c r="B291" s="2">
        <v>36347.699999999997</v>
      </c>
      <c r="C291" s="2">
        <v>35323.699999999997</v>
      </c>
      <c r="D291" s="2">
        <v>38118.6</v>
      </c>
      <c r="E291" s="2">
        <v>37067</v>
      </c>
    </row>
    <row r="292" spans="1:12" x14ac:dyDescent="0.25">
      <c r="A292" s="18">
        <v>43952</v>
      </c>
      <c r="B292" s="2">
        <v>34533.4</v>
      </c>
      <c r="C292" s="2">
        <v>34230.400000000001</v>
      </c>
      <c r="D292" s="2">
        <v>36019.9</v>
      </c>
      <c r="E292" s="2">
        <v>35808.1</v>
      </c>
    </row>
    <row r="293" spans="1:12" x14ac:dyDescent="0.25">
      <c r="A293" s="18">
        <v>43983</v>
      </c>
      <c r="B293" s="2">
        <v>43641</v>
      </c>
      <c r="C293" s="2">
        <v>41691.199999999997</v>
      </c>
      <c r="D293" s="2">
        <v>45075.7</v>
      </c>
      <c r="E293" s="2">
        <v>42955.3</v>
      </c>
    </row>
    <row r="294" spans="1:12" x14ac:dyDescent="0.25">
      <c r="A294" s="18">
        <v>44013</v>
      </c>
      <c r="B294" s="2">
        <v>46828.5</v>
      </c>
      <c r="C294" s="2">
        <v>47459.1</v>
      </c>
      <c r="D294" s="2">
        <v>47993.8</v>
      </c>
      <c r="E294" s="2">
        <v>48437.4</v>
      </c>
    </row>
    <row r="295" spans="1:12" x14ac:dyDescent="0.25">
      <c r="A295" s="18">
        <v>44044</v>
      </c>
      <c r="B295" s="2">
        <v>47067.9</v>
      </c>
      <c r="C295" s="2">
        <v>46850.1</v>
      </c>
      <c r="D295" s="2">
        <v>48782.7</v>
      </c>
      <c r="E295" s="2">
        <v>48509.5</v>
      </c>
    </row>
    <row r="296" spans="1:12" x14ac:dyDescent="0.25">
      <c r="A296" s="18">
        <v>44075</v>
      </c>
      <c r="B296" s="2">
        <v>48596.2</v>
      </c>
      <c r="C296" s="2">
        <v>47830.5</v>
      </c>
      <c r="D296" s="2">
        <v>50409.8</v>
      </c>
      <c r="E296" s="2">
        <v>49589</v>
      </c>
    </row>
    <row r="297" spans="1:12" x14ac:dyDescent="0.25">
      <c r="A297" s="18">
        <v>44105</v>
      </c>
      <c r="B297" s="2">
        <v>50637.3</v>
      </c>
      <c r="C297" s="2">
        <v>49165.4</v>
      </c>
      <c r="D297" s="2">
        <v>52062.1</v>
      </c>
      <c r="E297" s="2">
        <v>50548.1</v>
      </c>
    </row>
    <row r="298" spans="1:12" x14ac:dyDescent="0.25">
      <c r="A298" s="18">
        <v>44136</v>
      </c>
      <c r="B298" s="2">
        <v>48219</v>
      </c>
      <c r="C298" s="2">
        <v>48702</v>
      </c>
      <c r="D298" s="2">
        <v>49734.7</v>
      </c>
      <c r="E298" s="2">
        <v>50189.9</v>
      </c>
    </row>
    <row r="299" spans="1:12" x14ac:dyDescent="0.25">
      <c r="A299" s="18">
        <v>44166</v>
      </c>
      <c r="B299" s="2">
        <v>46834.6</v>
      </c>
      <c r="C299" s="2">
        <v>47999.3</v>
      </c>
      <c r="D299" s="2">
        <v>48205.2</v>
      </c>
      <c r="E299" s="2">
        <v>49406.5</v>
      </c>
      <c r="H299" s="4"/>
    </row>
    <row r="300" spans="1:12" x14ac:dyDescent="0.25">
      <c r="A300" s="18">
        <v>44197</v>
      </c>
      <c r="B300" s="2">
        <v>43644.3</v>
      </c>
      <c r="C300" s="2">
        <v>48311.7</v>
      </c>
      <c r="D300" s="2">
        <v>45170.400000000001</v>
      </c>
      <c r="E300" s="2">
        <v>50019.7</v>
      </c>
      <c r="H300" s="13">
        <v>2021</v>
      </c>
      <c r="I300" s="2">
        <f t="shared" ref="I300" si="92">SUM(B300:B311)</f>
        <v>292802.90000000002</v>
      </c>
      <c r="J300" s="2">
        <f t="shared" ref="J300" si="93">SUM(C300:C311)</f>
        <v>294081.8</v>
      </c>
      <c r="K300" s="2">
        <f t="shared" ref="K300" si="94">SUM(D300:D311)</f>
        <v>301011.5</v>
      </c>
      <c r="L300" s="2">
        <f t="shared" ref="L300" si="95">SUM(E300:E311)</f>
        <v>302588</v>
      </c>
    </row>
    <row r="301" spans="1:12" x14ac:dyDescent="0.25">
      <c r="A301" s="18">
        <v>44228</v>
      </c>
      <c r="B301" s="2">
        <v>43415.8</v>
      </c>
      <c r="C301" s="2">
        <v>47753.3</v>
      </c>
      <c r="D301" s="2">
        <v>44605.7</v>
      </c>
      <c r="E301" s="2">
        <v>49062.6</v>
      </c>
    </row>
    <row r="302" spans="1:12" x14ac:dyDescent="0.25">
      <c r="A302" s="18">
        <v>44256</v>
      </c>
      <c r="B302" s="2">
        <v>54560.3</v>
      </c>
      <c r="C302" s="2">
        <v>50627.199999999997</v>
      </c>
      <c r="D302" s="2">
        <v>55938.1</v>
      </c>
      <c r="E302" s="2">
        <v>51992.9</v>
      </c>
    </row>
    <row r="303" spans="1:12" x14ac:dyDescent="0.25">
      <c r="A303" s="18">
        <v>44287</v>
      </c>
      <c r="B303" s="2">
        <v>49622.5</v>
      </c>
      <c r="C303" s="2">
        <v>48565.1</v>
      </c>
      <c r="D303" s="2">
        <v>50949.7</v>
      </c>
      <c r="E303" s="2">
        <v>49961.8</v>
      </c>
    </row>
    <row r="304" spans="1:12" x14ac:dyDescent="0.25">
      <c r="A304" s="18">
        <v>44317</v>
      </c>
      <c r="B304" s="2">
        <v>50185.8</v>
      </c>
      <c r="C304" s="2">
        <v>49668.7</v>
      </c>
      <c r="D304" s="2">
        <v>51550</v>
      </c>
      <c r="E304" s="2">
        <v>51020.1</v>
      </c>
    </row>
    <row r="305" spans="1:5" x14ac:dyDescent="0.25">
      <c r="A305" s="18">
        <v>44348</v>
      </c>
      <c r="B305" s="2">
        <v>51374.2</v>
      </c>
      <c r="C305" s="2">
        <v>49155.8</v>
      </c>
      <c r="D305" s="2">
        <v>52797.599999999999</v>
      </c>
      <c r="E305" s="2">
        <v>50530.9</v>
      </c>
    </row>
    <row r="307" spans="1:5" x14ac:dyDescent="0.25">
      <c r="A307" s="4" t="s">
        <v>7</v>
      </c>
    </row>
    <row r="309" spans="1:5" x14ac:dyDescent="0.25">
      <c r="A309" s="4" t="s">
        <v>8</v>
      </c>
    </row>
    <row r="310" spans="1:5" x14ac:dyDescent="0.25">
      <c r="A310" s="4">
        <v>1</v>
      </c>
      <c r="B310" s="4" t="s">
        <v>1097</v>
      </c>
    </row>
    <row r="311" spans="1:5" x14ac:dyDescent="0.25">
      <c r="A311" s="4">
        <v>2</v>
      </c>
      <c r="B311" s="4" t="s">
        <v>1098</v>
      </c>
    </row>
    <row r="312" spans="1:5" x14ac:dyDescent="0.25">
      <c r="A312" s="4">
        <v>3</v>
      </c>
      <c r="B312" s="4" t="s">
        <v>1099</v>
      </c>
    </row>
    <row r="313" spans="1:5" x14ac:dyDescent="0.25">
      <c r="A313" s="4">
        <v>4</v>
      </c>
      <c r="B313" s="4" t="s">
        <v>1100</v>
      </c>
    </row>
    <row r="315" spans="1:5" x14ac:dyDescent="0.25">
      <c r="A315" s="4" t="s">
        <v>1101</v>
      </c>
    </row>
    <row r="316" spans="1:5" x14ac:dyDescent="0.25">
      <c r="A316" s="4" t="s">
        <v>1102</v>
      </c>
    </row>
    <row r="317" spans="1:5" x14ac:dyDescent="0.25">
      <c r="A317" s="4" t="s">
        <v>1103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6B27-8FDD-4A1B-B310-3E4A1F10D372}">
  <dimension ref="A1:F27"/>
  <sheetViews>
    <sheetView workbookViewId="0">
      <selection activeCell="B9" sqref="B9"/>
    </sheetView>
  </sheetViews>
  <sheetFormatPr defaultRowHeight="15" x14ac:dyDescent="0.25"/>
  <cols>
    <col min="1" max="1" width="22.7109375" customWidth="1"/>
    <col min="2" max="5" width="29.42578125" customWidth="1"/>
  </cols>
  <sheetData>
    <row r="1" spans="1:5" s="4" customFormat="1" x14ac:dyDescent="0.25">
      <c r="A1" s="5" t="s">
        <v>906</v>
      </c>
    </row>
    <row r="2" spans="1:5" s="4" customFormat="1" ht="32.25" customHeight="1" x14ac:dyDescent="0.25">
      <c r="B2" s="178" t="s">
        <v>908</v>
      </c>
      <c r="C2" s="178"/>
      <c r="D2" s="178"/>
      <c r="E2" s="178"/>
    </row>
    <row r="3" spans="1:5" s="4" customFormat="1" ht="34.5" customHeight="1" x14ac:dyDescent="0.25">
      <c r="B3" s="178" t="s">
        <v>907</v>
      </c>
      <c r="C3" s="178"/>
      <c r="D3" s="178"/>
      <c r="E3" s="178"/>
    </row>
    <row r="4" spans="1:5" s="4" customFormat="1" x14ac:dyDescent="0.25"/>
    <row r="5" spans="1:5" s="4" customFormat="1" x14ac:dyDescent="0.25">
      <c r="A5" s="5" t="s">
        <v>893</v>
      </c>
    </row>
    <row r="6" spans="1:5" s="4" customFormat="1" x14ac:dyDescent="0.25">
      <c r="B6" s="4" t="s">
        <v>894</v>
      </c>
    </row>
    <row r="7" spans="1:5" s="4" customFormat="1" x14ac:dyDescent="0.25">
      <c r="B7" s="4" t="s">
        <v>895</v>
      </c>
    </row>
    <row r="8" spans="1:5" x14ac:dyDescent="0.25">
      <c r="A8" s="125"/>
    </row>
    <row r="9" spans="1:5" x14ac:dyDescent="0.25">
      <c r="A9" s="127" t="s">
        <v>854</v>
      </c>
    </row>
    <row r="10" spans="1:5" ht="29.25" customHeight="1" x14ac:dyDescent="0.25">
      <c r="B10" s="178" t="s">
        <v>909</v>
      </c>
      <c r="C10" s="178"/>
      <c r="D10" s="178"/>
      <c r="E10" s="178"/>
    </row>
    <row r="11" spans="1:5" x14ac:dyDescent="0.25">
      <c r="B11" s="178" t="s">
        <v>855</v>
      </c>
      <c r="C11" s="178"/>
      <c r="D11" s="178"/>
      <c r="E11" s="178"/>
    </row>
    <row r="12" spans="1:5" ht="37.5" customHeight="1" x14ac:dyDescent="0.25">
      <c r="B12" s="178" t="s">
        <v>856</v>
      </c>
      <c r="C12" s="178"/>
      <c r="D12" s="178"/>
      <c r="E12" s="178"/>
    </row>
    <row r="14" spans="1:5" x14ac:dyDescent="0.25">
      <c r="A14" s="5" t="s">
        <v>857</v>
      </c>
    </row>
    <row r="15" spans="1:5" x14ac:dyDescent="0.25">
      <c r="B15" s="178" t="s">
        <v>858</v>
      </c>
      <c r="C15" s="178"/>
      <c r="D15" s="178"/>
      <c r="E15" s="178"/>
    </row>
    <row r="16" spans="1:5" x14ac:dyDescent="0.25">
      <c r="B16" s="178" t="s">
        <v>859</v>
      </c>
      <c r="C16" s="178"/>
      <c r="D16" s="178"/>
      <c r="E16" s="178"/>
    </row>
    <row r="17" spans="1:6" x14ac:dyDescent="0.25">
      <c r="B17" s="178" t="s">
        <v>860</v>
      </c>
      <c r="C17" s="178"/>
      <c r="D17" s="178"/>
      <c r="E17" s="178"/>
    </row>
    <row r="18" spans="1:6" x14ac:dyDescent="0.25">
      <c r="B18" s="178" t="s">
        <v>861</v>
      </c>
      <c r="C18" s="178"/>
      <c r="D18" s="178"/>
      <c r="E18" s="178"/>
    </row>
    <row r="20" spans="1:6" x14ac:dyDescent="0.25">
      <c r="A20" s="5" t="s">
        <v>862</v>
      </c>
    </row>
    <row r="21" spans="1:6" x14ac:dyDescent="0.25">
      <c r="B21" s="179" t="s">
        <v>863</v>
      </c>
      <c r="C21" s="179"/>
      <c r="D21" s="179"/>
      <c r="E21" s="179"/>
    </row>
    <row r="22" spans="1:6" ht="30.75" thickBot="1" x14ac:dyDescent="0.3">
      <c r="A22" s="4"/>
      <c r="B22" s="134" t="s">
        <v>844</v>
      </c>
      <c r="C22" s="139" t="s">
        <v>845</v>
      </c>
      <c r="D22" s="139" t="s">
        <v>846</v>
      </c>
      <c r="E22" s="139" t="s">
        <v>847</v>
      </c>
    </row>
    <row r="23" spans="1:6" x14ac:dyDescent="0.25">
      <c r="A23" s="4"/>
      <c r="B23" s="138" t="s">
        <v>848</v>
      </c>
      <c r="C23" s="135" t="s">
        <v>849</v>
      </c>
      <c r="D23" s="136" t="s">
        <v>849</v>
      </c>
      <c r="E23" s="142" t="s">
        <v>849</v>
      </c>
      <c r="F23" s="30"/>
    </row>
    <row r="24" spans="1:6" x14ac:dyDescent="0.25">
      <c r="A24" s="4"/>
      <c r="B24" s="138" t="s">
        <v>852</v>
      </c>
      <c r="C24" s="137" t="s">
        <v>849</v>
      </c>
      <c r="D24" s="134" t="s">
        <v>850</v>
      </c>
      <c r="E24" s="138" t="s">
        <v>849</v>
      </c>
      <c r="F24" s="30"/>
    </row>
    <row r="25" spans="1:6" ht="45" x14ac:dyDescent="0.25">
      <c r="A25" s="4"/>
      <c r="B25" s="138" t="s">
        <v>853</v>
      </c>
      <c r="C25" s="137" t="s">
        <v>850</v>
      </c>
      <c r="D25" s="134" t="s">
        <v>849</v>
      </c>
      <c r="E25" s="138" t="s">
        <v>849</v>
      </c>
      <c r="F25" s="30"/>
    </row>
    <row r="26" spans="1:6" x14ac:dyDescent="0.25">
      <c r="A26" s="4"/>
      <c r="B26" s="138" t="s">
        <v>851</v>
      </c>
      <c r="C26" s="140" t="s">
        <v>850</v>
      </c>
      <c r="D26" s="139" t="s">
        <v>850</v>
      </c>
      <c r="E26" s="143" t="s">
        <v>849</v>
      </c>
      <c r="F26" s="30"/>
    </row>
    <row r="27" spans="1:6" x14ac:dyDescent="0.25">
      <c r="C27" s="141"/>
      <c r="D27" s="141"/>
      <c r="E27" s="141"/>
    </row>
  </sheetData>
  <mergeCells count="10">
    <mergeCell ref="B21:E21"/>
    <mergeCell ref="B15:E15"/>
    <mergeCell ref="B16:E16"/>
    <mergeCell ref="B17:E17"/>
    <mergeCell ref="B18:E18"/>
    <mergeCell ref="B10:E10"/>
    <mergeCell ref="B11:E11"/>
    <mergeCell ref="B12:E12"/>
    <mergeCell ref="B2:E2"/>
    <mergeCell ref="B3:E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E7245-B58E-4DCE-95E6-B3B68F1453FD}">
  <dimension ref="A1:M66"/>
  <sheetViews>
    <sheetView workbookViewId="0">
      <selection activeCell="A4" sqref="A4"/>
    </sheetView>
  </sheetViews>
  <sheetFormatPr defaultColWidth="9.140625" defaultRowHeight="15" x14ac:dyDescent="0.25"/>
  <cols>
    <col min="1" max="16384" width="9.140625" style="4"/>
  </cols>
  <sheetData>
    <row r="1" spans="1:13" x14ac:dyDescent="0.25">
      <c r="A1" s="4" t="s">
        <v>701</v>
      </c>
    </row>
    <row r="2" spans="1:13" x14ac:dyDescent="0.25">
      <c r="A2" s="4" t="s">
        <v>0</v>
      </c>
    </row>
    <row r="3" spans="1:13" x14ac:dyDescent="0.25">
      <c r="A3" s="4" t="s">
        <v>702</v>
      </c>
    </row>
    <row r="4" spans="1:13" x14ac:dyDescent="0.25">
      <c r="A4" s="4" t="s">
        <v>703</v>
      </c>
    </row>
    <row r="5" spans="1:13" x14ac:dyDescent="0.25">
      <c r="A5" s="4" t="s">
        <v>704</v>
      </c>
    </row>
    <row r="7" spans="1:13" x14ac:dyDescent="0.25">
      <c r="B7" s="4" t="s">
        <v>2</v>
      </c>
    </row>
    <row r="8" spans="1:13" x14ac:dyDescent="0.25">
      <c r="B8" s="4" t="s">
        <v>705</v>
      </c>
    </row>
    <row r="9" spans="1:13" x14ac:dyDescent="0.25">
      <c r="B9" s="4" t="s">
        <v>706</v>
      </c>
      <c r="F9" s="4" t="s">
        <v>707</v>
      </c>
      <c r="J9" s="4" t="s">
        <v>708</v>
      </c>
    </row>
    <row r="10" spans="1:13" x14ac:dyDescent="0.25">
      <c r="A10" s="4" t="s">
        <v>4</v>
      </c>
      <c r="B10" s="4" t="s">
        <v>709</v>
      </c>
      <c r="C10" s="4" t="s">
        <v>710</v>
      </c>
      <c r="D10" s="4" t="s">
        <v>711</v>
      </c>
      <c r="E10" s="4" t="s">
        <v>712</v>
      </c>
      <c r="F10" s="4" t="s">
        <v>709</v>
      </c>
      <c r="G10" s="4" t="s">
        <v>710</v>
      </c>
      <c r="H10" s="4" t="s">
        <v>711</v>
      </c>
      <c r="I10" s="4" t="s">
        <v>712</v>
      </c>
      <c r="J10" s="4" t="s">
        <v>709</v>
      </c>
      <c r="K10" s="4" t="s">
        <v>710</v>
      </c>
      <c r="L10" s="4" t="s">
        <v>711</v>
      </c>
      <c r="M10" s="4" t="s">
        <v>712</v>
      </c>
    </row>
    <row r="11" spans="1:13" x14ac:dyDescent="0.25">
      <c r="B11" s="4" t="s">
        <v>221</v>
      </c>
      <c r="D11" s="4" t="s">
        <v>30</v>
      </c>
      <c r="F11" s="4" t="s">
        <v>221</v>
      </c>
      <c r="H11" s="4" t="s">
        <v>30</v>
      </c>
      <c r="J11" s="4" t="s">
        <v>221</v>
      </c>
      <c r="L11" s="4" t="s">
        <v>30</v>
      </c>
    </row>
    <row r="12" spans="1:13" x14ac:dyDescent="0.25">
      <c r="A12" s="4">
        <v>1982</v>
      </c>
      <c r="B12" s="1">
        <v>707400</v>
      </c>
      <c r="C12" s="1">
        <v>948400</v>
      </c>
      <c r="D12" s="4">
        <v>0.6</v>
      </c>
      <c r="E12" s="4">
        <v>44.4</v>
      </c>
      <c r="F12" s="1">
        <v>238200</v>
      </c>
      <c r="G12" s="1">
        <v>328200</v>
      </c>
      <c r="H12" s="4">
        <v>2</v>
      </c>
      <c r="I12" s="4">
        <v>47.2</v>
      </c>
      <c r="J12" s="1">
        <v>90300</v>
      </c>
      <c r="K12" s="1">
        <v>118400</v>
      </c>
      <c r="L12" s="4">
        <v>7.1</v>
      </c>
      <c r="M12" s="4">
        <v>47.7</v>
      </c>
    </row>
    <row r="13" spans="1:13" x14ac:dyDescent="0.25">
      <c r="A13" s="4">
        <v>1983</v>
      </c>
      <c r="B13" s="1">
        <v>663600</v>
      </c>
      <c r="C13" s="1">
        <v>815700</v>
      </c>
      <c r="D13" s="4">
        <v>0.5</v>
      </c>
      <c r="E13" s="4">
        <v>61.8</v>
      </c>
      <c r="F13" s="1">
        <v>237000</v>
      </c>
      <c r="G13" s="1">
        <v>306700</v>
      </c>
      <c r="H13" s="4">
        <v>1.8</v>
      </c>
      <c r="I13" s="4">
        <v>52.4</v>
      </c>
      <c r="J13" s="1">
        <v>92500</v>
      </c>
      <c r="K13" s="1">
        <v>118100</v>
      </c>
      <c r="L13" s="4">
        <v>6.9</v>
      </c>
      <c r="M13" s="4">
        <v>50.6</v>
      </c>
    </row>
    <row r="14" spans="1:13" x14ac:dyDescent="0.25">
      <c r="A14" s="4">
        <v>1984</v>
      </c>
      <c r="B14" s="1">
        <v>756900</v>
      </c>
      <c r="C14" s="1">
        <v>1037300</v>
      </c>
      <c r="D14" s="4">
        <v>0.6</v>
      </c>
      <c r="E14" s="4">
        <v>57.4</v>
      </c>
      <c r="F14" s="1">
        <v>257100</v>
      </c>
      <c r="G14" s="1">
        <v>350700</v>
      </c>
      <c r="H14" s="4">
        <v>1.9</v>
      </c>
      <c r="I14" s="4">
        <v>52.6</v>
      </c>
      <c r="J14" s="1">
        <v>97500</v>
      </c>
      <c r="K14" s="1">
        <v>127400</v>
      </c>
      <c r="L14" s="4">
        <v>7</v>
      </c>
      <c r="M14" s="4">
        <v>51.3</v>
      </c>
    </row>
    <row r="15" spans="1:13" x14ac:dyDescent="0.25">
      <c r="A15" s="4">
        <v>1985</v>
      </c>
      <c r="B15" s="1">
        <v>839900</v>
      </c>
      <c r="C15" s="1">
        <v>1093900</v>
      </c>
      <c r="D15" s="4">
        <v>0.6</v>
      </c>
      <c r="E15" s="4">
        <v>62.4</v>
      </c>
      <c r="F15" s="1">
        <v>272400</v>
      </c>
      <c r="G15" s="1">
        <v>372100</v>
      </c>
      <c r="H15" s="4">
        <v>1.9</v>
      </c>
      <c r="I15" s="4">
        <v>57</v>
      </c>
      <c r="J15" s="1">
        <v>103400</v>
      </c>
      <c r="K15" s="1">
        <v>135200</v>
      </c>
      <c r="L15" s="4">
        <v>7.1</v>
      </c>
      <c r="M15" s="4">
        <v>52.8</v>
      </c>
    </row>
    <row r="16" spans="1:13" x14ac:dyDescent="0.25">
      <c r="A16" s="4">
        <v>1986</v>
      </c>
      <c r="B16" s="1">
        <v>852800</v>
      </c>
      <c r="C16" s="1">
        <v>1081300</v>
      </c>
      <c r="D16" s="4">
        <v>0.5</v>
      </c>
      <c r="E16" s="4">
        <v>63</v>
      </c>
      <c r="F16" s="1">
        <v>281500</v>
      </c>
      <c r="G16" s="1">
        <v>380500</v>
      </c>
      <c r="H16" s="4">
        <v>1.9</v>
      </c>
      <c r="I16" s="4">
        <v>56.3</v>
      </c>
      <c r="J16" s="1">
        <v>107600</v>
      </c>
      <c r="K16" s="1">
        <v>139900</v>
      </c>
      <c r="L16" s="4">
        <v>7.1</v>
      </c>
      <c r="M16" s="4">
        <v>53.6</v>
      </c>
    </row>
    <row r="17" spans="1:13" x14ac:dyDescent="0.25">
      <c r="A17" s="4">
        <v>1987</v>
      </c>
      <c r="B17" s="1">
        <v>955000</v>
      </c>
      <c r="C17" s="1">
        <v>1256100</v>
      </c>
      <c r="D17" s="4">
        <v>0.6</v>
      </c>
      <c r="E17" s="4">
        <v>66.7</v>
      </c>
      <c r="F17" s="1">
        <v>312800</v>
      </c>
      <c r="G17" s="1">
        <v>426100</v>
      </c>
      <c r="H17" s="4">
        <v>2.1</v>
      </c>
      <c r="I17" s="4">
        <v>61.2</v>
      </c>
      <c r="J17" s="1">
        <v>113800</v>
      </c>
      <c r="K17" s="1">
        <v>150800</v>
      </c>
      <c r="L17" s="4">
        <v>7.3</v>
      </c>
      <c r="M17" s="4">
        <v>56.1</v>
      </c>
    </row>
    <row r="18" spans="1:13" x14ac:dyDescent="0.25">
      <c r="A18" s="4">
        <v>1988</v>
      </c>
      <c r="B18" s="1">
        <v>1382300</v>
      </c>
      <c r="C18" s="1">
        <v>1935200</v>
      </c>
      <c r="D18" s="4">
        <v>0.9</v>
      </c>
      <c r="E18" s="4">
        <v>73.7</v>
      </c>
      <c r="F18" s="1">
        <v>391000</v>
      </c>
      <c r="G18" s="1">
        <v>580800</v>
      </c>
      <c r="H18" s="4">
        <v>2.6</v>
      </c>
      <c r="I18" s="4">
        <v>66.900000000000006</v>
      </c>
      <c r="J18" s="1">
        <v>127700</v>
      </c>
      <c r="K18" s="1">
        <v>180600</v>
      </c>
      <c r="L18" s="4">
        <v>8.1</v>
      </c>
      <c r="M18" s="4">
        <v>58.8</v>
      </c>
    </row>
    <row r="19" spans="1:13" x14ac:dyDescent="0.25">
      <c r="A19" s="4">
        <v>1989</v>
      </c>
      <c r="B19" s="1">
        <v>1767000</v>
      </c>
      <c r="C19" s="1">
        <v>3634000</v>
      </c>
      <c r="D19" s="4">
        <v>1.5</v>
      </c>
      <c r="E19" s="4">
        <v>52.6</v>
      </c>
      <c r="F19" s="1">
        <v>444500</v>
      </c>
      <c r="G19" s="1">
        <v>808000</v>
      </c>
      <c r="H19" s="4">
        <v>3.4</v>
      </c>
      <c r="I19" s="4">
        <v>57.8</v>
      </c>
      <c r="J19" s="1">
        <v>139100</v>
      </c>
      <c r="K19" s="1">
        <v>215200</v>
      </c>
      <c r="L19" s="4">
        <v>9.1</v>
      </c>
      <c r="M19" s="4">
        <v>54.9</v>
      </c>
    </row>
    <row r="20" spans="1:13" x14ac:dyDescent="0.25">
      <c r="A20" s="4">
        <v>1990</v>
      </c>
      <c r="B20" s="1">
        <v>1540700</v>
      </c>
      <c r="C20" s="1">
        <v>2149700</v>
      </c>
      <c r="D20" s="4">
        <v>0.9</v>
      </c>
      <c r="E20" s="4">
        <v>66</v>
      </c>
      <c r="F20" s="1">
        <v>425300</v>
      </c>
      <c r="G20" s="1">
        <v>633100</v>
      </c>
      <c r="H20" s="4">
        <v>2.6</v>
      </c>
      <c r="I20" s="4">
        <v>59.7</v>
      </c>
      <c r="J20" s="1">
        <v>141200</v>
      </c>
      <c r="K20" s="1">
        <v>198800</v>
      </c>
      <c r="L20" s="4">
        <v>8.1</v>
      </c>
      <c r="M20" s="4">
        <v>54.8</v>
      </c>
    </row>
    <row r="21" spans="1:13" x14ac:dyDescent="0.25">
      <c r="A21" s="4">
        <v>1991</v>
      </c>
      <c r="B21" s="1">
        <v>1491100</v>
      </c>
      <c r="C21" s="1">
        <v>2125900</v>
      </c>
      <c r="D21" s="4">
        <v>0.9</v>
      </c>
      <c r="E21" s="4">
        <v>63.7</v>
      </c>
      <c r="F21" s="1">
        <v>414000</v>
      </c>
      <c r="G21" s="1">
        <v>620100</v>
      </c>
      <c r="H21" s="4">
        <v>2.5</v>
      </c>
      <c r="I21" s="4">
        <v>59.1</v>
      </c>
      <c r="J21" s="1">
        <v>142900</v>
      </c>
      <c r="K21" s="1">
        <v>198700</v>
      </c>
      <c r="L21" s="4">
        <v>8</v>
      </c>
      <c r="M21" s="4">
        <v>54.9</v>
      </c>
    </row>
    <row r="22" spans="1:13" x14ac:dyDescent="0.25">
      <c r="A22" s="4">
        <v>1992</v>
      </c>
      <c r="B22" s="1">
        <v>1347700</v>
      </c>
      <c r="C22" s="1">
        <v>1977200</v>
      </c>
      <c r="D22" s="4">
        <v>0.8</v>
      </c>
      <c r="E22" s="4">
        <v>72.099999999999994</v>
      </c>
      <c r="F22" s="1">
        <v>405600</v>
      </c>
      <c r="G22" s="1">
        <v>593700</v>
      </c>
      <c r="H22" s="4">
        <v>2.4</v>
      </c>
      <c r="I22" s="4">
        <v>62.3</v>
      </c>
      <c r="J22" s="1">
        <v>142800</v>
      </c>
      <c r="K22" s="1">
        <v>195800</v>
      </c>
      <c r="L22" s="4">
        <v>7.8</v>
      </c>
      <c r="M22" s="4">
        <v>56.8</v>
      </c>
    </row>
    <row r="23" spans="1:13" x14ac:dyDescent="0.25">
      <c r="A23" s="4">
        <v>1993</v>
      </c>
      <c r="B23" s="1">
        <v>1547000</v>
      </c>
      <c r="C23" s="1">
        <v>2085900</v>
      </c>
      <c r="D23" s="4">
        <v>0.8</v>
      </c>
      <c r="E23" s="4">
        <v>78.7</v>
      </c>
      <c r="F23" s="1">
        <v>417100</v>
      </c>
      <c r="G23" s="1">
        <v>619600</v>
      </c>
      <c r="H23" s="4">
        <v>2.5</v>
      </c>
      <c r="I23" s="4">
        <v>67.8</v>
      </c>
      <c r="J23" s="1">
        <v>143100</v>
      </c>
      <c r="K23" s="1">
        <v>198900</v>
      </c>
      <c r="L23" s="4">
        <v>8</v>
      </c>
      <c r="M23" s="4">
        <v>59</v>
      </c>
    </row>
    <row r="24" spans="1:13" x14ac:dyDescent="0.25">
      <c r="A24" s="4">
        <v>1994</v>
      </c>
      <c r="B24" s="1">
        <v>1525400</v>
      </c>
      <c r="C24" s="1">
        <v>2007000</v>
      </c>
      <c r="D24" s="4">
        <v>0.8</v>
      </c>
      <c r="E24" s="4">
        <v>74.3</v>
      </c>
      <c r="F24" s="1">
        <v>424700</v>
      </c>
      <c r="G24" s="1">
        <v>619300</v>
      </c>
      <c r="H24" s="4">
        <v>2.5</v>
      </c>
      <c r="I24" s="4">
        <v>67.599999999999994</v>
      </c>
      <c r="J24" s="1">
        <v>146100</v>
      </c>
      <c r="K24" s="1">
        <v>201600</v>
      </c>
      <c r="L24" s="4">
        <v>8.1</v>
      </c>
      <c r="M24" s="4">
        <v>60.1</v>
      </c>
    </row>
    <row r="25" spans="1:13" x14ac:dyDescent="0.25">
      <c r="A25" s="4">
        <v>1995</v>
      </c>
      <c r="B25" s="1">
        <v>1707300</v>
      </c>
      <c r="C25" s="1">
        <v>2203000</v>
      </c>
      <c r="D25" s="4">
        <v>0.9</v>
      </c>
      <c r="E25" s="4">
        <v>72</v>
      </c>
      <c r="F25" s="1">
        <v>461600</v>
      </c>
      <c r="G25" s="1">
        <v>674100</v>
      </c>
      <c r="H25" s="4">
        <v>2.6</v>
      </c>
      <c r="I25" s="4">
        <v>67.5</v>
      </c>
      <c r="J25" s="1">
        <v>155100</v>
      </c>
      <c r="K25" s="1">
        <v>216000</v>
      </c>
      <c r="L25" s="4">
        <v>8.4</v>
      </c>
      <c r="M25" s="4">
        <v>59.6</v>
      </c>
    </row>
    <row r="26" spans="1:13" x14ac:dyDescent="0.25">
      <c r="A26" s="4">
        <v>1996</v>
      </c>
      <c r="B26" s="1">
        <v>1823400</v>
      </c>
      <c r="C26" s="1">
        <v>2489900</v>
      </c>
      <c r="D26" s="4">
        <v>1</v>
      </c>
      <c r="E26" s="4">
        <v>67.2</v>
      </c>
      <c r="F26" s="1">
        <v>518100</v>
      </c>
      <c r="G26" s="1">
        <v>759300</v>
      </c>
      <c r="H26" s="4">
        <v>2.9</v>
      </c>
      <c r="I26" s="4">
        <v>67.2</v>
      </c>
      <c r="J26" s="1">
        <v>162000</v>
      </c>
      <c r="K26" s="1">
        <v>232600</v>
      </c>
      <c r="L26" s="4">
        <v>8.9</v>
      </c>
      <c r="M26" s="4">
        <v>59.9</v>
      </c>
    </row>
    <row r="27" spans="1:13" x14ac:dyDescent="0.25">
      <c r="A27" s="4">
        <v>1997</v>
      </c>
      <c r="B27" s="1">
        <v>2265500</v>
      </c>
      <c r="C27" s="1">
        <v>3024300</v>
      </c>
      <c r="D27" s="4">
        <v>1.1000000000000001</v>
      </c>
      <c r="E27" s="4">
        <v>72</v>
      </c>
      <c r="F27" s="1">
        <v>601400</v>
      </c>
      <c r="G27" s="1">
        <v>897500</v>
      </c>
      <c r="H27" s="4">
        <v>3.3</v>
      </c>
      <c r="I27" s="4">
        <v>70.599999999999994</v>
      </c>
      <c r="J27" s="1">
        <v>174400</v>
      </c>
      <c r="K27" s="1">
        <v>259800</v>
      </c>
      <c r="L27" s="4">
        <v>9.6999999999999993</v>
      </c>
      <c r="M27" s="4">
        <v>62.1</v>
      </c>
    </row>
    <row r="28" spans="1:13" x14ac:dyDescent="0.25">
      <c r="A28" s="4">
        <v>1998</v>
      </c>
      <c r="B28" s="1">
        <v>2546400</v>
      </c>
      <c r="C28" s="1">
        <v>3453400</v>
      </c>
      <c r="D28" s="4">
        <v>1.2</v>
      </c>
      <c r="E28" s="4">
        <v>71</v>
      </c>
      <c r="F28" s="1">
        <v>659200</v>
      </c>
      <c r="G28" s="1">
        <v>1005100</v>
      </c>
      <c r="H28" s="4">
        <v>3.6</v>
      </c>
      <c r="I28" s="4">
        <v>69.8</v>
      </c>
      <c r="J28" s="1">
        <v>185900</v>
      </c>
      <c r="K28" s="1">
        <v>281900</v>
      </c>
      <c r="L28" s="4">
        <v>10.199999999999999</v>
      </c>
      <c r="M28" s="4">
        <v>62.8</v>
      </c>
    </row>
    <row r="29" spans="1:13" x14ac:dyDescent="0.25">
      <c r="A29" s="4">
        <v>1999</v>
      </c>
      <c r="B29" s="1">
        <v>2897200</v>
      </c>
      <c r="C29" s="1">
        <v>3968100</v>
      </c>
      <c r="D29" s="4">
        <v>1.4</v>
      </c>
      <c r="E29" s="4">
        <v>65.599999999999994</v>
      </c>
      <c r="F29" s="1">
        <v>701800</v>
      </c>
      <c r="G29" s="1">
        <v>1095300</v>
      </c>
      <c r="H29" s="4">
        <v>3.8</v>
      </c>
      <c r="I29" s="4">
        <v>67.2</v>
      </c>
      <c r="J29" s="1">
        <v>194700</v>
      </c>
      <c r="K29" s="1">
        <v>300200</v>
      </c>
      <c r="L29" s="4">
        <v>10.4</v>
      </c>
      <c r="M29" s="4">
        <v>62.5</v>
      </c>
    </row>
    <row r="30" spans="1:13" x14ac:dyDescent="0.25">
      <c r="A30" s="4">
        <v>2000</v>
      </c>
      <c r="B30" s="1">
        <v>3580800</v>
      </c>
      <c r="C30" s="1">
        <v>4755900</v>
      </c>
      <c r="D30" s="4">
        <v>1.6</v>
      </c>
      <c r="E30" s="4">
        <v>73.599999999999994</v>
      </c>
      <c r="F30" s="1">
        <v>821100</v>
      </c>
      <c r="G30" s="1">
        <v>1312300</v>
      </c>
      <c r="H30" s="4">
        <v>4.3</v>
      </c>
      <c r="I30" s="4">
        <v>71.900000000000006</v>
      </c>
      <c r="J30" s="1">
        <v>210700</v>
      </c>
      <c r="K30" s="1">
        <v>338600</v>
      </c>
      <c r="L30" s="4">
        <v>11.2</v>
      </c>
      <c r="M30" s="4">
        <v>65.5</v>
      </c>
    </row>
    <row r="31" spans="1:13" x14ac:dyDescent="0.25">
      <c r="A31" s="4">
        <v>2001</v>
      </c>
      <c r="B31" s="1">
        <v>3439700</v>
      </c>
      <c r="C31" s="1">
        <v>4654100</v>
      </c>
      <c r="D31" s="4">
        <v>1.5</v>
      </c>
      <c r="E31" s="4">
        <v>73.5</v>
      </c>
      <c r="F31" s="1">
        <v>857300</v>
      </c>
      <c r="G31" s="1">
        <v>1321300</v>
      </c>
      <c r="H31" s="4">
        <v>4.2</v>
      </c>
      <c r="I31" s="4">
        <v>71.599999999999994</v>
      </c>
      <c r="J31" s="1">
        <v>222200</v>
      </c>
      <c r="K31" s="1">
        <v>350500</v>
      </c>
      <c r="L31" s="4">
        <v>11.1</v>
      </c>
      <c r="M31" s="4">
        <v>65.400000000000006</v>
      </c>
    </row>
    <row r="32" spans="1:13" x14ac:dyDescent="0.25">
      <c r="A32" s="4">
        <v>2002</v>
      </c>
      <c r="B32" s="1">
        <v>3297300</v>
      </c>
      <c r="C32" s="1">
        <v>4269600</v>
      </c>
      <c r="D32" s="4">
        <v>1.3</v>
      </c>
      <c r="E32" s="4">
        <v>71.7</v>
      </c>
      <c r="F32" s="1">
        <v>835200</v>
      </c>
      <c r="G32" s="1">
        <v>1258100</v>
      </c>
      <c r="H32" s="4">
        <v>3.9</v>
      </c>
      <c r="I32" s="4">
        <v>69.3</v>
      </c>
      <c r="J32" s="1">
        <v>223800</v>
      </c>
      <c r="K32" s="1">
        <v>345100</v>
      </c>
      <c r="L32" s="4">
        <v>10.8</v>
      </c>
      <c r="M32" s="4">
        <v>64.2</v>
      </c>
    </row>
    <row r="33" spans="1:13" x14ac:dyDescent="0.25">
      <c r="A33" s="4">
        <v>2003</v>
      </c>
      <c r="B33" s="1">
        <v>3376200</v>
      </c>
      <c r="C33" s="1">
        <v>4430700</v>
      </c>
      <c r="D33" s="4">
        <v>1.4</v>
      </c>
      <c r="E33" s="4">
        <v>74.5</v>
      </c>
      <c r="F33" s="1">
        <v>842700</v>
      </c>
      <c r="G33" s="1">
        <v>1276900</v>
      </c>
      <c r="H33" s="4">
        <v>3.9</v>
      </c>
      <c r="I33" s="4">
        <v>70.099999999999994</v>
      </c>
      <c r="J33" s="1">
        <v>229200</v>
      </c>
      <c r="K33" s="1">
        <v>352100</v>
      </c>
      <c r="L33" s="4">
        <v>10.8</v>
      </c>
      <c r="M33" s="4">
        <v>64.599999999999994</v>
      </c>
    </row>
    <row r="34" spans="1:13" x14ac:dyDescent="0.25">
      <c r="A34" s="4">
        <v>2004</v>
      </c>
      <c r="B34" s="1">
        <v>3660000</v>
      </c>
      <c r="C34" s="1">
        <v>4915900</v>
      </c>
      <c r="D34" s="4">
        <v>1.4</v>
      </c>
      <c r="E34" s="4">
        <v>71.7</v>
      </c>
      <c r="F34" s="1">
        <v>911400</v>
      </c>
      <c r="G34" s="1">
        <v>1399700</v>
      </c>
      <c r="H34" s="4">
        <v>4.0999999999999996</v>
      </c>
      <c r="I34" s="4">
        <v>69.5</v>
      </c>
      <c r="J34" s="1">
        <v>242600</v>
      </c>
      <c r="K34" s="1">
        <v>377900</v>
      </c>
      <c r="L34" s="4">
        <v>11.1</v>
      </c>
      <c r="M34" s="4">
        <v>64.5</v>
      </c>
    </row>
    <row r="35" spans="1:13" x14ac:dyDescent="0.25">
      <c r="A35" s="4">
        <v>2005</v>
      </c>
      <c r="B35" s="1">
        <v>4121200</v>
      </c>
      <c r="C35" s="1">
        <v>5531600</v>
      </c>
      <c r="D35" s="4">
        <v>1.6</v>
      </c>
      <c r="E35" s="4">
        <v>73.2</v>
      </c>
      <c r="F35" s="1">
        <v>1014600</v>
      </c>
      <c r="G35" s="1">
        <v>1560200</v>
      </c>
      <c r="H35" s="4">
        <v>4.4000000000000004</v>
      </c>
      <c r="I35" s="4">
        <v>71.2</v>
      </c>
      <c r="J35" s="1">
        <v>256500</v>
      </c>
      <c r="K35" s="1">
        <v>409800</v>
      </c>
      <c r="L35" s="4">
        <v>11.5</v>
      </c>
      <c r="M35" s="4">
        <v>66.099999999999994</v>
      </c>
    </row>
    <row r="36" spans="1:13" x14ac:dyDescent="0.25">
      <c r="A36" s="4">
        <v>2006</v>
      </c>
      <c r="B36" s="1">
        <v>4884900</v>
      </c>
      <c r="C36" s="1">
        <v>6241800</v>
      </c>
      <c r="D36" s="4">
        <v>1.7</v>
      </c>
      <c r="E36" s="4">
        <v>75.900000000000006</v>
      </c>
      <c r="F36" s="1">
        <v>1161700</v>
      </c>
      <c r="G36" s="1">
        <v>1780900</v>
      </c>
      <c r="H36" s="4">
        <v>4.8</v>
      </c>
      <c r="I36" s="4">
        <v>72.099999999999994</v>
      </c>
      <c r="J36" s="1">
        <v>274300</v>
      </c>
      <c r="K36" s="1">
        <v>452400</v>
      </c>
      <c r="L36" s="4">
        <v>12.1</v>
      </c>
      <c r="M36" s="4">
        <v>66.599999999999994</v>
      </c>
    </row>
    <row r="37" spans="1:13" x14ac:dyDescent="0.25">
      <c r="A37" s="4">
        <v>2007</v>
      </c>
      <c r="B37" s="1">
        <v>4798400</v>
      </c>
      <c r="C37" s="1">
        <v>6368400</v>
      </c>
      <c r="D37" s="4">
        <v>1.6</v>
      </c>
      <c r="E37" s="4">
        <v>72.3</v>
      </c>
      <c r="F37" s="1">
        <v>1198900</v>
      </c>
      <c r="G37" s="1">
        <v>1832300</v>
      </c>
      <c r="H37" s="4">
        <v>4.7</v>
      </c>
      <c r="I37" s="4">
        <v>69.8</v>
      </c>
      <c r="J37" s="1">
        <v>290700</v>
      </c>
      <c r="K37" s="1">
        <v>471700</v>
      </c>
      <c r="L37" s="4">
        <v>12</v>
      </c>
      <c r="M37" s="4">
        <v>65.5</v>
      </c>
    </row>
    <row r="38" spans="1:13" x14ac:dyDescent="0.25">
      <c r="A38" s="4">
        <v>2008</v>
      </c>
      <c r="B38" s="1">
        <v>4549200</v>
      </c>
      <c r="C38" s="1">
        <v>5988200</v>
      </c>
      <c r="D38" s="4">
        <v>1.5</v>
      </c>
      <c r="E38" s="4">
        <v>66.2</v>
      </c>
      <c r="F38" s="1">
        <v>1140500</v>
      </c>
      <c r="G38" s="1">
        <v>1737400</v>
      </c>
      <c r="H38" s="4">
        <v>4.3</v>
      </c>
      <c r="I38" s="4">
        <v>65.099999999999994</v>
      </c>
      <c r="J38" s="1">
        <v>291000</v>
      </c>
      <c r="K38" s="1">
        <v>461800</v>
      </c>
      <c r="L38" s="4">
        <v>11.5</v>
      </c>
      <c r="M38" s="4">
        <v>63.8</v>
      </c>
    </row>
    <row r="39" spans="1:13" x14ac:dyDescent="0.25">
      <c r="A39" s="4">
        <v>2009</v>
      </c>
      <c r="B39" s="1">
        <v>3865800</v>
      </c>
      <c r="C39" s="1">
        <v>5055500</v>
      </c>
      <c r="D39" s="4">
        <v>1.3</v>
      </c>
      <c r="E39" s="4">
        <v>63.9</v>
      </c>
      <c r="F39" s="1">
        <v>1026000</v>
      </c>
      <c r="G39" s="1">
        <v>1511500</v>
      </c>
      <c r="H39" s="4">
        <v>3.8</v>
      </c>
      <c r="I39" s="4">
        <v>62.1</v>
      </c>
      <c r="J39" s="1">
        <v>278700</v>
      </c>
      <c r="K39" s="1">
        <v>424900</v>
      </c>
      <c r="L39" s="4">
        <v>10.7</v>
      </c>
      <c r="M39" s="4">
        <v>62.4</v>
      </c>
    </row>
    <row r="40" spans="1:13" x14ac:dyDescent="0.25">
      <c r="A40" s="4">
        <v>2010</v>
      </c>
      <c r="B40" s="1">
        <v>3898800</v>
      </c>
      <c r="C40" s="1">
        <v>5114500</v>
      </c>
      <c r="D40" s="4">
        <v>1.3</v>
      </c>
      <c r="E40" s="4">
        <v>69.7</v>
      </c>
      <c r="F40" s="1">
        <v>1024200</v>
      </c>
      <c r="G40" s="1">
        <v>1519000</v>
      </c>
      <c r="H40" s="4">
        <v>3.7</v>
      </c>
      <c r="I40" s="4">
        <v>64.8</v>
      </c>
      <c r="J40" s="1">
        <v>283400</v>
      </c>
      <c r="K40" s="1">
        <v>429600</v>
      </c>
      <c r="L40" s="4">
        <v>10.6</v>
      </c>
      <c r="M40" s="4">
        <v>63.9</v>
      </c>
    </row>
    <row r="41" spans="1:13" x14ac:dyDescent="0.25">
      <c r="A41" s="4">
        <v>2011</v>
      </c>
      <c r="B41" s="1">
        <v>4101800</v>
      </c>
      <c r="C41" s="1">
        <v>5328900</v>
      </c>
      <c r="D41" s="4">
        <v>1.3</v>
      </c>
      <c r="E41" s="4">
        <v>71.099999999999994</v>
      </c>
      <c r="F41" s="1">
        <v>1042100</v>
      </c>
      <c r="G41" s="1">
        <v>1564900</v>
      </c>
      <c r="H41" s="4">
        <v>3.7</v>
      </c>
      <c r="I41" s="4">
        <v>64.900000000000006</v>
      </c>
      <c r="J41" s="1">
        <v>293300</v>
      </c>
      <c r="K41" s="1">
        <v>443500</v>
      </c>
      <c r="L41" s="4">
        <v>10.6</v>
      </c>
      <c r="M41" s="4">
        <v>64.5</v>
      </c>
    </row>
    <row r="42" spans="1:13" x14ac:dyDescent="0.25">
      <c r="A42" s="4">
        <v>2012</v>
      </c>
      <c r="B42" s="1">
        <v>3875200</v>
      </c>
      <c r="C42" s="1">
        <v>5261000</v>
      </c>
      <c r="D42" s="4">
        <v>1.2</v>
      </c>
      <c r="E42" s="4">
        <v>66.5</v>
      </c>
      <c r="F42" s="1">
        <v>1016100</v>
      </c>
      <c r="G42" s="1">
        <v>1534100</v>
      </c>
      <c r="H42" s="4">
        <v>3.6</v>
      </c>
      <c r="I42" s="4">
        <v>62.1</v>
      </c>
      <c r="J42" s="1">
        <v>299000</v>
      </c>
      <c r="K42" s="1">
        <v>445200</v>
      </c>
      <c r="L42" s="4">
        <v>10.3</v>
      </c>
      <c r="M42" s="4">
        <v>63.4</v>
      </c>
    </row>
    <row r="43" spans="1:13" x14ac:dyDescent="0.25">
      <c r="A43" s="4">
        <v>2013</v>
      </c>
      <c r="B43" s="1">
        <v>4007500</v>
      </c>
      <c r="C43" s="1">
        <v>5413700</v>
      </c>
      <c r="D43" s="4">
        <v>1.2</v>
      </c>
      <c r="E43" s="4">
        <v>64.099999999999994</v>
      </c>
      <c r="F43" s="1">
        <v>1036900</v>
      </c>
      <c r="G43" s="1">
        <v>1573000</v>
      </c>
      <c r="H43" s="4">
        <v>3.6</v>
      </c>
      <c r="I43" s="4">
        <v>60.3</v>
      </c>
      <c r="J43" s="1">
        <v>306800</v>
      </c>
      <c r="K43" s="1">
        <v>456100</v>
      </c>
      <c r="L43" s="4">
        <v>10.3</v>
      </c>
      <c r="M43" s="4">
        <v>62.6</v>
      </c>
    </row>
    <row r="44" spans="1:13" x14ac:dyDescent="0.25">
      <c r="A44" s="4">
        <v>2014</v>
      </c>
      <c r="B44" s="1">
        <v>4168500</v>
      </c>
      <c r="C44" s="1">
        <v>5515100</v>
      </c>
      <c r="D44" s="4">
        <v>1.2</v>
      </c>
      <c r="E44" s="4">
        <v>66.3</v>
      </c>
      <c r="F44" s="1">
        <v>1074100</v>
      </c>
      <c r="G44" s="1">
        <v>1612600</v>
      </c>
      <c r="H44" s="4">
        <v>3.5</v>
      </c>
      <c r="I44" s="4">
        <v>63</v>
      </c>
      <c r="J44" s="1">
        <v>313200</v>
      </c>
      <c r="K44" s="1">
        <v>466700</v>
      </c>
      <c r="L44" s="4">
        <v>10.3</v>
      </c>
      <c r="M44" s="4">
        <v>64.400000000000006</v>
      </c>
    </row>
    <row r="45" spans="1:13" x14ac:dyDescent="0.25">
      <c r="A45" s="4">
        <v>2015</v>
      </c>
      <c r="B45" s="1">
        <v>5590300</v>
      </c>
      <c r="C45" s="1">
        <v>7454800</v>
      </c>
      <c r="D45" s="4">
        <v>1.6</v>
      </c>
      <c r="E45" s="4">
        <v>59.6</v>
      </c>
      <c r="F45" s="1">
        <v>1261700</v>
      </c>
      <c r="G45" s="1">
        <v>2020200</v>
      </c>
      <c r="H45" s="4">
        <v>4.3</v>
      </c>
      <c r="I45" s="4">
        <v>57.9</v>
      </c>
      <c r="J45" s="1">
        <v>331100</v>
      </c>
      <c r="K45" s="1">
        <v>529600</v>
      </c>
      <c r="L45" s="4">
        <v>11.2</v>
      </c>
      <c r="M45" s="4">
        <v>60.9</v>
      </c>
    </row>
    <row r="46" spans="1:13" x14ac:dyDescent="0.25">
      <c r="A46" s="4">
        <v>2016</v>
      </c>
      <c r="B46" s="1">
        <v>3326900</v>
      </c>
      <c r="C46" s="1">
        <v>4295800</v>
      </c>
      <c r="D46" s="4">
        <v>0.9</v>
      </c>
      <c r="E46" s="4">
        <v>67.3</v>
      </c>
      <c r="F46" s="1">
        <v>957300</v>
      </c>
      <c r="G46" s="1">
        <v>1365100</v>
      </c>
      <c r="H46" s="4">
        <v>2.9</v>
      </c>
      <c r="I46" s="4">
        <v>63</v>
      </c>
      <c r="J46" s="1">
        <v>307200</v>
      </c>
      <c r="K46" s="1">
        <v>433500</v>
      </c>
      <c r="L46" s="4">
        <v>9.3000000000000007</v>
      </c>
      <c r="M46" s="4">
        <v>64.2</v>
      </c>
    </row>
    <row r="47" spans="1:13" x14ac:dyDescent="0.25">
      <c r="A47" s="4">
        <v>2017</v>
      </c>
      <c r="B47" s="1">
        <v>4137200</v>
      </c>
      <c r="C47" s="1">
        <v>5550400</v>
      </c>
      <c r="D47" s="4">
        <v>1.1000000000000001</v>
      </c>
      <c r="E47" s="4">
        <v>59.6</v>
      </c>
      <c r="F47" s="1">
        <v>1090800</v>
      </c>
      <c r="G47" s="1">
        <v>1624600</v>
      </c>
      <c r="H47" s="4">
        <v>3.4</v>
      </c>
      <c r="I47" s="4">
        <v>59.5</v>
      </c>
      <c r="J47" s="1">
        <v>323500</v>
      </c>
      <c r="K47" s="1">
        <v>477700</v>
      </c>
      <c r="L47" s="4">
        <v>9.9</v>
      </c>
      <c r="M47" s="4">
        <v>62.6</v>
      </c>
    </row>
    <row r="48" spans="1:13" x14ac:dyDescent="0.25">
      <c r="A48" s="4">
        <v>2018</v>
      </c>
      <c r="B48" s="1">
        <v>4270500</v>
      </c>
      <c r="C48" s="1">
        <v>5624400</v>
      </c>
      <c r="D48" s="4">
        <v>1.1000000000000001</v>
      </c>
      <c r="E48" s="4">
        <v>59.5</v>
      </c>
      <c r="F48" s="1">
        <v>1125000</v>
      </c>
      <c r="G48" s="1">
        <v>1669400</v>
      </c>
      <c r="H48" s="4">
        <v>3.4</v>
      </c>
      <c r="I48" s="4">
        <v>59.5</v>
      </c>
      <c r="J48" s="1">
        <v>338300</v>
      </c>
      <c r="K48" s="1">
        <v>496200</v>
      </c>
      <c r="L48" s="4">
        <v>10</v>
      </c>
      <c r="M48" s="4">
        <v>62.3</v>
      </c>
    </row>
    <row r="50" spans="1:2" x14ac:dyDescent="0.25">
      <c r="A50" s="4" t="s">
        <v>7</v>
      </c>
    </row>
    <row r="52" spans="1:2" x14ac:dyDescent="0.25">
      <c r="A52" s="4" t="s">
        <v>237</v>
      </c>
    </row>
    <row r="53" spans="1:2" x14ac:dyDescent="0.25">
      <c r="A53" s="4" t="s">
        <v>238</v>
      </c>
      <c r="B53" s="4" t="s">
        <v>239</v>
      </c>
    </row>
    <row r="54" spans="1:2" x14ac:dyDescent="0.25">
      <c r="A54" s="4" t="s">
        <v>713</v>
      </c>
      <c r="B54" s="4" t="s">
        <v>714</v>
      </c>
    </row>
    <row r="56" spans="1:2" x14ac:dyDescent="0.25">
      <c r="A56" s="4" t="s">
        <v>8</v>
      </c>
    </row>
    <row r="57" spans="1:2" x14ac:dyDescent="0.25">
      <c r="A57" s="4">
        <v>1</v>
      </c>
      <c r="B57" s="4" t="s">
        <v>715</v>
      </c>
    </row>
    <row r="58" spans="1:2" x14ac:dyDescent="0.25">
      <c r="A58" s="4">
        <v>2</v>
      </c>
      <c r="B58" s="4" t="s">
        <v>716</v>
      </c>
    </row>
    <row r="59" spans="1:2" x14ac:dyDescent="0.25">
      <c r="A59" s="4">
        <v>3</v>
      </c>
      <c r="B59" s="4" t="s">
        <v>717</v>
      </c>
    </row>
    <row r="60" spans="1:2" x14ac:dyDescent="0.25">
      <c r="A60" s="4">
        <v>4</v>
      </c>
      <c r="B60" s="4" t="s">
        <v>718</v>
      </c>
    </row>
    <row r="61" spans="1:2" x14ac:dyDescent="0.25">
      <c r="A61" s="4">
        <v>5</v>
      </c>
      <c r="B61" s="4" t="s">
        <v>719</v>
      </c>
    </row>
    <row r="62" spans="1:2" x14ac:dyDescent="0.25">
      <c r="A62" s="4">
        <v>6</v>
      </c>
      <c r="B62" s="4" t="s">
        <v>720</v>
      </c>
    </row>
    <row r="64" spans="1:2" x14ac:dyDescent="0.25">
      <c r="A64" s="4" t="s">
        <v>721</v>
      </c>
    </row>
    <row r="65" spans="1:1" x14ac:dyDescent="0.25">
      <c r="A65" s="4" t="s">
        <v>722</v>
      </c>
    </row>
    <row r="66" spans="1:1" x14ac:dyDescent="0.25">
      <c r="A66" s="4" t="s">
        <v>723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04F0E-A262-4DE7-8BC0-9482BA98DCD3}">
  <dimension ref="A1:Y473"/>
  <sheetViews>
    <sheetView topLeftCell="A7" workbookViewId="0">
      <selection activeCell="Y10" sqref="Y10"/>
    </sheetView>
  </sheetViews>
  <sheetFormatPr defaultRowHeight="15" x14ac:dyDescent="0.25"/>
  <cols>
    <col min="1" max="1" width="9.140625" style="4"/>
    <col min="2" max="16" width="9.140625" style="4" customWidth="1"/>
    <col min="17" max="17" width="9.140625" style="4"/>
    <col min="18" max="18" width="11.5703125" style="4" bestFit="1" customWidth="1"/>
    <col min="19" max="19" width="9.140625" style="4"/>
    <col min="20" max="20" width="14.28515625" style="4" bestFit="1" customWidth="1"/>
    <col min="21" max="22" width="9.140625" style="4"/>
    <col min="23" max="23" width="11.5703125" style="4" bestFit="1" customWidth="1"/>
    <col min="24" max="24" width="9.140625" style="4"/>
    <col min="25" max="25" width="14.28515625" style="4" bestFit="1" customWidth="1"/>
    <col min="26" max="16384" width="9.140625" style="4"/>
  </cols>
  <sheetData>
    <row r="1" spans="1:25" x14ac:dyDescent="0.25">
      <c r="A1" s="4" t="s">
        <v>998</v>
      </c>
    </row>
    <row r="2" spans="1:25" x14ac:dyDescent="0.25">
      <c r="A2" s="4" t="s">
        <v>999</v>
      </c>
    </row>
    <row r="3" spans="1:25" x14ac:dyDescent="0.25">
      <c r="A3" s="4" t="s">
        <v>1000</v>
      </c>
    </row>
    <row r="4" spans="1:25" x14ac:dyDescent="0.25">
      <c r="A4" s="4" t="s">
        <v>1001</v>
      </c>
    </row>
    <row r="5" spans="1:25" x14ac:dyDescent="0.25">
      <c r="B5" s="4" t="s">
        <v>2</v>
      </c>
    </row>
    <row r="6" spans="1:25" ht="90" x14ac:dyDescent="0.25">
      <c r="B6" s="145" t="s">
        <v>1002</v>
      </c>
      <c r="C6" s="145" t="s">
        <v>1003</v>
      </c>
      <c r="D6" s="145" t="s">
        <v>1004</v>
      </c>
      <c r="E6" s="145" t="s">
        <v>1005</v>
      </c>
      <c r="F6" s="145" t="s">
        <v>1006</v>
      </c>
      <c r="G6" s="145" t="s">
        <v>1007</v>
      </c>
      <c r="H6" s="145" t="s">
        <v>1008</v>
      </c>
      <c r="I6" s="145" t="s">
        <v>1009</v>
      </c>
      <c r="J6" s="145" t="s">
        <v>1010</v>
      </c>
      <c r="K6" s="145" t="s">
        <v>1011</v>
      </c>
      <c r="L6" s="145" t="s">
        <v>1012</v>
      </c>
      <c r="M6" s="145" t="s">
        <v>1013</v>
      </c>
      <c r="N6" s="145" t="s">
        <v>1014</v>
      </c>
      <c r="O6" s="145" t="s">
        <v>1015</v>
      </c>
    </row>
    <row r="7" spans="1:25" x14ac:dyDescent="0.25">
      <c r="B7" s="4" t="s">
        <v>1016</v>
      </c>
      <c r="C7" s="4" t="s">
        <v>1016</v>
      </c>
      <c r="D7" s="4" t="s">
        <v>1016</v>
      </c>
      <c r="E7" s="4" t="s">
        <v>1016</v>
      </c>
      <c r="F7" s="4" t="s">
        <v>1016</v>
      </c>
      <c r="G7" s="4" t="s">
        <v>1016</v>
      </c>
      <c r="H7" s="4" t="s">
        <v>1016</v>
      </c>
      <c r="I7" s="4" t="s">
        <v>1016</v>
      </c>
      <c r="J7" s="4" t="s">
        <v>1016</v>
      </c>
      <c r="K7" s="4" t="s">
        <v>1016</v>
      </c>
      <c r="L7" s="4" t="s">
        <v>1016</v>
      </c>
      <c r="M7" s="4" t="s">
        <v>1016</v>
      </c>
      <c r="N7" s="4" t="s">
        <v>1016</v>
      </c>
      <c r="O7" s="4" t="s">
        <v>1016</v>
      </c>
    </row>
    <row r="8" spans="1:25" x14ac:dyDescent="0.25">
      <c r="A8" s="4" t="s">
        <v>4</v>
      </c>
      <c r="B8" s="4" t="s">
        <v>5</v>
      </c>
      <c r="C8" s="4" t="s">
        <v>5</v>
      </c>
      <c r="D8" s="4" t="s">
        <v>5</v>
      </c>
      <c r="E8" s="4" t="s">
        <v>5</v>
      </c>
      <c r="F8" s="4" t="s">
        <v>5</v>
      </c>
      <c r="G8" s="4" t="s">
        <v>5</v>
      </c>
      <c r="H8" s="4" t="s">
        <v>5</v>
      </c>
      <c r="I8" s="4" t="s">
        <v>5</v>
      </c>
      <c r="J8" s="4" t="s">
        <v>5</v>
      </c>
      <c r="K8" s="4" t="s">
        <v>5</v>
      </c>
      <c r="L8" s="4" t="s">
        <v>5</v>
      </c>
      <c r="M8" s="4" t="s">
        <v>5</v>
      </c>
      <c r="N8" s="4" t="s">
        <v>5</v>
      </c>
      <c r="O8" s="4" t="s">
        <v>5</v>
      </c>
    </row>
    <row r="9" spans="1:25" x14ac:dyDescent="0.25">
      <c r="B9" s="4" t="s">
        <v>6</v>
      </c>
    </row>
    <row r="10" spans="1:25" x14ac:dyDescent="0.25">
      <c r="A10" s="18">
        <v>27607</v>
      </c>
      <c r="B10" s="1">
        <v>652028</v>
      </c>
      <c r="C10" s="1">
        <v>598175</v>
      </c>
      <c r="D10" s="1">
        <v>4880</v>
      </c>
      <c r="E10" s="4" t="s">
        <v>213</v>
      </c>
      <c r="F10" s="4" t="s">
        <v>213</v>
      </c>
      <c r="G10" s="1">
        <v>25089</v>
      </c>
      <c r="H10" s="1">
        <v>22730</v>
      </c>
      <c r="I10" s="1">
        <v>1154</v>
      </c>
      <c r="J10" s="4">
        <v>0</v>
      </c>
      <c r="K10" s="4" t="s">
        <v>213</v>
      </c>
      <c r="L10" s="4" t="s">
        <v>213</v>
      </c>
      <c r="M10" s="4" t="s">
        <v>213</v>
      </c>
      <c r="N10" s="4" t="s">
        <v>213</v>
      </c>
      <c r="O10" s="1">
        <v>688030</v>
      </c>
      <c r="Q10" s="4">
        <v>1975</v>
      </c>
      <c r="R10" s="159">
        <f>SUM(A10:A14)</f>
        <v>138341</v>
      </c>
      <c r="S10" s="4">
        <v>1976</v>
      </c>
      <c r="T10" s="15">
        <f>SUMIF($Q$10:$Q$447,S10,$R$10:$R$447)</f>
        <v>8417377</v>
      </c>
      <c r="V10" s="4">
        <v>1975</v>
      </c>
      <c r="W10" s="159">
        <f>SUM(F10:F14)</f>
        <v>0</v>
      </c>
      <c r="X10" s="4">
        <v>1976</v>
      </c>
      <c r="Y10" s="15">
        <f>SUMIF($V$10:$V$447,X10,$W$10:$W$447)</f>
        <v>701448.08333333337</v>
      </c>
    </row>
    <row r="11" spans="1:25" x14ac:dyDescent="0.25">
      <c r="A11" s="18">
        <v>27638</v>
      </c>
      <c r="B11" s="1">
        <v>569633</v>
      </c>
      <c r="C11" s="1">
        <v>512147</v>
      </c>
      <c r="D11" s="1">
        <v>8578</v>
      </c>
      <c r="E11" s="4" t="s">
        <v>213</v>
      </c>
      <c r="F11" s="4" t="s">
        <v>213</v>
      </c>
      <c r="G11" s="1">
        <v>23029</v>
      </c>
      <c r="H11" s="1">
        <v>24593</v>
      </c>
      <c r="I11" s="1">
        <v>1286</v>
      </c>
      <c r="J11" s="4">
        <v>0</v>
      </c>
      <c r="K11" s="4" t="s">
        <v>213</v>
      </c>
      <c r="L11" s="4" t="s">
        <v>213</v>
      </c>
      <c r="M11" s="4" t="s">
        <v>213</v>
      </c>
      <c r="N11" s="4" t="s">
        <v>213</v>
      </c>
      <c r="O11" s="1">
        <v>675190</v>
      </c>
      <c r="S11" s="4">
        <f>S10+1</f>
        <v>1977</v>
      </c>
      <c r="T11" s="15">
        <f t="shared" ref="T11:T46" si="0">SUMIF($Q$10:$Q$447,S11,$R$10:$R$447)</f>
        <v>9018608</v>
      </c>
      <c r="X11" s="4">
        <f>X10+1</f>
        <v>1977</v>
      </c>
      <c r="Y11" s="15">
        <f t="shared" ref="Y11:Y46" si="1">SUMIF($V$10:$V$447,X11,$W$10:$W$447)</f>
        <v>751550.66666666663</v>
      </c>
    </row>
    <row r="12" spans="1:25" x14ac:dyDescent="0.25">
      <c r="A12" s="18">
        <v>27668</v>
      </c>
      <c r="B12" s="1">
        <v>574290</v>
      </c>
      <c r="C12" s="1">
        <v>514859</v>
      </c>
      <c r="D12" s="1">
        <v>10725</v>
      </c>
      <c r="E12" s="4" t="s">
        <v>213</v>
      </c>
      <c r="F12" s="4" t="s">
        <v>213</v>
      </c>
      <c r="G12" s="1">
        <v>23785</v>
      </c>
      <c r="H12" s="1">
        <v>23799</v>
      </c>
      <c r="I12" s="1">
        <v>1122</v>
      </c>
      <c r="J12" s="4">
        <v>0</v>
      </c>
      <c r="K12" s="4" t="s">
        <v>213</v>
      </c>
      <c r="L12" s="4" t="s">
        <v>213</v>
      </c>
      <c r="M12" s="4" t="s">
        <v>213</v>
      </c>
      <c r="N12" s="4" t="s">
        <v>213</v>
      </c>
      <c r="O12" s="1">
        <v>660370</v>
      </c>
      <c r="S12" s="4">
        <f t="shared" ref="S12:S46" si="2">S11+1</f>
        <v>1978</v>
      </c>
      <c r="T12" s="15">
        <f t="shared" si="0"/>
        <v>9631289</v>
      </c>
      <c r="X12" s="4">
        <f t="shared" ref="X12:X46" si="3">X11+1</f>
        <v>1978</v>
      </c>
      <c r="Y12" s="15">
        <f t="shared" si="1"/>
        <v>802607.41666666663</v>
      </c>
    </row>
    <row r="13" spans="1:25" x14ac:dyDescent="0.25">
      <c r="A13" s="18">
        <v>27699</v>
      </c>
      <c r="B13" s="1">
        <v>639072</v>
      </c>
      <c r="C13" s="1">
        <v>579296</v>
      </c>
      <c r="D13" s="1">
        <v>12251</v>
      </c>
      <c r="E13" s="4" t="s">
        <v>213</v>
      </c>
      <c r="F13" s="4" t="s">
        <v>213</v>
      </c>
      <c r="G13" s="1">
        <v>24095</v>
      </c>
      <c r="H13" s="1">
        <v>22339</v>
      </c>
      <c r="I13" s="1">
        <v>1091</v>
      </c>
      <c r="J13" s="4">
        <v>0</v>
      </c>
      <c r="K13" s="4" t="s">
        <v>213</v>
      </c>
      <c r="L13" s="4" t="s">
        <v>213</v>
      </c>
      <c r="M13" s="4" t="s">
        <v>213</v>
      </c>
      <c r="N13" s="4" t="s">
        <v>213</v>
      </c>
      <c r="O13" s="1">
        <v>667090</v>
      </c>
      <c r="S13" s="4">
        <f t="shared" si="2"/>
        <v>1979</v>
      </c>
      <c r="T13" s="15">
        <f t="shared" si="0"/>
        <v>8561107</v>
      </c>
      <c r="X13" s="4">
        <f t="shared" si="3"/>
        <v>1979</v>
      </c>
      <c r="Y13" s="15">
        <f t="shared" si="1"/>
        <v>713425.58333333337</v>
      </c>
    </row>
    <row r="14" spans="1:25" x14ac:dyDescent="0.25">
      <c r="A14" s="18">
        <v>27729</v>
      </c>
      <c r="B14" s="1">
        <v>720429</v>
      </c>
      <c r="C14" s="1">
        <v>658313</v>
      </c>
      <c r="D14" s="1">
        <v>13902</v>
      </c>
      <c r="E14" s="4" t="s">
        <v>213</v>
      </c>
      <c r="F14" s="4" t="s">
        <v>213</v>
      </c>
      <c r="G14" s="1">
        <v>24818</v>
      </c>
      <c r="H14" s="1">
        <v>22134</v>
      </c>
      <c r="I14" s="1">
        <v>1213</v>
      </c>
      <c r="J14" s="4">
        <v>49</v>
      </c>
      <c r="K14" s="4" t="s">
        <v>213</v>
      </c>
      <c r="L14" s="4" t="s">
        <v>213</v>
      </c>
      <c r="M14" s="4" t="s">
        <v>213</v>
      </c>
      <c r="N14" s="4" t="s">
        <v>213</v>
      </c>
      <c r="O14" s="1">
        <v>645620</v>
      </c>
      <c r="S14" s="4">
        <f t="shared" si="2"/>
        <v>1980</v>
      </c>
      <c r="T14" s="15">
        <f t="shared" si="0"/>
        <v>8432588</v>
      </c>
      <c r="X14" s="4">
        <f t="shared" si="3"/>
        <v>1980</v>
      </c>
      <c r="Y14" s="15">
        <f t="shared" si="1"/>
        <v>702715.66666666663</v>
      </c>
    </row>
    <row r="15" spans="1:25" x14ac:dyDescent="0.25">
      <c r="A15" s="18">
        <v>27760</v>
      </c>
      <c r="B15" s="1">
        <v>878254</v>
      </c>
      <c r="C15" s="1">
        <v>800151</v>
      </c>
      <c r="D15" s="1">
        <v>13652</v>
      </c>
      <c r="E15" s="4" t="s">
        <v>213</v>
      </c>
      <c r="F15" s="4" t="s">
        <v>213</v>
      </c>
      <c r="G15" s="1">
        <v>23433</v>
      </c>
      <c r="H15" s="1">
        <v>21607</v>
      </c>
      <c r="I15" s="1">
        <v>5707</v>
      </c>
      <c r="J15" s="1">
        <v>13704</v>
      </c>
      <c r="K15" s="4" t="s">
        <v>213</v>
      </c>
      <c r="L15" s="4" t="s">
        <v>213</v>
      </c>
      <c r="M15" s="4" t="s">
        <v>213</v>
      </c>
      <c r="N15" s="4" t="s">
        <v>213</v>
      </c>
      <c r="O15" s="1">
        <v>634480</v>
      </c>
      <c r="Q15" s="4">
        <v>1976</v>
      </c>
      <c r="R15" s="1">
        <f>SUM(B15:B26)</f>
        <v>8417377</v>
      </c>
      <c r="S15" s="4">
        <f t="shared" si="2"/>
        <v>1981</v>
      </c>
      <c r="T15" s="15">
        <f t="shared" si="0"/>
        <v>8643360</v>
      </c>
      <c r="V15" s="4">
        <v>1976</v>
      </c>
      <c r="W15" s="1">
        <f>AVERAGE(B15:B26)</f>
        <v>701448.08333333337</v>
      </c>
      <c r="X15" s="4">
        <f t="shared" si="3"/>
        <v>1981</v>
      </c>
      <c r="Y15" s="15">
        <f t="shared" si="1"/>
        <v>720280</v>
      </c>
    </row>
    <row r="16" spans="1:25" x14ac:dyDescent="0.25">
      <c r="A16" s="18">
        <v>27791</v>
      </c>
      <c r="B16" s="1">
        <v>907263</v>
      </c>
      <c r="C16" s="1">
        <v>819092</v>
      </c>
      <c r="D16" s="1">
        <v>16267</v>
      </c>
      <c r="E16" s="4" t="s">
        <v>213</v>
      </c>
      <c r="F16" s="4" t="s">
        <v>213</v>
      </c>
      <c r="G16" s="1">
        <v>26740</v>
      </c>
      <c r="H16" s="1">
        <v>25719</v>
      </c>
      <c r="I16" s="1">
        <v>5652</v>
      </c>
      <c r="J16" s="1">
        <v>13793</v>
      </c>
      <c r="K16" s="4" t="s">
        <v>213</v>
      </c>
      <c r="L16" s="4" t="s">
        <v>213</v>
      </c>
      <c r="M16" s="4" t="s">
        <v>213</v>
      </c>
      <c r="N16" s="4" t="s">
        <v>213</v>
      </c>
      <c r="O16" s="1">
        <v>630630</v>
      </c>
      <c r="S16" s="4">
        <f t="shared" si="2"/>
        <v>1982</v>
      </c>
      <c r="T16" s="15">
        <f t="shared" si="0"/>
        <v>13652489</v>
      </c>
      <c r="X16" s="4">
        <f t="shared" si="3"/>
        <v>1982</v>
      </c>
      <c r="Y16" s="15">
        <f t="shared" si="1"/>
        <v>1137707.4166666667</v>
      </c>
    </row>
    <row r="17" spans="1:25" x14ac:dyDescent="0.25">
      <c r="A17" s="18">
        <v>27820</v>
      </c>
      <c r="B17" s="1">
        <v>875982</v>
      </c>
      <c r="C17" s="1">
        <v>792793</v>
      </c>
      <c r="D17" s="1">
        <v>15122</v>
      </c>
      <c r="E17" s="4" t="s">
        <v>213</v>
      </c>
      <c r="F17" s="4" t="s">
        <v>213</v>
      </c>
      <c r="G17" s="1">
        <v>26863</v>
      </c>
      <c r="H17" s="1">
        <v>26743</v>
      </c>
      <c r="I17" s="1">
        <v>4255</v>
      </c>
      <c r="J17" s="1">
        <v>10206</v>
      </c>
      <c r="K17" s="4" t="s">
        <v>213</v>
      </c>
      <c r="L17" s="4" t="s">
        <v>213</v>
      </c>
      <c r="M17" s="4" t="s">
        <v>213</v>
      </c>
      <c r="N17" s="4" t="s">
        <v>213</v>
      </c>
      <c r="O17" s="1">
        <v>626380</v>
      </c>
      <c r="S17" s="4">
        <f t="shared" si="2"/>
        <v>1983</v>
      </c>
      <c r="T17" s="15">
        <f t="shared" si="0"/>
        <v>14975591</v>
      </c>
      <c r="X17" s="4">
        <f t="shared" si="3"/>
        <v>1983</v>
      </c>
      <c r="Y17" s="15">
        <f t="shared" si="1"/>
        <v>1247965.9166666667</v>
      </c>
    </row>
    <row r="18" spans="1:25" x14ac:dyDescent="0.25">
      <c r="A18" s="18">
        <v>27851</v>
      </c>
      <c r="B18" s="1">
        <v>812563</v>
      </c>
      <c r="C18" s="1">
        <v>737820</v>
      </c>
      <c r="D18" s="1">
        <v>13758</v>
      </c>
      <c r="E18" s="4" t="s">
        <v>213</v>
      </c>
      <c r="F18" s="4" t="s">
        <v>213</v>
      </c>
      <c r="G18" s="1">
        <v>25038</v>
      </c>
      <c r="H18" s="1">
        <v>26724</v>
      </c>
      <c r="I18" s="1">
        <v>3590</v>
      </c>
      <c r="J18" s="1">
        <v>5633</v>
      </c>
      <c r="K18" s="4" t="s">
        <v>213</v>
      </c>
      <c r="L18" s="4" t="s">
        <v>213</v>
      </c>
      <c r="M18" s="4" t="s">
        <v>213</v>
      </c>
      <c r="N18" s="4" t="s">
        <v>213</v>
      </c>
      <c r="O18" s="1">
        <v>614300</v>
      </c>
      <c r="S18" s="4">
        <f t="shared" si="2"/>
        <v>1984</v>
      </c>
      <c r="T18" s="15">
        <f t="shared" si="0"/>
        <v>14333110</v>
      </c>
      <c r="X18" s="4">
        <f t="shared" si="3"/>
        <v>1984</v>
      </c>
      <c r="Y18" s="15">
        <f t="shared" si="1"/>
        <v>1194425.8333333333</v>
      </c>
    </row>
    <row r="19" spans="1:25" x14ac:dyDescent="0.25">
      <c r="A19" s="18">
        <v>27881</v>
      </c>
      <c r="B19" s="1">
        <v>704074</v>
      </c>
      <c r="C19" s="1">
        <v>636358</v>
      </c>
      <c r="D19" s="1">
        <v>11997</v>
      </c>
      <c r="E19" s="4" t="s">
        <v>213</v>
      </c>
      <c r="F19" s="4" t="s">
        <v>213</v>
      </c>
      <c r="G19" s="1">
        <v>23831</v>
      </c>
      <c r="H19" s="1">
        <v>27135</v>
      </c>
      <c r="I19" s="1">
        <v>3101</v>
      </c>
      <c r="J19" s="1">
        <v>1652</v>
      </c>
      <c r="K19" s="4" t="s">
        <v>213</v>
      </c>
      <c r="L19" s="4" t="s">
        <v>213</v>
      </c>
      <c r="M19" s="4" t="s">
        <v>213</v>
      </c>
      <c r="N19" s="4" t="s">
        <v>213</v>
      </c>
      <c r="O19" s="1">
        <v>626970</v>
      </c>
      <c r="S19" s="4">
        <f t="shared" si="2"/>
        <v>1985</v>
      </c>
      <c r="T19" s="15">
        <f t="shared" si="0"/>
        <v>13742510</v>
      </c>
      <c r="X19" s="4">
        <f t="shared" si="3"/>
        <v>1985</v>
      </c>
      <c r="Y19" s="15">
        <f t="shared" si="1"/>
        <v>1145209.1666666667</v>
      </c>
    </row>
    <row r="20" spans="1:25" x14ac:dyDescent="0.25">
      <c r="A20" s="18">
        <v>27912</v>
      </c>
      <c r="B20" s="1">
        <v>604963</v>
      </c>
      <c r="C20" s="1">
        <v>539543</v>
      </c>
      <c r="D20" s="1">
        <v>9629</v>
      </c>
      <c r="E20" s="4" t="s">
        <v>213</v>
      </c>
      <c r="F20" s="4" t="s">
        <v>213</v>
      </c>
      <c r="G20" s="1">
        <v>24299</v>
      </c>
      <c r="H20" s="1">
        <v>28562</v>
      </c>
      <c r="I20" s="1">
        <v>2930</v>
      </c>
      <c r="J20" s="4">
        <v>0</v>
      </c>
      <c r="K20" s="4" t="s">
        <v>213</v>
      </c>
      <c r="L20" s="4" t="s">
        <v>213</v>
      </c>
      <c r="M20" s="4" t="s">
        <v>213</v>
      </c>
      <c r="N20" s="4" t="s">
        <v>213</v>
      </c>
      <c r="O20" s="1">
        <v>619110</v>
      </c>
      <c r="S20" s="4">
        <f t="shared" si="2"/>
        <v>1986</v>
      </c>
      <c r="T20" s="15">
        <f t="shared" si="0"/>
        <v>13145650</v>
      </c>
      <c r="X20" s="4">
        <f t="shared" si="3"/>
        <v>1986</v>
      </c>
      <c r="Y20" s="15">
        <f t="shared" si="1"/>
        <v>1095470.8333333333</v>
      </c>
    </row>
    <row r="21" spans="1:25" x14ac:dyDescent="0.25">
      <c r="A21" s="18">
        <v>27942</v>
      </c>
      <c r="B21" s="1">
        <v>585420</v>
      </c>
      <c r="C21" s="1">
        <v>519445</v>
      </c>
      <c r="D21" s="1">
        <v>5302</v>
      </c>
      <c r="E21" s="4" t="s">
        <v>213</v>
      </c>
      <c r="F21" s="4" t="s">
        <v>213</v>
      </c>
      <c r="G21" s="1">
        <v>29100</v>
      </c>
      <c r="H21" s="1">
        <v>27983</v>
      </c>
      <c r="I21" s="1">
        <v>3590</v>
      </c>
      <c r="J21" s="4">
        <v>0</v>
      </c>
      <c r="K21" s="4" t="s">
        <v>213</v>
      </c>
      <c r="L21" s="4" t="s">
        <v>213</v>
      </c>
      <c r="M21" s="4" t="s">
        <v>213</v>
      </c>
      <c r="N21" s="4" t="s">
        <v>213</v>
      </c>
      <c r="O21" s="1">
        <v>619280</v>
      </c>
      <c r="S21" s="4">
        <f t="shared" si="2"/>
        <v>1987</v>
      </c>
      <c r="T21" s="15">
        <f t="shared" si="0"/>
        <v>12395610</v>
      </c>
      <c r="X21" s="4">
        <f t="shared" si="3"/>
        <v>1987</v>
      </c>
      <c r="Y21" s="15">
        <f t="shared" si="1"/>
        <v>1032967.5</v>
      </c>
    </row>
    <row r="22" spans="1:25" x14ac:dyDescent="0.25">
      <c r="A22" s="18">
        <v>27973</v>
      </c>
      <c r="B22" s="1">
        <v>587094</v>
      </c>
      <c r="C22" s="1">
        <v>519369</v>
      </c>
      <c r="D22" s="1">
        <v>4771</v>
      </c>
      <c r="E22" s="4" t="s">
        <v>213</v>
      </c>
      <c r="F22" s="4" t="s">
        <v>213</v>
      </c>
      <c r="G22" s="1">
        <v>28860</v>
      </c>
      <c r="H22" s="1">
        <v>29394</v>
      </c>
      <c r="I22" s="1">
        <v>4700</v>
      </c>
      <c r="J22" s="4">
        <v>0</v>
      </c>
      <c r="K22" s="4" t="s">
        <v>213</v>
      </c>
      <c r="L22" s="4" t="s">
        <v>213</v>
      </c>
      <c r="M22" s="4" t="s">
        <v>213</v>
      </c>
      <c r="N22" s="4" t="s">
        <v>213</v>
      </c>
      <c r="O22" s="1">
        <v>608850</v>
      </c>
      <c r="S22" s="4">
        <f t="shared" si="2"/>
        <v>1988</v>
      </c>
      <c r="T22" s="15">
        <f t="shared" si="0"/>
        <v>12175830</v>
      </c>
      <c r="X22" s="4">
        <f t="shared" si="3"/>
        <v>1988</v>
      </c>
      <c r="Y22" s="15">
        <f t="shared" si="1"/>
        <v>1014652.5</v>
      </c>
    </row>
    <row r="23" spans="1:25" x14ac:dyDescent="0.25">
      <c r="A23" s="18">
        <v>28004</v>
      </c>
      <c r="B23" s="1">
        <v>542356</v>
      </c>
      <c r="C23" s="1">
        <v>473316</v>
      </c>
      <c r="D23" s="1">
        <v>8767</v>
      </c>
      <c r="E23" s="4" t="s">
        <v>213</v>
      </c>
      <c r="F23" s="4" t="s">
        <v>213</v>
      </c>
      <c r="G23" s="1">
        <v>27885</v>
      </c>
      <c r="H23" s="1">
        <v>30012</v>
      </c>
      <c r="I23" s="1">
        <v>2376</v>
      </c>
      <c r="J23" s="4">
        <v>0</v>
      </c>
      <c r="K23" s="4" t="s">
        <v>213</v>
      </c>
      <c r="L23" s="4" t="s">
        <v>213</v>
      </c>
      <c r="M23" s="4" t="s">
        <v>213</v>
      </c>
      <c r="N23" s="4" t="s">
        <v>213</v>
      </c>
      <c r="O23" s="1">
        <v>636170</v>
      </c>
      <c r="S23" s="4">
        <f t="shared" si="2"/>
        <v>1989</v>
      </c>
      <c r="T23" s="15">
        <f t="shared" si="0"/>
        <v>12356240</v>
      </c>
      <c r="X23" s="4">
        <f t="shared" si="3"/>
        <v>1989</v>
      </c>
      <c r="Y23" s="15">
        <f t="shared" si="1"/>
        <v>1029686.6666666666</v>
      </c>
    </row>
    <row r="24" spans="1:25" x14ac:dyDescent="0.25">
      <c r="A24" s="18">
        <v>28034</v>
      </c>
      <c r="B24" s="1">
        <v>572417</v>
      </c>
      <c r="C24" s="1">
        <v>499481</v>
      </c>
      <c r="D24" s="1">
        <v>11656</v>
      </c>
      <c r="E24" s="4" t="s">
        <v>213</v>
      </c>
      <c r="F24" s="4" t="s">
        <v>213</v>
      </c>
      <c r="G24" s="1">
        <v>28768</v>
      </c>
      <c r="H24" s="1">
        <v>30222</v>
      </c>
      <c r="I24" s="1">
        <v>2290</v>
      </c>
      <c r="J24" s="4">
        <v>0</v>
      </c>
      <c r="K24" s="4" t="s">
        <v>213</v>
      </c>
      <c r="L24" s="4" t="s">
        <v>213</v>
      </c>
      <c r="M24" s="4" t="s">
        <v>213</v>
      </c>
      <c r="N24" s="4" t="s">
        <v>213</v>
      </c>
      <c r="O24" s="1">
        <v>645200</v>
      </c>
      <c r="S24" s="4">
        <f t="shared" si="2"/>
        <v>1990</v>
      </c>
      <c r="T24" s="15">
        <f t="shared" si="0"/>
        <v>13449740</v>
      </c>
      <c r="X24" s="4">
        <f t="shared" si="3"/>
        <v>1990</v>
      </c>
      <c r="Y24" s="15">
        <f t="shared" si="1"/>
        <v>1120811.6666666667</v>
      </c>
    </row>
    <row r="25" spans="1:25" x14ac:dyDescent="0.25">
      <c r="A25" s="18">
        <v>28065</v>
      </c>
      <c r="B25" s="1">
        <v>615568</v>
      </c>
      <c r="C25" s="1">
        <v>541510</v>
      </c>
      <c r="D25" s="1">
        <v>12449</v>
      </c>
      <c r="E25" s="4" t="s">
        <v>213</v>
      </c>
      <c r="F25" s="4" t="s">
        <v>213</v>
      </c>
      <c r="G25" s="1">
        <v>29595</v>
      </c>
      <c r="H25" s="1">
        <v>29685</v>
      </c>
      <c r="I25" s="1">
        <v>2283</v>
      </c>
      <c r="J25" s="4">
        <v>46</v>
      </c>
      <c r="K25" s="4" t="s">
        <v>213</v>
      </c>
      <c r="L25" s="4" t="s">
        <v>213</v>
      </c>
      <c r="M25" s="4" t="s">
        <v>213</v>
      </c>
      <c r="N25" s="4" t="s">
        <v>213</v>
      </c>
      <c r="O25" s="1">
        <v>629250</v>
      </c>
      <c r="S25" s="4">
        <f t="shared" si="2"/>
        <v>1991</v>
      </c>
      <c r="T25" s="15">
        <f t="shared" si="0"/>
        <v>16383930</v>
      </c>
      <c r="X25" s="4">
        <f t="shared" si="3"/>
        <v>1991</v>
      </c>
      <c r="Y25" s="15">
        <f t="shared" si="1"/>
        <v>1365327.5</v>
      </c>
    </row>
    <row r="26" spans="1:25" x14ac:dyDescent="0.25">
      <c r="A26" s="18">
        <v>28095</v>
      </c>
      <c r="B26" s="1">
        <v>731423</v>
      </c>
      <c r="C26" s="1">
        <v>640205</v>
      </c>
      <c r="D26" s="1">
        <v>14357</v>
      </c>
      <c r="E26" s="4" t="s">
        <v>213</v>
      </c>
      <c r="F26" s="4" t="s">
        <v>213</v>
      </c>
      <c r="G26" s="1">
        <v>31036</v>
      </c>
      <c r="H26" s="1">
        <v>29597</v>
      </c>
      <c r="I26" s="1">
        <v>2128</v>
      </c>
      <c r="J26" s="1">
        <v>14100</v>
      </c>
      <c r="K26" s="4" t="s">
        <v>213</v>
      </c>
      <c r="L26" s="4" t="s">
        <v>213</v>
      </c>
      <c r="M26" s="4" t="s">
        <v>213</v>
      </c>
      <c r="N26" s="4" t="s">
        <v>213</v>
      </c>
      <c r="O26" s="1">
        <v>627750</v>
      </c>
      <c r="S26" s="4">
        <f t="shared" si="2"/>
        <v>1992</v>
      </c>
      <c r="T26" s="15">
        <f t="shared" si="0"/>
        <v>16659340</v>
      </c>
      <c r="X26" s="4">
        <f t="shared" si="3"/>
        <v>1992</v>
      </c>
      <c r="Y26" s="15">
        <f t="shared" si="1"/>
        <v>1388278.3333333333</v>
      </c>
    </row>
    <row r="27" spans="1:25" x14ac:dyDescent="0.25">
      <c r="A27" s="18">
        <v>28126</v>
      </c>
      <c r="B27" s="1">
        <v>893204</v>
      </c>
      <c r="C27" s="1">
        <v>801391</v>
      </c>
      <c r="D27" s="1">
        <v>14158</v>
      </c>
      <c r="E27" s="4" t="s">
        <v>213</v>
      </c>
      <c r="F27" s="4" t="s">
        <v>213</v>
      </c>
      <c r="G27" s="1">
        <v>29882</v>
      </c>
      <c r="H27" s="1">
        <v>27203</v>
      </c>
      <c r="I27" s="1">
        <v>2257</v>
      </c>
      <c r="J27" s="1">
        <v>18313</v>
      </c>
      <c r="K27" s="4" t="s">
        <v>213</v>
      </c>
      <c r="L27" s="4" t="s">
        <v>213</v>
      </c>
      <c r="M27" s="4" t="s">
        <v>213</v>
      </c>
      <c r="N27" s="4" t="s">
        <v>213</v>
      </c>
      <c r="O27" s="1">
        <v>636280</v>
      </c>
      <c r="Q27" s="4">
        <v>1977</v>
      </c>
      <c r="R27" s="1">
        <f>SUM(B27:B38)</f>
        <v>9018608</v>
      </c>
      <c r="S27" s="4">
        <f t="shared" si="2"/>
        <v>1993</v>
      </c>
      <c r="T27" s="15">
        <f t="shared" si="0"/>
        <v>15502970</v>
      </c>
      <c r="V27" s="4">
        <v>1977</v>
      </c>
      <c r="W27" s="1">
        <f>AVERAGE(B27:B38)</f>
        <v>751550.66666666663</v>
      </c>
      <c r="X27" s="4">
        <f t="shared" si="3"/>
        <v>1993</v>
      </c>
      <c r="Y27" s="15">
        <f t="shared" si="1"/>
        <v>1291914.1666666667</v>
      </c>
    </row>
    <row r="28" spans="1:25" x14ac:dyDescent="0.25">
      <c r="A28" s="18">
        <v>28157</v>
      </c>
      <c r="B28" s="1">
        <v>926571</v>
      </c>
      <c r="C28" s="1">
        <v>826482</v>
      </c>
      <c r="D28" s="1">
        <v>17324</v>
      </c>
      <c r="E28" s="4" t="s">
        <v>213</v>
      </c>
      <c r="F28" s="4" t="s">
        <v>213</v>
      </c>
      <c r="G28" s="1">
        <v>32435</v>
      </c>
      <c r="H28" s="1">
        <v>29163</v>
      </c>
      <c r="I28" s="1">
        <v>2478</v>
      </c>
      <c r="J28" s="1">
        <v>18689</v>
      </c>
      <c r="K28" s="4" t="s">
        <v>213</v>
      </c>
      <c r="L28" s="4" t="s">
        <v>213</v>
      </c>
      <c r="M28" s="4" t="s">
        <v>213</v>
      </c>
      <c r="N28" s="4" t="s">
        <v>213</v>
      </c>
      <c r="O28" s="1">
        <v>639000</v>
      </c>
      <c r="R28" s="1"/>
      <c r="S28" s="4">
        <f t="shared" si="2"/>
        <v>1994</v>
      </c>
      <c r="T28" s="15">
        <f t="shared" si="0"/>
        <v>13377680</v>
      </c>
      <c r="W28" s="1"/>
      <c r="X28" s="4">
        <f t="shared" si="3"/>
        <v>1994</v>
      </c>
      <c r="Y28" s="15">
        <f t="shared" si="1"/>
        <v>1114806.6666666667</v>
      </c>
    </row>
    <row r="29" spans="1:25" x14ac:dyDescent="0.25">
      <c r="A29" s="18">
        <v>28185</v>
      </c>
      <c r="B29" s="1">
        <v>910651</v>
      </c>
      <c r="C29" s="1">
        <v>813306</v>
      </c>
      <c r="D29" s="1">
        <v>16761</v>
      </c>
      <c r="E29" s="4" t="s">
        <v>213</v>
      </c>
      <c r="F29" s="4" t="s">
        <v>213</v>
      </c>
      <c r="G29" s="1">
        <v>31985</v>
      </c>
      <c r="H29" s="1">
        <v>29733</v>
      </c>
      <c r="I29" s="1">
        <v>2435</v>
      </c>
      <c r="J29" s="1">
        <v>16431</v>
      </c>
      <c r="K29" s="4" t="s">
        <v>213</v>
      </c>
      <c r="L29" s="4" t="s">
        <v>213</v>
      </c>
      <c r="M29" s="4" t="s">
        <v>213</v>
      </c>
      <c r="N29" s="4" t="s">
        <v>213</v>
      </c>
      <c r="O29" s="1">
        <v>647720</v>
      </c>
      <c r="S29" s="4">
        <f t="shared" si="2"/>
        <v>1995</v>
      </c>
      <c r="T29" s="15">
        <f t="shared" si="0"/>
        <v>11483520</v>
      </c>
      <c r="X29" s="4">
        <f t="shared" si="3"/>
        <v>1995</v>
      </c>
      <c r="Y29" s="15">
        <f t="shared" si="1"/>
        <v>956960</v>
      </c>
    </row>
    <row r="30" spans="1:25" x14ac:dyDescent="0.25">
      <c r="A30" s="18">
        <v>28216</v>
      </c>
      <c r="B30" s="1">
        <v>869990</v>
      </c>
      <c r="C30" s="1">
        <v>777596</v>
      </c>
      <c r="D30" s="1">
        <v>15342</v>
      </c>
      <c r="E30" s="4" t="s">
        <v>213</v>
      </c>
      <c r="F30" s="4" t="s">
        <v>213</v>
      </c>
      <c r="G30" s="1">
        <v>30075</v>
      </c>
      <c r="H30" s="1">
        <v>30191</v>
      </c>
      <c r="I30" s="1">
        <v>2353</v>
      </c>
      <c r="J30" s="1">
        <v>14433</v>
      </c>
      <c r="K30" s="4" t="s">
        <v>213</v>
      </c>
      <c r="L30" s="4" t="s">
        <v>213</v>
      </c>
      <c r="M30" s="4" t="s">
        <v>213</v>
      </c>
      <c r="N30" s="4" t="s">
        <v>213</v>
      </c>
      <c r="O30" s="1">
        <v>654910</v>
      </c>
      <c r="S30" s="4">
        <f t="shared" si="2"/>
        <v>1996</v>
      </c>
      <c r="T30" s="15">
        <f t="shared" si="0"/>
        <v>10937630</v>
      </c>
      <c r="X30" s="4">
        <f t="shared" si="3"/>
        <v>1996</v>
      </c>
      <c r="Y30" s="15">
        <f t="shared" si="1"/>
        <v>911469.16666666663</v>
      </c>
    </row>
    <row r="31" spans="1:25" x14ac:dyDescent="0.25">
      <c r="A31" s="18">
        <v>28246</v>
      </c>
      <c r="B31" s="1">
        <v>738469</v>
      </c>
      <c r="C31" s="1">
        <v>655850</v>
      </c>
      <c r="D31" s="1">
        <v>13073</v>
      </c>
      <c r="E31" s="4" t="s">
        <v>213</v>
      </c>
      <c r="F31" s="4" t="s">
        <v>213</v>
      </c>
      <c r="G31" s="1">
        <v>29255</v>
      </c>
      <c r="H31" s="1">
        <v>31071</v>
      </c>
      <c r="I31" s="1">
        <v>2483</v>
      </c>
      <c r="J31" s="1">
        <v>6737</v>
      </c>
      <c r="K31" s="4" t="s">
        <v>213</v>
      </c>
      <c r="L31" s="4" t="s">
        <v>213</v>
      </c>
      <c r="M31" s="4" t="s">
        <v>213</v>
      </c>
      <c r="N31" s="4" t="s">
        <v>213</v>
      </c>
      <c r="O31" s="1">
        <v>645840</v>
      </c>
      <c r="S31" s="4">
        <f t="shared" si="2"/>
        <v>1997</v>
      </c>
      <c r="T31" s="15">
        <f t="shared" si="0"/>
        <v>9310390</v>
      </c>
      <c r="X31" s="4">
        <f t="shared" si="3"/>
        <v>1997</v>
      </c>
      <c r="Y31" s="15">
        <f t="shared" si="1"/>
        <v>775865.83333333337</v>
      </c>
    </row>
    <row r="32" spans="1:25" x14ac:dyDescent="0.25">
      <c r="A32" s="18">
        <v>28277</v>
      </c>
      <c r="B32" s="1">
        <v>654551</v>
      </c>
      <c r="C32" s="1">
        <v>581642</v>
      </c>
      <c r="D32" s="1">
        <v>10084</v>
      </c>
      <c r="E32" s="4" t="s">
        <v>213</v>
      </c>
      <c r="F32" s="4" t="s">
        <v>213</v>
      </c>
      <c r="G32" s="1">
        <v>29378</v>
      </c>
      <c r="H32" s="1">
        <v>30956</v>
      </c>
      <c r="I32" s="1">
        <v>2491</v>
      </c>
      <c r="J32" s="4">
        <v>0</v>
      </c>
      <c r="K32" s="4" t="s">
        <v>213</v>
      </c>
      <c r="L32" s="4" t="s">
        <v>213</v>
      </c>
      <c r="M32" s="4" t="s">
        <v>213</v>
      </c>
      <c r="N32" s="4" t="s">
        <v>213</v>
      </c>
      <c r="O32" s="1">
        <v>659540</v>
      </c>
      <c r="S32" s="4">
        <f t="shared" si="2"/>
        <v>1998</v>
      </c>
      <c r="T32" s="15">
        <f t="shared" si="0"/>
        <v>8942330</v>
      </c>
      <c r="X32" s="4">
        <f t="shared" si="3"/>
        <v>1998</v>
      </c>
      <c r="Y32" s="15">
        <f t="shared" si="1"/>
        <v>745194.16666666663</v>
      </c>
    </row>
    <row r="33" spans="1:25" x14ac:dyDescent="0.25">
      <c r="A33" s="18">
        <v>28307</v>
      </c>
      <c r="B33" s="1">
        <v>625054</v>
      </c>
      <c r="C33" s="1">
        <v>558872</v>
      </c>
      <c r="D33" s="1">
        <v>5446</v>
      </c>
      <c r="E33" s="4" t="s">
        <v>213</v>
      </c>
      <c r="F33" s="4" t="s">
        <v>213</v>
      </c>
      <c r="G33" s="1">
        <v>28746</v>
      </c>
      <c r="H33" s="1">
        <v>29344</v>
      </c>
      <c r="I33" s="1">
        <v>2646</v>
      </c>
      <c r="J33" s="4">
        <v>0</v>
      </c>
      <c r="K33" s="4" t="s">
        <v>213</v>
      </c>
      <c r="L33" s="4" t="s">
        <v>213</v>
      </c>
      <c r="M33" s="4" t="s">
        <v>213</v>
      </c>
      <c r="N33" s="4" t="s">
        <v>213</v>
      </c>
      <c r="O33" s="1">
        <v>658120</v>
      </c>
      <c r="S33" s="4">
        <f t="shared" si="2"/>
        <v>1999</v>
      </c>
      <c r="T33" s="15">
        <f t="shared" si="0"/>
        <v>8403010</v>
      </c>
      <c r="X33" s="4">
        <f t="shared" si="3"/>
        <v>1999</v>
      </c>
      <c r="Y33" s="15">
        <f t="shared" si="1"/>
        <v>700250.83333333337</v>
      </c>
    </row>
    <row r="34" spans="1:25" x14ac:dyDescent="0.25">
      <c r="A34" s="18">
        <v>28338</v>
      </c>
      <c r="B34" s="1">
        <v>642012</v>
      </c>
      <c r="C34" s="1">
        <v>575740</v>
      </c>
      <c r="D34" s="1">
        <v>5068</v>
      </c>
      <c r="E34" s="4" t="s">
        <v>213</v>
      </c>
      <c r="F34" s="4" t="s">
        <v>213</v>
      </c>
      <c r="G34" s="1">
        <v>27904</v>
      </c>
      <c r="H34" s="1">
        <v>30714</v>
      </c>
      <c r="I34" s="1">
        <v>2586</v>
      </c>
      <c r="J34" s="4">
        <v>0</v>
      </c>
      <c r="K34" s="4" t="s">
        <v>213</v>
      </c>
      <c r="L34" s="4" t="s">
        <v>213</v>
      </c>
      <c r="M34" s="4" t="s">
        <v>213</v>
      </c>
      <c r="N34" s="4" t="s">
        <v>213</v>
      </c>
      <c r="O34" s="1">
        <v>665010</v>
      </c>
      <c r="S34" s="4">
        <f t="shared" si="2"/>
        <v>2000</v>
      </c>
      <c r="T34" s="15">
        <f t="shared" si="0"/>
        <v>7852670</v>
      </c>
      <c r="X34" s="4">
        <f t="shared" si="3"/>
        <v>2000</v>
      </c>
      <c r="Y34" s="15">
        <f t="shared" si="1"/>
        <v>654389.16666666663</v>
      </c>
    </row>
    <row r="35" spans="1:25" x14ac:dyDescent="0.25">
      <c r="A35" s="18">
        <v>28369</v>
      </c>
      <c r="B35" s="1">
        <v>584193</v>
      </c>
      <c r="C35" s="1">
        <v>515592</v>
      </c>
      <c r="D35" s="1">
        <v>9251</v>
      </c>
      <c r="E35" s="4" t="s">
        <v>213</v>
      </c>
      <c r="F35" s="4" t="s">
        <v>213</v>
      </c>
      <c r="G35" s="1">
        <v>26145</v>
      </c>
      <c r="H35" s="1">
        <v>30601</v>
      </c>
      <c r="I35" s="1">
        <v>2604</v>
      </c>
      <c r="J35" s="4">
        <v>0</v>
      </c>
      <c r="K35" s="4" t="s">
        <v>213</v>
      </c>
      <c r="L35" s="4" t="s">
        <v>213</v>
      </c>
      <c r="M35" s="4" t="s">
        <v>213</v>
      </c>
      <c r="N35" s="4" t="s">
        <v>213</v>
      </c>
      <c r="O35" s="1">
        <v>677930</v>
      </c>
      <c r="S35" s="4">
        <f t="shared" si="2"/>
        <v>2001</v>
      </c>
      <c r="T35" s="15">
        <f t="shared" si="0"/>
        <v>8828060</v>
      </c>
      <c r="X35" s="4">
        <f t="shared" si="3"/>
        <v>2001</v>
      </c>
      <c r="Y35" s="15">
        <f t="shared" si="1"/>
        <v>735671.66666666663</v>
      </c>
    </row>
    <row r="36" spans="1:25" x14ac:dyDescent="0.25">
      <c r="A36" s="18">
        <v>28399</v>
      </c>
      <c r="B36" s="1">
        <v>633800</v>
      </c>
      <c r="C36" s="1">
        <v>556741</v>
      </c>
      <c r="D36" s="1">
        <v>15653</v>
      </c>
      <c r="E36" s="4" t="s">
        <v>213</v>
      </c>
      <c r="F36" s="4" t="s">
        <v>213</v>
      </c>
      <c r="G36" s="1">
        <v>26663</v>
      </c>
      <c r="H36" s="1">
        <v>32135</v>
      </c>
      <c r="I36" s="1">
        <v>2608</v>
      </c>
      <c r="J36" s="4">
        <v>0</v>
      </c>
      <c r="K36" s="4" t="s">
        <v>213</v>
      </c>
      <c r="L36" s="4" t="s">
        <v>213</v>
      </c>
      <c r="M36" s="4" t="s">
        <v>213</v>
      </c>
      <c r="N36" s="4" t="s">
        <v>213</v>
      </c>
      <c r="O36" s="1">
        <v>702200</v>
      </c>
      <c r="S36" s="4">
        <f t="shared" si="2"/>
        <v>2002</v>
      </c>
      <c r="T36" s="15">
        <f t="shared" si="0"/>
        <v>9944680</v>
      </c>
      <c r="X36" s="4">
        <f t="shared" si="3"/>
        <v>2002</v>
      </c>
      <c r="Y36" s="15">
        <f t="shared" si="1"/>
        <v>828723.33333333337</v>
      </c>
    </row>
    <row r="37" spans="1:25" x14ac:dyDescent="0.25">
      <c r="A37" s="18">
        <v>28430</v>
      </c>
      <c r="B37" s="1">
        <v>702082</v>
      </c>
      <c r="C37" s="1">
        <v>621980</v>
      </c>
      <c r="D37" s="1">
        <v>17567</v>
      </c>
      <c r="E37" s="4" t="s">
        <v>213</v>
      </c>
      <c r="F37" s="4" t="s">
        <v>213</v>
      </c>
      <c r="G37" s="1">
        <v>27766</v>
      </c>
      <c r="H37" s="1">
        <v>32005</v>
      </c>
      <c r="I37" s="1">
        <v>2704</v>
      </c>
      <c r="J37" s="4">
        <v>60</v>
      </c>
      <c r="K37" s="4" t="s">
        <v>213</v>
      </c>
      <c r="L37" s="4" t="s">
        <v>213</v>
      </c>
      <c r="M37" s="4" t="s">
        <v>213</v>
      </c>
      <c r="N37" s="4" t="s">
        <v>213</v>
      </c>
      <c r="O37" s="1">
        <v>709250</v>
      </c>
      <c r="S37" s="4">
        <f t="shared" si="2"/>
        <v>2003</v>
      </c>
      <c r="T37" s="15">
        <f t="shared" si="0"/>
        <v>10095350</v>
      </c>
      <c r="X37" s="4">
        <f t="shared" si="3"/>
        <v>2003</v>
      </c>
      <c r="Y37" s="15">
        <f t="shared" si="1"/>
        <v>841279.16666666663</v>
      </c>
    </row>
    <row r="38" spans="1:25" x14ac:dyDescent="0.25">
      <c r="A38" s="18">
        <v>28460</v>
      </c>
      <c r="B38" s="1">
        <v>838031</v>
      </c>
      <c r="C38" s="1">
        <v>737320</v>
      </c>
      <c r="D38" s="1">
        <v>22373</v>
      </c>
      <c r="E38" s="4" t="s">
        <v>213</v>
      </c>
      <c r="F38" s="4" t="s">
        <v>213</v>
      </c>
      <c r="G38" s="1">
        <v>28823</v>
      </c>
      <c r="H38" s="1">
        <v>31344</v>
      </c>
      <c r="I38" s="1">
        <v>2375</v>
      </c>
      <c r="J38" s="1">
        <v>15796</v>
      </c>
      <c r="K38" s="4" t="s">
        <v>213</v>
      </c>
      <c r="L38" s="4" t="s">
        <v>213</v>
      </c>
      <c r="M38" s="4" t="s">
        <v>213</v>
      </c>
      <c r="N38" s="4" t="s">
        <v>213</v>
      </c>
      <c r="O38" s="1">
        <v>724300</v>
      </c>
      <c r="S38" s="4">
        <f t="shared" si="2"/>
        <v>2004</v>
      </c>
      <c r="T38" s="15">
        <f t="shared" si="0"/>
        <v>9918300</v>
      </c>
      <c r="X38" s="4">
        <f t="shared" si="3"/>
        <v>2004</v>
      </c>
      <c r="Y38" s="15">
        <f t="shared" si="1"/>
        <v>826525</v>
      </c>
    </row>
    <row r="39" spans="1:25" x14ac:dyDescent="0.25">
      <c r="A39" s="18">
        <v>28491</v>
      </c>
      <c r="B39" s="1">
        <v>1011405</v>
      </c>
      <c r="C39" s="1">
        <v>908404</v>
      </c>
      <c r="D39" s="1">
        <v>22587</v>
      </c>
      <c r="E39" s="4" t="s">
        <v>213</v>
      </c>
      <c r="F39" s="4" t="s">
        <v>213</v>
      </c>
      <c r="G39" s="1">
        <v>28258</v>
      </c>
      <c r="H39" s="1">
        <v>29149</v>
      </c>
      <c r="I39" s="1">
        <v>2598</v>
      </c>
      <c r="J39" s="1">
        <v>20409</v>
      </c>
      <c r="K39" s="4" t="s">
        <v>213</v>
      </c>
      <c r="L39" s="4" t="s">
        <v>213</v>
      </c>
      <c r="M39" s="4" t="s">
        <v>213</v>
      </c>
      <c r="N39" s="4" t="s">
        <v>213</v>
      </c>
      <c r="O39" s="1">
        <v>744100</v>
      </c>
      <c r="Q39" s="4">
        <v>1978</v>
      </c>
      <c r="R39" s="1">
        <f>SUM(B39:B50)</f>
        <v>9631289</v>
      </c>
      <c r="S39" s="4">
        <f t="shared" si="2"/>
        <v>2005</v>
      </c>
      <c r="T39" s="15">
        <f t="shared" si="0"/>
        <v>9658090</v>
      </c>
      <c r="V39" s="4">
        <v>1978</v>
      </c>
      <c r="W39" s="1">
        <f t="shared" ref="W39" si="4">AVERAGE(B39:B50)</f>
        <v>802607.41666666663</v>
      </c>
      <c r="X39" s="4">
        <f t="shared" si="3"/>
        <v>2005</v>
      </c>
      <c r="Y39" s="15">
        <f t="shared" si="1"/>
        <v>804840.83333333337</v>
      </c>
    </row>
    <row r="40" spans="1:25" x14ac:dyDescent="0.25">
      <c r="A40" s="18">
        <v>28522</v>
      </c>
      <c r="B40" s="1">
        <v>1029228</v>
      </c>
      <c r="C40" s="1">
        <v>917296</v>
      </c>
      <c r="D40" s="1">
        <v>28323</v>
      </c>
      <c r="E40" s="4" t="s">
        <v>213</v>
      </c>
      <c r="F40" s="4" t="s">
        <v>213</v>
      </c>
      <c r="G40" s="1">
        <v>29926</v>
      </c>
      <c r="H40" s="1">
        <v>30205</v>
      </c>
      <c r="I40" s="1">
        <v>2611</v>
      </c>
      <c r="J40" s="1">
        <v>20867</v>
      </c>
      <c r="K40" s="4" t="s">
        <v>213</v>
      </c>
      <c r="L40" s="4" t="s">
        <v>213</v>
      </c>
      <c r="M40" s="4" t="s">
        <v>213</v>
      </c>
      <c r="N40" s="4" t="s">
        <v>213</v>
      </c>
      <c r="O40" s="1">
        <v>731890</v>
      </c>
      <c r="R40" s="1"/>
      <c r="S40" s="4">
        <f t="shared" si="2"/>
        <v>2006</v>
      </c>
      <c r="T40" s="15">
        <f t="shared" si="0"/>
        <v>9140960</v>
      </c>
      <c r="X40" s="4">
        <f t="shared" si="3"/>
        <v>2006</v>
      </c>
      <c r="Y40" s="15">
        <f t="shared" si="1"/>
        <v>761746.66666666663</v>
      </c>
    </row>
    <row r="41" spans="1:25" x14ac:dyDescent="0.25">
      <c r="A41" s="18">
        <v>28550</v>
      </c>
      <c r="B41" s="1">
        <v>997259</v>
      </c>
      <c r="C41" s="1">
        <v>888015</v>
      </c>
      <c r="D41" s="1">
        <v>27219</v>
      </c>
      <c r="E41" s="4" t="s">
        <v>213</v>
      </c>
      <c r="F41" s="4" t="s">
        <v>213</v>
      </c>
      <c r="G41" s="1">
        <v>30117</v>
      </c>
      <c r="H41" s="1">
        <v>30474</v>
      </c>
      <c r="I41" s="1">
        <v>2437</v>
      </c>
      <c r="J41" s="1">
        <v>18997</v>
      </c>
      <c r="K41" s="4" t="s">
        <v>213</v>
      </c>
      <c r="L41" s="4" t="s">
        <v>213</v>
      </c>
      <c r="M41" s="4" t="s">
        <v>213</v>
      </c>
      <c r="N41" s="4" t="s">
        <v>213</v>
      </c>
      <c r="O41" s="1">
        <v>723700</v>
      </c>
      <c r="R41" s="1"/>
      <c r="S41" s="4">
        <f t="shared" si="2"/>
        <v>2007</v>
      </c>
      <c r="T41" s="15">
        <f t="shared" si="0"/>
        <v>8805240</v>
      </c>
      <c r="X41" s="4">
        <f t="shared" si="3"/>
        <v>2007</v>
      </c>
      <c r="Y41" s="15">
        <f t="shared" si="1"/>
        <v>733770</v>
      </c>
    </row>
    <row r="42" spans="1:25" x14ac:dyDescent="0.25">
      <c r="A42" s="18">
        <v>28581</v>
      </c>
      <c r="B42" s="1">
        <v>958172</v>
      </c>
      <c r="C42" s="1">
        <v>853329</v>
      </c>
      <c r="D42" s="1">
        <v>24858</v>
      </c>
      <c r="E42" s="4" t="s">
        <v>213</v>
      </c>
      <c r="F42" s="4" t="s">
        <v>213</v>
      </c>
      <c r="G42" s="1">
        <v>27573</v>
      </c>
      <c r="H42" s="1">
        <v>31583</v>
      </c>
      <c r="I42" s="1">
        <v>2608</v>
      </c>
      <c r="J42" s="1">
        <v>18221</v>
      </c>
      <c r="K42" s="4" t="s">
        <v>213</v>
      </c>
      <c r="L42" s="4" t="s">
        <v>213</v>
      </c>
      <c r="M42" s="4" t="s">
        <v>213</v>
      </c>
      <c r="N42" s="4" t="s">
        <v>213</v>
      </c>
      <c r="O42" s="1">
        <v>731510</v>
      </c>
      <c r="S42" s="4">
        <f t="shared" si="2"/>
        <v>2008</v>
      </c>
      <c r="T42" s="15">
        <f t="shared" si="0"/>
        <v>9004120</v>
      </c>
      <c r="X42" s="4">
        <f t="shared" si="3"/>
        <v>2008</v>
      </c>
      <c r="Y42" s="15">
        <f t="shared" si="1"/>
        <v>750343.33333333337</v>
      </c>
    </row>
    <row r="43" spans="1:25" x14ac:dyDescent="0.25">
      <c r="A43" s="18">
        <v>28611</v>
      </c>
      <c r="B43" s="1">
        <v>856020</v>
      </c>
      <c r="C43" s="1">
        <v>759976</v>
      </c>
      <c r="D43" s="1">
        <v>21238</v>
      </c>
      <c r="E43" s="4" t="s">
        <v>213</v>
      </c>
      <c r="F43" s="4" t="s">
        <v>213</v>
      </c>
      <c r="G43" s="1">
        <v>27347</v>
      </c>
      <c r="H43" s="1">
        <v>32184</v>
      </c>
      <c r="I43" s="1">
        <v>2619</v>
      </c>
      <c r="J43" s="1">
        <v>12656</v>
      </c>
      <c r="K43" s="4" t="s">
        <v>213</v>
      </c>
      <c r="L43" s="4" t="s">
        <v>213</v>
      </c>
      <c r="M43" s="4" t="s">
        <v>213</v>
      </c>
      <c r="N43" s="4" t="s">
        <v>213</v>
      </c>
      <c r="O43" s="1">
        <v>749960</v>
      </c>
      <c r="S43" s="4">
        <f t="shared" si="2"/>
        <v>2009</v>
      </c>
      <c r="T43" s="15">
        <f t="shared" si="0"/>
        <v>12675790</v>
      </c>
      <c r="X43" s="4">
        <f t="shared" si="3"/>
        <v>2009</v>
      </c>
      <c r="Y43" s="15">
        <f t="shared" si="1"/>
        <v>1056315.8333333333</v>
      </c>
    </row>
    <row r="44" spans="1:25" x14ac:dyDescent="0.25">
      <c r="A44" s="18">
        <v>28642</v>
      </c>
      <c r="B44" s="1">
        <v>725705</v>
      </c>
      <c r="C44" s="1">
        <v>645569</v>
      </c>
      <c r="D44" s="1">
        <v>16972</v>
      </c>
      <c r="E44" s="4" t="s">
        <v>213</v>
      </c>
      <c r="F44" s="4" t="s">
        <v>213</v>
      </c>
      <c r="G44" s="1">
        <v>27471</v>
      </c>
      <c r="H44" s="1">
        <v>33164</v>
      </c>
      <c r="I44" s="1">
        <v>2529</v>
      </c>
      <c r="J44" s="4">
        <v>0</v>
      </c>
      <c r="K44" s="4" t="s">
        <v>213</v>
      </c>
      <c r="L44" s="4" t="s">
        <v>213</v>
      </c>
      <c r="M44" s="4" t="s">
        <v>213</v>
      </c>
      <c r="N44" s="4" t="s">
        <v>213</v>
      </c>
      <c r="O44" s="1">
        <v>722260</v>
      </c>
      <c r="S44" s="4">
        <f t="shared" si="2"/>
        <v>2010</v>
      </c>
      <c r="T44" s="15">
        <f t="shared" si="0"/>
        <v>11793790</v>
      </c>
      <c r="X44" s="4">
        <f t="shared" si="3"/>
        <v>2010</v>
      </c>
      <c r="Y44" s="15">
        <f t="shared" si="1"/>
        <v>982815.83333333337</v>
      </c>
    </row>
    <row r="45" spans="1:25" x14ac:dyDescent="0.25">
      <c r="A45" s="18">
        <v>28672</v>
      </c>
      <c r="B45" s="1">
        <v>685043</v>
      </c>
      <c r="C45" s="1">
        <v>614919</v>
      </c>
      <c r="D45" s="1">
        <v>9110</v>
      </c>
      <c r="E45" s="4" t="s">
        <v>213</v>
      </c>
      <c r="F45" s="4" t="s">
        <v>213</v>
      </c>
      <c r="G45" s="1">
        <v>26832</v>
      </c>
      <c r="H45" s="1">
        <v>31593</v>
      </c>
      <c r="I45" s="1">
        <v>2589</v>
      </c>
      <c r="J45" s="4">
        <v>0</v>
      </c>
      <c r="K45" s="4" t="s">
        <v>213</v>
      </c>
      <c r="L45" s="4" t="s">
        <v>213</v>
      </c>
      <c r="M45" s="4" t="s">
        <v>213</v>
      </c>
      <c r="N45" s="4" t="s">
        <v>213</v>
      </c>
      <c r="O45" s="1">
        <v>712910</v>
      </c>
      <c r="S45" s="4">
        <f t="shared" si="2"/>
        <v>2011</v>
      </c>
      <c r="T45" s="15">
        <f t="shared" si="0"/>
        <v>10186720</v>
      </c>
      <c r="X45" s="4">
        <f t="shared" si="3"/>
        <v>2011</v>
      </c>
      <c r="Y45" s="15">
        <f t="shared" si="1"/>
        <v>848893.33333333337</v>
      </c>
    </row>
    <row r="46" spans="1:25" x14ac:dyDescent="0.25">
      <c r="A46" s="18">
        <v>28703</v>
      </c>
      <c r="B46" s="1">
        <v>689186</v>
      </c>
      <c r="C46" s="1">
        <v>619409</v>
      </c>
      <c r="D46" s="1">
        <v>8540</v>
      </c>
      <c r="E46" s="4" t="s">
        <v>213</v>
      </c>
      <c r="F46" s="4" t="s">
        <v>213</v>
      </c>
      <c r="G46" s="1">
        <v>26245</v>
      </c>
      <c r="H46" s="1">
        <v>32368</v>
      </c>
      <c r="I46" s="1">
        <v>2624</v>
      </c>
      <c r="J46" s="4">
        <v>0</v>
      </c>
      <c r="K46" s="4" t="s">
        <v>213</v>
      </c>
      <c r="L46" s="4" t="s">
        <v>213</v>
      </c>
      <c r="M46" s="4" t="s">
        <v>213</v>
      </c>
      <c r="N46" s="4" t="s">
        <v>213</v>
      </c>
      <c r="O46" s="1">
        <v>709050</v>
      </c>
      <c r="S46" s="4">
        <f t="shared" si="2"/>
        <v>2012</v>
      </c>
      <c r="T46" s="15">
        <f t="shared" si="0"/>
        <v>9562410</v>
      </c>
      <c r="X46" s="4">
        <f t="shared" si="3"/>
        <v>2012</v>
      </c>
      <c r="Y46" s="15">
        <f t="shared" si="1"/>
        <v>796867.5</v>
      </c>
    </row>
    <row r="47" spans="1:25" x14ac:dyDescent="0.25">
      <c r="A47" s="18">
        <v>28734</v>
      </c>
      <c r="B47" s="1">
        <v>602358</v>
      </c>
      <c r="C47" s="1">
        <v>527556</v>
      </c>
      <c r="D47" s="1">
        <v>15868</v>
      </c>
      <c r="E47" s="4" t="s">
        <v>213</v>
      </c>
      <c r="F47" s="4" t="s">
        <v>213</v>
      </c>
      <c r="G47" s="1">
        <v>24492</v>
      </c>
      <c r="H47" s="1">
        <v>31799</v>
      </c>
      <c r="I47" s="1">
        <v>2643</v>
      </c>
      <c r="J47" s="4">
        <v>0</v>
      </c>
      <c r="K47" s="4" t="s">
        <v>213</v>
      </c>
      <c r="L47" s="4" t="s">
        <v>213</v>
      </c>
      <c r="M47" s="4" t="s">
        <v>213</v>
      </c>
      <c r="N47" s="4" t="s">
        <v>213</v>
      </c>
      <c r="O47" s="1">
        <v>689780</v>
      </c>
    </row>
    <row r="48" spans="1:25" x14ac:dyDescent="0.25">
      <c r="A48" s="18">
        <v>28764</v>
      </c>
      <c r="B48" s="1">
        <v>620437</v>
      </c>
      <c r="C48" s="1">
        <v>533516</v>
      </c>
      <c r="D48" s="1">
        <v>25821</v>
      </c>
      <c r="E48" s="4" t="s">
        <v>213</v>
      </c>
      <c r="F48" s="4" t="s">
        <v>213</v>
      </c>
      <c r="G48" s="1">
        <v>24697</v>
      </c>
      <c r="H48" s="1">
        <v>33679</v>
      </c>
      <c r="I48" s="1">
        <v>2724</v>
      </c>
      <c r="J48" s="4">
        <v>0</v>
      </c>
      <c r="K48" s="4" t="s">
        <v>213</v>
      </c>
      <c r="L48" s="4" t="s">
        <v>213</v>
      </c>
      <c r="M48" s="4" t="s">
        <v>213</v>
      </c>
      <c r="N48" s="4" t="s">
        <v>213</v>
      </c>
      <c r="O48" s="1">
        <v>677860</v>
      </c>
    </row>
    <row r="49" spans="1:23" x14ac:dyDescent="0.25">
      <c r="A49" s="18">
        <v>28795</v>
      </c>
      <c r="B49" s="1">
        <v>669885</v>
      </c>
      <c r="C49" s="1">
        <v>581954</v>
      </c>
      <c r="D49" s="1">
        <v>26244</v>
      </c>
      <c r="E49" s="4" t="s">
        <v>213</v>
      </c>
      <c r="F49" s="4" t="s">
        <v>213</v>
      </c>
      <c r="G49" s="1">
        <v>25642</v>
      </c>
      <c r="H49" s="1">
        <v>33236</v>
      </c>
      <c r="I49" s="1">
        <v>2759</v>
      </c>
      <c r="J49" s="4">
        <v>50</v>
      </c>
      <c r="K49" s="4" t="s">
        <v>213</v>
      </c>
      <c r="L49" s="4" t="s">
        <v>213</v>
      </c>
      <c r="M49" s="4" t="s">
        <v>213</v>
      </c>
      <c r="N49" s="4" t="s">
        <v>213</v>
      </c>
      <c r="O49" s="1">
        <v>668010</v>
      </c>
    </row>
    <row r="50" spans="1:23" x14ac:dyDescent="0.25">
      <c r="A50" s="18">
        <v>28825</v>
      </c>
      <c r="B50" s="1">
        <v>786591</v>
      </c>
      <c r="C50" s="1">
        <v>675958</v>
      </c>
      <c r="D50" s="1">
        <v>31542</v>
      </c>
      <c r="E50" s="4" t="s">
        <v>213</v>
      </c>
      <c r="F50" s="4" t="s">
        <v>213</v>
      </c>
      <c r="G50" s="1">
        <v>26629</v>
      </c>
      <c r="H50" s="1">
        <v>32530</v>
      </c>
      <c r="I50" s="1">
        <v>2509</v>
      </c>
      <c r="J50" s="1">
        <v>17423</v>
      </c>
      <c r="K50" s="4" t="s">
        <v>213</v>
      </c>
      <c r="L50" s="4" t="s">
        <v>213</v>
      </c>
      <c r="M50" s="4" t="s">
        <v>213</v>
      </c>
      <c r="N50" s="4" t="s">
        <v>213</v>
      </c>
      <c r="O50" s="1">
        <v>661040</v>
      </c>
    </row>
    <row r="51" spans="1:23" x14ac:dyDescent="0.25">
      <c r="A51" s="18">
        <v>28856</v>
      </c>
      <c r="B51" s="1">
        <v>944817</v>
      </c>
      <c r="C51" s="1">
        <v>832933</v>
      </c>
      <c r="D51" s="1">
        <v>29504</v>
      </c>
      <c r="E51" s="4" t="s">
        <v>213</v>
      </c>
      <c r="F51" s="4" t="s">
        <v>213</v>
      </c>
      <c r="G51" s="1">
        <v>25880</v>
      </c>
      <c r="H51" s="1">
        <v>31146</v>
      </c>
      <c r="I51" s="1">
        <v>2427</v>
      </c>
      <c r="J51" s="1">
        <v>22927</v>
      </c>
      <c r="K51" s="4" t="s">
        <v>213</v>
      </c>
      <c r="L51" s="4" t="s">
        <v>213</v>
      </c>
      <c r="M51" s="4" t="s">
        <v>213</v>
      </c>
      <c r="N51" s="4" t="s">
        <v>213</v>
      </c>
      <c r="O51" s="1">
        <v>668540</v>
      </c>
      <c r="Q51" s="4">
        <v>1979</v>
      </c>
      <c r="R51" s="1">
        <f>SUM(B51:B62)</f>
        <v>8561107</v>
      </c>
      <c r="V51" s="4">
        <v>1979</v>
      </c>
      <c r="W51" s="1">
        <f t="shared" ref="W51" si="5">AVERAGE(B51:B62)</f>
        <v>713425.58333333337</v>
      </c>
    </row>
    <row r="52" spans="1:23" x14ac:dyDescent="0.25">
      <c r="A52" s="18">
        <v>28887</v>
      </c>
      <c r="B52" s="1">
        <v>975469</v>
      </c>
      <c r="C52" s="1">
        <v>852030</v>
      </c>
      <c r="D52" s="1">
        <v>36280</v>
      </c>
      <c r="E52" s="4" t="s">
        <v>213</v>
      </c>
      <c r="F52" s="4" t="s">
        <v>213</v>
      </c>
      <c r="G52" s="1">
        <v>27990</v>
      </c>
      <c r="H52" s="1">
        <v>32194</v>
      </c>
      <c r="I52" s="1">
        <v>2384</v>
      </c>
      <c r="J52" s="1">
        <v>24591</v>
      </c>
      <c r="K52" s="4" t="s">
        <v>213</v>
      </c>
      <c r="L52" s="4" t="s">
        <v>213</v>
      </c>
      <c r="M52" s="4" t="s">
        <v>213</v>
      </c>
      <c r="N52" s="4" t="s">
        <v>213</v>
      </c>
      <c r="O52" s="1">
        <v>669570</v>
      </c>
      <c r="R52" s="1"/>
      <c r="W52" s="1"/>
    </row>
    <row r="53" spans="1:23" x14ac:dyDescent="0.25">
      <c r="A53" s="18">
        <v>28915</v>
      </c>
      <c r="B53" s="1">
        <v>948029</v>
      </c>
      <c r="C53" s="1">
        <v>826895</v>
      </c>
      <c r="D53" s="1">
        <v>35165</v>
      </c>
      <c r="E53" s="4" t="s">
        <v>213</v>
      </c>
      <c r="F53" s="4" t="s">
        <v>213</v>
      </c>
      <c r="G53" s="1">
        <v>28090</v>
      </c>
      <c r="H53" s="1">
        <v>32909</v>
      </c>
      <c r="I53" s="1">
        <v>2406</v>
      </c>
      <c r="J53" s="1">
        <v>22564</v>
      </c>
      <c r="K53" s="4" t="s">
        <v>213</v>
      </c>
      <c r="L53" s="4" t="s">
        <v>213</v>
      </c>
      <c r="M53" s="4" t="s">
        <v>213</v>
      </c>
      <c r="N53" s="4" t="s">
        <v>213</v>
      </c>
      <c r="O53" s="1">
        <v>664580</v>
      </c>
    </row>
    <row r="54" spans="1:23" x14ac:dyDescent="0.25">
      <c r="A54" s="18">
        <v>28946</v>
      </c>
      <c r="B54" s="1">
        <v>880535</v>
      </c>
      <c r="C54" s="1">
        <v>765742</v>
      </c>
      <c r="D54" s="1">
        <v>30788</v>
      </c>
      <c r="E54" s="4" t="s">
        <v>213</v>
      </c>
      <c r="F54" s="4" t="s">
        <v>213</v>
      </c>
      <c r="G54" s="1">
        <v>26368</v>
      </c>
      <c r="H54" s="1">
        <v>35142</v>
      </c>
      <c r="I54" s="1">
        <v>2586</v>
      </c>
      <c r="J54" s="1">
        <v>19909</v>
      </c>
      <c r="K54" s="4" t="s">
        <v>213</v>
      </c>
      <c r="L54" s="4" t="s">
        <v>213</v>
      </c>
      <c r="M54" s="4" t="s">
        <v>213</v>
      </c>
      <c r="N54" s="4" t="s">
        <v>213</v>
      </c>
      <c r="O54" s="1">
        <v>645090</v>
      </c>
    </row>
    <row r="55" spans="1:23" x14ac:dyDescent="0.25">
      <c r="A55" s="18">
        <v>28976</v>
      </c>
      <c r="B55" s="1">
        <v>743140</v>
      </c>
      <c r="C55" s="1">
        <v>639888</v>
      </c>
      <c r="D55" s="1">
        <v>26921</v>
      </c>
      <c r="E55" s="4" t="s">
        <v>213</v>
      </c>
      <c r="F55" s="4" t="s">
        <v>213</v>
      </c>
      <c r="G55" s="1">
        <v>25682</v>
      </c>
      <c r="H55" s="1">
        <v>35189</v>
      </c>
      <c r="I55" s="1">
        <v>2501</v>
      </c>
      <c r="J55" s="1">
        <v>12959</v>
      </c>
      <c r="K55" s="4" t="s">
        <v>213</v>
      </c>
      <c r="L55" s="4" t="s">
        <v>213</v>
      </c>
      <c r="M55" s="4" t="s">
        <v>213</v>
      </c>
      <c r="N55" s="4" t="s">
        <v>213</v>
      </c>
      <c r="O55" s="1">
        <v>629500</v>
      </c>
    </row>
    <row r="56" spans="1:23" x14ac:dyDescent="0.25">
      <c r="A56" s="18">
        <v>29007</v>
      </c>
      <c r="B56" s="1">
        <v>634485</v>
      </c>
      <c r="C56" s="1">
        <v>549254</v>
      </c>
      <c r="D56" s="1">
        <v>21773</v>
      </c>
      <c r="E56" s="4" t="s">
        <v>213</v>
      </c>
      <c r="F56" s="4" t="s">
        <v>213</v>
      </c>
      <c r="G56" s="1">
        <v>25606</v>
      </c>
      <c r="H56" s="1">
        <v>35346</v>
      </c>
      <c r="I56" s="1">
        <v>2506</v>
      </c>
      <c r="J56" s="4">
        <v>0</v>
      </c>
      <c r="K56" s="4" t="s">
        <v>213</v>
      </c>
      <c r="L56" s="4" t="s">
        <v>213</v>
      </c>
      <c r="M56" s="4" t="s">
        <v>213</v>
      </c>
      <c r="N56" s="4" t="s">
        <v>213</v>
      </c>
      <c r="O56" s="1">
        <v>626320</v>
      </c>
    </row>
    <row r="57" spans="1:23" x14ac:dyDescent="0.25">
      <c r="A57" s="18">
        <v>29037</v>
      </c>
      <c r="B57" s="1">
        <v>588011</v>
      </c>
      <c r="C57" s="1">
        <v>515368</v>
      </c>
      <c r="D57" s="1">
        <v>11353</v>
      </c>
      <c r="E57" s="4" t="s">
        <v>213</v>
      </c>
      <c r="F57" s="4" t="s">
        <v>213</v>
      </c>
      <c r="G57" s="1">
        <v>24380</v>
      </c>
      <c r="H57" s="1">
        <v>34291</v>
      </c>
      <c r="I57" s="1">
        <v>2619</v>
      </c>
      <c r="J57" s="4">
        <v>0</v>
      </c>
      <c r="K57" s="4" t="s">
        <v>213</v>
      </c>
      <c r="L57" s="4" t="s">
        <v>213</v>
      </c>
      <c r="M57" s="4" t="s">
        <v>213</v>
      </c>
      <c r="N57" s="4" t="s">
        <v>213</v>
      </c>
      <c r="O57" s="1">
        <v>612620</v>
      </c>
    </row>
    <row r="58" spans="1:23" x14ac:dyDescent="0.25">
      <c r="A58" s="18">
        <v>29068</v>
      </c>
      <c r="B58" s="1">
        <v>580239</v>
      </c>
      <c r="C58" s="1">
        <v>507775</v>
      </c>
      <c r="D58" s="1">
        <v>10545</v>
      </c>
      <c r="E58" s="4" t="s">
        <v>213</v>
      </c>
      <c r="F58" s="4" t="s">
        <v>213</v>
      </c>
      <c r="G58" s="1">
        <v>24247</v>
      </c>
      <c r="H58" s="1">
        <v>35262</v>
      </c>
      <c r="I58" s="1">
        <v>2410</v>
      </c>
      <c r="J58" s="4">
        <v>0</v>
      </c>
      <c r="K58" s="4" t="s">
        <v>213</v>
      </c>
      <c r="L58" s="4" t="s">
        <v>213</v>
      </c>
      <c r="M58" s="4" t="s">
        <v>213</v>
      </c>
      <c r="N58" s="4" t="s">
        <v>213</v>
      </c>
      <c r="O58" s="1">
        <v>598070</v>
      </c>
    </row>
    <row r="59" spans="1:23" x14ac:dyDescent="0.25">
      <c r="A59" s="18">
        <v>29099</v>
      </c>
      <c r="B59" s="1">
        <v>499729</v>
      </c>
      <c r="C59" s="1">
        <v>423527</v>
      </c>
      <c r="D59" s="1">
        <v>16736</v>
      </c>
      <c r="E59" s="4" t="s">
        <v>213</v>
      </c>
      <c r="F59" s="4" t="s">
        <v>213</v>
      </c>
      <c r="G59" s="1">
        <v>22662</v>
      </c>
      <c r="H59" s="1">
        <v>34287</v>
      </c>
      <c r="I59" s="1">
        <v>2517</v>
      </c>
      <c r="J59" s="4">
        <v>0</v>
      </c>
      <c r="K59" s="4" t="s">
        <v>213</v>
      </c>
      <c r="L59" s="4" t="s">
        <v>213</v>
      </c>
      <c r="M59" s="4" t="s">
        <v>213</v>
      </c>
      <c r="N59" s="4" t="s">
        <v>213</v>
      </c>
      <c r="O59" s="1">
        <v>586450</v>
      </c>
    </row>
    <row r="60" spans="1:23" x14ac:dyDescent="0.25">
      <c r="A60" s="18">
        <v>29129</v>
      </c>
      <c r="B60" s="1">
        <v>511460</v>
      </c>
      <c r="C60" s="1">
        <v>422568</v>
      </c>
      <c r="D60" s="1">
        <v>26779</v>
      </c>
      <c r="E60" s="4" t="s">
        <v>213</v>
      </c>
      <c r="F60" s="4" t="s">
        <v>213</v>
      </c>
      <c r="G60" s="1">
        <v>23358</v>
      </c>
      <c r="H60" s="1">
        <v>36216</v>
      </c>
      <c r="I60" s="1">
        <v>2539</v>
      </c>
      <c r="J60" s="4">
        <v>0</v>
      </c>
      <c r="K60" s="4" t="s">
        <v>213</v>
      </c>
      <c r="L60" s="4" t="s">
        <v>213</v>
      </c>
      <c r="M60" s="4" t="s">
        <v>213</v>
      </c>
      <c r="N60" s="4" t="s">
        <v>213</v>
      </c>
      <c r="O60" s="1">
        <v>566310</v>
      </c>
    </row>
    <row r="61" spans="1:23" x14ac:dyDescent="0.25">
      <c r="A61" s="18">
        <v>29160</v>
      </c>
      <c r="B61" s="1">
        <v>575870</v>
      </c>
      <c r="C61" s="1">
        <v>476280</v>
      </c>
      <c r="D61" s="1">
        <v>28645</v>
      </c>
      <c r="E61" s="4" t="s">
        <v>213</v>
      </c>
      <c r="F61" s="4" t="s">
        <v>213</v>
      </c>
      <c r="G61" s="1">
        <v>24132</v>
      </c>
      <c r="H61" s="1">
        <v>34316</v>
      </c>
      <c r="I61" s="1">
        <v>2554</v>
      </c>
      <c r="J61" s="1">
        <v>9943</v>
      </c>
      <c r="K61" s="4" t="s">
        <v>213</v>
      </c>
      <c r="L61" s="4" t="s">
        <v>213</v>
      </c>
      <c r="M61" s="4" t="s">
        <v>213</v>
      </c>
      <c r="N61" s="4" t="s">
        <v>213</v>
      </c>
      <c r="O61" s="1">
        <v>559410</v>
      </c>
    </row>
    <row r="62" spans="1:23" x14ac:dyDescent="0.25">
      <c r="A62" s="18">
        <v>29190</v>
      </c>
      <c r="B62" s="1">
        <v>679323</v>
      </c>
      <c r="C62" s="1">
        <v>570363</v>
      </c>
      <c r="D62" s="1">
        <v>29566</v>
      </c>
      <c r="E62" s="4" t="s">
        <v>213</v>
      </c>
      <c r="F62" s="4" t="s">
        <v>213</v>
      </c>
      <c r="G62" s="1">
        <v>24870</v>
      </c>
      <c r="H62" s="1">
        <v>33292</v>
      </c>
      <c r="I62" s="1">
        <v>2342</v>
      </c>
      <c r="J62" s="1">
        <v>18890</v>
      </c>
      <c r="K62" s="4" t="s">
        <v>213</v>
      </c>
      <c r="L62" s="4" t="s">
        <v>213</v>
      </c>
      <c r="M62" s="4" t="s">
        <v>213</v>
      </c>
      <c r="N62" s="4" t="s">
        <v>213</v>
      </c>
      <c r="O62" s="1">
        <v>551600</v>
      </c>
    </row>
    <row r="63" spans="1:23" x14ac:dyDescent="0.25">
      <c r="A63" s="18">
        <v>29221</v>
      </c>
      <c r="B63" s="1">
        <v>824885</v>
      </c>
      <c r="C63" s="1">
        <v>714482</v>
      </c>
      <c r="D63" s="1">
        <v>28851</v>
      </c>
      <c r="E63" s="4" t="s">
        <v>213</v>
      </c>
      <c r="F63" s="4" t="s">
        <v>213</v>
      </c>
      <c r="G63" s="1">
        <v>23703</v>
      </c>
      <c r="H63" s="1">
        <v>31750</v>
      </c>
      <c r="I63" s="1">
        <v>2624</v>
      </c>
      <c r="J63" s="1">
        <v>23475</v>
      </c>
      <c r="K63" s="4" t="s">
        <v>213</v>
      </c>
      <c r="L63" s="4" t="s">
        <v>213</v>
      </c>
      <c r="M63" s="4" t="s">
        <v>213</v>
      </c>
      <c r="N63" s="4" t="s">
        <v>213</v>
      </c>
      <c r="O63" s="1">
        <v>549160</v>
      </c>
      <c r="Q63" s="4">
        <v>1980</v>
      </c>
      <c r="R63" s="1">
        <f>SUM(B63:B74)</f>
        <v>8432588</v>
      </c>
      <c r="V63" s="4">
        <v>1980</v>
      </c>
      <c r="W63" s="1">
        <f t="shared" ref="W63" si="6">AVERAGE(B63:B74)</f>
        <v>702715.66666666663</v>
      </c>
    </row>
    <row r="64" spans="1:23" x14ac:dyDescent="0.25">
      <c r="A64" s="18">
        <v>29252</v>
      </c>
      <c r="B64" s="1">
        <v>854386</v>
      </c>
      <c r="C64" s="1">
        <v>735455</v>
      </c>
      <c r="D64" s="1">
        <v>33813</v>
      </c>
      <c r="E64" s="4" t="s">
        <v>213</v>
      </c>
      <c r="F64" s="4" t="s">
        <v>213</v>
      </c>
      <c r="G64" s="1">
        <v>26343</v>
      </c>
      <c r="H64" s="1">
        <v>32210</v>
      </c>
      <c r="I64" s="1">
        <v>2429</v>
      </c>
      <c r="J64" s="1">
        <v>24136</v>
      </c>
      <c r="K64" s="4" t="s">
        <v>213</v>
      </c>
      <c r="L64" s="4" t="s">
        <v>213</v>
      </c>
      <c r="M64" s="4" t="s">
        <v>213</v>
      </c>
      <c r="N64" s="4" t="s">
        <v>213</v>
      </c>
      <c r="O64" s="1">
        <v>555230</v>
      </c>
      <c r="R64" s="1"/>
    </row>
    <row r="65" spans="1:23" x14ac:dyDescent="0.25">
      <c r="A65" s="18">
        <v>29281</v>
      </c>
      <c r="B65" s="1">
        <v>840173</v>
      </c>
      <c r="C65" s="1">
        <v>722471</v>
      </c>
      <c r="D65" s="1">
        <v>31528</v>
      </c>
      <c r="E65" s="4" t="s">
        <v>213</v>
      </c>
      <c r="F65" s="4" t="s">
        <v>213</v>
      </c>
      <c r="G65" s="1">
        <v>26640</v>
      </c>
      <c r="H65" s="1">
        <v>33131</v>
      </c>
      <c r="I65" s="1">
        <v>2235</v>
      </c>
      <c r="J65" s="1">
        <v>24168</v>
      </c>
      <c r="K65" s="4" t="s">
        <v>213</v>
      </c>
      <c r="L65" s="4" t="s">
        <v>213</v>
      </c>
      <c r="M65" s="4" t="s">
        <v>213</v>
      </c>
      <c r="N65" s="4" t="s">
        <v>213</v>
      </c>
      <c r="O65" s="1">
        <v>561310</v>
      </c>
      <c r="R65" s="1"/>
    </row>
    <row r="66" spans="1:23" x14ac:dyDescent="0.25">
      <c r="A66" s="18">
        <v>29312</v>
      </c>
      <c r="B66" s="1">
        <v>813931</v>
      </c>
      <c r="C66" s="1">
        <v>699724</v>
      </c>
      <c r="D66" s="1">
        <v>30551</v>
      </c>
      <c r="E66" s="4" t="s">
        <v>213</v>
      </c>
      <c r="F66" s="4" t="s">
        <v>213</v>
      </c>
      <c r="G66" s="1">
        <v>25203</v>
      </c>
      <c r="H66" s="1">
        <v>34597</v>
      </c>
      <c r="I66" s="1">
        <v>2562</v>
      </c>
      <c r="J66" s="1">
        <v>21294</v>
      </c>
      <c r="K66" s="4" t="s">
        <v>213</v>
      </c>
      <c r="L66" s="4" t="s">
        <v>213</v>
      </c>
      <c r="M66" s="4" t="s">
        <v>213</v>
      </c>
      <c r="N66" s="4" t="s">
        <v>213</v>
      </c>
      <c r="O66" s="1">
        <v>579600</v>
      </c>
    </row>
    <row r="67" spans="1:23" x14ac:dyDescent="0.25">
      <c r="A67" s="18">
        <v>29342</v>
      </c>
      <c r="B67" s="1">
        <v>719000</v>
      </c>
      <c r="C67" s="1">
        <v>617366</v>
      </c>
      <c r="D67" s="1">
        <v>26524</v>
      </c>
      <c r="E67" s="4" t="s">
        <v>213</v>
      </c>
      <c r="F67" s="4" t="s">
        <v>213</v>
      </c>
      <c r="G67" s="1">
        <v>24931</v>
      </c>
      <c r="H67" s="1">
        <v>34521</v>
      </c>
      <c r="I67" s="1">
        <v>2532</v>
      </c>
      <c r="J67" s="1">
        <v>13126</v>
      </c>
      <c r="K67" s="4" t="s">
        <v>213</v>
      </c>
      <c r="L67" s="4" t="s">
        <v>213</v>
      </c>
      <c r="M67" s="4" t="s">
        <v>213</v>
      </c>
      <c r="N67" s="4" t="s">
        <v>213</v>
      </c>
      <c r="O67" s="1">
        <v>608730</v>
      </c>
    </row>
    <row r="68" spans="1:23" x14ac:dyDescent="0.25">
      <c r="A68" s="18">
        <v>29373</v>
      </c>
      <c r="B68" s="1">
        <v>622965</v>
      </c>
      <c r="C68" s="1">
        <v>538700</v>
      </c>
      <c r="D68" s="1">
        <v>20868</v>
      </c>
      <c r="E68" s="4" t="s">
        <v>213</v>
      </c>
      <c r="F68" s="4" t="s">
        <v>213</v>
      </c>
      <c r="G68" s="1">
        <v>25096</v>
      </c>
      <c r="H68" s="1">
        <v>35831</v>
      </c>
      <c r="I68" s="1">
        <v>2470</v>
      </c>
      <c r="J68" s="4">
        <v>0</v>
      </c>
      <c r="K68" s="4" t="s">
        <v>213</v>
      </c>
      <c r="L68" s="4" t="s">
        <v>213</v>
      </c>
      <c r="M68" s="4" t="s">
        <v>213</v>
      </c>
      <c r="N68" s="4" t="s">
        <v>213</v>
      </c>
      <c r="O68" s="1">
        <v>617940</v>
      </c>
    </row>
    <row r="69" spans="1:23" x14ac:dyDescent="0.25">
      <c r="A69" s="18">
        <v>29403</v>
      </c>
      <c r="B69" s="1">
        <v>604488</v>
      </c>
      <c r="C69" s="1">
        <v>531195</v>
      </c>
      <c r="D69" s="1">
        <v>11868</v>
      </c>
      <c r="E69" s="4" t="s">
        <v>213</v>
      </c>
      <c r="F69" s="4" t="s">
        <v>213</v>
      </c>
      <c r="G69" s="1">
        <v>24177</v>
      </c>
      <c r="H69" s="1">
        <v>34834</v>
      </c>
      <c r="I69" s="1">
        <v>2414</v>
      </c>
      <c r="J69" s="4">
        <v>0</v>
      </c>
      <c r="K69" s="4" t="s">
        <v>213</v>
      </c>
      <c r="L69" s="4" t="s">
        <v>213</v>
      </c>
      <c r="M69" s="4" t="s">
        <v>213</v>
      </c>
      <c r="N69" s="4" t="s">
        <v>213</v>
      </c>
      <c r="O69" s="1">
        <v>628000</v>
      </c>
    </row>
    <row r="70" spans="1:23" x14ac:dyDescent="0.25">
      <c r="A70" s="18">
        <v>29434</v>
      </c>
      <c r="B70" s="1">
        <v>612082</v>
      </c>
      <c r="C70" s="1">
        <v>538755</v>
      </c>
      <c r="D70" s="1">
        <v>11095</v>
      </c>
      <c r="E70" s="4" t="s">
        <v>213</v>
      </c>
      <c r="F70" s="4" t="s">
        <v>213</v>
      </c>
      <c r="G70" s="1">
        <v>24045</v>
      </c>
      <c r="H70" s="1">
        <v>35946</v>
      </c>
      <c r="I70" s="1">
        <v>2241</v>
      </c>
      <c r="J70" s="4">
        <v>0</v>
      </c>
      <c r="K70" s="4" t="s">
        <v>213</v>
      </c>
      <c r="L70" s="4" t="s">
        <v>213</v>
      </c>
      <c r="M70" s="4" t="s">
        <v>213</v>
      </c>
      <c r="N70" s="4" t="s">
        <v>213</v>
      </c>
      <c r="O70" s="1">
        <v>630730</v>
      </c>
    </row>
    <row r="71" spans="1:23" x14ac:dyDescent="0.25">
      <c r="A71" s="18">
        <v>29465</v>
      </c>
      <c r="B71" s="1">
        <v>557925</v>
      </c>
      <c r="C71" s="1">
        <v>472710</v>
      </c>
      <c r="D71" s="1">
        <v>23265</v>
      </c>
      <c r="E71" s="4" t="s">
        <v>213</v>
      </c>
      <c r="F71" s="4" t="s">
        <v>213</v>
      </c>
      <c r="G71" s="1">
        <v>22568</v>
      </c>
      <c r="H71" s="1">
        <v>37145</v>
      </c>
      <c r="I71" s="1">
        <v>2237</v>
      </c>
      <c r="J71" s="4">
        <v>0</v>
      </c>
      <c r="K71" s="4" t="s">
        <v>213</v>
      </c>
      <c r="L71" s="4" t="s">
        <v>213</v>
      </c>
      <c r="M71" s="4" t="s">
        <v>213</v>
      </c>
      <c r="N71" s="4" t="s">
        <v>213</v>
      </c>
      <c r="O71" s="1">
        <v>638330</v>
      </c>
    </row>
    <row r="72" spans="1:23" x14ac:dyDescent="0.25">
      <c r="A72" s="18">
        <v>29495</v>
      </c>
      <c r="B72" s="1">
        <v>579515</v>
      </c>
      <c r="C72" s="1">
        <v>490242</v>
      </c>
      <c r="D72" s="1">
        <v>27493</v>
      </c>
      <c r="E72" s="4" t="s">
        <v>213</v>
      </c>
      <c r="F72" s="4" t="s">
        <v>213</v>
      </c>
      <c r="G72" s="1">
        <v>23069</v>
      </c>
      <c r="H72" s="1">
        <v>36648</v>
      </c>
      <c r="I72" s="1">
        <v>2063</v>
      </c>
      <c r="J72" s="4">
        <v>0</v>
      </c>
      <c r="K72" s="4" t="s">
        <v>213</v>
      </c>
      <c r="L72" s="4" t="s">
        <v>213</v>
      </c>
      <c r="M72" s="4" t="s">
        <v>213</v>
      </c>
      <c r="N72" s="4" t="s">
        <v>213</v>
      </c>
      <c r="O72" s="1">
        <v>633950</v>
      </c>
    </row>
    <row r="73" spans="1:23" x14ac:dyDescent="0.25">
      <c r="A73" s="18">
        <v>29526</v>
      </c>
      <c r="B73" s="1">
        <v>649362</v>
      </c>
      <c r="C73" s="1">
        <v>546385</v>
      </c>
      <c r="D73" s="1">
        <v>29599</v>
      </c>
      <c r="E73" s="4" t="s">
        <v>213</v>
      </c>
      <c r="F73" s="4" t="s">
        <v>213</v>
      </c>
      <c r="G73" s="1">
        <v>23639</v>
      </c>
      <c r="H73" s="1">
        <v>35213</v>
      </c>
      <c r="I73" s="1">
        <v>2411</v>
      </c>
      <c r="J73" s="1">
        <v>12115</v>
      </c>
      <c r="K73" s="4" t="s">
        <v>213</v>
      </c>
      <c r="L73" s="4" t="s">
        <v>213</v>
      </c>
      <c r="M73" s="4" t="s">
        <v>213</v>
      </c>
      <c r="N73" s="4" t="s">
        <v>213</v>
      </c>
      <c r="O73" s="1">
        <v>625180</v>
      </c>
    </row>
    <row r="74" spans="1:23" x14ac:dyDescent="0.25">
      <c r="A74" s="18">
        <v>29556</v>
      </c>
      <c r="B74" s="1">
        <v>753876</v>
      </c>
      <c r="C74" s="1">
        <v>639808</v>
      </c>
      <c r="D74" s="1">
        <v>31113</v>
      </c>
      <c r="E74" s="4" t="s">
        <v>213</v>
      </c>
      <c r="F74" s="4" t="s">
        <v>213</v>
      </c>
      <c r="G74" s="1">
        <v>24558</v>
      </c>
      <c r="H74" s="1">
        <v>34778</v>
      </c>
      <c r="I74" s="1">
        <v>2067</v>
      </c>
      <c r="J74" s="1">
        <v>21552</v>
      </c>
      <c r="K74" s="4" t="s">
        <v>213</v>
      </c>
      <c r="L74" s="4" t="s">
        <v>213</v>
      </c>
      <c r="M74" s="4" t="s">
        <v>213</v>
      </c>
      <c r="N74" s="4" t="s">
        <v>213</v>
      </c>
      <c r="O74" s="1">
        <v>615450</v>
      </c>
    </row>
    <row r="75" spans="1:23" x14ac:dyDescent="0.25">
      <c r="A75" s="18">
        <v>29587</v>
      </c>
      <c r="B75" s="1">
        <v>873775</v>
      </c>
      <c r="C75" s="1">
        <v>759978</v>
      </c>
      <c r="D75" s="1">
        <v>28764</v>
      </c>
      <c r="E75" s="4" t="s">
        <v>213</v>
      </c>
      <c r="F75" s="4" t="s">
        <v>213</v>
      </c>
      <c r="G75" s="1">
        <v>23349</v>
      </c>
      <c r="H75" s="1">
        <v>32559</v>
      </c>
      <c r="I75" s="1">
        <v>2550</v>
      </c>
      <c r="J75" s="1">
        <v>26575</v>
      </c>
      <c r="K75" s="4" t="s">
        <v>213</v>
      </c>
      <c r="L75" s="4" t="s">
        <v>213</v>
      </c>
      <c r="M75" s="4" t="s">
        <v>213</v>
      </c>
      <c r="N75" s="4" t="s">
        <v>213</v>
      </c>
      <c r="O75" s="1">
        <v>591940</v>
      </c>
      <c r="Q75" s="4">
        <v>1981</v>
      </c>
      <c r="R75" s="1">
        <f>SUM(B75:B86)</f>
        <v>8643360</v>
      </c>
      <c r="V75" s="4">
        <v>1981</v>
      </c>
      <c r="W75" s="1">
        <f t="shared" ref="W75" si="7">AVERAGE(B75:B86)</f>
        <v>720280</v>
      </c>
    </row>
    <row r="76" spans="1:23" x14ac:dyDescent="0.25">
      <c r="A76" s="18">
        <v>29618</v>
      </c>
      <c r="B76" s="1">
        <v>880888</v>
      </c>
      <c r="C76" s="1">
        <v>756784</v>
      </c>
      <c r="D76" s="1">
        <v>34715</v>
      </c>
      <c r="E76" s="4" t="s">
        <v>213</v>
      </c>
      <c r="F76" s="4" t="s">
        <v>213</v>
      </c>
      <c r="G76" s="1">
        <v>25672</v>
      </c>
      <c r="H76" s="1">
        <v>35281</v>
      </c>
      <c r="I76" s="1">
        <v>2412</v>
      </c>
      <c r="J76" s="1">
        <v>26024</v>
      </c>
      <c r="K76" s="4" t="s">
        <v>213</v>
      </c>
      <c r="L76" s="4" t="s">
        <v>213</v>
      </c>
      <c r="M76" s="4" t="s">
        <v>213</v>
      </c>
      <c r="N76" s="4" t="s">
        <v>213</v>
      </c>
      <c r="O76" s="1">
        <v>577710</v>
      </c>
      <c r="R76" s="1"/>
      <c r="W76" s="1"/>
    </row>
    <row r="77" spans="1:23" x14ac:dyDescent="0.25">
      <c r="A77" s="18">
        <v>29646</v>
      </c>
      <c r="B77" s="1">
        <v>862962</v>
      </c>
      <c r="C77" s="1">
        <v>740816</v>
      </c>
      <c r="D77" s="1">
        <v>32588</v>
      </c>
      <c r="E77" s="4" t="s">
        <v>213</v>
      </c>
      <c r="F77" s="4" t="s">
        <v>213</v>
      </c>
      <c r="G77" s="1">
        <v>25666</v>
      </c>
      <c r="H77" s="1">
        <v>35867</v>
      </c>
      <c r="I77" s="1">
        <v>2316</v>
      </c>
      <c r="J77" s="1">
        <v>25709</v>
      </c>
      <c r="K77" s="4" t="s">
        <v>213</v>
      </c>
      <c r="L77" s="4" t="s">
        <v>213</v>
      </c>
      <c r="M77" s="4" t="s">
        <v>213</v>
      </c>
      <c r="N77" s="4" t="s">
        <v>213</v>
      </c>
      <c r="O77" s="1">
        <v>580220</v>
      </c>
    </row>
    <row r="78" spans="1:23" x14ac:dyDescent="0.25">
      <c r="A78" s="18">
        <v>29677</v>
      </c>
      <c r="B78" s="1">
        <v>800412</v>
      </c>
      <c r="C78" s="1">
        <v>683440</v>
      </c>
      <c r="D78" s="1">
        <v>29649</v>
      </c>
      <c r="E78" s="4" t="s">
        <v>213</v>
      </c>
      <c r="F78" s="4" t="s">
        <v>213</v>
      </c>
      <c r="G78" s="1">
        <v>24913</v>
      </c>
      <c r="H78" s="1">
        <v>36064</v>
      </c>
      <c r="I78" s="1">
        <v>2153</v>
      </c>
      <c r="J78" s="1">
        <v>24193</v>
      </c>
      <c r="K78" s="4" t="s">
        <v>213</v>
      </c>
      <c r="L78" s="4" t="s">
        <v>213</v>
      </c>
      <c r="M78" s="4" t="s">
        <v>213</v>
      </c>
      <c r="N78" s="4" t="s">
        <v>213</v>
      </c>
      <c r="O78" s="1">
        <v>563420</v>
      </c>
    </row>
    <row r="79" spans="1:23" x14ac:dyDescent="0.25">
      <c r="A79" s="18">
        <v>29707</v>
      </c>
      <c r="B79" s="1">
        <v>687617</v>
      </c>
      <c r="C79" s="1">
        <v>585206</v>
      </c>
      <c r="D79" s="1">
        <v>26147</v>
      </c>
      <c r="E79" s="4" t="s">
        <v>213</v>
      </c>
      <c r="F79" s="4" t="s">
        <v>213</v>
      </c>
      <c r="G79" s="1">
        <v>24227</v>
      </c>
      <c r="H79" s="1">
        <v>36364</v>
      </c>
      <c r="I79" s="1">
        <v>2011</v>
      </c>
      <c r="J79" s="1">
        <v>13662</v>
      </c>
      <c r="K79" s="4" t="s">
        <v>213</v>
      </c>
      <c r="L79" s="4" t="s">
        <v>213</v>
      </c>
      <c r="M79" s="4" t="s">
        <v>213</v>
      </c>
      <c r="N79" s="4" t="s">
        <v>213</v>
      </c>
      <c r="O79" s="1">
        <v>578690</v>
      </c>
    </row>
    <row r="80" spans="1:23" x14ac:dyDescent="0.25">
      <c r="A80" s="18">
        <v>29738</v>
      </c>
      <c r="B80" s="1">
        <v>582456</v>
      </c>
      <c r="C80" s="1">
        <v>497801</v>
      </c>
      <c r="D80" s="1">
        <v>20785</v>
      </c>
      <c r="E80" s="4" t="s">
        <v>213</v>
      </c>
      <c r="F80" s="4" t="s">
        <v>213</v>
      </c>
      <c r="G80" s="1">
        <v>24155</v>
      </c>
      <c r="H80" s="1">
        <v>37730</v>
      </c>
      <c r="I80" s="1">
        <v>1985</v>
      </c>
      <c r="J80" s="4">
        <v>0</v>
      </c>
      <c r="K80" s="4" t="s">
        <v>213</v>
      </c>
      <c r="L80" s="4" t="s">
        <v>213</v>
      </c>
      <c r="M80" s="4" t="s">
        <v>213</v>
      </c>
      <c r="N80" s="4" t="s">
        <v>213</v>
      </c>
      <c r="O80" s="1">
        <v>581130</v>
      </c>
    </row>
    <row r="81" spans="1:23" x14ac:dyDescent="0.25">
      <c r="A81" s="18">
        <v>29768</v>
      </c>
      <c r="B81" s="1">
        <v>576201</v>
      </c>
      <c r="C81" s="1">
        <v>501905</v>
      </c>
      <c r="D81" s="1">
        <v>11117</v>
      </c>
      <c r="E81" s="4" t="s">
        <v>213</v>
      </c>
      <c r="F81" s="4" t="s">
        <v>213</v>
      </c>
      <c r="G81" s="1">
        <v>23832</v>
      </c>
      <c r="H81" s="1">
        <v>37422</v>
      </c>
      <c r="I81" s="1">
        <v>1925</v>
      </c>
      <c r="J81" s="4">
        <v>0</v>
      </c>
      <c r="K81" s="4" t="s">
        <v>213</v>
      </c>
      <c r="L81" s="4" t="s">
        <v>213</v>
      </c>
      <c r="M81" s="4" t="s">
        <v>213</v>
      </c>
      <c r="N81" s="4" t="s">
        <v>213</v>
      </c>
      <c r="O81" s="1">
        <v>599310</v>
      </c>
    </row>
    <row r="82" spans="1:23" x14ac:dyDescent="0.25">
      <c r="A82" s="18">
        <v>29799</v>
      </c>
      <c r="B82" s="1">
        <v>596895</v>
      </c>
      <c r="C82" s="1">
        <v>522296</v>
      </c>
      <c r="D82" s="1">
        <v>10151</v>
      </c>
      <c r="E82" s="4" t="s">
        <v>213</v>
      </c>
      <c r="F82" s="4" t="s">
        <v>213</v>
      </c>
      <c r="G82" s="1">
        <v>23718</v>
      </c>
      <c r="H82" s="1">
        <v>38926</v>
      </c>
      <c r="I82" s="1">
        <v>1804</v>
      </c>
      <c r="J82" s="4">
        <v>0</v>
      </c>
      <c r="K82" s="4" t="s">
        <v>213</v>
      </c>
      <c r="L82" s="4" t="s">
        <v>213</v>
      </c>
      <c r="M82" s="4" t="s">
        <v>213</v>
      </c>
      <c r="N82" s="4" t="s">
        <v>213</v>
      </c>
      <c r="O82" s="1">
        <v>616750</v>
      </c>
    </row>
    <row r="83" spans="1:23" x14ac:dyDescent="0.25">
      <c r="A83" s="18">
        <v>29830</v>
      </c>
      <c r="B83" s="1">
        <v>568591</v>
      </c>
      <c r="C83" s="1">
        <v>483063</v>
      </c>
      <c r="D83" s="1">
        <v>21150</v>
      </c>
      <c r="E83" s="4" t="s">
        <v>213</v>
      </c>
      <c r="F83" s="4" t="s">
        <v>213</v>
      </c>
      <c r="G83" s="1">
        <v>22665</v>
      </c>
      <c r="H83" s="1">
        <v>39472</v>
      </c>
      <c r="I83" s="1">
        <v>2241</v>
      </c>
      <c r="J83" s="4">
        <v>0</v>
      </c>
      <c r="K83" s="4" t="s">
        <v>213</v>
      </c>
      <c r="L83" s="4" t="s">
        <v>213</v>
      </c>
      <c r="M83" s="4" t="s">
        <v>213</v>
      </c>
      <c r="N83" s="4" t="s">
        <v>213</v>
      </c>
      <c r="O83" s="1">
        <v>653040</v>
      </c>
    </row>
    <row r="84" spans="1:23" x14ac:dyDescent="0.25">
      <c r="A84" s="18">
        <v>29860</v>
      </c>
      <c r="B84" s="1">
        <v>621756</v>
      </c>
      <c r="C84" s="1">
        <v>530532</v>
      </c>
      <c r="D84" s="1">
        <v>26859</v>
      </c>
      <c r="E84" s="4" t="s">
        <v>213</v>
      </c>
      <c r="F84" s="4" t="s">
        <v>213</v>
      </c>
      <c r="G84" s="1">
        <v>23179</v>
      </c>
      <c r="H84" s="1">
        <v>39002</v>
      </c>
      <c r="I84" s="1">
        <v>2184</v>
      </c>
      <c r="J84" s="4">
        <v>0</v>
      </c>
      <c r="K84" s="4" t="s">
        <v>213</v>
      </c>
      <c r="L84" s="4" t="s">
        <v>213</v>
      </c>
      <c r="M84" s="4" t="s">
        <v>213</v>
      </c>
      <c r="N84" s="4" t="s">
        <v>213</v>
      </c>
      <c r="O84" s="1">
        <v>675160</v>
      </c>
    </row>
    <row r="85" spans="1:23" x14ac:dyDescent="0.25">
      <c r="A85" s="18">
        <v>29891</v>
      </c>
      <c r="B85" s="1">
        <v>711643</v>
      </c>
      <c r="C85" s="1">
        <v>618843</v>
      </c>
      <c r="D85" s="1">
        <v>29029</v>
      </c>
      <c r="E85" s="4" t="s">
        <v>213</v>
      </c>
      <c r="F85" s="4" t="s">
        <v>213</v>
      </c>
      <c r="G85" s="1">
        <v>23671</v>
      </c>
      <c r="H85" s="1">
        <v>37919</v>
      </c>
      <c r="I85" s="1">
        <v>2097</v>
      </c>
      <c r="J85" s="4">
        <v>84</v>
      </c>
      <c r="K85" s="4" t="s">
        <v>213</v>
      </c>
      <c r="L85" s="4" t="s">
        <v>213</v>
      </c>
      <c r="M85" s="4" t="s">
        <v>213</v>
      </c>
      <c r="N85" s="4" t="s">
        <v>213</v>
      </c>
      <c r="O85" s="1">
        <v>692150</v>
      </c>
    </row>
    <row r="86" spans="1:23" x14ac:dyDescent="0.25">
      <c r="A86" s="18">
        <v>29921</v>
      </c>
      <c r="B86" s="1">
        <v>880164</v>
      </c>
      <c r="C86" s="1">
        <v>761452</v>
      </c>
      <c r="D86" s="1">
        <v>31042</v>
      </c>
      <c r="E86" s="4" t="s">
        <v>213</v>
      </c>
      <c r="F86" s="4" t="s">
        <v>213</v>
      </c>
      <c r="G86" s="1">
        <v>24838</v>
      </c>
      <c r="H86" s="1">
        <v>37660</v>
      </c>
      <c r="I86" s="1">
        <v>2095</v>
      </c>
      <c r="J86" s="1">
        <v>23077</v>
      </c>
      <c r="K86" s="4" t="s">
        <v>213</v>
      </c>
      <c r="L86" s="4" t="s">
        <v>213</v>
      </c>
      <c r="M86" s="4" t="s">
        <v>213</v>
      </c>
      <c r="N86" s="4" t="s">
        <v>213</v>
      </c>
      <c r="O86" s="1">
        <v>730300</v>
      </c>
    </row>
    <row r="87" spans="1:23" x14ac:dyDescent="0.25">
      <c r="A87" s="18">
        <v>29952</v>
      </c>
      <c r="B87" s="1">
        <v>1077960</v>
      </c>
      <c r="C87" s="1">
        <v>959344</v>
      </c>
      <c r="D87" s="1">
        <v>29257</v>
      </c>
      <c r="E87" s="4" t="s">
        <v>213</v>
      </c>
      <c r="F87" s="4" t="s">
        <v>213</v>
      </c>
      <c r="G87" s="1">
        <v>23537</v>
      </c>
      <c r="H87" s="1">
        <v>35754</v>
      </c>
      <c r="I87" s="1">
        <v>2263</v>
      </c>
      <c r="J87" s="1">
        <v>27805</v>
      </c>
      <c r="K87" s="4" t="s">
        <v>213</v>
      </c>
      <c r="L87" s="4" t="s">
        <v>213</v>
      </c>
      <c r="M87" s="4" t="s">
        <v>213</v>
      </c>
      <c r="N87" s="4" t="s">
        <v>213</v>
      </c>
      <c r="O87" s="1">
        <v>787420</v>
      </c>
      <c r="Q87" s="4">
        <v>1982</v>
      </c>
      <c r="R87" s="1">
        <f>SUM(B87:B98)</f>
        <v>13652489</v>
      </c>
      <c r="V87" s="4">
        <v>1982</v>
      </c>
      <c r="W87" s="1">
        <f t="shared" ref="W87" si="8">AVERAGE(B87:B98)</f>
        <v>1137707.4166666667</v>
      </c>
    </row>
    <row r="88" spans="1:23" x14ac:dyDescent="0.25">
      <c r="A88" s="18">
        <v>29983</v>
      </c>
      <c r="B88" s="1">
        <v>1130244</v>
      </c>
      <c r="C88" s="1">
        <v>999789</v>
      </c>
      <c r="D88" s="1">
        <v>36254</v>
      </c>
      <c r="E88" s="4" t="s">
        <v>213</v>
      </c>
      <c r="F88" s="4" t="s">
        <v>213</v>
      </c>
      <c r="G88" s="1">
        <v>26050</v>
      </c>
      <c r="H88" s="1">
        <v>38001</v>
      </c>
      <c r="I88" s="1">
        <v>2348</v>
      </c>
      <c r="J88" s="1">
        <v>27802</v>
      </c>
      <c r="K88" s="4" t="s">
        <v>213</v>
      </c>
      <c r="L88" s="4" t="s">
        <v>213</v>
      </c>
      <c r="M88" s="4" t="s">
        <v>213</v>
      </c>
      <c r="N88" s="4" t="s">
        <v>213</v>
      </c>
      <c r="O88" s="1">
        <v>820230</v>
      </c>
      <c r="R88" s="1"/>
    </row>
    <row r="89" spans="1:23" x14ac:dyDescent="0.25">
      <c r="A89" s="18">
        <v>30011</v>
      </c>
      <c r="B89" s="1">
        <v>1146144</v>
      </c>
      <c r="C89" s="1">
        <v>1017375</v>
      </c>
      <c r="D89" s="1">
        <v>35135</v>
      </c>
      <c r="E89" s="4" t="s">
        <v>213</v>
      </c>
      <c r="F89" s="4" t="s">
        <v>213</v>
      </c>
      <c r="G89" s="1">
        <v>25863</v>
      </c>
      <c r="H89" s="1">
        <v>38631</v>
      </c>
      <c r="I89" s="1">
        <v>2215</v>
      </c>
      <c r="J89" s="1">
        <v>26925</v>
      </c>
      <c r="K89" s="4" t="s">
        <v>213</v>
      </c>
      <c r="L89" s="4" t="s">
        <v>213</v>
      </c>
      <c r="M89" s="4" t="s">
        <v>213</v>
      </c>
      <c r="N89" s="4" t="s">
        <v>213</v>
      </c>
      <c r="O89" s="1">
        <v>855820</v>
      </c>
      <c r="R89" s="1"/>
    </row>
    <row r="90" spans="1:23" x14ac:dyDescent="0.25">
      <c r="A90" s="18">
        <v>30042</v>
      </c>
      <c r="B90" s="1">
        <v>1174651</v>
      </c>
      <c r="C90" s="1">
        <v>1049888</v>
      </c>
      <c r="D90" s="1">
        <v>32583</v>
      </c>
      <c r="E90" s="4" t="s">
        <v>213</v>
      </c>
      <c r="F90" s="4" t="s">
        <v>213</v>
      </c>
      <c r="G90" s="1">
        <v>24749</v>
      </c>
      <c r="H90" s="1">
        <v>39108</v>
      </c>
      <c r="I90" s="1">
        <v>1566</v>
      </c>
      <c r="J90" s="1">
        <v>26757</v>
      </c>
      <c r="K90" s="4" t="s">
        <v>213</v>
      </c>
      <c r="L90" s="4" t="s">
        <v>213</v>
      </c>
      <c r="M90" s="4" t="s">
        <v>213</v>
      </c>
      <c r="N90" s="4" t="s">
        <v>213</v>
      </c>
      <c r="O90" s="1">
        <v>929220</v>
      </c>
    </row>
    <row r="91" spans="1:23" x14ac:dyDescent="0.25">
      <c r="A91" s="18">
        <v>30072</v>
      </c>
      <c r="B91" s="1">
        <v>1098043</v>
      </c>
      <c r="C91" s="1">
        <v>986494</v>
      </c>
      <c r="D91" s="1">
        <v>28771</v>
      </c>
      <c r="E91" s="4" t="s">
        <v>213</v>
      </c>
      <c r="F91" s="4" t="s">
        <v>213</v>
      </c>
      <c r="G91" s="1">
        <v>24118</v>
      </c>
      <c r="H91" s="1">
        <v>39416</v>
      </c>
      <c r="I91" s="1">
        <v>1627</v>
      </c>
      <c r="J91" s="1">
        <v>17617</v>
      </c>
      <c r="K91" s="4" t="s">
        <v>213</v>
      </c>
      <c r="L91" s="4" t="s">
        <v>213</v>
      </c>
      <c r="M91" s="4" t="s">
        <v>213</v>
      </c>
      <c r="N91" s="4" t="s">
        <v>213</v>
      </c>
      <c r="O91" s="1">
        <v>984400</v>
      </c>
    </row>
    <row r="92" spans="1:23" x14ac:dyDescent="0.25">
      <c r="A92" s="18">
        <v>30103</v>
      </c>
      <c r="B92" s="1">
        <v>1033005</v>
      </c>
      <c r="C92" s="1">
        <v>941709</v>
      </c>
      <c r="D92" s="1">
        <v>24895</v>
      </c>
      <c r="E92" s="4" t="s">
        <v>213</v>
      </c>
      <c r="F92" s="4" t="s">
        <v>213</v>
      </c>
      <c r="G92" s="1">
        <v>23717</v>
      </c>
      <c r="H92" s="1">
        <v>40773</v>
      </c>
      <c r="I92" s="1">
        <v>1911</v>
      </c>
      <c r="J92" s="4">
        <v>0</v>
      </c>
      <c r="K92" s="4" t="s">
        <v>213</v>
      </c>
      <c r="L92" s="4" t="s">
        <v>213</v>
      </c>
      <c r="M92" s="4" t="s">
        <v>213</v>
      </c>
      <c r="N92" s="4" t="s">
        <v>213</v>
      </c>
      <c r="O92" s="1">
        <v>1029670</v>
      </c>
    </row>
    <row r="93" spans="1:23" x14ac:dyDescent="0.25">
      <c r="A93" s="18">
        <v>30133</v>
      </c>
      <c r="B93" s="1">
        <v>1038373</v>
      </c>
      <c r="C93" s="1">
        <v>960432</v>
      </c>
      <c r="D93" s="1">
        <v>13489</v>
      </c>
      <c r="E93" s="4" t="s">
        <v>213</v>
      </c>
      <c r="F93" s="4" t="s">
        <v>213</v>
      </c>
      <c r="G93" s="1">
        <v>22681</v>
      </c>
      <c r="H93" s="1">
        <v>39816</v>
      </c>
      <c r="I93" s="1">
        <v>1955</v>
      </c>
      <c r="J93" s="4">
        <v>0</v>
      </c>
      <c r="K93" s="4" t="s">
        <v>213</v>
      </c>
      <c r="L93" s="4" t="s">
        <v>213</v>
      </c>
      <c r="M93" s="4" t="s">
        <v>213</v>
      </c>
      <c r="N93" s="4" t="s">
        <v>213</v>
      </c>
      <c r="O93" s="1">
        <v>1058800</v>
      </c>
    </row>
    <row r="94" spans="1:23" x14ac:dyDescent="0.25">
      <c r="A94" s="18">
        <v>30164</v>
      </c>
      <c r="B94" s="1">
        <v>1100973</v>
      </c>
      <c r="C94" s="1">
        <v>1022823</v>
      </c>
      <c r="D94" s="1">
        <v>12585</v>
      </c>
      <c r="E94" s="4" t="s">
        <v>213</v>
      </c>
      <c r="F94" s="4" t="s">
        <v>213</v>
      </c>
      <c r="G94" s="1">
        <v>22040</v>
      </c>
      <c r="H94" s="1">
        <v>41553</v>
      </c>
      <c r="I94" s="1">
        <v>1972</v>
      </c>
      <c r="J94" s="4">
        <v>0</v>
      </c>
      <c r="K94" s="4" t="s">
        <v>213</v>
      </c>
      <c r="L94" s="4" t="s">
        <v>213</v>
      </c>
      <c r="M94" s="4" t="s">
        <v>213</v>
      </c>
      <c r="N94" s="4" t="s">
        <v>213</v>
      </c>
      <c r="O94" s="1">
        <v>1119810</v>
      </c>
    </row>
    <row r="95" spans="1:23" x14ac:dyDescent="0.25">
      <c r="A95" s="18">
        <v>30195</v>
      </c>
      <c r="B95" s="1">
        <v>1072305</v>
      </c>
      <c r="C95" s="1">
        <v>984622</v>
      </c>
      <c r="D95" s="1">
        <v>24624</v>
      </c>
      <c r="E95" s="4" t="s">
        <v>213</v>
      </c>
      <c r="F95" s="4" t="s">
        <v>213</v>
      </c>
      <c r="G95" s="1">
        <v>21132</v>
      </c>
      <c r="H95" s="1">
        <v>39960</v>
      </c>
      <c r="I95" s="1">
        <v>1967</v>
      </c>
      <c r="J95" s="4">
        <v>0</v>
      </c>
      <c r="K95" s="4" t="s">
        <v>213</v>
      </c>
      <c r="L95" s="4" t="s">
        <v>213</v>
      </c>
      <c r="M95" s="4" t="s">
        <v>213</v>
      </c>
      <c r="N95" s="4" t="s">
        <v>213</v>
      </c>
      <c r="O95" s="1">
        <v>1160480</v>
      </c>
    </row>
    <row r="96" spans="1:23" x14ac:dyDescent="0.25">
      <c r="A96" s="18">
        <v>30225</v>
      </c>
      <c r="B96" s="1">
        <v>1134831</v>
      </c>
      <c r="C96" s="1">
        <v>1040489</v>
      </c>
      <c r="D96" s="1">
        <v>30688</v>
      </c>
      <c r="E96" s="4" t="s">
        <v>213</v>
      </c>
      <c r="F96" s="4" t="s">
        <v>213</v>
      </c>
      <c r="G96" s="1">
        <v>21816</v>
      </c>
      <c r="H96" s="1">
        <v>39962</v>
      </c>
      <c r="I96" s="1">
        <v>1876</v>
      </c>
      <c r="J96" s="4">
        <v>0</v>
      </c>
      <c r="K96" s="4" t="s">
        <v>213</v>
      </c>
      <c r="L96" s="4" t="s">
        <v>213</v>
      </c>
      <c r="M96" s="4" t="s">
        <v>213</v>
      </c>
      <c r="N96" s="4" t="s">
        <v>213</v>
      </c>
      <c r="O96" s="1">
        <v>1185830</v>
      </c>
    </row>
    <row r="97" spans="1:23" x14ac:dyDescent="0.25">
      <c r="A97" s="18">
        <v>30256</v>
      </c>
      <c r="B97" s="1">
        <v>1250629</v>
      </c>
      <c r="C97" s="1">
        <v>1152153</v>
      </c>
      <c r="D97" s="1">
        <v>32212</v>
      </c>
      <c r="E97" s="4" t="s">
        <v>213</v>
      </c>
      <c r="F97" s="4" t="s">
        <v>213</v>
      </c>
      <c r="G97" s="1">
        <v>22434</v>
      </c>
      <c r="H97" s="1">
        <v>38639</v>
      </c>
      <c r="I97" s="1">
        <v>1834</v>
      </c>
      <c r="J97" s="4">
        <v>91</v>
      </c>
      <c r="K97" s="1">
        <v>3266</v>
      </c>
      <c r="L97" s="4" t="s">
        <v>213</v>
      </c>
      <c r="M97" s="4" t="s">
        <v>213</v>
      </c>
      <c r="N97" s="4" t="s">
        <v>213</v>
      </c>
      <c r="O97" s="1">
        <v>1220690</v>
      </c>
    </row>
    <row r="98" spans="1:23" x14ac:dyDescent="0.25">
      <c r="A98" s="18">
        <v>30286</v>
      </c>
      <c r="B98" s="1">
        <v>1395331</v>
      </c>
      <c r="C98" s="1">
        <v>1262105</v>
      </c>
      <c r="D98" s="1">
        <v>33384</v>
      </c>
      <c r="E98" s="4" t="s">
        <v>213</v>
      </c>
      <c r="F98" s="4" t="s">
        <v>213</v>
      </c>
      <c r="G98" s="1">
        <v>23000</v>
      </c>
      <c r="H98" s="1">
        <v>37857</v>
      </c>
      <c r="I98" s="1">
        <v>1870</v>
      </c>
      <c r="J98" s="1">
        <v>25353</v>
      </c>
      <c r="K98" s="1">
        <v>11762</v>
      </c>
      <c r="L98" s="4" t="s">
        <v>213</v>
      </c>
      <c r="M98" s="4" t="s">
        <v>213</v>
      </c>
      <c r="N98" s="4" t="s">
        <v>213</v>
      </c>
      <c r="O98" s="1">
        <v>1224720</v>
      </c>
    </row>
    <row r="99" spans="1:23" x14ac:dyDescent="0.25">
      <c r="A99" s="18">
        <v>30317</v>
      </c>
      <c r="B99" s="1">
        <v>1529734</v>
      </c>
      <c r="C99" s="1">
        <v>1384979</v>
      </c>
      <c r="D99" s="1">
        <v>32530</v>
      </c>
      <c r="E99" s="4" t="s">
        <v>213</v>
      </c>
      <c r="F99" s="4" t="s">
        <v>213</v>
      </c>
      <c r="G99" s="1">
        <v>21129</v>
      </c>
      <c r="H99" s="1">
        <v>35562</v>
      </c>
      <c r="I99" s="1">
        <v>1991</v>
      </c>
      <c r="J99" s="1">
        <v>29646</v>
      </c>
      <c r="K99" s="1">
        <v>23897</v>
      </c>
      <c r="L99" s="4" t="s">
        <v>213</v>
      </c>
      <c r="M99" s="4" t="s">
        <v>213</v>
      </c>
      <c r="N99" s="4" t="s">
        <v>213</v>
      </c>
      <c r="O99" s="1">
        <v>1207650</v>
      </c>
      <c r="Q99" s="4">
        <v>1983</v>
      </c>
      <c r="R99" s="1">
        <f>SUM(B99:B110)</f>
        <v>14975591</v>
      </c>
      <c r="V99" s="4">
        <v>1983</v>
      </c>
      <c r="W99" s="1">
        <f t="shared" ref="W99" si="9">AVERAGE(B99:B110)</f>
        <v>1247965.9166666667</v>
      </c>
    </row>
    <row r="100" spans="1:23" x14ac:dyDescent="0.25">
      <c r="A100" s="18">
        <v>30348</v>
      </c>
      <c r="B100" s="1">
        <v>1558255</v>
      </c>
      <c r="C100" s="1">
        <v>1390406</v>
      </c>
      <c r="D100" s="1">
        <v>38861</v>
      </c>
      <c r="E100" s="4" t="s">
        <v>213</v>
      </c>
      <c r="F100" s="4" t="s">
        <v>213</v>
      </c>
      <c r="G100" s="1">
        <v>23236</v>
      </c>
      <c r="H100" s="1">
        <v>37227</v>
      </c>
      <c r="I100" s="1">
        <v>1955</v>
      </c>
      <c r="J100" s="1">
        <v>29859</v>
      </c>
      <c r="K100" s="1">
        <v>36711</v>
      </c>
      <c r="L100" s="4" t="s">
        <v>213</v>
      </c>
      <c r="M100" s="4" t="s">
        <v>213</v>
      </c>
      <c r="N100" s="4" t="s">
        <v>213</v>
      </c>
      <c r="O100" s="1">
        <v>1210040</v>
      </c>
      <c r="R100" s="1"/>
      <c r="W100" s="1"/>
    </row>
    <row r="101" spans="1:23" x14ac:dyDescent="0.25">
      <c r="A101" s="18">
        <v>30376</v>
      </c>
      <c r="B101" s="1">
        <v>1514393</v>
      </c>
      <c r="C101" s="1">
        <v>1344906</v>
      </c>
      <c r="D101" s="1">
        <v>37718</v>
      </c>
      <c r="E101" s="4" t="s">
        <v>213</v>
      </c>
      <c r="F101" s="4" t="s">
        <v>213</v>
      </c>
      <c r="G101" s="1">
        <v>23322</v>
      </c>
      <c r="H101" s="1">
        <v>37518</v>
      </c>
      <c r="I101" s="1">
        <v>1946</v>
      </c>
      <c r="J101" s="1">
        <v>28907</v>
      </c>
      <c r="K101" s="1">
        <v>40076</v>
      </c>
      <c r="L101" s="4" t="s">
        <v>213</v>
      </c>
      <c r="M101" s="4" t="s">
        <v>213</v>
      </c>
      <c r="N101" s="4" t="s">
        <v>213</v>
      </c>
      <c r="O101" s="1">
        <v>1182040</v>
      </c>
    </row>
    <row r="102" spans="1:23" x14ac:dyDescent="0.25">
      <c r="A102" s="18">
        <v>30407</v>
      </c>
      <c r="B102" s="1">
        <v>1458427</v>
      </c>
      <c r="C102" s="1">
        <v>1295510</v>
      </c>
      <c r="D102" s="1">
        <v>34350</v>
      </c>
      <c r="E102" s="4" t="s">
        <v>213</v>
      </c>
      <c r="F102" s="4" t="s">
        <v>213</v>
      </c>
      <c r="G102" s="1">
        <v>22360</v>
      </c>
      <c r="H102" s="1">
        <v>37845</v>
      </c>
      <c r="I102" s="1">
        <v>2075</v>
      </c>
      <c r="J102" s="1">
        <v>28770</v>
      </c>
      <c r="K102" s="1">
        <v>37517</v>
      </c>
      <c r="L102" s="4" t="s">
        <v>213</v>
      </c>
      <c r="M102" s="4" t="s">
        <v>213</v>
      </c>
      <c r="N102" s="4" t="s">
        <v>213</v>
      </c>
      <c r="O102" s="1">
        <v>1174160</v>
      </c>
    </row>
    <row r="103" spans="1:23" x14ac:dyDescent="0.25">
      <c r="A103" s="18">
        <v>30437</v>
      </c>
      <c r="B103" s="1">
        <v>1280747</v>
      </c>
      <c r="C103" s="1">
        <v>1136954</v>
      </c>
      <c r="D103" s="1">
        <v>29763</v>
      </c>
      <c r="E103" s="4" t="s">
        <v>213</v>
      </c>
      <c r="F103" s="4" t="s">
        <v>213</v>
      </c>
      <c r="G103" s="1">
        <v>22253</v>
      </c>
      <c r="H103" s="1">
        <v>40393</v>
      </c>
      <c r="I103" s="1">
        <v>2060</v>
      </c>
      <c r="J103" s="1">
        <v>17477</v>
      </c>
      <c r="K103" s="1">
        <v>31847</v>
      </c>
      <c r="L103" s="4" t="s">
        <v>213</v>
      </c>
      <c r="M103" s="4" t="s">
        <v>213</v>
      </c>
      <c r="N103" s="4" t="s">
        <v>213</v>
      </c>
      <c r="O103" s="1">
        <v>1139270</v>
      </c>
    </row>
    <row r="104" spans="1:23" x14ac:dyDescent="0.25">
      <c r="A104" s="18">
        <v>30468</v>
      </c>
      <c r="B104" s="1">
        <v>1151827</v>
      </c>
      <c r="C104" s="1">
        <v>1035472</v>
      </c>
      <c r="D104" s="1">
        <v>25203</v>
      </c>
      <c r="E104" s="4" t="s">
        <v>213</v>
      </c>
      <c r="F104" s="4" t="s">
        <v>213</v>
      </c>
      <c r="G104" s="1">
        <v>22690</v>
      </c>
      <c r="H104" s="1">
        <v>40894</v>
      </c>
      <c r="I104" s="1">
        <v>2046</v>
      </c>
      <c r="J104" s="4">
        <v>0</v>
      </c>
      <c r="K104" s="1">
        <v>25522</v>
      </c>
      <c r="L104" s="4" t="s">
        <v>213</v>
      </c>
      <c r="M104" s="4" t="s">
        <v>213</v>
      </c>
      <c r="N104" s="4" t="s">
        <v>213</v>
      </c>
      <c r="O104" s="1">
        <v>1128490</v>
      </c>
    </row>
    <row r="105" spans="1:23" x14ac:dyDescent="0.25">
      <c r="A105" s="18">
        <v>30498</v>
      </c>
      <c r="B105" s="1">
        <v>1096102</v>
      </c>
      <c r="C105" s="1">
        <v>1002304</v>
      </c>
      <c r="D105" s="1">
        <v>14141</v>
      </c>
      <c r="E105" s="4" t="s">
        <v>213</v>
      </c>
      <c r="F105" s="4" t="s">
        <v>213</v>
      </c>
      <c r="G105" s="1">
        <v>22761</v>
      </c>
      <c r="H105" s="1">
        <v>40563</v>
      </c>
      <c r="I105" s="1">
        <v>2216</v>
      </c>
      <c r="J105" s="4">
        <v>0</v>
      </c>
      <c r="K105" s="1">
        <v>14117</v>
      </c>
      <c r="L105" s="4" t="s">
        <v>213</v>
      </c>
      <c r="M105" s="4" t="s">
        <v>213</v>
      </c>
      <c r="N105" s="4" t="s">
        <v>213</v>
      </c>
      <c r="O105" s="1">
        <v>1101140</v>
      </c>
    </row>
    <row r="106" spans="1:23" x14ac:dyDescent="0.25">
      <c r="A106" s="18">
        <v>30529</v>
      </c>
      <c r="B106" s="1">
        <v>1073874</v>
      </c>
      <c r="C106" s="1">
        <v>981717</v>
      </c>
      <c r="D106" s="1">
        <v>12861</v>
      </c>
      <c r="E106" s="4" t="s">
        <v>213</v>
      </c>
      <c r="F106" s="4" t="s">
        <v>213</v>
      </c>
      <c r="G106" s="1">
        <v>22075</v>
      </c>
      <c r="H106" s="1">
        <v>41885</v>
      </c>
      <c r="I106" s="1">
        <v>2082</v>
      </c>
      <c r="J106" s="4">
        <v>0</v>
      </c>
      <c r="K106" s="1">
        <v>13254</v>
      </c>
      <c r="L106" s="4" t="s">
        <v>213</v>
      </c>
      <c r="M106" s="4" t="s">
        <v>213</v>
      </c>
      <c r="N106" s="4" t="s">
        <v>213</v>
      </c>
      <c r="O106" s="1">
        <v>1079730</v>
      </c>
    </row>
    <row r="107" spans="1:23" x14ac:dyDescent="0.25">
      <c r="A107" s="18">
        <v>30560</v>
      </c>
      <c r="B107" s="1">
        <v>980101</v>
      </c>
      <c r="C107" s="1">
        <v>876210</v>
      </c>
      <c r="D107" s="1">
        <v>22208</v>
      </c>
      <c r="E107" s="1">
        <v>7436</v>
      </c>
      <c r="F107" s="4" t="s">
        <v>213</v>
      </c>
      <c r="G107" s="1">
        <v>21219</v>
      </c>
      <c r="H107" s="1">
        <v>39833</v>
      </c>
      <c r="I107" s="1">
        <v>2016</v>
      </c>
      <c r="J107" s="4">
        <v>0</v>
      </c>
      <c r="K107" s="1">
        <v>11179</v>
      </c>
      <c r="L107" s="4" t="s">
        <v>213</v>
      </c>
      <c r="M107" s="4" t="s">
        <v>213</v>
      </c>
      <c r="N107" s="4" t="s">
        <v>213</v>
      </c>
      <c r="O107" s="1">
        <v>1057850</v>
      </c>
    </row>
    <row r="108" spans="1:23" x14ac:dyDescent="0.25">
      <c r="A108" s="18">
        <v>30590</v>
      </c>
      <c r="B108" s="1">
        <v>1010755</v>
      </c>
      <c r="C108" s="1">
        <v>904459</v>
      </c>
      <c r="D108" s="1">
        <v>28732</v>
      </c>
      <c r="E108" s="1">
        <v>4896</v>
      </c>
      <c r="F108" s="4" t="s">
        <v>213</v>
      </c>
      <c r="G108" s="1">
        <v>21756</v>
      </c>
      <c r="H108" s="1">
        <v>39960</v>
      </c>
      <c r="I108" s="1">
        <v>2001</v>
      </c>
      <c r="J108" s="4">
        <v>0</v>
      </c>
      <c r="K108" s="1">
        <v>8951</v>
      </c>
      <c r="L108" s="4" t="s">
        <v>213</v>
      </c>
      <c r="M108" s="4" t="s">
        <v>213</v>
      </c>
      <c r="N108" s="4" t="s">
        <v>213</v>
      </c>
      <c r="O108" s="1">
        <v>1050860</v>
      </c>
    </row>
    <row r="109" spans="1:23" x14ac:dyDescent="0.25">
      <c r="A109" s="18">
        <v>30621</v>
      </c>
      <c r="B109" s="1">
        <v>1091131</v>
      </c>
      <c r="C109" s="1">
        <v>984116</v>
      </c>
      <c r="D109" s="1">
        <v>29282</v>
      </c>
      <c r="E109" s="1">
        <v>6039</v>
      </c>
      <c r="F109" s="4" t="s">
        <v>213</v>
      </c>
      <c r="G109" s="1">
        <v>22574</v>
      </c>
      <c r="H109" s="1">
        <v>38548</v>
      </c>
      <c r="I109" s="1">
        <v>2027</v>
      </c>
      <c r="J109" s="4">
        <v>84</v>
      </c>
      <c r="K109" s="1">
        <v>8461</v>
      </c>
      <c r="L109" s="4" t="s">
        <v>213</v>
      </c>
      <c r="M109" s="4" t="s">
        <v>213</v>
      </c>
      <c r="N109" s="4" t="s">
        <v>213</v>
      </c>
      <c r="O109" s="1">
        <v>1048460</v>
      </c>
    </row>
    <row r="110" spans="1:23" x14ac:dyDescent="0.25">
      <c r="A110" s="18">
        <v>30651</v>
      </c>
      <c r="B110" s="1">
        <v>1230245</v>
      </c>
      <c r="C110" s="1">
        <v>1091071</v>
      </c>
      <c r="D110" s="1">
        <v>32650</v>
      </c>
      <c r="E110" s="1">
        <v>6259</v>
      </c>
      <c r="F110" s="4" t="s">
        <v>213</v>
      </c>
      <c r="G110" s="1">
        <v>23091</v>
      </c>
      <c r="H110" s="1">
        <v>37885</v>
      </c>
      <c r="I110" s="1">
        <v>1711</v>
      </c>
      <c r="J110" s="1">
        <v>26322</v>
      </c>
      <c r="K110" s="1">
        <v>11256</v>
      </c>
      <c r="L110" s="4" t="s">
        <v>213</v>
      </c>
      <c r="M110" s="4" t="s">
        <v>213</v>
      </c>
      <c r="N110" s="4" t="s">
        <v>213</v>
      </c>
      <c r="O110" s="1">
        <v>1048870</v>
      </c>
    </row>
    <row r="111" spans="1:23" x14ac:dyDescent="0.25">
      <c r="A111" s="18">
        <v>30682</v>
      </c>
      <c r="B111" s="1">
        <v>1374289</v>
      </c>
      <c r="C111" s="1">
        <v>1234552</v>
      </c>
      <c r="D111" s="1">
        <v>31174</v>
      </c>
      <c r="E111" s="1">
        <v>4760</v>
      </c>
      <c r="F111" s="4" t="s">
        <v>213</v>
      </c>
      <c r="G111" s="1">
        <v>22151</v>
      </c>
      <c r="H111" s="1">
        <v>36398</v>
      </c>
      <c r="I111" s="1">
        <v>1904</v>
      </c>
      <c r="J111" s="1">
        <v>30132</v>
      </c>
      <c r="K111" s="1">
        <v>13218</v>
      </c>
      <c r="L111" s="4" t="s">
        <v>213</v>
      </c>
      <c r="M111" s="4" t="s">
        <v>213</v>
      </c>
      <c r="N111" s="4" t="s">
        <v>213</v>
      </c>
      <c r="O111" s="1">
        <v>1053180</v>
      </c>
      <c r="Q111" s="4">
        <v>1984</v>
      </c>
      <c r="R111" s="1">
        <f>SUM(B111:B122)</f>
        <v>14333110</v>
      </c>
      <c r="V111" s="4">
        <v>1984</v>
      </c>
      <c r="W111" s="1">
        <f t="shared" ref="W111" si="10">AVERAGE(B111:B122)</f>
        <v>1194425.8333333333</v>
      </c>
    </row>
    <row r="112" spans="1:23" x14ac:dyDescent="0.25">
      <c r="A112" s="18">
        <v>30713</v>
      </c>
      <c r="B112" s="1">
        <v>1390750</v>
      </c>
      <c r="C112" s="1">
        <v>1237231</v>
      </c>
      <c r="D112" s="1">
        <v>37758</v>
      </c>
      <c r="E112" s="1">
        <v>5346</v>
      </c>
      <c r="F112" s="4" t="s">
        <v>213</v>
      </c>
      <c r="G112" s="1">
        <v>25140</v>
      </c>
      <c r="H112" s="1">
        <v>38554</v>
      </c>
      <c r="I112" s="1">
        <v>1924</v>
      </c>
      <c r="J112" s="1">
        <v>29960</v>
      </c>
      <c r="K112" s="1">
        <v>14837</v>
      </c>
      <c r="L112" s="4" t="s">
        <v>213</v>
      </c>
      <c r="M112" s="4" t="s">
        <v>213</v>
      </c>
      <c r="N112" s="4" t="s">
        <v>213</v>
      </c>
      <c r="O112" s="1">
        <v>1054990</v>
      </c>
      <c r="R112" s="1"/>
    </row>
    <row r="113" spans="1:23" x14ac:dyDescent="0.25">
      <c r="A113" s="18">
        <v>30742</v>
      </c>
      <c r="B113" s="1">
        <v>1386836</v>
      </c>
      <c r="C113" s="1">
        <v>1234835</v>
      </c>
      <c r="D113" s="1">
        <v>35959</v>
      </c>
      <c r="E113" s="1">
        <v>5327</v>
      </c>
      <c r="F113" s="4" t="s">
        <v>213</v>
      </c>
      <c r="G113" s="1">
        <v>25414</v>
      </c>
      <c r="H113" s="1">
        <v>39061</v>
      </c>
      <c r="I113" s="1">
        <v>1809</v>
      </c>
      <c r="J113" s="1">
        <v>29998</v>
      </c>
      <c r="K113" s="1">
        <v>14433</v>
      </c>
      <c r="L113" s="4" t="s">
        <v>213</v>
      </c>
      <c r="M113" s="4" t="s">
        <v>213</v>
      </c>
      <c r="N113" s="4" t="s">
        <v>213</v>
      </c>
      <c r="O113" s="1">
        <v>1070000</v>
      </c>
      <c r="R113" s="1"/>
    </row>
    <row r="114" spans="1:23" x14ac:dyDescent="0.25">
      <c r="A114" s="18">
        <v>30773</v>
      </c>
      <c r="B114" s="1">
        <v>1325814</v>
      </c>
      <c r="C114" s="1">
        <v>1183373</v>
      </c>
      <c r="D114" s="1">
        <v>31139</v>
      </c>
      <c r="E114" s="1">
        <v>4127</v>
      </c>
      <c r="F114" s="4" t="s">
        <v>213</v>
      </c>
      <c r="G114" s="1">
        <v>24567</v>
      </c>
      <c r="H114" s="1">
        <v>42143</v>
      </c>
      <c r="I114" s="1">
        <v>1970</v>
      </c>
      <c r="J114" s="1">
        <v>28388</v>
      </c>
      <c r="K114" s="1">
        <v>10107</v>
      </c>
      <c r="L114" s="4" t="s">
        <v>213</v>
      </c>
      <c r="M114" s="4" t="s">
        <v>213</v>
      </c>
      <c r="N114" s="4" t="s">
        <v>213</v>
      </c>
      <c r="O114" s="1">
        <v>1062050</v>
      </c>
    </row>
    <row r="115" spans="1:23" x14ac:dyDescent="0.25">
      <c r="A115" s="18">
        <v>30803</v>
      </c>
      <c r="B115" s="1">
        <v>1190482</v>
      </c>
      <c r="C115" s="1">
        <v>1056698</v>
      </c>
      <c r="D115" s="1">
        <v>26928</v>
      </c>
      <c r="E115" s="1">
        <v>5035</v>
      </c>
      <c r="F115" s="4" t="s">
        <v>213</v>
      </c>
      <c r="G115" s="1">
        <v>24051</v>
      </c>
      <c r="H115" s="1">
        <v>42453</v>
      </c>
      <c r="I115" s="1">
        <v>2025</v>
      </c>
      <c r="J115" s="1">
        <v>20170</v>
      </c>
      <c r="K115" s="1">
        <v>13122</v>
      </c>
      <c r="L115" s="4" t="s">
        <v>213</v>
      </c>
      <c r="M115" s="4" t="s">
        <v>213</v>
      </c>
      <c r="N115" s="4" t="s">
        <v>213</v>
      </c>
      <c r="O115" s="1">
        <v>1064730</v>
      </c>
    </row>
    <row r="116" spans="1:23" x14ac:dyDescent="0.25">
      <c r="A116" s="18">
        <v>30834</v>
      </c>
      <c r="B116" s="1">
        <v>1071840</v>
      </c>
      <c r="C116" s="1">
        <v>961642</v>
      </c>
      <c r="D116" s="1">
        <v>22380</v>
      </c>
      <c r="E116" s="1">
        <v>5551</v>
      </c>
      <c r="F116" s="4" t="s">
        <v>213</v>
      </c>
      <c r="G116" s="1">
        <v>24353</v>
      </c>
      <c r="H116" s="1">
        <v>43620</v>
      </c>
      <c r="I116" s="1">
        <v>1980</v>
      </c>
      <c r="J116" s="4">
        <v>0</v>
      </c>
      <c r="K116" s="1">
        <v>12314</v>
      </c>
      <c r="L116" s="4" t="s">
        <v>213</v>
      </c>
      <c r="M116" s="4" t="s">
        <v>213</v>
      </c>
      <c r="N116" s="4" t="s">
        <v>213</v>
      </c>
      <c r="O116" s="1">
        <v>1058500</v>
      </c>
    </row>
    <row r="117" spans="1:23" x14ac:dyDescent="0.25">
      <c r="A117" s="18">
        <v>30864</v>
      </c>
      <c r="B117" s="1">
        <v>1089489</v>
      </c>
      <c r="C117" s="1">
        <v>991482</v>
      </c>
      <c r="D117" s="1">
        <v>12107</v>
      </c>
      <c r="E117" s="1">
        <v>7178</v>
      </c>
      <c r="F117" s="4" t="s">
        <v>213</v>
      </c>
      <c r="G117" s="1">
        <v>25029</v>
      </c>
      <c r="H117" s="1">
        <v>45803</v>
      </c>
      <c r="I117" s="1">
        <v>2071</v>
      </c>
      <c r="J117" s="4">
        <v>0</v>
      </c>
      <c r="K117" s="1">
        <v>5819</v>
      </c>
      <c r="L117" s="4" t="s">
        <v>213</v>
      </c>
      <c r="M117" s="4" t="s">
        <v>213</v>
      </c>
      <c r="N117" s="4" t="s">
        <v>213</v>
      </c>
      <c r="O117" s="1">
        <v>1089840</v>
      </c>
    </row>
    <row r="118" spans="1:23" x14ac:dyDescent="0.25">
      <c r="A118" s="18">
        <v>30895</v>
      </c>
      <c r="B118" s="1">
        <v>1063810</v>
      </c>
      <c r="C118" s="1">
        <v>963270</v>
      </c>
      <c r="D118" s="1">
        <v>11420</v>
      </c>
      <c r="E118" s="1">
        <v>8890</v>
      </c>
      <c r="F118" s="4" t="s">
        <v>213</v>
      </c>
      <c r="G118" s="1">
        <v>24520</v>
      </c>
      <c r="H118" s="1">
        <v>46080</v>
      </c>
      <c r="I118" s="1">
        <v>1680</v>
      </c>
      <c r="J118" s="4">
        <v>0</v>
      </c>
      <c r="K118" s="1">
        <v>7960</v>
      </c>
      <c r="L118" s="4" t="s">
        <v>213</v>
      </c>
      <c r="M118" s="4" t="s">
        <v>213</v>
      </c>
      <c r="N118" s="4" t="s">
        <v>213</v>
      </c>
      <c r="O118" s="1">
        <v>1059920</v>
      </c>
    </row>
    <row r="119" spans="1:23" x14ac:dyDescent="0.25">
      <c r="A119" s="18">
        <v>30926</v>
      </c>
      <c r="B119" s="1">
        <v>984210</v>
      </c>
      <c r="C119" s="1">
        <v>878040</v>
      </c>
      <c r="D119" s="1">
        <v>19300</v>
      </c>
      <c r="E119" s="1">
        <v>9920</v>
      </c>
      <c r="F119" s="4" t="s">
        <v>213</v>
      </c>
      <c r="G119" s="1">
        <v>23070</v>
      </c>
      <c r="H119" s="1">
        <v>44080</v>
      </c>
      <c r="I119" s="1">
        <v>1820</v>
      </c>
      <c r="J119" s="4">
        <v>0</v>
      </c>
      <c r="K119" s="1">
        <v>7980</v>
      </c>
      <c r="L119" s="4" t="s">
        <v>213</v>
      </c>
      <c r="M119" s="4" t="s">
        <v>213</v>
      </c>
      <c r="N119" s="4" t="s">
        <v>213</v>
      </c>
      <c r="O119" s="1">
        <v>1063980</v>
      </c>
    </row>
    <row r="120" spans="1:23" x14ac:dyDescent="0.25">
      <c r="A120" s="18">
        <v>30956</v>
      </c>
      <c r="B120" s="1">
        <v>1038140</v>
      </c>
      <c r="C120" s="1">
        <v>920840</v>
      </c>
      <c r="D120" s="1">
        <v>27290</v>
      </c>
      <c r="E120" s="1">
        <v>11550</v>
      </c>
      <c r="F120" s="4" t="s">
        <v>213</v>
      </c>
      <c r="G120" s="1">
        <v>23810</v>
      </c>
      <c r="H120" s="1">
        <v>44790</v>
      </c>
      <c r="I120" s="1">
        <v>2130</v>
      </c>
      <c r="J120" s="4">
        <v>0</v>
      </c>
      <c r="K120" s="1">
        <v>7740</v>
      </c>
      <c r="L120" s="4" t="s">
        <v>213</v>
      </c>
      <c r="M120" s="4" t="s">
        <v>213</v>
      </c>
      <c r="N120" s="4" t="s">
        <v>213</v>
      </c>
      <c r="O120" s="1">
        <v>1067940</v>
      </c>
    </row>
    <row r="121" spans="1:23" x14ac:dyDescent="0.25">
      <c r="A121" s="18">
        <v>30987</v>
      </c>
      <c r="B121" s="1">
        <v>1151280</v>
      </c>
      <c r="C121" s="1">
        <v>1013570</v>
      </c>
      <c r="D121" s="1">
        <v>27610</v>
      </c>
      <c r="E121" s="1">
        <v>11960</v>
      </c>
      <c r="F121" s="4" t="s">
        <v>213</v>
      </c>
      <c r="G121" s="1">
        <v>24580</v>
      </c>
      <c r="H121" s="1">
        <v>41970</v>
      </c>
      <c r="I121" s="1">
        <v>2210</v>
      </c>
      <c r="J121" s="1">
        <v>20680</v>
      </c>
      <c r="K121" s="1">
        <v>8700</v>
      </c>
      <c r="L121" s="4" t="s">
        <v>213</v>
      </c>
      <c r="M121" s="4" t="s">
        <v>213</v>
      </c>
      <c r="N121" s="4" t="s">
        <v>213</v>
      </c>
      <c r="O121" s="1">
        <v>1075800</v>
      </c>
    </row>
    <row r="122" spans="1:23" x14ac:dyDescent="0.25">
      <c r="A122" s="18">
        <v>31017</v>
      </c>
      <c r="B122" s="1">
        <v>1266170</v>
      </c>
      <c r="C122" s="1">
        <v>1119120</v>
      </c>
      <c r="D122" s="1">
        <v>29860</v>
      </c>
      <c r="E122" s="1">
        <v>10940</v>
      </c>
      <c r="F122" s="4" t="s">
        <v>213</v>
      </c>
      <c r="G122" s="1">
        <v>25150</v>
      </c>
      <c r="H122" s="1">
        <v>41150</v>
      </c>
      <c r="I122" s="1">
        <v>2030</v>
      </c>
      <c r="J122" s="1">
        <v>26780</v>
      </c>
      <c r="K122" s="1">
        <v>11150</v>
      </c>
      <c r="L122" s="4" t="s">
        <v>213</v>
      </c>
      <c r="M122" s="4" t="s">
        <v>213</v>
      </c>
      <c r="N122" s="4" t="s">
        <v>213</v>
      </c>
      <c r="O122" s="1">
        <v>1074970</v>
      </c>
    </row>
    <row r="123" spans="1:23" x14ac:dyDescent="0.25">
      <c r="A123" s="18">
        <v>31048</v>
      </c>
      <c r="B123" s="1">
        <v>1405500</v>
      </c>
      <c r="C123" s="1">
        <v>1258410</v>
      </c>
      <c r="D123" s="1">
        <v>30420</v>
      </c>
      <c r="E123" s="1">
        <v>7860</v>
      </c>
      <c r="F123" s="4" t="s">
        <v>213</v>
      </c>
      <c r="G123" s="1">
        <v>23740</v>
      </c>
      <c r="H123" s="1">
        <v>39680</v>
      </c>
      <c r="I123" s="1">
        <v>2510</v>
      </c>
      <c r="J123" s="1">
        <v>29960</v>
      </c>
      <c r="K123" s="1">
        <v>12920</v>
      </c>
      <c r="L123" s="4" t="s">
        <v>213</v>
      </c>
      <c r="M123" s="4" t="s">
        <v>213</v>
      </c>
      <c r="N123" s="4" t="s">
        <v>213</v>
      </c>
      <c r="O123" s="1">
        <v>1073780</v>
      </c>
      <c r="Q123" s="4">
        <v>1985</v>
      </c>
      <c r="R123" s="1">
        <f>SUM(B123:B134)</f>
        <v>13742510</v>
      </c>
      <c r="V123" s="4">
        <v>1985</v>
      </c>
      <c r="W123" s="1">
        <f t="shared" ref="W123" si="11">AVERAGE(B123:B134)</f>
        <v>1145209.1666666667</v>
      </c>
    </row>
    <row r="124" spans="1:23" x14ac:dyDescent="0.25">
      <c r="A124" s="18">
        <v>31079</v>
      </c>
      <c r="B124" s="1">
        <v>1403710</v>
      </c>
      <c r="C124" s="1">
        <v>1248180</v>
      </c>
      <c r="D124" s="1">
        <v>36290</v>
      </c>
      <c r="E124" s="1">
        <v>8120</v>
      </c>
      <c r="F124" s="4" t="s">
        <v>213</v>
      </c>
      <c r="G124" s="1">
        <v>26030</v>
      </c>
      <c r="H124" s="1">
        <v>39750</v>
      </c>
      <c r="I124" s="1">
        <v>2320</v>
      </c>
      <c r="J124" s="1">
        <v>29980</v>
      </c>
      <c r="K124" s="1">
        <v>13050</v>
      </c>
      <c r="L124" s="4" t="s">
        <v>213</v>
      </c>
      <c r="M124" s="4" t="s">
        <v>213</v>
      </c>
      <c r="N124" s="4" t="s">
        <v>213</v>
      </c>
      <c r="O124" s="1">
        <v>1064700</v>
      </c>
      <c r="R124" s="1"/>
      <c r="W124" s="1"/>
    </row>
    <row r="125" spans="1:23" x14ac:dyDescent="0.25">
      <c r="A125" s="18">
        <v>31107</v>
      </c>
      <c r="B125" s="1">
        <v>1373000</v>
      </c>
      <c r="C125" s="1">
        <v>1220470</v>
      </c>
      <c r="D125" s="1">
        <v>32620</v>
      </c>
      <c r="E125" s="1">
        <v>7960</v>
      </c>
      <c r="F125" s="4" t="s">
        <v>213</v>
      </c>
      <c r="G125" s="1">
        <v>26430</v>
      </c>
      <c r="H125" s="1">
        <v>40720</v>
      </c>
      <c r="I125" s="1">
        <v>2280</v>
      </c>
      <c r="J125" s="1">
        <v>29430</v>
      </c>
      <c r="K125" s="1">
        <v>13100</v>
      </c>
      <c r="L125" s="4" t="s">
        <v>213</v>
      </c>
      <c r="M125" s="4" t="s">
        <v>213</v>
      </c>
      <c r="N125" s="4" t="s">
        <v>213</v>
      </c>
      <c r="O125" s="1">
        <v>1053650</v>
      </c>
    </row>
    <row r="126" spans="1:23" x14ac:dyDescent="0.25">
      <c r="A126" s="18">
        <v>31138</v>
      </c>
      <c r="B126" s="1">
        <v>1307660</v>
      </c>
      <c r="C126" s="1">
        <v>1160260</v>
      </c>
      <c r="D126" s="1">
        <v>30760</v>
      </c>
      <c r="E126" s="1">
        <v>6260</v>
      </c>
      <c r="F126" s="4" t="s">
        <v>213</v>
      </c>
      <c r="G126" s="1">
        <v>25320</v>
      </c>
      <c r="H126" s="1">
        <v>43120</v>
      </c>
      <c r="I126" s="1">
        <v>2420</v>
      </c>
      <c r="J126" s="1">
        <v>28720</v>
      </c>
      <c r="K126" s="1">
        <v>10810</v>
      </c>
      <c r="L126" s="4" t="s">
        <v>213</v>
      </c>
      <c r="M126" s="4" t="s">
        <v>213</v>
      </c>
      <c r="N126" s="4" t="s">
        <v>213</v>
      </c>
      <c r="O126" s="1">
        <v>1040100</v>
      </c>
    </row>
    <row r="127" spans="1:23" x14ac:dyDescent="0.25">
      <c r="A127" s="18">
        <v>31168</v>
      </c>
      <c r="B127" s="1">
        <v>1149320</v>
      </c>
      <c r="C127" s="1">
        <v>1015000</v>
      </c>
      <c r="D127" s="1">
        <v>25510</v>
      </c>
      <c r="E127" s="1">
        <v>8850</v>
      </c>
      <c r="F127" s="4" t="s">
        <v>213</v>
      </c>
      <c r="G127" s="1">
        <v>24820</v>
      </c>
      <c r="H127" s="1">
        <v>43670</v>
      </c>
      <c r="I127" s="1">
        <v>2280</v>
      </c>
      <c r="J127" s="1">
        <v>20670</v>
      </c>
      <c r="K127" s="1">
        <v>8520</v>
      </c>
      <c r="L127" s="4" t="s">
        <v>213</v>
      </c>
      <c r="M127" s="4" t="s">
        <v>213</v>
      </c>
      <c r="N127" s="4" t="s">
        <v>213</v>
      </c>
      <c r="O127" s="1">
        <v>1027790</v>
      </c>
    </row>
    <row r="128" spans="1:23" x14ac:dyDescent="0.25">
      <c r="A128" s="18">
        <v>31199</v>
      </c>
      <c r="B128" s="1">
        <v>1030780</v>
      </c>
      <c r="C128" s="1">
        <v>920570</v>
      </c>
      <c r="D128" s="1">
        <v>21080</v>
      </c>
      <c r="E128" s="1">
        <v>10050</v>
      </c>
      <c r="F128" s="4" t="s">
        <v>213</v>
      </c>
      <c r="G128" s="1">
        <v>24840</v>
      </c>
      <c r="H128" s="1">
        <v>45130</v>
      </c>
      <c r="I128" s="1">
        <v>2310</v>
      </c>
      <c r="J128" s="4">
        <v>0</v>
      </c>
      <c r="K128" s="1">
        <v>6800</v>
      </c>
      <c r="L128" s="4" t="s">
        <v>213</v>
      </c>
      <c r="M128" s="4" t="s">
        <v>213</v>
      </c>
      <c r="N128" s="4" t="s">
        <v>213</v>
      </c>
      <c r="O128" s="1">
        <v>1020790</v>
      </c>
    </row>
    <row r="129" spans="1:23" x14ac:dyDescent="0.25">
      <c r="A129" s="18">
        <v>31229</v>
      </c>
      <c r="B129" s="1">
        <v>1008770</v>
      </c>
      <c r="C129" s="1">
        <v>911180</v>
      </c>
      <c r="D129" s="1">
        <v>11800</v>
      </c>
      <c r="E129" s="1">
        <v>9530</v>
      </c>
      <c r="F129" s="4" t="s">
        <v>213</v>
      </c>
      <c r="G129" s="1">
        <v>24490</v>
      </c>
      <c r="H129" s="1">
        <v>46150</v>
      </c>
      <c r="I129" s="1">
        <v>2350</v>
      </c>
      <c r="J129" s="4">
        <v>0</v>
      </c>
      <c r="K129" s="1">
        <v>3280</v>
      </c>
      <c r="L129" s="4" t="s">
        <v>213</v>
      </c>
      <c r="M129" s="4" t="s">
        <v>213</v>
      </c>
      <c r="N129" s="4" t="s">
        <v>213</v>
      </c>
      <c r="O129" s="1">
        <v>1007340</v>
      </c>
    </row>
    <row r="130" spans="1:23" x14ac:dyDescent="0.25">
      <c r="A130" s="18">
        <v>31260</v>
      </c>
      <c r="B130" s="1">
        <v>1004570</v>
      </c>
      <c r="C130" s="1">
        <v>907900</v>
      </c>
      <c r="D130" s="1">
        <v>10730</v>
      </c>
      <c r="E130" s="1">
        <v>8520</v>
      </c>
      <c r="F130" s="4" t="s">
        <v>213</v>
      </c>
      <c r="G130" s="1">
        <v>24870</v>
      </c>
      <c r="H130" s="1">
        <v>46700</v>
      </c>
      <c r="I130" s="1">
        <v>1990</v>
      </c>
      <c r="J130" s="4">
        <v>0</v>
      </c>
      <c r="K130" s="1">
        <v>3880</v>
      </c>
      <c r="L130" s="4" t="s">
        <v>213</v>
      </c>
      <c r="M130" s="4" t="s">
        <v>213</v>
      </c>
      <c r="N130" s="4" t="s">
        <v>213</v>
      </c>
      <c r="O130" s="1">
        <v>1001210</v>
      </c>
    </row>
    <row r="131" spans="1:23" x14ac:dyDescent="0.25">
      <c r="A131" s="18">
        <v>31291</v>
      </c>
      <c r="B131" s="1">
        <v>901840</v>
      </c>
      <c r="C131" s="1">
        <v>797730</v>
      </c>
      <c r="D131" s="1">
        <v>20710</v>
      </c>
      <c r="E131" s="1">
        <v>7890</v>
      </c>
      <c r="F131" s="4" t="s">
        <v>213</v>
      </c>
      <c r="G131" s="1">
        <v>23240</v>
      </c>
      <c r="H131" s="1">
        <v>45990</v>
      </c>
      <c r="I131" s="1">
        <v>2050</v>
      </c>
      <c r="J131" s="4">
        <v>0</v>
      </c>
      <c r="K131" s="1">
        <v>4220</v>
      </c>
      <c r="L131" s="4" t="s">
        <v>213</v>
      </c>
      <c r="M131" s="4" t="s">
        <v>213</v>
      </c>
      <c r="N131" s="4" t="s">
        <v>213</v>
      </c>
      <c r="O131" s="1">
        <v>993160</v>
      </c>
    </row>
    <row r="132" spans="1:23" x14ac:dyDescent="0.25">
      <c r="A132" s="18">
        <v>31321</v>
      </c>
      <c r="B132" s="1">
        <v>954760</v>
      </c>
      <c r="C132" s="1">
        <v>847960</v>
      </c>
      <c r="D132" s="1">
        <v>24100</v>
      </c>
      <c r="E132" s="1">
        <v>7530</v>
      </c>
      <c r="F132" s="4" t="s">
        <v>213</v>
      </c>
      <c r="G132" s="1">
        <v>24300</v>
      </c>
      <c r="H132" s="1">
        <v>45050</v>
      </c>
      <c r="I132" s="1">
        <v>2080</v>
      </c>
      <c r="J132" s="4">
        <v>0</v>
      </c>
      <c r="K132" s="1">
        <v>3750</v>
      </c>
      <c r="L132" s="4" t="s">
        <v>213</v>
      </c>
      <c r="M132" s="4" t="s">
        <v>213</v>
      </c>
      <c r="N132" s="4" t="s">
        <v>213</v>
      </c>
      <c r="O132" s="1">
        <v>1007210</v>
      </c>
    </row>
    <row r="133" spans="1:23" x14ac:dyDescent="0.25">
      <c r="A133" s="18">
        <v>31352</v>
      </c>
      <c r="B133" s="1">
        <v>1047970</v>
      </c>
      <c r="C133" s="1">
        <v>919770</v>
      </c>
      <c r="D133" s="1">
        <v>26440</v>
      </c>
      <c r="E133" s="1">
        <v>6610</v>
      </c>
      <c r="F133" s="4" t="s">
        <v>213</v>
      </c>
      <c r="G133" s="1">
        <v>24980</v>
      </c>
      <c r="H133" s="1">
        <v>42580</v>
      </c>
      <c r="I133" s="1">
        <v>1980</v>
      </c>
      <c r="J133" s="1">
        <v>20940</v>
      </c>
      <c r="K133" s="1">
        <v>4670</v>
      </c>
      <c r="L133" s="4" t="s">
        <v>213</v>
      </c>
      <c r="M133" s="4" t="s">
        <v>213</v>
      </c>
      <c r="N133" s="4" t="s">
        <v>213</v>
      </c>
      <c r="O133" s="1">
        <v>981660</v>
      </c>
    </row>
    <row r="134" spans="1:23" x14ac:dyDescent="0.25">
      <c r="A134" s="18">
        <v>31382</v>
      </c>
      <c r="B134" s="1">
        <v>1154630</v>
      </c>
      <c r="C134" s="1">
        <v>1020590</v>
      </c>
      <c r="D134" s="1">
        <v>27140</v>
      </c>
      <c r="E134" s="1">
        <v>5450</v>
      </c>
      <c r="F134" s="4" t="s">
        <v>213</v>
      </c>
      <c r="G134" s="1">
        <v>25700</v>
      </c>
      <c r="H134" s="1">
        <v>41900</v>
      </c>
      <c r="I134" s="1">
        <v>1720</v>
      </c>
      <c r="J134" s="1">
        <v>27120</v>
      </c>
      <c r="K134" s="1">
        <v>5020</v>
      </c>
      <c r="L134" s="4" t="s">
        <v>213</v>
      </c>
      <c r="M134" s="4" t="s">
        <v>213</v>
      </c>
      <c r="N134" s="4" t="s">
        <v>213</v>
      </c>
      <c r="O134" s="1">
        <v>976870</v>
      </c>
    </row>
    <row r="135" spans="1:23" x14ac:dyDescent="0.25">
      <c r="A135" s="18">
        <v>31413</v>
      </c>
      <c r="B135" s="1">
        <v>1285380</v>
      </c>
      <c r="C135" s="1">
        <v>1153810</v>
      </c>
      <c r="D135" s="1">
        <v>27220</v>
      </c>
      <c r="E135" s="1">
        <v>2570</v>
      </c>
      <c r="F135" s="4" t="s">
        <v>213</v>
      </c>
      <c r="G135" s="1">
        <v>24010</v>
      </c>
      <c r="H135" s="1">
        <v>39980</v>
      </c>
      <c r="I135" s="1">
        <v>2120</v>
      </c>
      <c r="J135" s="1">
        <v>29900</v>
      </c>
      <c r="K135" s="1">
        <v>5770</v>
      </c>
      <c r="L135" s="4" t="s">
        <v>213</v>
      </c>
      <c r="M135" s="4" t="s">
        <v>213</v>
      </c>
      <c r="N135" s="4" t="s">
        <v>213</v>
      </c>
      <c r="O135" s="1">
        <v>967680</v>
      </c>
      <c r="Q135" s="4">
        <v>1986</v>
      </c>
      <c r="R135" s="1">
        <f t="shared" ref="R135" si="12">SUM(B135:B146)</f>
        <v>13145650</v>
      </c>
      <c r="V135" s="4">
        <v>1986</v>
      </c>
      <c r="W135" s="1">
        <f t="shared" ref="W135" si="13">AVERAGE(B135:B146)</f>
        <v>1095470.8333333333</v>
      </c>
    </row>
    <row r="136" spans="1:23" x14ac:dyDescent="0.25">
      <c r="A136" s="18">
        <v>31444</v>
      </c>
      <c r="B136" s="1">
        <v>1280590</v>
      </c>
      <c r="C136" s="1">
        <v>1140710</v>
      </c>
      <c r="D136" s="1">
        <v>32060</v>
      </c>
      <c r="E136" s="1">
        <v>2730</v>
      </c>
      <c r="F136" s="4" t="s">
        <v>213</v>
      </c>
      <c r="G136" s="1">
        <v>26160</v>
      </c>
      <c r="H136" s="1">
        <v>40670</v>
      </c>
      <c r="I136" s="1">
        <v>2010</v>
      </c>
      <c r="J136" s="1">
        <v>30130</v>
      </c>
      <c r="K136" s="1">
        <v>6120</v>
      </c>
      <c r="L136" s="4" t="s">
        <v>213</v>
      </c>
      <c r="M136" s="4" t="s">
        <v>213</v>
      </c>
      <c r="N136" s="4" t="s">
        <v>213</v>
      </c>
      <c r="O136" s="1">
        <v>955790</v>
      </c>
      <c r="R136" s="1"/>
    </row>
    <row r="137" spans="1:23" x14ac:dyDescent="0.25">
      <c r="A137" s="18">
        <v>31472</v>
      </c>
      <c r="B137" s="1">
        <v>1270100</v>
      </c>
      <c r="C137" s="1">
        <v>1132830</v>
      </c>
      <c r="D137" s="1">
        <v>28370</v>
      </c>
      <c r="E137" s="1">
        <v>2780</v>
      </c>
      <c r="F137" s="4" t="s">
        <v>213</v>
      </c>
      <c r="G137" s="1">
        <v>27000</v>
      </c>
      <c r="H137" s="1">
        <v>41250</v>
      </c>
      <c r="I137" s="1">
        <v>1890</v>
      </c>
      <c r="J137" s="1">
        <v>30380</v>
      </c>
      <c r="K137" s="1">
        <v>5610</v>
      </c>
      <c r="L137" s="4" t="s">
        <v>213</v>
      </c>
      <c r="M137" s="4" t="s">
        <v>213</v>
      </c>
      <c r="N137" s="4" t="s">
        <v>213</v>
      </c>
      <c r="O137" s="1">
        <v>963970</v>
      </c>
      <c r="R137" s="1"/>
    </row>
    <row r="138" spans="1:23" x14ac:dyDescent="0.25">
      <c r="A138" s="18">
        <v>31503</v>
      </c>
      <c r="B138" s="1">
        <v>1209180</v>
      </c>
      <c r="C138" s="1">
        <v>1073620</v>
      </c>
      <c r="D138" s="1">
        <v>27110</v>
      </c>
      <c r="E138" s="1">
        <v>3600</v>
      </c>
      <c r="F138" s="4" t="s">
        <v>213</v>
      </c>
      <c r="G138" s="1">
        <v>25620</v>
      </c>
      <c r="H138" s="1">
        <v>43920</v>
      </c>
      <c r="I138" s="1">
        <v>2150</v>
      </c>
      <c r="J138" s="1">
        <v>28110</v>
      </c>
      <c r="K138" s="1">
        <v>5060</v>
      </c>
      <c r="L138" s="4" t="s">
        <v>213</v>
      </c>
      <c r="M138" s="4" t="s">
        <v>213</v>
      </c>
      <c r="N138" s="4" t="s">
        <v>213</v>
      </c>
      <c r="O138" s="1">
        <v>954490</v>
      </c>
    </row>
    <row r="139" spans="1:23" x14ac:dyDescent="0.25">
      <c r="A139" s="18">
        <v>31533</v>
      </c>
      <c r="B139" s="1">
        <v>1094590</v>
      </c>
      <c r="C139" s="1">
        <v>967690</v>
      </c>
      <c r="D139" s="1">
        <v>22820</v>
      </c>
      <c r="E139" s="1">
        <v>5500</v>
      </c>
      <c r="F139" s="4" t="s">
        <v>213</v>
      </c>
      <c r="G139" s="1">
        <v>25690</v>
      </c>
      <c r="H139" s="1">
        <v>45330</v>
      </c>
      <c r="I139" s="1">
        <v>1980</v>
      </c>
      <c r="J139" s="1">
        <v>19990</v>
      </c>
      <c r="K139" s="1">
        <v>5590</v>
      </c>
      <c r="L139" s="4" t="s">
        <v>213</v>
      </c>
      <c r="M139" s="4" t="s">
        <v>213</v>
      </c>
      <c r="N139" s="4" t="s">
        <v>213</v>
      </c>
      <c r="O139" s="1">
        <v>985110</v>
      </c>
    </row>
    <row r="140" spans="1:23" x14ac:dyDescent="0.25">
      <c r="A140" s="18">
        <v>31564</v>
      </c>
      <c r="B140" s="1">
        <v>985210</v>
      </c>
      <c r="C140" s="1">
        <v>876950</v>
      </c>
      <c r="D140" s="1">
        <v>19180</v>
      </c>
      <c r="E140" s="1">
        <v>7170</v>
      </c>
      <c r="F140" s="4" t="s">
        <v>213</v>
      </c>
      <c r="G140" s="1">
        <v>25910</v>
      </c>
      <c r="H140" s="1">
        <v>47650</v>
      </c>
      <c r="I140" s="1">
        <v>2030</v>
      </c>
      <c r="J140" s="4">
        <v>0</v>
      </c>
      <c r="K140" s="1">
        <v>6320</v>
      </c>
      <c r="L140" s="4" t="s">
        <v>213</v>
      </c>
      <c r="M140" s="4" t="s">
        <v>213</v>
      </c>
      <c r="N140" s="4" t="s">
        <v>213</v>
      </c>
      <c r="O140" s="1">
        <v>978920</v>
      </c>
    </row>
    <row r="141" spans="1:23" x14ac:dyDescent="0.25">
      <c r="A141" s="18">
        <v>31594</v>
      </c>
      <c r="B141" s="1">
        <v>990670</v>
      </c>
      <c r="C141" s="1">
        <v>891470</v>
      </c>
      <c r="D141" s="1">
        <v>12100</v>
      </c>
      <c r="E141" s="1">
        <v>7420</v>
      </c>
      <c r="F141" s="4" t="s">
        <v>213</v>
      </c>
      <c r="G141" s="1">
        <v>25280</v>
      </c>
      <c r="H141" s="1">
        <v>47180</v>
      </c>
      <c r="I141" s="1">
        <v>2090</v>
      </c>
      <c r="J141" s="4">
        <v>0</v>
      </c>
      <c r="K141" s="1">
        <v>5140</v>
      </c>
      <c r="L141" s="4" t="s">
        <v>213</v>
      </c>
      <c r="M141" s="4" t="s">
        <v>213</v>
      </c>
      <c r="N141" s="4" t="s">
        <v>213</v>
      </c>
      <c r="O141" s="1">
        <v>984240</v>
      </c>
    </row>
    <row r="142" spans="1:23" x14ac:dyDescent="0.25">
      <c r="A142" s="18">
        <v>31625</v>
      </c>
      <c r="B142" s="1">
        <v>992550</v>
      </c>
      <c r="C142" s="1">
        <v>891820</v>
      </c>
      <c r="D142" s="1">
        <v>11300</v>
      </c>
      <c r="E142" s="1">
        <v>8180</v>
      </c>
      <c r="F142" s="4" t="s">
        <v>213</v>
      </c>
      <c r="G142" s="1">
        <v>25760</v>
      </c>
      <c r="H142" s="1">
        <v>47230</v>
      </c>
      <c r="I142" s="1">
        <v>1840</v>
      </c>
      <c r="J142" s="4">
        <v>0</v>
      </c>
      <c r="K142" s="1">
        <v>6430</v>
      </c>
      <c r="L142" s="4" t="s">
        <v>213</v>
      </c>
      <c r="M142" s="4" t="s">
        <v>213</v>
      </c>
      <c r="N142" s="4" t="s">
        <v>213</v>
      </c>
      <c r="O142" s="1">
        <v>980690</v>
      </c>
    </row>
    <row r="143" spans="1:23" x14ac:dyDescent="0.25">
      <c r="A143" s="18">
        <v>31656</v>
      </c>
      <c r="B143" s="1">
        <v>902330</v>
      </c>
      <c r="C143" s="1">
        <v>791540</v>
      </c>
      <c r="D143" s="1">
        <v>21060</v>
      </c>
      <c r="E143" s="1">
        <v>9130</v>
      </c>
      <c r="F143" s="4" t="s">
        <v>213</v>
      </c>
      <c r="G143" s="1">
        <v>24470</v>
      </c>
      <c r="H143" s="1">
        <v>46620</v>
      </c>
      <c r="I143" s="1">
        <v>2060</v>
      </c>
      <c r="J143" s="4">
        <v>0</v>
      </c>
      <c r="K143" s="1">
        <v>7440</v>
      </c>
      <c r="L143" s="4" t="s">
        <v>213</v>
      </c>
      <c r="M143" s="4" t="s">
        <v>213</v>
      </c>
      <c r="N143" s="4" t="s">
        <v>213</v>
      </c>
      <c r="O143" s="1">
        <v>980790</v>
      </c>
    </row>
    <row r="144" spans="1:23" x14ac:dyDescent="0.25">
      <c r="A144" s="18">
        <v>31686</v>
      </c>
      <c r="B144" s="1">
        <v>946550</v>
      </c>
      <c r="C144" s="1">
        <v>833770</v>
      </c>
      <c r="D144" s="1">
        <v>24450</v>
      </c>
      <c r="E144" s="1">
        <v>9400</v>
      </c>
      <c r="F144" s="4" t="s">
        <v>213</v>
      </c>
      <c r="G144" s="1">
        <v>25740</v>
      </c>
      <c r="H144" s="1">
        <v>45570</v>
      </c>
      <c r="I144" s="1">
        <v>1950</v>
      </c>
      <c r="J144" s="4">
        <v>0</v>
      </c>
      <c r="K144" s="1">
        <v>5680</v>
      </c>
      <c r="L144" s="4" t="s">
        <v>213</v>
      </c>
      <c r="M144" s="4" t="s">
        <v>213</v>
      </c>
      <c r="N144" s="4" t="s">
        <v>213</v>
      </c>
      <c r="O144" s="1">
        <v>983270</v>
      </c>
    </row>
    <row r="145" spans="1:23" x14ac:dyDescent="0.25">
      <c r="A145" s="18">
        <v>31717</v>
      </c>
      <c r="B145" s="1">
        <v>1044150</v>
      </c>
      <c r="C145" s="1">
        <v>908810</v>
      </c>
      <c r="D145" s="1">
        <v>26500</v>
      </c>
      <c r="E145" s="1">
        <v>8610</v>
      </c>
      <c r="F145" s="4" t="s">
        <v>213</v>
      </c>
      <c r="G145" s="1">
        <v>26490</v>
      </c>
      <c r="H145" s="1">
        <v>43300</v>
      </c>
      <c r="I145" s="1">
        <v>1920</v>
      </c>
      <c r="J145" s="1">
        <v>21990</v>
      </c>
      <c r="K145" s="1">
        <v>6540</v>
      </c>
      <c r="L145" s="4" t="s">
        <v>213</v>
      </c>
      <c r="M145" s="4" t="s">
        <v>213</v>
      </c>
      <c r="N145" s="4" t="s">
        <v>213</v>
      </c>
      <c r="O145" s="1">
        <v>973030</v>
      </c>
    </row>
    <row r="146" spans="1:23" x14ac:dyDescent="0.25">
      <c r="A146" s="18">
        <v>31747</v>
      </c>
      <c r="B146" s="1">
        <v>1144350</v>
      </c>
      <c r="C146" s="1">
        <v>1002650</v>
      </c>
      <c r="D146" s="1">
        <v>27510</v>
      </c>
      <c r="E146" s="1">
        <v>6780</v>
      </c>
      <c r="F146" s="4" t="s">
        <v>213</v>
      </c>
      <c r="G146" s="1">
        <v>27490</v>
      </c>
      <c r="H146" s="1">
        <v>42830</v>
      </c>
      <c r="I146" s="1">
        <v>1760</v>
      </c>
      <c r="J146" s="1">
        <v>29140</v>
      </c>
      <c r="K146" s="1">
        <v>6180</v>
      </c>
      <c r="L146" s="4" t="s">
        <v>213</v>
      </c>
      <c r="M146" s="4" t="s">
        <v>213</v>
      </c>
      <c r="N146" s="4" t="s">
        <v>213</v>
      </c>
      <c r="O146" s="1">
        <v>961370</v>
      </c>
    </row>
    <row r="147" spans="1:23" x14ac:dyDescent="0.25">
      <c r="A147" s="18">
        <v>31778</v>
      </c>
      <c r="B147" s="1">
        <v>1266700</v>
      </c>
      <c r="C147" s="1">
        <v>1132600</v>
      </c>
      <c r="D147" s="1">
        <v>26760</v>
      </c>
      <c r="E147" s="1">
        <v>1050</v>
      </c>
      <c r="F147" s="4" t="s">
        <v>213</v>
      </c>
      <c r="G147" s="1">
        <v>25860</v>
      </c>
      <c r="H147" s="1">
        <v>40680</v>
      </c>
      <c r="I147" s="1">
        <v>2130</v>
      </c>
      <c r="J147" s="1">
        <v>30790</v>
      </c>
      <c r="K147" s="1">
        <v>6840</v>
      </c>
      <c r="L147" s="4" t="s">
        <v>213</v>
      </c>
      <c r="M147" s="4" t="s">
        <v>213</v>
      </c>
      <c r="N147" s="4" t="s">
        <v>213</v>
      </c>
      <c r="O147" s="1">
        <v>944770</v>
      </c>
      <c r="Q147" s="4">
        <v>1987</v>
      </c>
      <c r="R147" s="1">
        <f t="shared" ref="R147" si="14">SUM(B147:B158)</f>
        <v>12395610</v>
      </c>
      <c r="V147" s="4">
        <v>1987</v>
      </c>
      <c r="W147" s="1">
        <f t="shared" ref="W147" si="15">AVERAGE(B147:B158)</f>
        <v>1032967.5</v>
      </c>
    </row>
    <row r="148" spans="1:23" x14ac:dyDescent="0.25">
      <c r="A148" s="18">
        <v>31809</v>
      </c>
      <c r="B148" s="1">
        <v>1275730</v>
      </c>
      <c r="C148" s="1">
        <v>1129360</v>
      </c>
      <c r="D148" s="1">
        <v>32500</v>
      </c>
      <c r="E148" s="1">
        <v>1380</v>
      </c>
      <c r="F148" s="4" t="s">
        <v>213</v>
      </c>
      <c r="G148" s="1">
        <v>28610</v>
      </c>
      <c r="H148" s="1">
        <v>42450</v>
      </c>
      <c r="I148" s="1">
        <v>2170</v>
      </c>
      <c r="J148" s="1">
        <v>31400</v>
      </c>
      <c r="K148" s="1">
        <v>7860</v>
      </c>
      <c r="L148" s="4" t="s">
        <v>213</v>
      </c>
      <c r="M148" s="4" t="s">
        <v>213</v>
      </c>
      <c r="N148" s="4" t="s">
        <v>213</v>
      </c>
      <c r="O148" s="1">
        <v>943780</v>
      </c>
      <c r="R148" s="1"/>
      <c r="W148" s="1"/>
    </row>
    <row r="149" spans="1:23" x14ac:dyDescent="0.25">
      <c r="A149" s="18">
        <v>31837</v>
      </c>
      <c r="B149" s="1">
        <v>1251300</v>
      </c>
      <c r="C149" s="1">
        <v>1106100</v>
      </c>
      <c r="D149" s="1">
        <v>30860</v>
      </c>
      <c r="E149" s="1">
        <v>1970</v>
      </c>
      <c r="F149" s="4" t="s">
        <v>213</v>
      </c>
      <c r="G149" s="1">
        <v>28890</v>
      </c>
      <c r="H149" s="1">
        <v>43320</v>
      </c>
      <c r="I149" s="1">
        <v>2010</v>
      </c>
      <c r="J149" s="1">
        <v>30770</v>
      </c>
      <c r="K149" s="1">
        <v>7390</v>
      </c>
      <c r="L149" s="4" t="s">
        <v>213</v>
      </c>
      <c r="M149" s="4" t="s">
        <v>213</v>
      </c>
      <c r="N149" s="4" t="s">
        <v>213</v>
      </c>
      <c r="O149" s="1">
        <v>935240</v>
      </c>
    </row>
    <row r="150" spans="1:23" x14ac:dyDescent="0.25">
      <c r="A150" s="18">
        <v>31868</v>
      </c>
      <c r="B150" s="1">
        <v>1182970</v>
      </c>
      <c r="C150" s="1">
        <v>1040720</v>
      </c>
      <c r="D150" s="1">
        <v>28120</v>
      </c>
      <c r="E150" s="1">
        <v>2890</v>
      </c>
      <c r="F150" s="4" t="s">
        <v>213</v>
      </c>
      <c r="G150" s="1">
        <v>28410</v>
      </c>
      <c r="H150" s="1">
        <v>44890</v>
      </c>
      <c r="I150" s="1">
        <v>2070</v>
      </c>
      <c r="J150" s="1">
        <v>30580</v>
      </c>
      <c r="K150" s="1">
        <v>5310</v>
      </c>
      <c r="L150" s="4" t="s">
        <v>213</v>
      </c>
      <c r="M150" s="4" t="s">
        <v>213</v>
      </c>
      <c r="N150" s="4" t="s">
        <v>213</v>
      </c>
      <c r="O150" s="1">
        <v>921790</v>
      </c>
    </row>
    <row r="151" spans="1:23" x14ac:dyDescent="0.25">
      <c r="A151" s="18">
        <v>31898</v>
      </c>
      <c r="B151" s="1">
        <v>1020420</v>
      </c>
      <c r="C151" s="1">
        <v>890140</v>
      </c>
      <c r="D151" s="1">
        <v>23320</v>
      </c>
      <c r="E151" s="1">
        <v>4280</v>
      </c>
      <c r="F151" s="4" t="s">
        <v>213</v>
      </c>
      <c r="G151" s="1">
        <v>27770</v>
      </c>
      <c r="H151" s="1">
        <v>46260</v>
      </c>
      <c r="I151" s="1">
        <v>1940</v>
      </c>
      <c r="J151" s="1">
        <v>21460</v>
      </c>
      <c r="K151" s="1">
        <v>5250</v>
      </c>
      <c r="L151" s="4" t="s">
        <v>213</v>
      </c>
      <c r="M151" s="4" t="s">
        <v>213</v>
      </c>
      <c r="N151" s="4" t="s">
        <v>213</v>
      </c>
      <c r="O151" s="1">
        <v>909200</v>
      </c>
    </row>
    <row r="152" spans="1:23" x14ac:dyDescent="0.25">
      <c r="A152" s="18">
        <v>31929</v>
      </c>
      <c r="B152" s="1">
        <v>897800</v>
      </c>
      <c r="C152" s="1">
        <v>789520</v>
      </c>
      <c r="D152" s="1">
        <v>18510</v>
      </c>
      <c r="E152" s="1">
        <v>5740</v>
      </c>
      <c r="F152" s="4" t="s">
        <v>213</v>
      </c>
      <c r="G152" s="1">
        <v>28660</v>
      </c>
      <c r="H152" s="1">
        <v>49370</v>
      </c>
      <c r="I152" s="1">
        <v>2050</v>
      </c>
      <c r="J152" s="4">
        <v>0</v>
      </c>
      <c r="K152" s="1">
        <v>3950</v>
      </c>
      <c r="L152" s="4" t="s">
        <v>213</v>
      </c>
      <c r="M152" s="4" t="s">
        <v>213</v>
      </c>
      <c r="N152" s="4" t="s">
        <v>213</v>
      </c>
      <c r="O152" s="1">
        <v>892450</v>
      </c>
    </row>
    <row r="153" spans="1:23" x14ac:dyDescent="0.25">
      <c r="A153" s="18">
        <v>31959</v>
      </c>
      <c r="B153" s="1">
        <v>907580</v>
      </c>
      <c r="C153" s="1">
        <v>807350</v>
      </c>
      <c r="D153" s="1">
        <v>11180</v>
      </c>
      <c r="E153" s="1">
        <v>7010</v>
      </c>
      <c r="F153" s="4" t="s">
        <v>213</v>
      </c>
      <c r="G153" s="1">
        <v>28530</v>
      </c>
      <c r="H153" s="1">
        <v>48750</v>
      </c>
      <c r="I153" s="1">
        <v>2080</v>
      </c>
      <c r="J153" s="4">
        <v>0</v>
      </c>
      <c r="K153" s="1">
        <v>2670</v>
      </c>
      <c r="L153" s="4" t="s">
        <v>213</v>
      </c>
      <c r="M153" s="4" t="s">
        <v>213</v>
      </c>
      <c r="N153" s="4" t="s">
        <v>213</v>
      </c>
      <c r="O153" s="1">
        <v>894510</v>
      </c>
    </row>
    <row r="154" spans="1:23" x14ac:dyDescent="0.25">
      <c r="A154" s="18">
        <v>31990</v>
      </c>
      <c r="B154" s="1">
        <v>919600</v>
      </c>
      <c r="C154" s="1">
        <v>818140</v>
      </c>
      <c r="D154" s="1">
        <v>10150</v>
      </c>
      <c r="E154" s="1">
        <v>8170</v>
      </c>
      <c r="F154" s="4" t="s">
        <v>213</v>
      </c>
      <c r="G154" s="1">
        <v>29190</v>
      </c>
      <c r="H154" s="1">
        <v>49960</v>
      </c>
      <c r="I154" s="1">
        <v>1840</v>
      </c>
      <c r="J154" s="4">
        <v>0</v>
      </c>
      <c r="K154" s="1">
        <v>2150</v>
      </c>
      <c r="L154" s="4" t="s">
        <v>213</v>
      </c>
      <c r="M154" s="4" t="s">
        <v>213</v>
      </c>
      <c r="N154" s="4" t="s">
        <v>213</v>
      </c>
      <c r="O154" s="1">
        <v>903030</v>
      </c>
    </row>
    <row r="155" spans="1:23" x14ac:dyDescent="0.25">
      <c r="A155" s="18">
        <v>32021</v>
      </c>
      <c r="B155" s="1">
        <v>820530</v>
      </c>
      <c r="C155" s="1">
        <v>712150</v>
      </c>
      <c r="D155" s="1">
        <v>19060</v>
      </c>
      <c r="E155" s="1">
        <v>9060</v>
      </c>
      <c r="F155" s="4" t="s">
        <v>213</v>
      </c>
      <c r="G155" s="1">
        <v>27590</v>
      </c>
      <c r="H155" s="1">
        <v>48680</v>
      </c>
      <c r="I155" s="1">
        <v>1930</v>
      </c>
      <c r="J155" s="4">
        <v>0</v>
      </c>
      <c r="K155" s="1">
        <v>2070</v>
      </c>
      <c r="L155" s="4" t="s">
        <v>213</v>
      </c>
      <c r="M155" s="4" t="s">
        <v>213</v>
      </c>
      <c r="N155" s="4" t="s">
        <v>213</v>
      </c>
      <c r="O155" s="1">
        <v>903690</v>
      </c>
    </row>
    <row r="156" spans="1:23" x14ac:dyDescent="0.25">
      <c r="A156" s="18">
        <v>32051</v>
      </c>
      <c r="B156" s="1">
        <v>853200</v>
      </c>
      <c r="C156" s="1">
        <v>741240</v>
      </c>
      <c r="D156" s="1">
        <v>22960</v>
      </c>
      <c r="E156" s="1">
        <v>9630</v>
      </c>
      <c r="F156" s="4" t="s">
        <v>213</v>
      </c>
      <c r="G156" s="1">
        <v>28190</v>
      </c>
      <c r="H156" s="1">
        <v>47480</v>
      </c>
      <c r="I156" s="1">
        <v>1880</v>
      </c>
      <c r="J156" s="4">
        <v>0</v>
      </c>
      <c r="K156" s="1">
        <v>1810</v>
      </c>
      <c r="L156" s="4" t="s">
        <v>213</v>
      </c>
      <c r="M156" s="4" t="s">
        <v>213</v>
      </c>
      <c r="N156" s="4" t="s">
        <v>213</v>
      </c>
      <c r="O156" s="1">
        <v>895120</v>
      </c>
    </row>
    <row r="157" spans="1:23" x14ac:dyDescent="0.25">
      <c r="A157" s="18">
        <v>32082</v>
      </c>
      <c r="B157" s="1">
        <v>933880</v>
      </c>
      <c r="C157" s="1">
        <v>819880</v>
      </c>
      <c r="D157" s="1">
        <v>25200</v>
      </c>
      <c r="E157" s="1">
        <v>9800</v>
      </c>
      <c r="F157" s="4" t="s">
        <v>213</v>
      </c>
      <c r="G157" s="1">
        <v>29170</v>
      </c>
      <c r="H157" s="1">
        <v>45550</v>
      </c>
      <c r="I157" s="1">
        <v>1840</v>
      </c>
      <c r="J157" s="4">
        <v>140</v>
      </c>
      <c r="K157" s="1">
        <v>2300</v>
      </c>
      <c r="L157" s="4" t="s">
        <v>213</v>
      </c>
      <c r="M157" s="4" t="s">
        <v>213</v>
      </c>
      <c r="N157" s="4" t="s">
        <v>213</v>
      </c>
      <c r="O157" s="1">
        <v>888750</v>
      </c>
    </row>
    <row r="158" spans="1:23" x14ac:dyDescent="0.25">
      <c r="A158" s="18">
        <v>32112</v>
      </c>
      <c r="B158" s="1">
        <v>1065900</v>
      </c>
      <c r="C158" s="1">
        <v>921350</v>
      </c>
      <c r="D158" s="1">
        <v>26580</v>
      </c>
      <c r="E158" s="1">
        <v>7830</v>
      </c>
      <c r="F158" s="4" t="s">
        <v>213</v>
      </c>
      <c r="G158" s="1">
        <v>30290</v>
      </c>
      <c r="H158" s="1">
        <v>44960</v>
      </c>
      <c r="I158" s="1">
        <v>1590</v>
      </c>
      <c r="J158" s="1">
        <v>29740</v>
      </c>
      <c r="K158" s="1">
        <v>3570</v>
      </c>
      <c r="L158" s="4" t="s">
        <v>213</v>
      </c>
      <c r="M158" s="4" t="s">
        <v>213</v>
      </c>
      <c r="N158" s="4" t="s">
        <v>213</v>
      </c>
      <c r="O158" s="1">
        <v>882810</v>
      </c>
    </row>
    <row r="159" spans="1:23" x14ac:dyDescent="0.25">
      <c r="A159" s="18">
        <v>32143</v>
      </c>
      <c r="B159" s="1">
        <v>1213200</v>
      </c>
      <c r="C159" s="1">
        <v>1076460</v>
      </c>
      <c r="D159" s="1">
        <v>25380</v>
      </c>
      <c r="E159" s="1">
        <v>1150</v>
      </c>
      <c r="F159" s="4" t="s">
        <v>213</v>
      </c>
      <c r="G159" s="1">
        <v>28850</v>
      </c>
      <c r="H159" s="1">
        <v>43010</v>
      </c>
      <c r="I159" s="1">
        <v>2000</v>
      </c>
      <c r="J159" s="1">
        <v>32110</v>
      </c>
      <c r="K159" s="1">
        <v>4250</v>
      </c>
      <c r="L159" s="4" t="s">
        <v>213</v>
      </c>
      <c r="M159" s="4" t="s">
        <v>213</v>
      </c>
      <c r="N159" s="4" t="s">
        <v>213</v>
      </c>
      <c r="O159" s="1">
        <v>888490</v>
      </c>
      <c r="Q159" s="4">
        <v>1988</v>
      </c>
      <c r="R159" s="1">
        <f t="shared" ref="R159" si="16">SUM(B159:B170)</f>
        <v>12175830</v>
      </c>
      <c r="V159" s="4">
        <v>1988</v>
      </c>
      <c r="W159" s="1">
        <f t="shared" ref="W159" si="17">AVERAGE(B159:B170)</f>
        <v>1014652.5</v>
      </c>
    </row>
    <row r="160" spans="1:23" x14ac:dyDescent="0.25">
      <c r="A160" s="18">
        <v>32174</v>
      </c>
      <c r="B160" s="1">
        <v>1224580</v>
      </c>
      <c r="C160" s="1">
        <v>1075020</v>
      </c>
      <c r="D160" s="1">
        <v>30980</v>
      </c>
      <c r="E160" s="1">
        <v>1690</v>
      </c>
      <c r="F160" s="4" t="s">
        <v>213</v>
      </c>
      <c r="G160" s="1">
        <v>31440</v>
      </c>
      <c r="H160" s="1">
        <v>44770</v>
      </c>
      <c r="I160" s="1">
        <v>1950</v>
      </c>
      <c r="J160" s="1">
        <v>32920</v>
      </c>
      <c r="K160" s="1">
        <v>5810</v>
      </c>
      <c r="L160" s="4" t="s">
        <v>213</v>
      </c>
      <c r="M160" s="4" t="s">
        <v>213</v>
      </c>
      <c r="N160" s="4" t="s">
        <v>213</v>
      </c>
      <c r="O160" s="1">
        <v>887440</v>
      </c>
      <c r="R160" s="1"/>
    </row>
    <row r="161" spans="1:23" x14ac:dyDescent="0.25">
      <c r="A161" s="18">
        <v>32203</v>
      </c>
      <c r="B161" s="1">
        <v>1208260</v>
      </c>
      <c r="C161" s="1">
        <v>1058280</v>
      </c>
      <c r="D161" s="1">
        <v>29620</v>
      </c>
      <c r="E161" s="1">
        <v>2730</v>
      </c>
      <c r="F161" s="4" t="s">
        <v>213</v>
      </c>
      <c r="G161" s="1">
        <v>32270</v>
      </c>
      <c r="H161" s="1">
        <v>45220</v>
      </c>
      <c r="I161" s="1">
        <v>1920</v>
      </c>
      <c r="J161" s="1">
        <v>32300</v>
      </c>
      <c r="K161" s="1">
        <v>5930</v>
      </c>
      <c r="L161" s="4" t="s">
        <v>213</v>
      </c>
      <c r="M161" s="4" t="s">
        <v>213</v>
      </c>
      <c r="N161" s="4" t="s">
        <v>213</v>
      </c>
      <c r="O161" s="1">
        <v>884350</v>
      </c>
      <c r="R161" s="1"/>
    </row>
    <row r="162" spans="1:23" x14ac:dyDescent="0.25">
      <c r="A162" s="18">
        <v>32234</v>
      </c>
      <c r="B162" s="1">
        <v>1144870</v>
      </c>
      <c r="C162" s="1">
        <v>995870</v>
      </c>
      <c r="D162" s="1">
        <v>27800</v>
      </c>
      <c r="E162" s="1">
        <v>3650</v>
      </c>
      <c r="F162" s="4" t="s">
        <v>213</v>
      </c>
      <c r="G162" s="1">
        <v>31190</v>
      </c>
      <c r="H162" s="1">
        <v>46700</v>
      </c>
      <c r="I162" s="1">
        <v>1860</v>
      </c>
      <c r="J162" s="1">
        <v>32360</v>
      </c>
      <c r="K162" s="1">
        <v>5460</v>
      </c>
      <c r="L162" s="4" t="s">
        <v>213</v>
      </c>
      <c r="M162" s="4" t="s">
        <v>213</v>
      </c>
      <c r="N162" s="4" t="s">
        <v>213</v>
      </c>
      <c r="O162" s="1">
        <v>874930</v>
      </c>
    </row>
    <row r="163" spans="1:23" x14ac:dyDescent="0.25">
      <c r="A163" s="18">
        <v>32264</v>
      </c>
      <c r="B163" s="1">
        <v>986670</v>
      </c>
      <c r="C163" s="1">
        <v>848590</v>
      </c>
      <c r="D163" s="1">
        <v>23480</v>
      </c>
      <c r="E163" s="1">
        <v>4910</v>
      </c>
      <c r="F163" s="4" t="s">
        <v>213</v>
      </c>
      <c r="G163" s="1">
        <v>31040</v>
      </c>
      <c r="H163" s="1">
        <v>50360</v>
      </c>
      <c r="I163" s="1">
        <v>1930</v>
      </c>
      <c r="J163" s="1">
        <v>21400</v>
      </c>
      <c r="K163" s="1">
        <v>4960</v>
      </c>
      <c r="L163" s="4" t="s">
        <v>213</v>
      </c>
      <c r="M163" s="4" t="s">
        <v>213</v>
      </c>
      <c r="N163" s="4" t="s">
        <v>213</v>
      </c>
      <c r="O163" s="1">
        <v>867170</v>
      </c>
    </row>
    <row r="164" spans="1:23" x14ac:dyDescent="0.25">
      <c r="A164" s="18">
        <v>32295</v>
      </c>
      <c r="B164" s="1">
        <v>891640</v>
      </c>
      <c r="C164" s="1">
        <v>775170</v>
      </c>
      <c r="D164" s="1">
        <v>19030</v>
      </c>
      <c r="E164" s="1">
        <v>6400</v>
      </c>
      <c r="F164" s="4" t="s">
        <v>213</v>
      </c>
      <c r="G164" s="1">
        <v>31490</v>
      </c>
      <c r="H164" s="1">
        <v>51830</v>
      </c>
      <c r="I164" s="1">
        <v>1810</v>
      </c>
      <c r="J164" s="4">
        <v>0</v>
      </c>
      <c r="K164" s="1">
        <v>5930</v>
      </c>
      <c r="L164" s="4" t="s">
        <v>213</v>
      </c>
      <c r="M164" s="4" t="s">
        <v>213</v>
      </c>
      <c r="N164" s="4" t="s">
        <v>213</v>
      </c>
      <c r="O164" s="1">
        <v>876640</v>
      </c>
    </row>
    <row r="165" spans="1:23" x14ac:dyDescent="0.25">
      <c r="A165" s="18">
        <v>32325</v>
      </c>
      <c r="B165" s="1">
        <v>873580</v>
      </c>
      <c r="C165" s="1">
        <v>763890</v>
      </c>
      <c r="D165" s="1">
        <v>11210</v>
      </c>
      <c r="E165" s="1">
        <v>7690</v>
      </c>
      <c r="F165" s="4" t="s">
        <v>213</v>
      </c>
      <c r="G165" s="1">
        <v>31970</v>
      </c>
      <c r="H165" s="1">
        <v>52130</v>
      </c>
      <c r="I165" s="1">
        <v>1970</v>
      </c>
      <c r="J165" s="4">
        <v>0</v>
      </c>
      <c r="K165" s="1">
        <v>4730</v>
      </c>
      <c r="L165" s="4" t="s">
        <v>213</v>
      </c>
      <c r="M165" s="4" t="s">
        <v>213</v>
      </c>
      <c r="N165" s="4" t="s">
        <v>213</v>
      </c>
      <c r="O165" s="1">
        <v>845320</v>
      </c>
    </row>
    <row r="166" spans="1:23" x14ac:dyDescent="0.25">
      <c r="A166" s="18">
        <v>32356</v>
      </c>
      <c r="B166" s="1">
        <v>926870</v>
      </c>
      <c r="C166" s="1">
        <v>817060</v>
      </c>
      <c r="D166" s="1">
        <v>9850</v>
      </c>
      <c r="E166" s="1">
        <v>8560</v>
      </c>
      <c r="F166" s="4" t="s">
        <v>213</v>
      </c>
      <c r="G166" s="1">
        <v>31620</v>
      </c>
      <c r="H166" s="1">
        <v>53950</v>
      </c>
      <c r="I166" s="1">
        <v>1840</v>
      </c>
      <c r="J166" s="4">
        <v>0</v>
      </c>
      <c r="K166" s="1">
        <v>3980</v>
      </c>
      <c r="L166" s="4" t="s">
        <v>213</v>
      </c>
      <c r="M166" s="4" t="s">
        <v>213</v>
      </c>
      <c r="N166" s="4" t="s">
        <v>213</v>
      </c>
      <c r="O166" s="1">
        <v>898520</v>
      </c>
    </row>
    <row r="167" spans="1:23" x14ac:dyDescent="0.25">
      <c r="A167" s="18">
        <v>32387</v>
      </c>
      <c r="B167" s="1">
        <v>823110</v>
      </c>
      <c r="C167" s="1">
        <v>710120</v>
      </c>
      <c r="D167" s="1">
        <v>17330</v>
      </c>
      <c r="E167" s="1">
        <v>8960</v>
      </c>
      <c r="F167" s="4" t="s">
        <v>213</v>
      </c>
      <c r="G167" s="1">
        <v>29590</v>
      </c>
      <c r="H167" s="1">
        <v>52180</v>
      </c>
      <c r="I167" s="1">
        <v>1910</v>
      </c>
      <c r="J167" s="4">
        <v>0</v>
      </c>
      <c r="K167" s="1">
        <v>3020</v>
      </c>
      <c r="L167" s="4" t="s">
        <v>213</v>
      </c>
      <c r="M167" s="4" t="s">
        <v>213</v>
      </c>
      <c r="N167" s="4" t="s">
        <v>213</v>
      </c>
      <c r="O167" s="1">
        <v>906110</v>
      </c>
    </row>
    <row r="168" spans="1:23" x14ac:dyDescent="0.25">
      <c r="A168" s="18">
        <v>32417</v>
      </c>
      <c r="B168" s="1">
        <v>860320</v>
      </c>
      <c r="C168" s="1">
        <v>740120</v>
      </c>
      <c r="D168" s="1">
        <v>23900</v>
      </c>
      <c r="E168" s="1">
        <v>10040</v>
      </c>
      <c r="F168" s="4" t="s">
        <v>213</v>
      </c>
      <c r="G168" s="1">
        <v>30260</v>
      </c>
      <c r="H168" s="1">
        <v>52320</v>
      </c>
      <c r="I168" s="4">
        <v>810</v>
      </c>
      <c r="J168" s="4">
        <v>0</v>
      </c>
      <c r="K168" s="1">
        <v>2890</v>
      </c>
      <c r="L168" s="4" t="s">
        <v>213</v>
      </c>
      <c r="M168" s="4" t="s">
        <v>213</v>
      </c>
      <c r="N168" s="4" t="s">
        <v>213</v>
      </c>
      <c r="O168" s="1">
        <v>901050</v>
      </c>
    </row>
    <row r="169" spans="1:23" x14ac:dyDescent="0.25">
      <c r="A169" s="18">
        <v>32448</v>
      </c>
      <c r="B169" s="1">
        <v>944980</v>
      </c>
      <c r="C169" s="1">
        <v>822370</v>
      </c>
      <c r="D169" s="1">
        <v>24870</v>
      </c>
      <c r="E169" s="1">
        <v>10660</v>
      </c>
      <c r="F169" s="4" t="s">
        <v>213</v>
      </c>
      <c r="G169" s="1">
        <v>31190</v>
      </c>
      <c r="H169" s="1">
        <v>50790</v>
      </c>
      <c r="I169" s="1">
        <v>1160</v>
      </c>
      <c r="J169" s="4">
        <v>110</v>
      </c>
      <c r="K169" s="1">
        <v>3840</v>
      </c>
      <c r="L169" s="4" t="s">
        <v>213</v>
      </c>
      <c r="M169" s="4" t="s">
        <v>213</v>
      </c>
      <c r="N169" s="4" t="s">
        <v>213</v>
      </c>
      <c r="O169" s="1">
        <v>898280</v>
      </c>
    </row>
    <row r="170" spans="1:23" x14ac:dyDescent="0.25">
      <c r="A170" s="18">
        <v>32478</v>
      </c>
      <c r="B170" s="1">
        <v>1077750</v>
      </c>
      <c r="C170" s="1">
        <v>924080</v>
      </c>
      <c r="D170" s="1">
        <v>28100</v>
      </c>
      <c r="E170" s="1">
        <v>8880</v>
      </c>
      <c r="F170" s="4" t="s">
        <v>213</v>
      </c>
      <c r="G170" s="1">
        <v>32200</v>
      </c>
      <c r="H170" s="1">
        <v>49530</v>
      </c>
      <c r="I170" s="1">
        <v>1410</v>
      </c>
      <c r="J170" s="1">
        <v>28770</v>
      </c>
      <c r="K170" s="1">
        <v>4780</v>
      </c>
      <c r="L170" s="4" t="s">
        <v>213</v>
      </c>
      <c r="M170" s="4" t="s">
        <v>213</v>
      </c>
      <c r="N170" s="4" t="s">
        <v>213</v>
      </c>
      <c r="O170" s="1">
        <v>888930</v>
      </c>
    </row>
    <row r="171" spans="1:23" x14ac:dyDescent="0.25">
      <c r="A171" s="18">
        <v>32509</v>
      </c>
      <c r="B171" s="1">
        <v>1233480</v>
      </c>
      <c r="C171" s="1">
        <v>1083090</v>
      </c>
      <c r="D171" s="1">
        <v>30020</v>
      </c>
      <c r="E171" s="1">
        <v>2160</v>
      </c>
      <c r="F171" s="4" t="s">
        <v>213</v>
      </c>
      <c r="G171" s="1">
        <v>30680</v>
      </c>
      <c r="H171" s="1">
        <v>47950</v>
      </c>
      <c r="I171" s="1">
        <v>1970</v>
      </c>
      <c r="J171" s="1">
        <v>31560</v>
      </c>
      <c r="K171" s="1">
        <v>6060</v>
      </c>
      <c r="L171" s="4" t="s">
        <v>213</v>
      </c>
      <c r="M171" s="4" t="s">
        <v>213</v>
      </c>
      <c r="N171" s="4" t="s">
        <v>213</v>
      </c>
      <c r="O171" s="1">
        <v>892220</v>
      </c>
      <c r="Q171" s="4">
        <v>1989</v>
      </c>
      <c r="R171" s="1">
        <f t="shared" ref="R171" si="18">SUM(B171:B182)</f>
        <v>12356240</v>
      </c>
      <c r="V171" s="4">
        <v>1989</v>
      </c>
      <c r="W171" s="1">
        <f t="shared" ref="W171" si="19">AVERAGE(B171:B182)</f>
        <v>1029686.6666666666</v>
      </c>
    </row>
    <row r="172" spans="1:23" x14ac:dyDescent="0.25">
      <c r="A172" s="18">
        <v>32540</v>
      </c>
      <c r="B172" s="1">
        <v>1245720</v>
      </c>
      <c r="C172" s="1">
        <v>1087960</v>
      </c>
      <c r="D172" s="1">
        <v>32710</v>
      </c>
      <c r="E172" s="1">
        <v>2210</v>
      </c>
      <c r="F172" s="4" t="s">
        <v>213</v>
      </c>
      <c r="G172" s="1">
        <v>33320</v>
      </c>
      <c r="H172" s="1">
        <v>48380</v>
      </c>
      <c r="I172" s="1">
        <v>1740</v>
      </c>
      <c r="J172" s="1">
        <v>32200</v>
      </c>
      <c r="K172" s="1">
        <v>7200</v>
      </c>
      <c r="L172" s="4" t="s">
        <v>213</v>
      </c>
      <c r="M172" s="4" t="s">
        <v>213</v>
      </c>
      <c r="N172" s="4" t="s">
        <v>213</v>
      </c>
      <c r="O172" s="1">
        <v>888400</v>
      </c>
      <c r="R172" s="1"/>
      <c r="W172" s="1"/>
    </row>
    <row r="173" spans="1:23" x14ac:dyDescent="0.25">
      <c r="A173" s="18">
        <v>32568</v>
      </c>
      <c r="B173" s="1">
        <v>1228720</v>
      </c>
      <c r="C173" s="1">
        <v>1071070</v>
      </c>
      <c r="D173" s="1">
        <v>29810</v>
      </c>
      <c r="E173" s="1">
        <v>2520</v>
      </c>
      <c r="F173" s="4" t="s">
        <v>213</v>
      </c>
      <c r="G173" s="1">
        <v>35990</v>
      </c>
      <c r="H173" s="1">
        <v>48970</v>
      </c>
      <c r="I173" s="1">
        <v>1710</v>
      </c>
      <c r="J173" s="1">
        <v>31150</v>
      </c>
      <c r="K173" s="1">
        <v>7510</v>
      </c>
      <c r="L173" s="4" t="s">
        <v>213</v>
      </c>
      <c r="M173" s="4" t="s">
        <v>213</v>
      </c>
      <c r="N173" s="4" t="s">
        <v>213</v>
      </c>
      <c r="O173" s="1">
        <v>878000</v>
      </c>
    </row>
    <row r="174" spans="1:23" x14ac:dyDescent="0.25">
      <c r="A174" s="18">
        <v>32599</v>
      </c>
      <c r="B174" s="1">
        <v>1175130</v>
      </c>
      <c r="C174" s="1">
        <v>1020480</v>
      </c>
      <c r="D174" s="1">
        <v>29380</v>
      </c>
      <c r="E174" s="1">
        <v>2940</v>
      </c>
      <c r="F174" s="4" t="s">
        <v>213</v>
      </c>
      <c r="G174" s="1">
        <v>32060</v>
      </c>
      <c r="H174" s="1">
        <v>50350</v>
      </c>
      <c r="I174" s="1">
        <v>1860</v>
      </c>
      <c r="J174" s="1">
        <v>31090</v>
      </c>
      <c r="K174" s="1">
        <v>6700</v>
      </c>
      <c r="L174" s="4">
        <v>280</v>
      </c>
      <c r="M174" s="4" t="s">
        <v>213</v>
      </c>
      <c r="N174" s="4" t="s">
        <v>213</v>
      </c>
      <c r="O174" s="1">
        <v>873560</v>
      </c>
    </row>
    <row r="175" spans="1:23" x14ac:dyDescent="0.25">
      <c r="A175" s="18">
        <v>32629</v>
      </c>
      <c r="B175" s="1">
        <v>1005260</v>
      </c>
      <c r="C175" s="1">
        <v>862170</v>
      </c>
      <c r="D175" s="1">
        <v>24290</v>
      </c>
      <c r="E175" s="1">
        <v>4070</v>
      </c>
      <c r="F175" s="4" t="s">
        <v>213</v>
      </c>
      <c r="G175" s="1">
        <v>31730</v>
      </c>
      <c r="H175" s="1">
        <v>53860</v>
      </c>
      <c r="I175" s="1">
        <v>1720</v>
      </c>
      <c r="J175" s="1">
        <v>21560</v>
      </c>
      <c r="K175" s="1">
        <v>5560</v>
      </c>
      <c r="L175" s="4">
        <v>320</v>
      </c>
      <c r="M175" s="4" t="s">
        <v>213</v>
      </c>
      <c r="N175" s="4" t="s">
        <v>213</v>
      </c>
      <c r="O175" s="1">
        <v>861130</v>
      </c>
    </row>
    <row r="176" spans="1:23" x14ac:dyDescent="0.25">
      <c r="A176" s="18">
        <v>32660</v>
      </c>
      <c r="B176" s="1">
        <v>905440</v>
      </c>
      <c r="C176" s="1">
        <v>784240</v>
      </c>
      <c r="D176" s="1">
        <v>20010</v>
      </c>
      <c r="E176" s="1">
        <v>5340</v>
      </c>
      <c r="F176" s="4" t="s">
        <v>213</v>
      </c>
      <c r="G176" s="1">
        <v>31870</v>
      </c>
      <c r="H176" s="1">
        <v>55070</v>
      </c>
      <c r="I176" s="1">
        <v>1650</v>
      </c>
      <c r="J176" s="1">
        <v>1210</v>
      </c>
      <c r="K176" s="1">
        <v>5710</v>
      </c>
      <c r="L176" s="4">
        <v>350</v>
      </c>
      <c r="M176" s="4" t="s">
        <v>213</v>
      </c>
      <c r="N176" s="4" t="s">
        <v>213</v>
      </c>
      <c r="O176" s="1">
        <v>876100</v>
      </c>
    </row>
    <row r="177" spans="1:23" x14ac:dyDescent="0.25">
      <c r="A177" s="18">
        <v>32690</v>
      </c>
      <c r="B177" s="1">
        <v>882770</v>
      </c>
      <c r="C177" s="1">
        <v>767010</v>
      </c>
      <c r="D177" s="1">
        <v>12220</v>
      </c>
      <c r="E177" s="1">
        <v>6930</v>
      </c>
      <c r="F177" s="4" t="s">
        <v>213</v>
      </c>
      <c r="G177" s="1">
        <v>32400</v>
      </c>
      <c r="H177" s="1">
        <v>55560</v>
      </c>
      <c r="I177" s="1">
        <v>1590</v>
      </c>
      <c r="J177" s="1">
        <v>2310</v>
      </c>
      <c r="K177" s="1">
        <v>4390</v>
      </c>
      <c r="L177" s="4">
        <v>360</v>
      </c>
      <c r="M177" s="4" t="s">
        <v>213</v>
      </c>
      <c r="N177" s="4" t="s">
        <v>213</v>
      </c>
      <c r="O177" s="1">
        <v>837440</v>
      </c>
    </row>
    <row r="178" spans="1:23" x14ac:dyDescent="0.25">
      <c r="A178" s="18">
        <v>32721</v>
      </c>
      <c r="B178" s="1">
        <v>921230</v>
      </c>
      <c r="C178" s="1">
        <v>804880</v>
      </c>
      <c r="D178" s="1">
        <v>10720</v>
      </c>
      <c r="E178" s="1">
        <v>8220</v>
      </c>
      <c r="F178" s="4" t="s">
        <v>213</v>
      </c>
      <c r="G178" s="1">
        <v>32710</v>
      </c>
      <c r="H178" s="1">
        <v>56430</v>
      </c>
      <c r="I178" s="1">
        <v>1570</v>
      </c>
      <c r="J178" s="1">
        <v>2600</v>
      </c>
      <c r="K178" s="1">
        <v>3750</v>
      </c>
      <c r="L178" s="4">
        <v>370</v>
      </c>
      <c r="M178" s="4" t="s">
        <v>213</v>
      </c>
      <c r="N178" s="4" t="s">
        <v>213</v>
      </c>
      <c r="O178" s="1">
        <v>886720</v>
      </c>
    </row>
    <row r="179" spans="1:23" x14ac:dyDescent="0.25">
      <c r="A179" s="18">
        <v>32752</v>
      </c>
      <c r="B179" s="1">
        <v>813880</v>
      </c>
      <c r="C179" s="1">
        <v>691960</v>
      </c>
      <c r="D179" s="1">
        <v>19660</v>
      </c>
      <c r="E179" s="1">
        <v>9040</v>
      </c>
      <c r="F179" s="4" t="s">
        <v>213</v>
      </c>
      <c r="G179" s="1">
        <v>29940</v>
      </c>
      <c r="H179" s="1">
        <v>54440</v>
      </c>
      <c r="I179" s="1">
        <v>1630</v>
      </c>
      <c r="J179" s="1">
        <v>2500</v>
      </c>
      <c r="K179" s="1">
        <v>4390</v>
      </c>
      <c r="L179" s="4">
        <v>330</v>
      </c>
      <c r="M179" s="4" t="s">
        <v>213</v>
      </c>
      <c r="N179" s="4" t="s">
        <v>213</v>
      </c>
      <c r="O179" s="1">
        <v>914400</v>
      </c>
    </row>
    <row r="180" spans="1:23" x14ac:dyDescent="0.25">
      <c r="A180" s="18">
        <v>32782</v>
      </c>
      <c r="B180" s="1">
        <v>862040</v>
      </c>
      <c r="C180" s="1">
        <v>729160</v>
      </c>
      <c r="D180" s="1">
        <v>27770</v>
      </c>
      <c r="E180" s="1">
        <v>9610</v>
      </c>
      <c r="F180" s="4" t="s">
        <v>213</v>
      </c>
      <c r="G180" s="1">
        <v>30990</v>
      </c>
      <c r="H180" s="1">
        <v>55140</v>
      </c>
      <c r="I180" s="1">
        <v>1680</v>
      </c>
      <c r="J180" s="1">
        <v>2500</v>
      </c>
      <c r="K180" s="1">
        <v>4860</v>
      </c>
      <c r="L180" s="4">
        <v>330</v>
      </c>
      <c r="M180" s="4" t="s">
        <v>213</v>
      </c>
      <c r="N180" s="4" t="s">
        <v>213</v>
      </c>
      <c r="O180" s="1">
        <v>920220</v>
      </c>
    </row>
    <row r="181" spans="1:23" x14ac:dyDescent="0.25">
      <c r="A181" s="18">
        <v>32813</v>
      </c>
      <c r="B181" s="1">
        <v>981580</v>
      </c>
      <c r="C181" s="1">
        <v>823640</v>
      </c>
      <c r="D181" s="1">
        <v>28290</v>
      </c>
      <c r="E181" s="1">
        <v>9090</v>
      </c>
      <c r="F181" s="4" t="s">
        <v>213</v>
      </c>
      <c r="G181" s="1">
        <v>32670</v>
      </c>
      <c r="H181" s="1">
        <v>52510</v>
      </c>
      <c r="I181" s="1">
        <v>1600</v>
      </c>
      <c r="J181" s="1">
        <v>26300</v>
      </c>
      <c r="K181" s="1">
        <v>7160</v>
      </c>
      <c r="L181" s="4">
        <v>330</v>
      </c>
      <c r="M181" s="4" t="s">
        <v>213</v>
      </c>
      <c r="N181" s="4" t="s">
        <v>213</v>
      </c>
      <c r="O181" s="1">
        <v>924910</v>
      </c>
    </row>
    <row r="182" spans="1:23" x14ac:dyDescent="0.25">
      <c r="A182" s="18">
        <v>32843</v>
      </c>
      <c r="B182" s="1">
        <v>1100990</v>
      </c>
      <c r="C182" s="1">
        <v>937830</v>
      </c>
      <c r="D182" s="1">
        <v>31780</v>
      </c>
      <c r="E182" s="1">
        <v>6820</v>
      </c>
      <c r="F182" s="4" t="s">
        <v>213</v>
      </c>
      <c r="G182" s="1">
        <v>34090</v>
      </c>
      <c r="H182" s="1">
        <v>51390</v>
      </c>
      <c r="I182" s="1">
        <v>1510</v>
      </c>
      <c r="J182" s="1">
        <v>29070</v>
      </c>
      <c r="K182" s="1">
        <v>8180</v>
      </c>
      <c r="L182" s="4">
        <v>320</v>
      </c>
      <c r="M182" s="4" t="s">
        <v>213</v>
      </c>
      <c r="N182" s="4" t="s">
        <v>213</v>
      </c>
      <c r="O182" s="1">
        <v>909710</v>
      </c>
    </row>
    <row r="183" spans="1:23" x14ac:dyDescent="0.25">
      <c r="A183" s="18">
        <v>32874</v>
      </c>
      <c r="B183" s="1">
        <v>1256110</v>
      </c>
      <c r="C183" s="1">
        <v>1093120</v>
      </c>
      <c r="D183" s="1">
        <v>34740</v>
      </c>
      <c r="E183" s="1">
        <v>2420</v>
      </c>
      <c r="F183" s="4" t="s">
        <v>213</v>
      </c>
      <c r="G183" s="1">
        <v>32160</v>
      </c>
      <c r="H183" s="1">
        <v>49610</v>
      </c>
      <c r="I183" s="1">
        <v>1630</v>
      </c>
      <c r="J183" s="1">
        <v>30720</v>
      </c>
      <c r="K183" s="1">
        <v>11390</v>
      </c>
      <c r="L183" s="4">
        <v>320</v>
      </c>
      <c r="M183" s="4" t="s">
        <v>213</v>
      </c>
      <c r="N183" s="4" t="s">
        <v>213</v>
      </c>
      <c r="O183" s="1">
        <v>903290</v>
      </c>
      <c r="Q183" s="4">
        <v>1990</v>
      </c>
      <c r="R183" s="1">
        <f t="shared" ref="R183" si="20">SUM(B183:B194)</f>
        <v>13449740</v>
      </c>
      <c r="V183" s="4">
        <v>1990</v>
      </c>
      <c r="W183" s="1">
        <f t="shared" ref="W183" si="21">AVERAGE(B183:B194)</f>
        <v>1120811.6666666667</v>
      </c>
    </row>
    <row r="184" spans="1:23" x14ac:dyDescent="0.25">
      <c r="A184" s="18">
        <v>32905</v>
      </c>
      <c r="B184" s="1">
        <v>1255490</v>
      </c>
      <c r="C184" s="1">
        <v>1083030</v>
      </c>
      <c r="D184" s="1">
        <v>39080</v>
      </c>
      <c r="E184" s="1">
        <v>2760</v>
      </c>
      <c r="F184" s="4" t="s">
        <v>213</v>
      </c>
      <c r="G184" s="1">
        <v>34570</v>
      </c>
      <c r="H184" s="1">
        <v>51170</v>
      </c>
      <c r="I184" s="1">
        <v>1460</v>
      </c>
      <c r="J184" s="1">
        <v>31000</v>
      </c>
      <c r="K184" s="1">
        <v>12100</v>
      </c>
      <c r="L184" s="4">
        <v>320</v>
      </c>
      <c r="M184" s="4" t="s">
        <v>213</v>
      </c>
      <c r="N184" s="4" t="s">
        <v>213</v>
      </c>
      <c r="O184" s="1">
        <v>885060</v>
      </c>
      <c r="R184" s="1"/>
    </row>
    <row r="185" spans="1:23" x14ac:dyDescent="0.25">
      <c r="A185" s="18">
        <v>32933</v>
      </c>
      <c r="B185" s="1">
        <v>1242110</v>
      </c>
      <c r="C185" s="1">
        <v>1069170</v>
      </c>
      <c r="D185" s="1">
        <v>37390</v>
      </c>
      <c r="E185" s="1">
        <v>3300</v>
      </c>
      <c r="F185" s="4" t="s">
        <v>213</v>
      </c>
      <c r="G185" s="1">
        <v>34900</v>
      </c>
      <c r="H185" s="1">
        <v>52860</v>
      </c>
      <c r="I185" s="1">
        <v>1380</v>
      </c>
      <c r="J185" s="1">
        <v>29640</v>
      </c>
      <c r="K185" s="1">
        <v>13140</v>
      </c>
      <c r="L185" s="4">
        <v>320</v>
      </c>
      <c r="M185" s="4" t="s">
        <v>213</v>
      </c>
      <c r="N185" s="4" t="s">
        <v>213</v>
      </c>
      <c r="O185" s="1">
        <v>875630</v>
      </c>
      <c r="R185" s="1"/>
    </row>
    <row r="186" spans="1:23" x14ac:dyDescent="0.25">
      <c r="A186" s="18">
        <v>32964</v>
      </c>
      <c r="B186" s="1">
        <v>1200780</v>
      </c>
      <c r="C186" s="1">
        <v>1023150</v>
      </c>
      <c r="D186" s="1">
        <v>34900</v>
      </c>
      <c r="E186" s="1">
        <v>3500</v>
      </c>
      <c r="F186" s="4" t="s">
        <v>213</v>
      </c>
      <c r="G186" s="1">
        <v>33910</v>
      </c>
      <c r="H186" s="1">
        <v>57660</v>
      </c>
      <c r="I186" s="1">
        <v>1540</v>
      </c>
      <c r="J186" s="1">
        <v>29810</v>
      </c>
      <c r="K186" s="1">
        <v>15990</v>
      </c>
      <c r="L186" s="4">
        <v>320</v>
      </c>
      <c r="M186" s="4" t="s">
        <v>213</v>
      </c>
      <c r="N186" s="4" t="s">
        <v>213</v>
      </c>
      <c r="O186" s="1">
        <v>875800</v>
      </c>
    </row>
    <row r="187" spans="1:23" x14ac:dyDescent="0.25">
      <c r="A187" s="18">
        <v>32994</v>
      </c>
      <c r="B187" s="1">
        <v>1078610</v>
      </c>
      <c r="C187" s="1">
        <v>910190</v>
      </c>
      <c r="D187" s="1">
        <v>29740</v>
      </c>
      <c r="E187" s="1">
        <v>4480</v>
      </c>
      <c r="F187" s="4" t="s">
        <v>213</v>
      </c>
      <c r="G187" s="1">
        <v>33620</v>
      </c>
      <c r="H187" s="1">
        <v>58760</v>
      </c>
      <c r="I187" s="1">
        <v>1610</v>
      </c>
      <c r="J187" s="1">
        <v>22300</v>
      </c>
      <c r="K187" s="1">
        <v>17580</v>
      </c>
      <c r="L187" s="4">
        <v>340</v>
      </c>
      <c r="M187" s="4" t="s">
        <v>213</v>
      </c>
      <c r="N187" s="4" t="s">
        <v>213</v>
      </c>
      <c r="O187" s="1">
        <v>908880</v>
      </c>
    </row>
    <row r="188" spans="1:23" x14ac:dyDescent="0.25">
      <c r="A188" s="18">
        <v>33025</v>
      </c>
      <c r="B188" s="1">
        <v>980880</v>
      </c>
      <c r="C188" s="1">
        <v>832610</v>
      </c>
      <c r="D188" s="1">
        <v>25790</v>
      </c>
      <c r="E188" s="1">
        <v>5880</v>
      </c>
      <c r="F188" s="4" t="s">
        <v>213</v>
      </c>
      <c r="G188" s="1">
        <v>33890</v>
      </c>
      <c r="H188" s="1">
        <v>60360</v>
      </c>
      <c r="I188" s="1">
        <v>1510</v>
      </c>
      <c r="J188" s="1">
        <v>1100</v>
      </c>
      <c r="K188" s="1">
        <v>19380</v>
      </c>
      <c r="L188" s="4">
        <v>350</v>
      </c>
      <c r="M188" s="4" t="s">
        <v>213</v>
      </c>
      <c r="N188" s="4" t="s">
        <v>213</v>
      </c>
      <c r="O188" s="1">
        <v>924730</v>
      </c>
    </row>
    <row r="189" spans="1:23" x14ac:dyDescent="0.25">
      <c r="A189" s="18">
        <v>33055</v>
      </c>
      <c r="B189" s="1">
        <v>1029300</v>
      </c>
      <c r="C189" s="1">
        <v>897890</v>
      </c>
      <c r="D189" s="1">
        <v>14880</v>
      </c>
      <c r="E189" s="1">
        <v>7520</v>
      </c>
      <c r="F189" s="4" t="s">
        <v>213</v>
      </c>
      <c r="G189" s="1">
        <v>34770</v>
      </c>
      <c r="H189" s="1">
        <v>61440</v>
      </c>
      <c r="I189" s="1">
        <v>1610</v>
      </c>
      <c r="J189" s="1">
        <v>2060</v>
      </c>
      <c r="K189" s="1">
        <v>8750</v>
      </c>
      <c r="L189" s="4">
        <v>380</v>
      </c>
      <c r="M189" s="4" t="s">
        <v>213</v>
      </c>
      <c r="N189" s="4" t="s">
        <v>213</v>
      </c>
      <c r="O189" s="1">
        <v>968660</v>
      </c>
    </row>
    <row r="190" spans="1:23" x14ac:dyDescent="0.25">
      <c r="A190" s="18">
        <v>33086</v>
      </c>
      <c r="B190" s="1">
        <v>1028350</v>
      </c>
      <c r="C190" s="1">
        <v>894130</v>
      </c>
      <c r="D190" s="1">
        <v>13010</v>
      </c>
      <c r="E190" s="1">
        <v>8370</v>
      </c>
      <c r="F190" s="4" t="s">
        <v>213</v>
      </c>
      <c r="G190" s="1">
        <v>34800</v>
      </c>
      <c r="H190" s="1">
        <v>61500</v>
      </c>
      <c r="I190" s="1">
        <v>1440</v>
      </c>
      <c r="J190" s="1">
        <v>2170</v>
      </c>
      <c r="K190" s="1">
        <v>12530</v>
      </c>
      <c r="L190" s="4">
        <v>390</v>
      </c>
      <c r="M190" s="4" t="s">
        <v>213</v>
      </c>
      <c r="N190" s="4" t="s">
        <v>213</v>
      </c>
      <c r="O190" s="1">
        <v>972290</v>
      </c>
    </row>
    <row r="191" spans="1:23" x14ac:dyDescent="0.25">
      <c r="A191" s="18">
        <v>33117</v>
      </c>
      <c r="B191" s="1">
        <v>909170</v>
      </c>
      <c r="C191" s="1">
        <v>775560</v>
      </c>
      <c r="D191" s="1">
        <v>19460</v>
      </c>
      <c r="E191" s="1">
        <v>8440</v>
      </c>
      <c r="F191" s="4" t="s">
        <v>213</v>
      </c>
      <c r="G191" s="1">
        <v>29410</v>
      </c>
      <c r="H191" s="1">
        <v>58060</v>
      </c>
      <c r="I191" s="1">
        <v>1440</v>
      </c>
      <c r="J191" s="1">
        <v>2130</v>
      </c>
      <c r="K191" s="1">
        <v>14280</v>
      </c>
      <c r="L191" s="4">
        <v>400</v>
      </c>
      <c r="M191" s="4" t="s">
        <v>213</v>
      </c>
      <c r="N191" s="4" t="s">
        <v>213</v>
      </c>
      <c r="O191" s="1">
        <v>1008940</v>
      </c>
    </row>
    <row r="192" spans="1:23" x14ac:dyDescent="0.25">
      <c r="A192" s="18">
        <v>33147</v>
      </c>
      <c r="B192" s="1">
        <v>995630</v>
      </c>
      <c r="C192" s="1">
        <v>851220</v>
      </c>
      <c r="D192" s="1">
        <v>25670</v>
      </c>
      <c r="E192" s="1">
        <v>8820</v>
      </c>
      <c r="F192" s="4" t="s">
        <v>213</v>
      </c>
      <c r="G192" s="1">
        <v>29480</v>
      </c>
      <c r="H192" s="1">
        <v>57370</v>
      </c>
      <c r="I192" s="1">
        <v>1360</v>
      </c>
      <c r="J192" s="1">
        <v>2250</v>
      </c>
      <c r="K192" s="1">
        <v>18930</v>
      </c>
      <c r="L192" s="4">
        <v>410</v>
      </c>
      <c r="M192" s="4" t="s">
        <v>213</v>
      </c>
      <c r="N192" s="4" t="s">
        <v>213</v>
      </c>
      <c r="O192" s="1">
        <v>1041280</v>
      </c>
    </row>
    <row r="193" spans="1:23" x14ac:dyDescent="0.25">
      <c r="A193" s="18">
        <v>33178</v>
      </c>
      <c r="B193" s="1">
        <v>1141410</v>
      </c>
      <c r="C193" s="1">
        <v>974510</v>
      </c>
      <c r="D193" s="1">
        <v>28370</v>
      </c>
      <c r="E193" s="1">
        <v>8050</v>
      </c>
      <c r="F193" s="4" t="s">
        <v>213</v>
      </c>
      <c r="G193" s="1">
        <v>30020</v>
      </c>
      <c r="H193" s="1">
        <v>50800</v>
      </c>
      <c r="I193" s="4">
        <v>350</v>
      </c>
      <c r="J193" s="1">
        <v>20250</v>
      </c>
      <c r="K193" s="1">
        <v>27910</v>
      </c>
      <c r="L193" s="4">
        <v>410</v>
      </c>
      <c r="M193" s="4">
        <v>740</v>
      </c>
      <c r="N193" s="4" t="s">
        <v>213</v>
      </c>
      <c r="O193" s="1">
        <v>1077120</v>
      </c>
    </row>
    <row r="194" spans="1:23" x14ac:dyDescent="0.25">
      <c r="A194" s="18">
        <v>33208</v>
      </c>
      <c r="B194" s="1">
        <v>1331900</v>
      </c>
      <c r="C194" s="1">
        <v>1148230</v>
      </c>
      <c r="D194" s="1">
        <v>28990</v>
      </c>
      <c r="E194" s="1">
        <v>6380</v>
      </c>
      <c r="F194" s="4" t="s">
        <v>213</v>
      </c>
      <c r="G194" s="1">
        <v>31210</v>
      </c>
      <c r="H194" s="1">
        <v>50250</v>
      </c>
      <c r="I194" s="4" t="s">
        <v>213</v>
      </c>
      <c r="J194" s="1">
        <v>28110</v>
      </c>
      <c r="K194" s="1">
        <v>34860</v>
      </c>
      <c r="L194" s="4">
        <v>460</v>
      </c>
      <c r="M194" s="1">
        <v>3420</v>
      </c>
      <c r="N194" s="4" t="s">
        <v>213</v>
      </c>
      <c r="O194" s="1">
        <v>1121240</v>
      </c>
    </row>
    <row r="195" spans="1:23" x14ac:dyDescent="0.25">
      <c r="A195" s="18">
        <v>33239</v>
      </c>
      <c r="B195" s="1">
        <v>1521250</v>
      </c>
      <c r="C195" s="1">
        <v>1332240</v>
      </c>
      <c r="D195" s="1">
        <v>26210</v>
      </c>
      <c r="E195" s="1">
        <v>2570</v>
      </c>
      <c r="F195" s="4" t="s">
        <v>213</v>
      </c>
      <c r="G195" s="1">
        <v>29180</v>
      </c>
      <c r="H195" s="1">
        <v>45700</v>
      </c>
      <c r="I195" s="4" t="s">
        <v>213</v>
      </c>
      <c r="J195" s="1">
        <v>30100</v>
      </c>
      <c r="K195" s="1">
        <v>48030</v>
      </c>
      <c r="L195" s="4">
        <v>460</v>
      </c>
      <c r="M195" s="1">
        <v>6760</v>
      </c>
      <c r="N195" s="4" t="s">
        <v>213</v>
      </c>
      <c r="O195" s="1">
        <v>1143860</v>
      </c>
      <c r="Q195" s="4">
        <v>1991</v>
      </c>
      <c r="R195" s="1">
        <f t="shared" ref="R195" si="22">SUM(B195:B206)</f>
        <v>16383930</v>
      </c>
      <c r="V195" s="4">
        <v>1991</v>
      </c>
      <c r="W195" s="1">
        <f t="shared" ref="W195" si="23">AVERAGE(B195:B206)</f>
        <v>1365327.5</v>
      </c>
    </row>
    <row r="196" spans="1:23" x14ac:dyDescent="0.25">
      <c r="A196" s="18">
        <v>33270</v>
      </c>
      <c r="B196" s="1">
        <v>1579810</v>
      </c>
      <c r="C196" s="1">
        <v>1372630</v>
      </c>
      <c r="D196" s="1">
        <v>26870</v>
      </c>
      <c r="E196" s="1">
        <v>2980</v>
      </c>
      <c r="F196" s="4" t="s">
        <v>213</v>
      </c>
      <c r="G196" s="1">
        <v>31280</v>
      </c>
      <c r="H196" s="1">
        <v>46970</v>
      </c>
      <c r="I196" s="4" t="s">
        <v>213</v>
      </c>
      <c r="J196" s="1">
        <v>30460</v>
      </c>
      <c r="K196" s="1">
        <v>59010</v>
      </c>
      <c r="L196" s="4">
        <v>450</v>
      </c>
      <c r="M196" s="1">
        <v>9160</v>
      </c>
      <c r="N196" s="4" t="s">
        <v>213</v>
      </c>
      <c r="O196" s="1">
        <v>1177150</v>
      </c>
      <c r="R196" s="1"/>
      <c r="W196" s="1"/>
    </row>
    <row r="197" spans="1:23" x14ac:dyDescent="0.25">
      <c r="A197" s="18">
        <v>33298</v>
      </c>
      <c r="B197" s="1">
        <v>1611840</v>
      </c>
      <c r="C197" s="1">
        <v>1392530</v>
      </c>
      <c r="D197" s="1">
        <v>25760</v>
      </c>
      <c r="E197" s="1">
        <v>3420</v>
      </c>
      <c r="F197" s="4" t="s">
        <v>213</v>
      </c>
      <c r="G197" s="1">
        <v>31640</v>
      </c>
      <c r="H197" s="1">
        <v>53060</v>
      </c>
      <c r="I197" s="4" t="s">
        <v>213</v>
      </c>
      <c r="J197" s="1">
        <v>30600</v>
      </c>
      <c r="K197" s="1">
        <v>61390</v>
      </c>
      <c r="L197" s="4">
        <v>410</v>
      </c>
      <c r="M197" s="1">
        <v>13030</v>
      </c>
      <c r="N197" s="4" t="s">
        <v>213</v>
      </c>
      <c r="O197" s="1">
        <v>1199780</v>
      </c>
    </row>
    <row r="198" spans="1:23" x14ac:dyDescent="0.25">
      <c r="A198" s="18">
        <v>33329</v>
      </c>
      <c r="B198" s="1">
        <v>1583020</v>
      </c>
      <c r="C198" s="1">
        <v>1361200</v>
      </c>
      <c r="D198" s="1">
        <v>23500</v>
      </c>
      <c r="E198" s="1">
        <v>3710</v>
      </c>
      <c r="F198" s="4" t="s">
        <v>213</v>
      </c>
      <c r="G198" s="1">
        <v>30370</v>
      </c>
      <c r="H198" s="1">
        <v>52840</v>
      </c>
      <c r="I198" s="4" t="s">
        <v>213</v>
      </c>
      <c r="J198" s="1">
        <v>29660</v>
      </c>
      <c r="K198" s="1">
        <v>56060</v>
      </c>
      <c r="L198" s="4">
        <v>460</v>
      </c>
      <c r="M198" s="1">
        <v>25220</v>
      </c>
      <c r="N198" s="4" t="s">
        <v>213</v>
      </c>
      <c r="O198" s="1">
        <v>1213180</v>
      </c>
    </row>
    <row r="199" spans="1:23" x14ac:dyDescent="0.25">
      <c r="A199" s="18">
        <v>33359</v>
      </c>
      <c r="B199" s="1">
        <v>1418600</v>
      </c>
      <c r="C199" s="1">
        <v>1202310</v>
      </c>
      <c r="D199" s="1">
        <v>19750</v>
      </c>
      <c r="E199" s="1">
        <v>4280</v>
      </c>
      <c r="F199" s="4" t="s">
        <v>213</v>
      </c>
      <c r="G199" s="1">
        <v>31020</v>
      </c>
      <c r="H199" s="1">
        <v>56980</v>
      </c>
      <c r="I199" s="4" t="s">
        <v>213</v>
      </c>
      <c r="J199" s="1">
        <v>23300</v>
      </c>
      <c r="K199" s="1">
        <v>47030</v>
      </c>
      <c r="L199" s="4">
        <v>450</v>
      </c>
      <c r="M199" s="1">
        <v>33490</v>
      </c>
      <c r="N199" s="4" t="s">
        <v>213</v>
      </c>
      <c r="O199" s="1">
        <v>1202250</v>
      </c>
    </row>
    <row r="200" spans="1:23" x14ac:dyDescent="0.25">
      <c r="A200" s="18">
        <v>33390</v>
      </c>
      <c r="B200" s="1">
        <v>1289940</v>
      </c>
      <c r="C200" s="1">
        <v>1103860</v>
      </c>
      <c r="D200" s="1">
        <v>17020</v>
      </c>
      <c r="E200" s="1">
        <v>5430</v>
      </c>
      <c r="F200" s="4" t="s">
        <v>213</v>
      </c>
      <c r="G200" s="1">
        <v>31800</v>
      </c>
      <c r="H200" s="1">
        <v>59400</v>
      </c>
      <c r="I200" s="4" t="s">
        <v>213</v>
      </c>
      <c r="J200" s="1">
        <v>1090</v>
      </c>
      <c r="K200" s="1">
        <v>37560</v>
      </c>
      <c r="L200" s="4">
        <v>440</v>
      </c>
      <c r="M200" s="1">
        <v>33340</v>
      </c>
      <c r="N200" s="4" t="s">
        <v>213</v>
      </c>
      <c r="O200" s="1">
        <v>1195820</v>
      </c>
    </row>
    <row r="201" spans="1:23" x14ac:dyDescent="0.25">
      <c r="A201" s="18">
        <v>33420</v>
      </c>
      <c r="B201" s="1">
        <v>1242710</v>
      </c>
      <c r="C201" s="1">
        <v>1065180</v>
      </c>
      <c r="D201" s="1">
        <v>13660</v>
      </c>
      <c r="E201" s="1">
        <v>6780</v>
      </c>
      <c r="F201" s="4" t="s">
        <v>213</v>
      </c>
      <c r="G201" s="1">
        <v>32270</v>
      </c>
      <c r="H201" s="1">
        <v>60100</v>
      </c>
      <c r="I201" s="4" t="s">
        <v>213</v>
      </c>
      <c r="J201" s="1">
        <v>2230</v>
      </c>
      <c r="K201" s="1">
        <v>24590</v>
      </c>
      <c r="L201" s="4">
        <v>490</v>
      </c>
      <c r="M201" s="1">
        <v>37400</v>
      </c>
      <c r="N201" s="4" t="s">
        <v>213</v>
      </c>
      <c r="O201" s="1">
        <v>1138240</v>
      </c>
    </row>
    <row r="202" spans="1:23" x14ac:dyDescent="0.25">
      <c r="A202" s="18">
        <v>33451</v>
      </c>
      <c r="B202" s="1">
        <v>1266820</v>
      </c>
      <c r="C202" s="1">
        <v>1083580</v>
      </c>
      <c r="D202" s="1">
        <v>18200</v>
      </c>
      <c r="E202" s="1">
        <v>8120</v>
      </c>
      <c r="F202" s="4" t="s">
        <v>213</v>
      </c>
      <c r="G202" s="1">
        <v>32590</v>
      </c>
      <c r="H202" s="1">
        <v>61100</v>
      </c>
      <c r="I202" s="4" t="s">
        <v>213</v>
      </c>
      <c r="J202" s="1">
        <v>2500</v>
      </c>
      <c r="K202" s="1">
        <v>20560</v>
      </c>
      <c r="L202" s="4">
        <v>500</v>
      </c>
      <c r="M202" s="1">
        <v>39680</v>
      </c>
      <c r="N202" s="4" t="s">
        <v>213</v>
      </c>
      <c r="O202" s="1">
        <v>1156260</v>
      </c>
    </row>
    <row r="203" spans="1:23" x14ac:dyDescent="0.25">
      <c r="A203" s="18">
        <v>33482</v>
      </c>
      <c r="B203" s="1">
        <v>1112260</v>
      </c>
      <c r="C203" s="1">
        <v>916460</v>
      </c>
      <c r="D203" s="1">
        <v>38860</v>
      </c>
      <c r="E203" s="1">
        <v>8070</v>
      </c>
      <c r="F203" s="4" t="s">
        <v>213</v>
      </c>
      <c r="G203" s="1">
        <v>30190</v>
      </c>
      <c r="H203" s="1">
        <v>59410</v>
      </c>
      <c r="I203" s="4" t="s">
        <v>213</v>
      </c>
      <c r="J203" s="1">
        <v>2440</v>
      </c>
      <c r="K203" s="1">
        <v>20150</v>
      </c>
      <c r="L203" s="4">
        <v>440</v>
      </c>
      <c r="M203" s="1">
        <v>36260</v>
      </c>
      <c r="N203" s="4" t="s">
        <v>213</v>
      </c>
      <c r="O203" s="1">
        <v>1134850</v>
      </c>
    </row>
    <row r="204" spans="1:23" x14ac:dyDescent="0.25">
      <c r="A204" s="18">
        <v>33512</v>
      </c>
      <c r="B204" s="1">
        <v>1138250</v>
      </c>
      <c r="C204" s="1">
        <v>927570</v>
      </c>
      <c r="D204" s="1">
        <v>57760</v>
      </c>
      <c r="E204" s="1">
        <v>8100</v>
      </c>
      <c r="F204" s="4" t="s">
        <v>213</v>
      </c>
      <c r="G204" s="1">
        <v>30720</v>
      </c>
      <c r="H204" s="1">
        <v>58930</v>
      </c>
      <c r="I204" s="4" t="s">
        <v>213</v>
      </c>
      <c r="J204" s="1">
        <v>2460</v>
      </c>
      <c r="K204" s="1">
        <v>17550</v>
      </c>
      <c r="L204" s="4">
        <v>410</v>
      </c>
      <c r="M204" s="1">
        <v>34760</v>
      </c>
      <c r="N204" s="4" t="s">
        <v>213</v>
      </c>
      <c r="O204" s="1">
        <v>1114310</v>
      </c>
    </row>
    <row r="205" spans="1:23" x14ac:dyDescent="0.25">
      <c r="A205" s="18">
        <v>33543</v>
      </c>
      <c r="B205" s="1">
        <v>1240170</v>
      </c>
      <c r="C205" s="1">
        <v>995050</v>
      </c>
      <c r="D205" s="1">
        <v>69610</v>
      </c>
      <c r="E205" s="1">
        <v>7860</v>
      </c>
      <c r="F205" s="4" t="s">
        <v>213</v>
      </c>
      <c r="G205" s="1">
        <v>31750</v>
      </c>
      <c r="H205" s="1">
        <v>56320</v>
      </c>
      <c r="I205" s="4" t="s">
        <v>213</v>
      </c>
      <c r="J205" s="1">
        <v>22990</v>
      </c>
      <c r="K205" s="1">
        <v>21390</v>
      </c>
      <c r="L205" s="4">
        <v>350</v>
      </c>
      <c r="M205" s="1">
        <v>34850</v>
      </c>
      <c r="N205" s="4" t="s">
        <v>213</v>
      </c>
      <c r="O205" s="1">
        <v>1097020</v>
      </c>
    </row>
    <row r="206" spans="1:23" x14ac:dyDescent="0.25">
      <c r="A206" s="18">
        <v>33573</v>
      </c>
      <c r="B206" s="1">
        <v>1379260</v>
      </c>
      <c r="C206" s="1">
        <v>1119470</v>
      </c>
      <c r="D206" s="1">
        <v>77860</v>
      </c>
      <c r="E206" s="1">
        <v>6500</v>
      </c>
      <c r="F206" s="4" t="s">
        <v>213</v>
      </c>
      <c r="G206" s="1">
        <v>32390</v>
      </c>
      <c r="H206" s="1">
        <v>55530</v>
      </c>
      <c r="I206" s="4" t="s">
        <v>213</v>
      </c>
      <c r="J206" s="1">
        <v>27060</v>
      </c>
      <c r="K206" s="1">
        <v>26360</v>
      </c>
      <c r="L206" s="4">
        <v>330</v>
      </c>
      <c r="M206" s="1">
        <v>33750</v>
      </c>
      <c r="N206" s="4" t="s">
        <v>213</v>
      </c>
      <c r="O206" s="1">
        <v>1092660</v>
      </c>
    </row>
    <row r="207" spans="1:23" x14ac:dyDescent="0.25">
      <c r="A207" s="18">
        <v>33604</v>
      </c>
      <c r="B207" s="1">
        <v>1556410</v>
      </c>
      <c r="C207" s="1">
        <v>1292260</v>
      </c>
      <c r="D207" s="1">
        <v>81450</v>
      </c>
      <c r="E207" s="1">
        <v>2630</v>
      </c>
      <c r="F207" s="4" t="s">
        <v>213</v>
      </c>
      <c r="G207" s="1">
        <v>29870</v>
      </c>
      <c r="H207" s="1">
        <v>53180</v>
      </c>
      <c r="I207" s="4" t="s">
        <v>213</v>
      </c>
      <c r="J207" s="1">
        <v>29480</v>
      </c>
      <c r="K207" s="1">
        <v>34320</v>
      </c>
      <c r="L207" s="4">
        <v>290</v>
      </c>
      <c r="M207" s="1">
        <v>32940</v>
      </c>
      <c r="N207" s="4" t="s">
        <v>213</v>
      </c>
      <c r="O207" s="1">
        <v>1104830</v>
      </c>
      <c r="Q207" s="4">
        <v>1992</v>
      </c>
      <c r="R207" s="1">
        <f t="shared" ref="R207" si="24">SUM(B207:B218)</f>
        <v>16659340</v>
      </c>
      <c r="V207" s="4">
        <v>1992</v>
      </c>
      <c r="W207" s="1">
        <f t="shared" ref="W207" si="25">AVERAGE(B207:B218)</f>
        <v>1388278.3333333333</v>
      </c>
    </row>
    <row r="208" spans="1:23" x14ac:dyDescent="0.25">
      <c r="A208" s="18">
        <v>33635</v>
      </c>
      <c r="B208" s="1">
        <v>1592360</v>
      </c>
      <c r="C208" s="1">
        <v>1309940</v>
      </c>
      <c r="D208" s="1">
        <v>93440</v>
      </c>
      <c r="E208" s="1">
        <v>2910</v>
      </c>
      <c r="F208" s="4" t="s">
        <v>213</v>
      </c>
      <c r="G208" s="1">
        <v>31710</v>
      </c>
      <c r="H208" s="1">
        <v>54190</v>
      </c>
      <c r="I208" s="4" t="s">
        <v>213</v>
      </c>
      <c r="J208" s="1">
        <v>30160</v>
      </c>
      <c r="K208" s="1">
        <v>37510</v>
      </c>
      <c r="L208" s="4">
        <v>310</v>
      </c>
      <c r="M208" s="1">
        <v>32210</v>
      </c>
      <c r="N208" s="4" t="s">
        <v>213</v>
      </c>
      <c r="O208" s="1">
        <v>1117450</v>
      </c>
      <c r="R208" s="1"/>
    </row>
    <row r="209" spans="1:23" x14ac:dyDescent="0.25">
      <c r="A209" s="18">
        <v>33664</v>
      </c>
      <c r="B209" s="1">
        <v>1614600</v>
      </c>
      <c r="C209" s="1">
        <v>1327740</v>
      </c>
      <c r="D209" s="1">
        <v>94270</v>
      </c>
      <c r="E209" s="1">
        <v>3220</v>
      </c>
      <c r="F209" s="4" t="s">
        <v>213</v>
      </c>
      <c r="G209" s="1">
        <v>32600</v>
      </c>
      <c r="H209" s="1">
        <v>56380</v>
      </c>
      <c r="I209" s="4" t="s">
        <v>213</v>
      </c>
      <c r="J209" s="1">
        <v>29410</v>
      </c>
      <c r="K209" s="1">
        <v>39190</v>
      </c>
      <c r="L209" s="4">
        <v>330</v>
      </c>
      <c r="M209" s="1">
        <v>31470</v>
      </c>
      <c r="N209" s="4" t="s">
        <v>213</v>
      </c>
      <c r="O209" s="1">
        <v>1138570</v>
      </c>
      <c r="R209" s="1"/>
    </row>
    <row r="210" spans="1:23" x14ac:dyDescent="0.25">
      <c r="A210" s="18">
        <v>33695</v>
      </c>
      <c r="B210" s="1">
        <v>1565720</v>
      </c>
      <c r="C210" s="1">
        <v>1289170</v>
      </c>
      <c r="D210" s="1">
        <v>92500</v>
      </c>
      <c r="E210" s="1">
        <v>3610</v>
      </c>
      <c r="F210" s="4" t="s">
        <v>213</v>
      </c>
      <c r="G210" s="1">
        <v>32570</v>
      </c>
      <c r="H210" s="1">
        <v>58530</v>
      </c>
      <c r="I210" s="4" t="s">
        <v>213</v>
      </c>
      <c r="J210" s="1">
        <v>29690</v>
      </c>
      <c r="K210" s="1">
        <v>29400</v>
      </c>
      <c r="L210" s="4">
        <v>300</v>
      </c>
      <c r="M210" s="1">
        <v>29950</v>
      </c>
      <c r="N210" s="4" t="s">
        <v>213</v>
      </c>
      <c r="O210" s="1">
        <v>1144580</v>
      </c>
    </row>
    <row r="211" spans="1:23" x14ac:dyDescent="0.25">
      <c r="A211" s="18">
        <v>33725</v>
      </c>
      <c r="B211" s="1">
        <v>1410320</v>
      </c>
      <c r="C211" s="1">
        <v>1146500</v>
      </c>
      <c r="D211" s="1">
        <v>81580</v>
      </c>
      <c r="E211" s="1">
        <v>4160</v>
      </c>
      <c r="F211" s="4" t="s">
        <v>213</v>
      </c>
      <c r="G211" s="1">
        <v>31870</v>
      </c>
      <c r="H211" s="1">
        <v>60060</v>
      </c>
      <c r="I211" s="4" t="s">
        <v>213</v>
      </c>
      <c r="J211" s="1">
        <v>24790</v>
      </c>
      <c r="K211" s="1">
        <v>30770</v>
      </c>
      <c r="L211" s="4">
        <v>320</v>
      </c>
      <c r="M211" s="1">
        <v>30280</v>
      </c>
      <c r="N211" s="4" t="s">
        <v>213</v>
      </c>
      <c r="O211" s="1">
        <v>1150550</v>
      </c>
    </row>
    <row r="212" spans="1:23" x14ac:dyDescent="0.25">
      <c r="A212" s="18">
        <v>33756</v>
      </c>
      <c r="B212" s="1">
        <v>1264310</v>
      </c>
      <c r="C212" s="1">
        <v>1039310</v>
      </c>
      <c r="D212" s="1">
        <v>67020</v>
      </c>
      <c r="E212" s="1">
        <v>5870</v>
      </c>
      <c r="F212" s="4" t="s">
        <v>213</v>
      </c>
      <c r="G212" s="1">
        <v>32540</v>
      </c>
      <c r="H212" s="1">
        <v>62590</v>
      </c>
      <c r="I212" s="4" t="s">
        <v>213</v>
      </c>
      <c r="J212" s="1">
        <v>2110</v>
      </c>
      <c r="K212" s="1">
        <v>21880</v>
      </c>
      <c r="L212" s="4">
        <v>340</v>
      </c>
      <c r="M212" s="1">
        <v>32650</v>
      </c>
      <c r="N212" s="4" t="s">
        <v>213</v>
      </c>
      <c r="O212" s="1">
        <v>1133400</v>
      </c>
    </row>
    <row r="213" spans="1:23" x14ac:dyDescent="0.25">
      <c r="A213" s="18">
        <v>33786</v>
      </c>
      <c r="B213" s="1">
        <v>1307430</v>
      </c>
      <c r="C213" s="1">
        <v>1106260</v>
      </c>
      <c r="D213" s="1">
        <v>47580</v>
      </c>
      <c r="E213" s="1">
        <v>7250</v>
      </c>
      <c r="F213" s="4" t="s">
        <v>213</v>
      </c>
      <c r="G213" s="1">
        <v>33020</v>
      </c>
      <c r="H213" s="1">
        <v>61810</v>
      </c>
      <c r="I213" s="4" t="s">
        <v>213</v>
      </c>
      <c r="J213" s="1">
        <v>2480</v>
      </c>
      <c r="K213" s="1">
        <v>13090</v>
      </c>
      <c r="L213" s="4">
        <v>350</v>
      </c>
      <c r="M213" s="1">
        <v>35590</v>
      </c>
      <c r="N213" s="4" t="s">
        <v>213</v>
      </c>
      <c r="O213" s="1">
        <v>1181330</v>
      </c>
    </row>
    <row r="214" spans="1:23" x14ac:dyDescent="0.25">
      <c r="A214" s="18">
        <v>33817</v>
      </c>
      <c r="B214" s="1">
        <v>1297620</v>
      </c>
      <c r="C214" s="1">
        <v>1096350</v>
      </c>
      <c r="D214" s="1">
        <v>42940</v>
      </c>
      <c r="E214" s="1">
        <v>7810</v>
      </c>
      <c r="F214" s="4">
        <v>610</v>
      </c>
      <c r="G214" s="1">
        <v>32820</v>
      </c>
      <c r="H214" s="1">
        <v>62010</v>
      </c>
      <c r="I214" s="4" t="s">
        <v>213</v>
      </c>
      <c r="J214" s="1">
        <v>2650</v>
      </c>
      <c r="K214" s="1">
        <v>15080</v>
      </c>
      <c r="L214" s="4">
        <v>350</v>
      </c>
      <c r="M214" s="1">
        <v>36990</v>
      </c>
      <c r="N214" s="4" t="s">
        <v>213</v>
      </c>
      <c r="O214" s="1">
        <v>1163210</v>
      </c>
    </row>
    <row r="215" spans="1:23" x14ac:dyDescent="0.25">
      <c r="A215" s="18">
        <v>33848</v>
      </c>
      <c r="B215" s="1">
        <v>1160150</v>
      </c>
      <c r="C215" s="1">
        <v>950400</v>
      </c>
      <c r="D215" s="1">
        <v>58550</v>
      </c>
      <c r="E215" s="1">
        <v>7640</v>
      </c>
      <c r="F215" s="1">
        <v>1190</v>
      </c>
      <c r="G215" s="1">
        <v>31090</v>
      </c>
      <c r="H215" s="1">
        <v>58980</v>
      </c>
      <c r="I215" s="4" t="s">
        <v>213</v>
      </c>
      <c r="J215" s="1">
        <v>2630</v>
      </c>
      <c r="K215" s="1">
        <v>13660</v>
      </c>
      <c r="L215" s="4">
        <v>320</v>
      </c>
      <c r="M215" s="1">
        <v>35700</v>
      </c>
      <c r="N215" s="4" t="s">
        <v>213</v>
      </c>
      <c r="O215" s="1">
        <v>1162790</v>
      </c>
    </row>
    <row r="216" spans="1:23" x14ac:dyDescent="0.25">
      <c r="A216" s="18">
        <v>33878</v>
      </c>
      <c r="B216" s="1">
        <v>1196660</v>
      </c>
      <c r="C216" s="1">
        <v>983580</v>
      </c>
      <c r="D216" s="1">
        <v>64240</v>
      </c>
      <c r="E216" s="1">
        <v>7290</v>
      </c>
      <c r="F216" s="1">
        <v>1710</v>
      </c>
      <c r="G216" s="1">
        <v>31710</v>
      </c>
      <c r="H216" s="1">
        <v>57690</v>
      </c>
      <c r="I216" s="4" t="s">
        <v>213</v>
      </c>
      <c r="J216" s="1">
        <v>2730</v>
      </c>
      <c r="K216" s="1">
        <v>12180</v>
      </c>
      <c r="L216" s="4">
        <v>310</v>
      </c>
      <c r="M216" s="1">
        <v>35230</v>
      </c>
      <c r="N216" s="4" t="s">
        <v>213</v>
      </c>
      <c r="O216" s="1">
        <v>1163210</v>
      </c>
    </row>
    <row r="217" spans="1:23" x14ac:dyDescent="0.25">
      <c r="A217" s="18">
        <v>33909</v>
      </c>
      <c r="B217" s="1">
        <v>1278530</v>
      </c>
      <c r="C217" s="1">
        <v>1060020</v>
      </c>
      <c r="D217" s="1">
        <v>68210</v>
      </c>
      <c r="E217" s="1">
        <v>6480</v>
      </c>
      <c r="F217" s="1">
        <v>2120</v>
      </c>
      <c r="G217" s="1">
        <v>32510</v>
      </c>
      <c r="H217" s="1">
        <v>55390</v>
      </c>
      <c r="I217" s="4" t="s">
        <v>213</v>
      </c>
      <c r="J217" s="1">
        <v>2850</v>
      </c>
      <c r="K217" s="1">
        <v>15570</v>
      </c>
      <c r="L217" s="4">
        <v>280</v>
      </c>
      <c r="M217" s="1">
        <v>35100</v>
      </c>
      <c r="N217" s="4" t="s">
        <v>213</v>
      </c>
      <c r="O217" s="1">
        <v>1156640</v>
      </c>
    </row>
    <row r="218" spans="1:23" x14ac:dyDescent="0.25">
      <c r="A218" s="18">
        <v>33939</v>
      </c>
      <c r="B218" s="1">
        <v>1415230</v>
      </c>
      <c r="C218" s="1">
        <v>1175760</v>
      </c>
      <c r="D218" s="1">
        <v>70730</v>
      </c>
      <c r="E218" s="1">
        <v>4820</v>
      </c>
      <c r="F218" s="1">
        <v>2410</v>
      </c>
      <c r="G218" s="1">
        <v>33080</v>
      </c>
      <c r="H218" s="1">
        <v>54200</v>
      </c>
      <c r="I218" s="4" t="s">
        <v>213</v>
      </c>
      <c r="J218" s="1">
        <v>21820</v>
      </c>
      <c r="K218" s="1">
        <v>18100</v>
      </c>
      <c r="L218" s="4">
        <v>250</v>
      </c>
      <c r="M218" s="1">
        <v>34050</v>
      </c>
      <c r="N218" s="4" t="s">
        <v>213</v>
      </c>
      <c r="O218" s="1">
        <v>1146670</v>
      </c>
    </row>
    <row r="219" spans="1:23" x14ac:dyDescent="0.25">
      <c r="A219" s="18">
        <v>33970</v>
      </c>
      <c r="B219" s="1">
        <v>1561870</v>
      </c>
      <c r="C219" s="1">
        <v>1329540</v>
      </c>
      <c r="D219" s="1">
        <v>70220</v>
      </c>
      <c r="E219" s="1">
        <v>1490</v>
      </c>
      <c r="F219" s="1">
        <v>2720</v>
      </c>
      <c r="G219" s="1">
        <v>30580</v>
      </c>
      <c r="H219" s="1">
        <v>51670</v>
      </c>
      <c r="I219" s="4" t="s">
        <v>213</v>
      </c>
      <c r="J219" s="1">
        <v>23860</v>
      </c>
      <c r="K219" s="1">
        <v>18890</v>
      </c>
      <c r="L219" s="4">
        <v>240</v>
      </c>
      <c r="M219" s="1">
        <v>32660</v>
      </c>
      <c r="N219" s="4" t="s">
        <v>213</v>
      </c>
      <c r="O219" s="1">
        <v>1143260</v>
      </c>
      <c r="Q219" s="4">
        <v>1993</v>
      </c>
      <c r="R219" s="1">
        <f t="shared" ref="R219" si="26">SUM(B219:B230)</f>
        <v>15502970</v>
      </c>
      <c r="V219" s="4">
        <v>1993</v>
      </c>
      <c r="W219" s="1">
        <f t="shared" ref="W219" si="27">AVERAGE(B219:B230)</f>
        <v>1291914.1666666667</v>
      </c>
    </row>
    <row r="220" spans="1:23" x14ac:dyDescent="0.25">
      <c r="A220" s="18">
        <v>34001</v>
      </c>
      <c r="B220" s="1">
        <v>1558880</v>
      </c>
      <c r="C220" s="1">
        <v>1312470</v>
      </c>
      <c r="D220" s="1">
        <v>80120</v>
      </c>
      <c r="E220" s="1">
        <v>2270</v>
      </c>
      <c r="F220" s="1">
        <v>2960</v>
      </c>
      <c r="G220" s="1">
        <v>32880</v>
      </c>
      <c r="H220" s="1">
        <v>52320</v>
      </c>
      <c r="I220" s="4" t="s">
        <v>213</v>
      </c>
      <c r="J220" s="1">
        <v>24680</v>
      </c>
      <c r="K220" s="1">
        <v>18770</v>
      </c>
      <c r="L220" s="4">
        <v>280</v>
      </c>
      <c r="M220" s="1">
        <v>32130</v>
      </c>
      <c r="N220" s="4" t="s">
        <v>213</v>
      </c>
      <c r="O220" s="1">
        <v>1122690</v>
      </c>
      <c r="R220" s="1"/>
      <c r="W220" s="1"/>
    </row>
    <row r="221" spans="1:23" x14ac:dyDescent="0.25">
      <c r="A221" s="18">
        <v>34029</v>
      </c>
      <c r="B221" s="1">
        <v>1536920</v>
      </c>
      <c r="C221" s="1">
        <v>1290120</v>
      </c>
      <c r="D221" s="1">
        <v>79540</v>
      </c>
      <c r="E221" s="1">
        <v>3430</v>
      </c>
      <c r="F221" s="1">
        <v>3300</v>
      </c>
      <c r="G221" s="1">
        <v>32830</v>
      </c>
      <c r="H221" s="1">
        <v>53690</v>
      </c>
      <c r="I221" s="4" t="s">
        <v>213</v>
      </c>
      <c r="J221" s="1">
        <v>24600</v>
      </c>
      <c r="K221" s="1">
        <v>17440</v>
      </c>
      <c r="L221" s="4">
        <v>310</v>
      </c>
      <c r="M221" s="1">
        <v>31670</v>
      </c>
      <c r="N221" s="4" t="s">
        <v>213</v>
      </c>
      <c r="O221" s="1">
        <v>1108040</v>
      </c>
    </row>
    <row r="222" spans="1:23" x14ac:dyDescent="0.25">
      <c r="A222" s="18">
        <v>34060</v>
      </c>
      <c r="B222" s="1">
        <v>1482820</v>
      </c>
      <c r="C222" s="1">
        <v>1244200</v>
      </c>
      <c r="D222" s="1">
        <v>74440</v>
      </c>
      <c r="E222" s="1">
        <v>3610</v>
      </c>
      <c r="F222" s="1">
        <v>3670</v>
      </c>
      <c r="G222" s="1">
        <v>32330</v>
      </c>
      <c r="H222" s="1">
        <v>56220</v>
      </c>
      <c r="I222" s="4" t="s">
        <v>213</v>
      </c>
      <c r="J222" s="1">
        <v>24180</v>
      </c>
      <c r="K222" s="1">
        <v>14360</v>
      </c>
      <c r="L222" s="4">
        <v>330</v>
      </c>
      <c r="M222" s="1">
        <v>29480</v>
      </c>
      <c r="N222" s="4" t="s">
        <v>213</v>
      </c>
      <c r="O222" s="1">
        <v>1106830</v>
      </c>
    </row>
    <row r="223" spans="1:23" x14ac:dyDescent="0.25">
      <c r="A223" s="18">
        <v>34090</v>
      </c>
      <c r="B223" s="1">
        <v>1313510</v>
      </c>
      <c r="C223" s="1">
        <v>1090450</v>
      </c>
      <c r="D223" s="1">
        <v>63930</v>
      </c>
      <c r="E223" s="1">
        <v>3790</v>
      </c>
      <c r="F223" s="1">
        <v>4260</v>
      </c>
      <c r="G223" s="1">
        <v>32120</v>
      </c>
      <c r="H223" s="1">
        <v>57570</v>
      </c>
      <c r="I223" s="4" t="s">
        <v>213</v>
      </c>
      <c r="J223" s="1">
        <v>17680</v>
      </c>
      <c r="K223" s="1">
        <v>13650</v>
      </c>
      <c r="L223" s="4">
        <v>350</v>
      </c>
      <c r="M223" s="1">
        <v>29720</v>
      </c>
      <c r="N223" s="4" t="s">
        <v>213</v>
      </c>
      <c r="O223" s="1">
        <v>1103100</v>
      </c>
    </row>
    <row r="224" spans="1:23" x14ac:dyDescent="0.25">
      <c r="A224" s="18">
        <v>34121</v>
      </c>
      <c r="B224" s="1">
        <v>1196600</v>
      </c>
      <c r="C224" s="1">
        <v>994720</v>
      </c>
      <c r="D224" s="1">
        <v>55990</v>
      </c>
      <c r="E224" s="1">
        <v>4790</v>
      </c>
      <c r="F224" s="1">
        <v>4590</v>
      </c>
      <c r="G224" s="1">
        <v>32790</v>
      </c>
      <c r="H224" s="1">
        <v>59300</v>
      </c>
      <c r="I224" s="4" t="s">
        <v>213</v>
      </c>
      <c r="J224" s="1">
        <v>1080</v>
      </c>
      <c r="K224" s="1">
        <v>11840</v>
      </c>
      <c r="L224" s="4">
        <v>330</v>
      </c>
      <c r="M224" s="1">
        <v>31170</v>
      </c>
      <c r="N224" s="4" t="s">
        <v>213</v>
      </c>
      <c r="O224" s="1">
        <v>1091740</v>
      </c>
    </row>
    <row r="225" spans="1:23" x14ac:dyDescent="0.25">
      <c r="A225" s="18">
        <v>34151</v>
      </c>
      <c r="B225" s="1">
        <v>1154150</v>
      </c>
      <c r="C225" s="1">
        <v>968450</v>
      </c>
      <c r="D225" s="1">
        <v>38320</v>
      </c>
      <c r="E225" s="1">
        <v>6370</v>
      </c>
      <c r="F225" s="1">
        <v>4790</v>
      </c>
      <c r="G225" s="1">
        <v>32680</v>
      </c>
      <c r="H225" s="1">
        <v>58960</v>
      </c>
      <c r="I225" s="4" t="s">
        <v>213</v>
      </c>
      <c r="J225" s="1">
        <v>2560</v>
      </c>
      <c r="K225" s="1">
        <v>7200</v>
      </c>
      <c r="L225" s="4">
        <v>350</v>
      </c>
      <c r="M225" s="1">
        <v>34480</v>
      </c>
      <c r="N225" s="4" t="s">
        <v>213</v>
      </c>
      <c r="O225" s="1">
        <v>1046010</v>
      </c>
    </row>
    <row r="226" spans="1:23" x14ac:dyDescent="0.25">
      <c r="A226" s="18">
        <v>34182</v>
      </c>
      <c r="B226" s="1">
        <v>1184540</v>
      </c>
      <c r="C226" s="1">
        <v>998670</v>
      </c>
      <c r="D226" s="1">
        <v>35680</v>
      </c>
      <c r="E226" s="1">
        <v>6650</v>
      </c>
      <c r="F226" s="1">
        <v>4840</v>
      </c>
      <c r="G226" s="1">
        <v>32450</v>
      </c>
      <c r="H226" s="1">
        <v>59540</v>
      </c>
      <c r="I226" s="4" t="s">
        <v>213</v>
      </c>
      <c r="J226" s="1">
        <v>2760</v>
      </c>
      <c r="K226" s="1">
        <v>7690</v>
      </c>
      <c r="L226" s="4">
        <v>350</v>
      </c>
      <c r="M226" s="1">
        <v>35900</v>
      </c>
      <c r="N226" s="4" t="s">
        <v>213</v>
      </c>
      <c r="O226" s="1">
        <v>1061030</v>
      </c>
    </row>
    <row r="227" spans="1:23" x14ac:dyDescent="0.25">
      <c r="A227" s="18">
        <v>34213</v>
      </c>
      <c r="B227" s="1">
        <v>1038150</v>
      </c>
      <c r="C227" s="1">
        <v>837240</v>
      </c>
      <c r="D227" s="1">
        <v>56310</v>
      </c>
      <c r="E227" s="1">
        <v>6460</v>
      </c>
      <c r="F227" s="1">
        <v>5120</v>
      </c>
      <c r="G227" s="1">
        <v>31040</v>
      </c>
      <c r="H227" s="1">
        <v>56750</v>
      </c>
      <c r="I227" s="4" t="s">
        <v>213</v>
      </c>
      <c r="J227" s="1">
        <v>2930</v>
      </c>
      <c r="K227" s="1">
        <v>7140</v>
      </c>
      <c r="L227" s="4">
        <v>320</v>
      </c>
      <c r="M227" s="1">
        <v>34850</v>
      </c>
      <c r="N227" s="4" t="s">
        <v>213</v>
      </c>
      <c r="O227" s="1">
        <v>1040950</v>
      </c>
    </row>
    <row r="228" spans="1:23" x14ac:dyDescent="0.25">
      <c r="A228" s="18">
        <v>34243</v>
      </c>
      <c r="B228" s="1">
        <v>1062280</v>
      </c>
      <c r="C228" s="1">
        <v>853000</v>
      </c>
      <c r="D228" s="1">
        <v>66270</v>
      </c>
      <c r="E228" s="1">
        <v>6720</v>
      </c>
      <c r="F228" s="1">
        <v>5310</v>
      </c>
      <c r="G228" s="1">
        <v>32120</v>
      </c>
      <c r="H228" s="1">
        <v>56130</v>
      </c>
      <c r="I228" s="4" t="s">
        <v>213</v>
      </c>
      <c r="J228" s="1">
        <v>2920</v>
      </c>
      <c r="K228" s="1">
        <v>5570</v>
      </c>
      <c r="L228" s="4">
        <v>280</v>
      </c>
      <c r="M228" s="1">
        <v>33960</v>
      </c>
      <c r="N228" s="4" t="s">
        <v>213</v>
      </c>
      <c r="O228" s="1">
        <v>1023040</v>
      </c>
    </row>
    <row r="229" spans="1:23" x14ac:dyDescent="0.25">
      <c r="A229" s="18">
        <v>34274</v>
      </c>
      <c r="B229" s="1">
        <v>1138650</v>
      </c>
      <c r="C229" s="1">
        <v>923160</v>
      </c>
      <c r="D229" s="1">
        <v>72640</v>
      </c>
      <c r="E229" s="1">
        <v>6220</v>
      </c>
      <c r="F229" s="1">
        <v>5470</v>
      </c>
      <c r="G229" s="1">
        <v>33370</v>
      </c>
      <c r="H229" s="1">
        <v>54100</v>
      </c>
      <c r="I229" s="4" t="s">
        <v>213</v>
      </c>
      <c r="J229" s="1">
        <v>2980</v>
      </c>
      <c r="K229" s="1">
        <v>6520</v>
      </c>
      <c r="L229" s="4">
        <v>270</v>
      </c>
      <c r="M229" s="1">
        <v>33920</v>
      </c>
      <c r="N229" s="4" t="s">
        <v>213</v>
      </c>
      <c r="O229" s="1">
        <v>1009950</v>
      </c>
    </row>
    <row r="230" spans="1:23" x14ac:dyDescent="0.25">
      <c r="A230" s="18">
        <v>34304</v>
      </c>
      <c r="B230" s="1">
        <v>1274600</v>
      </c>
      <c r="C230" s="1">
        <v>1036170</v>
      </c>
      <c r="D230" s="1">
        <v>77020</v>
      </c>
      <c r="E230" s="1">
        <v>5410</v>
      </c>
      <c r="F230" s="1">
        <v>5610</v>
      </c>
      <c r="G230" s="1">
        <v>34150</v>
      </c>
      <c r="H230" s="1">
        <v>52250</v>
      </c>
      <c r="I230" s="4" t="s">
        <v>213</v>
      </c>
      <c r="J230" s="1">
        <v>21870</v>
      </c>
      <c r="K230" s="1">
        <v>8100</v>
      </c>
      <c r="L230" s="4">
        <v>240</v>
      </c>
      <c r="M230" s="1">
        <v>33790</v>
      </c>
      <c r="N230" s="4" t="s">
        <v>213</v>
      </c>
      <c r="O230" s="1">
        <v>1003250</v>
      </c>
    </row>
    <row r="231" spans="1:23" x14ac:dyDescent="0.25">
      <c r="A231" s="18">
        <v>34335</v>
      </c>
      <c r="B231" s="1">
        <v>1399240</v>
      </c>
      <c r="C231" s="1">
        <v>1161860</v>
      </c>
      <c r="D231" s="1">
        <v>79300</v>
      </c>
      <c r="E231" s="1">
        <v>4450</v>
      </c>
      <c r="F231" s="1">
        <v>5880</v>
      </c>
      <c r="G231" s="1">
        <v>32140</v>
      </c>
      <c r="H231" s="1">
        <v>50090</v>
      </c>
      <c r="I231" s="4" t="s">
        <v>213</v>
      </c>
      <c r="J231" s="1">
        <v>23780</v>
      </c>
      <c r="K231" s="1">
        <v>9090</v>
      </c>
      <c r="L231" s="4">
        <v>230</v>
      </c>
      <c r="M231" s="1">
        <v>32420</v>
      </c>
      <c r="N231" s="4" t="s">
        <v>213</v>
      </c>
      <c r="O231" s="1">
        <v>976450</v>
      </c>
      <c r="Q231" s="4">
        <v>1994</v>
      </c>
      <c r="R231" s="1">
        <f t="shared" ref="R231" si="28">SUM(B231:B242)</f>
        <v>13377680</v>
      </c>
      <c r="V231" s="4">
        <v>1994</v>
      </c>
      <c r="W231" s="1">
        <f t="shared" ref="W231" si="29">AVERAGE(B231:B242)</f>
        <v>1114806.6666666667</v>
      </c>
    </row>
    <row r="232" spans="1:23" x14ac:dyDescent="0.25">
      <c r="A232" s="18">
        <v>34366</v>
      </c>
      <c r="B232" s="1">
        <v>1410320</v>
      </c>
      <c r="C232" s="1">
        <v>1153560</v>
      </c>
      <c r="D232" s="1">
        <v>94120</v>
      </c>
      <c r="E232" s="1">
        <v>5200</v>
      </c>
      <c r="F232" s="1">
        <v>6180</v>
      </c>
      <c r="G232" s="1">
        <v>34770</v>
      </c>
      <c r="H232" s="1">
        <v>50400</v>
      </c>
      <c r="I232" s="4" t="s">
        <v>213</v>
      </c>
      <c r="J232" s="1">
        <v>23870</v>
      </c>
      <c r="K232" s="1">
        <v>9920</v>
      </c>
      <c r="L232" s="4">
        <v>250</v>
      </c>
      <c r="M232" s="1">
        <v>32040</v>
      </c>
      <c r="N232" s="4" t="s">
        <v>213</v>
      </c>
      <c r="O232" s="1">
        <v>966190</v>
      </c>
      <c r="R232" s="1"/>
    </row>
    <row r="233" spans="1:23" x14ac:dyDescent="0.25">
      <c r="A233" s="18">
        <v>34394</v>
      </c>
      <c r="B233" s="1">
        <v>1375920</v>
      </c>
      <c r="C233" s="1">
        <v>1123310</v>
      </c>
      <c r="D233" s="1">
        <v>91600</v>
      </c>
      <c r="E233" s="1">
        <v>5220</v>
      </c>
      <c r="F233" s="1">
        <v>6280</v>
      </c>
      <c r="G233" s="1">
        <v>34810</v>
      </c>
      <c r="H233" s="1">
        <v>52090</v>
      </c>
      <c r="I233" s="4" t="s">
        <v>213</v>
      </c>
      <c r="J233" s="1">
        <v>23080</v>
      </c>
      <c r="K233" s="1">
        <v>8780</v>
      </c>
      <c r="L233" s="4">
        <v>260</v>
      </c>
      <c r="M233" s="1">
        <v>30480</v>
      </c>
      <c r="N233" s="4" t="s">
        <v>213</v>
      </c>
      <c r="O233" s="1">
        <v>947490</v>
      </c>
      <c r="R233" s="1"/>
    </row>
    <row r="234" spans="1:23" x14ac:dyDescent="0.25">
      <c r="A234" s="18">
        <v>34425</v>
      </c>
      <c r="B234" s="1">
        <v>1302650</v>
      </c>
      <c r="C234" s="1">
        <v>1061730</v>
      </c>
      <c r="D234" s="1">
        <v>83800</v>
      </c>
      <c r="E234" s="1">
        <v>3590</v>
      </c>
      <c r="F234" s="1">
        <v>6380</v>
      </c>
      <c r="G234" s="1">
        <v>33550</v>
      </c>
      <c r="H234" s="1">
        <v>53920</v>
      </c>
      <c r="I234" s="4" t="s">
        <v>213</v>
      </c>
      <c r="J234" s="1">
        <v>23480</v>
      </c>
      <c r="K234" s="1">
        <v>7300</v>
      </c>
      <c r="L234" s="4">
        <v>270</v>
      </c>
      <c r="M234" s="1">
        <v>28650</v>
      </c>
      <c r="N234" s="4" t="s">
        <v>213</v>
      </c>
      <c r="O234" s="1">
        <v>936990</v>
      </c>
    </row>
    <row r="235" spans="1:23" x14ac:dyDescent="0.25">
      <c r="A235" s="18">
        <v>34455</v>
      </c>
      <c r="B235" s="1">
        <v>1116880</v>
      </c>
      <c r="C235" s="1">
        <v>896490</v>
      </c>
      <c r="D235" s="1">
        <v>68390</v>
      </c>
      <c r="E235" s="1">
        <v>3410</v>
      </c>
      <c r="F235" s="1">
        <v>6380</v>
      </c>
      <c r="G235" s="1">
        <v>34320</v>
      </c>
      <c r="H235" s="1">
        <v>56630</v>
      </c>
      <c r="I235" s="4" t="s">
        <v>213</v>
      </c>
      <c r="J235" s="1">
        <v>15370</v>
      </c>
      <c r="K235" s="1">
        <v>5900</v>
      </c>
      <c r="L235" s="4">
        <v>280</v>
      </c>
      <c r="M235" s="1">
        <v>29710</v>
      </c>
      <c r="N235" s="4" t="s">
        <v>213</v>
      </c>
      <c r="O235" s="1">
        <v>919780</v>
      </c>
    </row>
    <row r="236" spans="1:23" x14ac:dyDescent="0.25">
      <c r="A236" s="18">
        <v>34486</v>
      </c>
      <c r="B236" s="1">
        <v>1006320</v>
      </c>
      <c r="C236" s="1">
        <v>807420</v>
      </c>
      <c r="D236" s="1">
        <v>57430</v>
      </c>
      <c r="E236" s="1">
        <v>4170</v>
      </c>
      <c r="F236" s="1">
        <v>6630</v>
      </c>
      <c r="G236" s="1">
        <v>34970</v>
      </c>
      <c r="H236" s="1">
        <v>57690</v>
      </c>
      <c r="I236" s="4" t="s">
        <v>213</v>
      </c>
      <c r="J236" s="1">
        <v>1900</v>
      </c>
      <c r="K236" s="1">
        <v>4920</v>
      </c>
      <c r="L236" s="4">
        <v>310</v>
      </c>
      <c r="M236" s="1">
        <v>30880</v>
      </c>
      <c r="N236" s="4" t="s">
        <v>213</v>
      </c>
      <c r="O236" s="1">
        <v>909820</v>
      </c>
    </row>
    <row r="237" spans="1:23" x14ac:dyDescent="0.25">
      <c r="A237" s="18">
        <v>34516</v>
      </c>
      <c r="B237" s="1">
        <v>978200</v>
      </c>
      <c r="C237" s="1">
        <v>793000</v>
      </c>
      <c r="D237" s="1">
        <v>41090</v>
      </c>
      <c r="E237" s="1">
        <v>5500</v>
      </c>
      <c r="F237" s="1">
        <v>6880</v>
      </c>
      <c r="G237" s="1">
        <v>35300</v>
      </c>
      <c r="H237" s="1">
        <v>57320</v>
      </c>
      <c r="I237" s="4" t="s">
        <v>213</v>
      </c>
      <c r="J237" s="1">
        <v>2430</v>
      </c>
      <c r="K237" s="1">
        <v>2890</v>
      </c>
      <c r="L237" s="4">
        <v>310</v>
      </c>
      <c r="M237" s="1">
        <v>33500</v>
      </c>
      <c r="N237" s="4" t="s">
        <v>213</v>
      </c>
      <c r="O237" s="1">
        <v>870230</v>
      </c>
    </row>
    <row r="238" spans="1:23" x14ac:dyDescent="0.25">
      <c r="A238" s="18">
        <v>34547</v>
      </c>
      <c r="B238" s="1">
        <v>1006560</v>
      </c>
      <c r="C238" s="1">
        <v>821120</v>
      </c>
      <c r="D238" s="1">
        <v>37380</v>
      </c>
      <c r="E238" s="1">
        <v>6210</v>
      </c>
      <c r="F238" s="1">
        <v>7230</v>
      </c>
      <c r="G238" s="1">
        <v>35390</v>
      </c>
      <c r="H238" s="1">
        <v>57680</v>
      </c>
      <c r="I238" s="4" t="s">
        <v>213</v>
      </c>
      <c r="J238" s="1">
        <v>2720</v>
      </c>
      <c r="K238" s="1">
        <v>2270</v>
      </c>
      <c r="L238" s="4">
        <v>340</v>
      </c>
      <c r="M238" s="1">
        <v>36210</v>
      </c>
      <c r="N238" s="4" t="s">
        <v>213</v>
      </c>
      <c r="O238" s="1">
        <v>881040</v>
      </c>
    </row>
    <row r="239" spans="1:23" x14ac:dyDescent="0.25">
      <c r="A239" s="18">
        <v>34578</v>
      </c>
      <c r="B239" s="1">
        <v>869980</v>
      </c>
      <c r="C239" s="1">
        <v>672970</v>
      </c>
      <c r="D239" s="1">
        <v>54960</v>
      </c>
      <c r="E239" s="1">
        <v>5920</v>
      </c>
      <c r="F239" s="1">
        <v>7240</v>
      </c>
      <c r="G239" s="1">
        <v>33460</v>
      </c>
      <c r="H239" s="1">
        <v>55790</v>
      </c>
      <c r="I239" s="4" t="s">
        <v>213</v>
      </c>
      <c r="J239" s="1">
        <v>2640</v>
      </c>
      <c r="K239" s="1">
        <v>2310</v>
      </c>
      <c r="L239" s="4">
        <v>320</v>
      </c>
      <c r="M239" s="1">
        <v>34360</v>
      </c>
      <c r="N239" s="4" t="s">
        <v>213</v>
      </c>
      <c r="O239" s="1">
        <v>866280</v>
      </c>
    </row>
    <row r="240" spans="1:23" x14ac:dyDescent="0.25">
      <c r="A240" s="18">
        <v>34608</v>
      </c>
      <c r="B240" s="1">
        <v>894020</v>
      </c>
      <c r="C240" s="1">
        <v>688120</v>
      </c>
      <c r="D240" s="1">
        <v>63490</v>
      </c>
      <c r="E240" s="1">
        <v>6380</v>
      </c>
      <c r="F240" s="1">
        <v>7420</v>
      </c>
      <c r="G240" s="1">
        <v>34270</v>
      </c>
      <c r="H240" s="1">
        <v>55170</v>
      </c>
      <c r="I240" s="4" t="s">
        <v>213</v>
      </c>
      <c r="J240" s="1">
        <v>2710</v>
      </c>
      <c r="K240" s="1">
        <v>1830</v>
      </c>
      <c r="L240" s="4">
        <v>310</v>
      </c>
      <c r="M240" s="1">
        <v>34320</v>
      </c>
      <c r="N240" s="4" t="s">
        <v>213</v>
      </c>
      <c r="O240" s="1">
        <v>846770</v>
      </c>
    </row>
    <row r="241" spans="1:23" x14ac:dyDescent="0.25">
      <c r="A241" s="18">
        <v>34639</v>
      </c>
      <c r="B241" s="1">
        <v>957550</v>
      </c>
      <c r="C241" s="1">
        <v>745040</v>
      </c>
      <c r="D241" s="1">
        <v>70240</v>
      </c>
      <c r="E241" s="1">
        <v>7100</v>
      </c>
      <c r="F241" s="1">
        <v>7600</v>
      </c>
      <c r="G241" s="1">
        <v>35160</v>
      </c>
      <c r="H241" s="1">
        <v>52980</v>
      </c>
      <c r="I241" s="4" t="s">
        <v>213</v>
      </c>
      <c r="J241" s="1">
        <v>2840</v>
      </c>
      <c r="K241" s="1">
        <v>2040</v>
      </c>
      <c r="L241" s="4">
        <v>310</v>
      </c>
      <c r="M241" s="1">
        <v>34240</v>
      </c>
      <c r="N241" s="4" t="s">
        <v>213</v>
      </c>
      <c r="O241" s="1">
        <v>821650</v>
      </c>
    </row>
    <row r="242" spans="1:23" x14ac:dyDescent="0.25">
      <c r="A242" s="18">
        <v>34669</v>
      </c>
      <c r="B242" s="1">
        <v>1060040</v>
      </c>
      <c r="C242" s="1">
        <v>826990</v>
      </c>
      <c r="D242" s="1">
        <v>74470</v>
      </c>
      <c r="E242" s="1">
        <v>7420</v>
      </c>
      <c r="F242" s="1">
        <v>7970</v>
      </c>
      <c r="G242" s="1">
        <v>36130</v>
      </c>
      <c r="H242" s="1">
        <v>51400</v>
      </c>
      <c r="I242" s="4" t="s">
        <v>213</v>
      </c>
      <c r="J242" s="1">
        <v>18430</v>
      </c>
      <c r="K242" s="1">
        <v>2690</v>
      </c>
      <c r="L242" s="4">
        <v>340</v>
      </c>
      <c r="M242" s="1">
        <v>34200</v>
      </c>
      <c r="N242" s="4" t="s">
        <v>213</v>
      </c>
      <c r="O242" s="1">
        <v>790760</v>
      </c>
    </row>
    <row r="243" spans="1:23" x14ac:dyDescent="0.25">
      <c r="A243" s="18">
        <v>34700</v>
      </c>
      <c r="B243" s="1">
        <v>1193330</v>
      </c>
      <c r="C243" s="1">
        <v>954230</v>
      </c>
      <c r="D243" s="1">
        <v>82080</v>
      </c>
      <c r="E243" s="1">
        <v>7630</v>
      </c>
      <c r="F243" s="1">
        <v>8390</v>
      </c>
      <c r="G243" s="1">
        <v>34410</v>
      </c>
      <c r="H243" s="1">
        <v>49490</v>
      </c>
      <c r="I243" s="4" t="s">
        <v>213</v>
      </c>
      <c r="J243" s="1">
        <v>20790</v>
      </c>
      <c r="K243" s="1">
        <v>3500</v>
      </c>
      <c r="L243" s="4">
        <v>310</v>
      </c>
      <c r="M243" s="1">
        <v>32510</v>
      </c>
      <c r="N243" s="4" t="s">
        <v>213</v>
      </c>
      <c r="O243" s="1">
        <v>769080</v>
      </c>
      <c r="Q243" s="4">
        <v>1995</v>
      </c>
      <c r="R243" s="1">
        <f t="shared" ref="R243" si="30">SUM(B243:B254)</f>
        <v>11483520</v>
      </c>
      <c r="V243" s="4">
        <v>1995</v>
      </c>
      <c r="W243" s="1">
        <f t="shared" ref="W243" si="31">AVERAGE(B243:B254)</f>
        <v>956960</v>
      </c>
    </row>
    <row r="244" spans="1:23" x14ac:dyDescent="0.25">
      <c r="A244" s="18">
        <v>34731</v>
      </c>
      <c r="B244" s="1">
        <v>1191910</v>
      </c>
      <c r="C244" s="1">
        <v>941000</v>
      </c>
      <c r="D244" s="1">
        <v>90350</v>
      </c>
      <c r="E244" s="1">
        <v>8550</v>
      </c>
      <c r="F244" s="1">
        <v>8680</v>
      </c>
      <c r="G244" s="1">
        <v>36820</v>
      </c>
      <c r="H244" s="1">
        <v>49180</v>
      </c>
      <c r="I244" s="4" t="s">
        <v>213</v>
      </c>
      <c r="J244" s="1">
        <v>21210</v>
      </c>
      <c r="K244" s="1">
        <v>3990</v>
      </c>
      <c r="L244" s="4">
        <v>330</v>
      </c>
      <c r="M244" s="1">
        <v>31810</v>
      </c>
      <c r="N244" s="4" t="s">
        <v>213</v>
      </c>
      <c r="O244" s="1">
        <v>769500</v>
      </c>
      <c r="R244" s="1"/>
      <c r="W244" s="1"/>
    </row>
    <row r="245" spans="1:23" x14ac:dyDescent="0.25">
      <c r="A245" s="18">
        <v>34759</v>
      </c>
      <c r="B245" s="1">
        <v>1166090</v>
      </c>
      <c r="C245" s="1">
        <v>915130</v>
      </c>
      <c r="D245" s="1">
        <v>89970</v>
      </c>
      <c r="E245" s="1">
        <v>8680</v>
      </c>
      <c r="F245" s="1">
        <v>8940</v>
      </c>
      <c r="G245" s="1">
        <v>36980</v>
      </c>
      <c r="H245" s="1">
        <v>50740</v>
      </c>
      <c r="I245" s="4" t="s">
        <v>213</v>
      </c>
      <c r="J245" s="1">
        <v>20550</v>
      </c>
      <c r="K245" s="1">
        <v>4180</v>
      </c>
      <c r="L245" s="4">
        <v>300</v>
      </c>
      <c r="M245" s="1">
        <v>30610</v>
      </c>
      <c r="N245" s="4" t="s">
        <v>213</v>
      </c>
      <c r="O245" s="1">
        <v>756930</v>
      </c>
    </row>
    <row r="246" spans="1:23" x14ac:dyDescent="0.25">
      <c r="A246" s="18">
        <v>34790</v>
      </c>
      <c r="B246" s="1">
        <v>1090030</v>
      </c>
      <c r="C246" s="1">
        <v>851680</v>
      </c>
      <c r="D246" s="1">
        <v>82170</v>
      </c>
      <c r="E246" s="1">
        <v>6310</v>
      </c>
      <c r="F246" s="1">
        <v>9150</v>
      </c>
      <c r="G246" s="1">
        <v>36200</v>
      </c>
      <c r="H246" s="1">
        <v>52600</v>
      </c>
      <c r="I246" s="4" t="s">
        <v>213</v>
      </c>
      <c r="J246" s="1">
        <v>19390</v>
      </c>
      <c r="K246" s="1">
        <v>3280</v>
      </c>
      <c r="L246" s="4">
        <v>290</v>
      </c>
      <c r="M246" s="1">
        <v>28960</v>
      </c>
      <c r="N246" s="4" t="s">
        <v>213</v>
      </c>
      <c r="O246" s="1">
        <v>765310</v>
      </c>
    </row>
    <row r="247" spans="1:23" x14ac:dyDescent="0.25">
      <c r="A247" s="18">
        <v>34820</v>
      </c>
      <c r="B247" s="1">
        <v>912410</v>
      </c>
      <c r="C247" s="1">
        <v>696170</v>
      </c>
      <c r="D247" s="1">
        <v>67550</v>
      </c>
      <c r="E247" s="1">
        <v>5620</v>
      </c>
      <c r="F247" s="1">
        <v>9450</v>
      </c>
      <c r="G247" s="1">
        <v>35500</v>
      </c>
      <c r="H247" s="1">
        <v>55220</v>
      </c>
      <c r="I247" s="4" t="s">
        <v>213</v>
      </c>
      <c r="J247" s="1">
        <v>10270</v>
      </c>
      <c r="K247" s="1">
        <v>3090</v>
      </c>
      <c r="L247" s="4">
        <v>310</v>
      </c>
      <c r="M247" s="1">
        <v>29250</v>
      </c>
      <c r="N247" s="4" t="s">
        <v>213</v>
      </c>
      <c r="O247" s="1">
        <v>736280</v>
      </c>
    </row>
    <row r="248" spans="1:23" x14ac:dyDescent="0.25">
      <c r="A248" s="18">
        <v>34851</v>
      </c>
      <c r="B248" s="1">
        <v>821990</v>
      </c>
      <c r="C248" s="1">
        <v>620740</v>
      </c>
      <c r="D248" s="1">
        <v>58430</v>
      </c>
      <c r="E248" s="1">
        <v>5910</v>
      </c>
      <c r="F248" s="1">
        <v>9480</v>
      </c>
      <c r="G248" s="1">
        <v>36060</v>
      </c>
      <c r="H248" s="1">
        <v>56370</v>
      </c>
      <c r="I248" s="4" t="s">
        <v>213</v>
      </c>
      <c r="J248" s="1">
        <v>1120</v>
      </c>
      <c r="K248" s="1">
        <v>3320</v>
      </c>
      <c r="L248" s="4">
        <v>320</v>
      </c>
      <c r="M248" s="1">
        <v>30250</v>
      </c>
      <c r="N248" s="4" t="s">
        <v>213</v>
      </c>
      <c r="O248" s="1">
        <v>737810</v>
      </c>
    </row>
    <row r="249" spans="1:23" x14ac:dyDescent="0.25">
      <c r="A249" s="18">
        <v>34881</v>
      </c>
      <c r="B249" s="1">
        <v>811430</v>
      </c>
      <c r="C249" s="1">
        <v>622060</v>
      </c>
      <c r="D249" s="1">
        <v>42860</v>
      </c>
      <c r="E249" s="1">
        <v>5860</v>
      </c>
      <c r="F249" s="1">
        <v>9560</v>
      </c>
      <c r="G249" s="1">
        <v>36260</v>
      </c>
      <c r="H249" s="1">
        <v>56510</v>
      </c>
      <c r="I249" s="4" t="s">
        <v>213</v>
      </c>
      <c r="J249" s="1">
        <v>2230</v>
      </c>
      <c r="K249" s="1">
        <v>2640</v>
      </c>
      <c r="L249" s="4">
        <v>380</v>
      </c>
      <c r="M249" s="1">
        <v>33080</v>
      </c>
      <c r="N249" s="4" t="s">
        <v>213</v>
      </c>
      <c r="O249" s="1">
        <v>678310</v>
      </c>
    </row>
    <row r="250" spans="1:23" x14ac:dyDescent="0.25">
      <c r="A250" s="18">
        <v>34912</v>
      </c>
      <c r="B250" s="1">
        <v>864990</v>
      </c>
      <c r="C250" s="1">
        <v>673030</v>
      </c>
      <c r="D250" s="1">
        <v>40510</v>
      </c>
      <c r="E250" s="1">
        <v>6010</v>
      </c>
      <c r="F250" s="1">
        <v>9470</v>
      </c>
      <c r="G250" s="1">
        <v>36660</v>
      </c>
      <c r="H250" s="1">
        <v>57870</v>
      </c>
      <c r="I250" s="4" t="s">
        <v>213</v>
      </c>
      <c r="J250" s="1">
        <v>2770</v>
      </c>
      <c r="K250" s="1">
        <v>2900</v>
      </c>
      <c r="L250" s="4">
        <v>420</v>
      </c>
      <c r="M250" s="1">
        <v>35350</v>
      </c>
      <c r="N250" s="4" t="s">
        <v>213</v>
      </c>
      <c r="O250" s="1">
        <v>732520</v>
      </c>
    </row>
    <row r="251" spans="1:23" x14ac:dyDescent="0.25">
      <c r="A251" s="18">
        <v>34943</v>
      </c>
      <c r="B251" s="1">
        <v>742170</v>
      </c>
      <c r="C251" s="1">
        <v>541250</v>
      </c>
      <c r="D251" s="1">
        <v>56560</v>
      </c>
      <c r="E251" s="1">
        <v>5800</v>
      </c>
      <c r="F251" s="1">
        <v>9420</v>
      </c>
      <c r="G251" s="1">
        <v>34170</v>
      </c>
      <c r="H251" s="1">
        <v>55560</v>
      </c>
      <c r="I251" s="4" t="s">
        <v>213</v>
      </c>
      <c r="J251" s="1">
        <v>2700</v>
      </c>
      <c r="K251" s="1">
        <v>2510</v>
      </c>
      <c r="L251" s="4">
        <v>370</v>
      </c>
      <c r="M251" s="1">
        <v>33840</v>
      </c>
      <c r="N251" s="4" t="s">
        <v>213</v>
      </c>
      <c r="O251" s="1">
        <v>710180</v>
      </c>
    </row>
    <row r="252" spans="1:23" x14ac:dyDescent="0.25">
      <c r="A252" s="18">
        <v>34973</v>
      </c>
      <c r="B252" s="1">
        <v>790820</v>
      </c>
      <c r="C252" s="1">
        <v>579360</v>
      </c>
      <c r="D252" s="1">
        <v>66210</v>
      </c>
      <c r="E252" s="1">
        <v>6280</v>
      </c>
      <c r="F252" s="1">
        <v>9400</v>
      </c>
      <c r="G252" s="1">
        <v>34860</v>
      </c>
      <c r="H252" s="1">
        <v>55160</v>
      </c>
      <c r="I252" s="4" t="s">
        <v>213</v>
      </c>
      <c r="J252" s="1">
        <v>2790</v>
      </c>
      <c r="K252" s="1">
        <v>2510</v>
      </c>
      <c r="L252" s="4">
        <v>360</v>
      </c>
      <c r="M252" s="1">
        <v>33890</v>
      </c>
      <c r="N252" s="4" t="s">
        <v>213</v>
      </c>
      <c r="O252" s="1">
        <v>713800</v>
      </c>
    </row>
    <row r="253" spans="1:23" x14ac:dyDescent="0.25">
      <c r="A253" s="18">
        <v>35004</v>
      </c>
      <c r="B253" s="1">
        <v>886840</v>
      </c>
      <c r="C253" s="1">
        <v>668600</v>
      </c>
      <c r="D253" s="1">
        <v>72040</v>
      </c>
      <c r="E253" s="1">
        <v>6880</v>
      </c>
      <c r="F253" s="1">
        <v>9400</v>
      </c>
      <c r="G253" s="1">
        <v>35050</v>
      </c>
      <c r="H253" s="1">
        <v>52890</v>
      </c>
      <c r="I253" s="4" t="s">
        <v>213</v>
      </c>
      <c r="J253" s="1">
        <v>2750</v>
      </c>
      <c r="K253" s="1">
        <v>4220</v>
      </c>
      <c r="L253" s="4">
        <v>370</v>
      </c>
      <c r="M253" s="1">
        <v>34660</v>
      </c>
      <c r="N253" s="4" t="s">
        <v>213</v>
      </c>
      <c r="O253" s="1">
        <v>730290</v>
      </c>
    </row>
    <row r="254" spans="1:23" x14ac:dyDescent="0.25">
      <c r="A254" s="18">
        <v>35034</v>
      </c>
      <c r="B254" s="1">
        <v>1011510</v>
      </c>
      <c r="C254" s="1">
        <v>775760</v>
      </c>
      <c r="D254" s="1">
        <v>76160</v>
      </c>
      <c r="E254" s="1">
        <v>6840</v>
      </c>
      <c r="F254" s="1">
        <v>9230</v>
      </c>
      <c r="G254" s="1">
        <v>35670</v>
      </c>
      <c r="H254" s="1">
        <v>50830</v>
      </c>
      <c r="I254" s="4" t="s">
        <v>213</v>
      </c>
      <c r="J254" s="1">
        <v>17780</v>
      </c>
      <c r="K254" s="1">
        <v>4300</v>
      </c>
      <c r="L254" s="4">
        <v>350</v>
      </c>
      <c r="M254" s="1">
        <v>34610</v>
      </c>
      <c r="N254" s="4" t="s">
        <v>213</v>
      </c>
      <c r="O254" s="1">
        <v>737800</v>
      </c>
    </row>
    <row r="255" spans="1:23" x14ac:dyDescent="0.25">
      <c r="A255" s="18">
        <v>35065</v>
      </c>
      <c r="B255" s="1">
        <v>1168900</v>
      </c>
      <c r="C255" s="1">
        <v>934630</v>
      </c>
      <c r="D255" s="1">
        <v>78770</v>
      </c>
      <c r="E255" s="1">
        <v>6480</v>
      </c>
      <c r="F255" s="1">
        <v>9060</v>
      </c>
      <c r="G255" s="1">
        <v>33260</v>
      </c>
      <c r="H255" s="1">
        <v>48010</v>
      </c>
      <c r="I255" s="4" t="s">
        <v>213</v>
      </c>
      <c r="J255" s="1">
        <v>19830</v>
      </c>
      <c r="K255" s="1">
        <v>5500</v>
      </c>
      <c r="L255" s="4">
        <v>320</v>
      </c>
      <c r="M255" s="1">
        <v>33060</v>
      </c>
      <c r="N255" s="4" t="s">
        <v>213</v>
      </c>
      <c r="O255" s="1">
        <v>749470</v>
      </c>
      <c r="Q255" s="4">
        <v>1996</v>
      </c>
      <c r="R255" s="1">
        <f t="shared" ref="R255" si="32">SUM(B255:B266)</f>
        <v>10937630</v>
      </c>
      <c r="V255" s="4">
        <v>1996</v>
      </c>
      <c r="W255" s="1">
        <f t="shared" ref="W255" si="33">AVERAGE(B255:B266)</f>
        <v>911469.16666666663</v>
      </c>
    </row>
    <row r="256" spans="1:23" x14ac:dyDescent="0.25">
      <c r="A256" s="18">
        <v>35096</v>
      </c>
      <c r="B256" s="1">
        <v>1170660</v>
      </c>
      <c r="C256" s="1">
        <v>928510</v>
      </c>
      <c r="D256" s="1">
        <v>83900</v>
      </c>
      <c r="E256" s="1">
        <v>6880</v>
      </c>
      <c r="F256" s="1">
        <v>8950</v>
      </c>
      <c r="G256" s="1">
        <v>35640</v>
      </c>
      <c r="H256" s="1">
        <v>47530</v>
      </c>
      <c r="I256" s="4" t="s">
        <v>213</v>
      </c>
      <c r="J256" s="1">
        <v>20340</v>
      </c>
      <c r="K256" s="1">
        <v>6270</v>
      </c>
      <c r="L256" s="4">
        <v>320</v>
      </c>
      <c r="M256" s="1">
        <v>32320</v>
      </c>
      <c r="N256" s="4" t="s">
        <v>213</v>
      </c>
      <c r="O256" s="1">
        <v>757010</v>
      </c>
      <c r="R256" s="1"/>
    </row>
    <row r="257" spans="1:23" x14ac:dyDescent="0.25">
      <c r="A257" s="18">
        <v>35125</v>
      </c>
      <c r="B257" s="1">
        <v>1154540</v>
      </c>
      <c r="C257" s="1">
        <v>915400</v>
      </c>
      <c r="D257" s="1">
        <v>81110</v>
      </c>
      <c r="E257" s="1">
        <v>6760</v>
      </c>
      <c r="F257" s="1">
        <v>8930</v>
      </c>
      <c r="G257" s="1">
        <v>36730</v>
      </c>
      <c r="H257" s="1">
        <v>48830</v>
      </c>
      <c r="I257" s="4" t="s">
        <v>213</v>
      </c>
      <c r="J257" s="1">
        <v>19740</v>
      </c>
      <c r="K257" s="1">
        <v>5830</v>
      </c>
      <c r="L257" s="4">
        <v>350</v>
      </c>
      <c r="M257" s="1">
        <v>30860</v>
      </c>
      <c r="N257" s="4" t="s">
        <v>213</v>
      </c>
      <c r="O257" s="1">
        <v>757200</v>
      </c>
      <c r="R257" s="1"/>
    </row>
    <row r="258" spans="1:23" x14ac:dyDescent="0.25">
      <c r="A258" s="18">
        <v>35156</v>
      </c>
      <c r="B258" s="1">
        <v>1049490</v>
      </c>
      <c r="C258" s="1">
        <v>826590</v>
      </c>
      <c r="D258" s="1">
        <v>70000</v>
      </c>
      <c r="E258" s="1">
        <v>4690</v>
      </c>
      <c r="F258" s="1">
        <v>9140</v>
      </c>
      <c r="G258" s="1">
        <v>34950</v>
      </c>
      <c r="H258" s="1">
        <v>51900</v>
      </c>
      <c r="I258" s="4" t="s">
        <v>213</v>
      </c>
      <c r="J258" s="1">
        <v>18080</v>
      </c>
      <c r="K258" s="1">
        <v>5190</v>
      </c>
      <c r="L258" s="4">
        <v>320</v>
      </c>
      <c r="M258" s="1">
        <v>28640</v>
      </c>
      <c r="N258" s="4" t="s">
        <v>213</v>
      </c>
      <c r="O258" s="1">
        <v>740220</v>
      </c>
    </row>
    <row r="259" spans="1:23" x14ac:dyDescent="0.25">
      <c r="A259" s="18">
        <v>35186</v>
      </c>
      <c r="B259" s="1">
        <v>888950</v>
      </c>
      <c r="C259" s="1">
        <v>687190</v>
      </c>
      <c r="D259" s="1">
        <v>57900</v>
      </c>
      <c r="E259" s="1">
        <v>3920</v>
      </c>
      <c r="F259" s="1">
        <v>9280</v>
      </c>
      <c r="G259" s="1">
        <v>34940</v>
      </c>
      <c r="H259" s="1">
        <v>53290</v>
      </c>
      <c r="I259" s="4" t="s">
        <v>213</v>
      </c>
      <c r="J259" s="1">
        <v>8970</v>
      </c>
      <c r="K259" s="1">
        <v>4550</v>
      </c>
      <c r="L259" s="4">
        <v>320</v>
      </c>
      <c r="M259" s="1">
        <v>28600</v>
      </c>
      <c r="N259" s="4" t="s">
        <v>213</v>
      </c>
      <c r="O259" s="1">
        <v>727310</v>
      </c>
    </row>
    <row r="260" spans="1:23" x14ac:dyDescent="0.25">
      <c r="A260" s="18">
        <v>35217</v>
      </c>
      <c r="B260" s="1">
        <v>779140</v>
      </c>
      <c r="C260" s="1">
        <v>590680</v>
      </c>
      <c r="D260" s="1">
        <v>50970</v>
      </c>
      <c r="E260" s="1">
        <v>3880</v>
      </c>
      <c r="F260" s="1">
        <v>9290</v>
      </c>
      <c r="G260" s="1">
        <v>35060</v>
      </c>
      <c r="H260" s="1">
        <v>54540</v>
      </c>
      <c r="I260" s="4" t="s">
        <v>213</v>
      </c>
      <c r="J260" s="4">
        <v>960</v>
      </c>
      <c r="K260" s="1">
        <v>3740</v>
      </c>
      <c r="L260" s="4">
        <v>370</v>
      </c>
      <c r="M260" s="1">
        <v>29660</v>
      </c>
      <c r="N260" s="4" t="s">
        <v>213</v>
      </c>
      <c r="O260" s="1">
        <v>707750</v>
      </c>
    </row>
    <row r="261" spans="1:23" x14ac:dyDescent="0.25">
      <c r="A261" s="18">
        <v>35247</v>
      </c>
      <c r="B261" s="1">
        <v>840480</v>
      </c>
      <c r="C261" s="1">
        <v>660550</v>
      </c>
      <c r="D261" s="1">
        <v>36130</v>
      </c>
      <c r="E261" s="1">
        <v>4840</v>
      </c>
      <c r="F261" s="1">
        <v>9250</v>
      </c>
      <c r="G261" s="1">
        <v>35430</v>
      </c>
      <c r="H261" s="1">
        <v>55910</v>
      </c>
      <c r="I261" s="4" t="s">
        <v>213</v>
      </c>
      <c r="J261" s="1">
        <v>2590</v>
      </c>
      <c r="K261" s="1">
        <v>2090</v>
      </c>
      <c r="L261" s="4">
        <v>410</v>
      </c>
      <c r="M261" s="1">
        <v>33290</v>
      </c>
      <c r="N261" s="4" t="s">
        <v>213</v>
      </c>
      <c r="O261" s="1">
        <v>716810</v>
      </c>
    </row>
    <row r="262" spans="1:23" x14ac:dyDescent="0.25">
      <c r="A262" s="18">
        <v>35278</v>
      </c>
      <c r="B262" s="1">
        <v>808550</v>
      </c>
      <c r="C262" s="1">
        <v>631240</v>
      </c>
      <c r="D262" s="1">
        <v>33020</v>
      </c>
      <c r="E262" s="1">
        <v>4480</v>
      </c>
      <c r="F262" s="1">
        <v>9020</v>
      </c>
      <c r="G262" s="1">
        <v>35160</v>
      </c>
      <c r="H262" s="1">
        <v>54660</v>
      </c>
      <c r="I262" s="4" t="s">
        <v>213</v>
      </c>
      <c r="J262" s="1">
        <v>2580</v>
      </c>
      <c r="K262" s="1">
        <v>2960</v>
      </c>
      <c r="L262" s="4">
        <v>420</v>
      </c>
      <c r="M262" s="1">
        <v>35000</v>
      </c>
      <c r="N262" s="4" t="s">
        <v>213</v>
      </c>
      <c r="O262" s="1">
        <v>690730</v>
      </c>
    </row>
    <row r="263" spans="1:23" x14ac:dyDescent="0.25">
      <c r="A263" s="18">
        <v>35309</v>
      </c>
      <c r="B263" s="1">
        <v>694040</v>
      </c>
      <c r="C263" s="1">
        <v>510040</v>
      </c>
      <c r="D263" s="1">
        <v>45090</v>
      </c>
      <c r="E263" s="1">
        <v>3800</v>
      </c>
      <c r="F263" s="1">
        <v>8900</v>
      </c>
      <c r="G263" s="1">
        <v>33250</v>
      </c>
      <c r="H263" s="1">
        <v>53630</v>
      </c>
      <c r="I263" s="4" t="s">
        <v>213</v>
      </c>
      <c r="J263" s="1">
        <v>2690</v>
      </c>
      <c r="K263" s="1">
        <v>2680</v>
      </c>
      <c r="L263" s="4">
        <v>410</v>
      </c>
      <c r="M263" s="1">
        <v>33560</v>
      </c>
      <c r="N263" s="4" t="s">
        <v>213</v>
      </c>
      <c r="O263" s="1">
        <v>678980</v>
      </c>
    </row>
    <row r="264" spans="1:23" x14ac:dyDescent="0.25">
      <c r="A264" s="18">
        <v>35339</v>
      </c>
      <c r="B264" s="1">
        <v>712410</v>
      </c>
      <c r="C264" s="1">
        <v>526130</v>
      </c>
      <c r="D264" s="1">
        <v>48450</v>
      </c>
      <c r="E264" s="1">
        <v>3610</v>
      </c>
      <c r="F264" s="1">
        <v>8730</v>
      </c>
      <c r="G264" s="1">
        <v>33810</v>
      </c>
      <c r="H264" s="1">
        <v>52850</v>
      </c>
      <c r="I264" s="4" t="s">
        <v>213</v>
      </c>
      <c r="J264" s="1">
        <v>2590</v>
      </c>
      <c r="K264" s="1">
        <v>2570</v>
      </c>
      <c r="L264" s="4">
        <v>380</v>
      </c>
      <c r="M264" s="1">
        <v>33310</v>
      </c>
      <c r="N264" s="4" t="s">
        <v>213</v>
      </c>
      <c r="O264" s="1">
        <v>660570</v>
      </c>
    </row>
    <row r="265" spans="1:23" x14ac:dyDescent="0.25">
      <c r="A265" s="18">
        <v>35370</v>
      </c>
      <c r="B265" s="1">
        <v>772280</v>
      </c>
      <c r="C265" s="1">
        <v>581950</v>
      </c>
      <c r="D265" s="1">
        <v>50810</v>
      </c>
      <c r="E265" s="1">
        <v>3590</v>
      </c>
      <c r="F265" s="1">
        <v>8630</v>
      </c>
      <c r="G265" s="1">
        <v>34070</v>
      </c>
      <c r="H265" s="1">
        <v>49970</v>
      </c>
      <c r="I265" s="4" t="s">
        <v>213</v>
      </c>
      <c r="J265" s="1">
        <v>2920</v>
      </c>
      <c r="K265" s="1">
        <v>2510</v>
      </c>
      <c r="L265" s="4">
        <v>360</v>
      </c>
      <c r="M265" s="1">
        <v>33980</v>
      </c>
      <c r="N265" s="4" t="s">
        <v>213</v>
      </c>
      <c r="O265" s="1">
        <v>643630</v>
      </c>
    </row>
    <row r="266" spans="1:23" x14ac:dyDescent="0.25">
      <c r="A266" s="18">
        <v>35400</v>
      </c>
      <c r="B266" s="1">
        <v>898190</v>
      </c>
      <c r="C266" s="1">
        <v>691680</v>
      </c>
      <c r="D266" s="1">
        <v>54560</v>
      </c>
      <c r="E266" s="1">
        <v>3560</v>
      </c>
      <c r="F266" s="1">
        <v>8590</v>
      </c>
      <c r="G266" s="1">
        <v>35250</v>
      </c>
      <c r="H266" s="1">
        <v>48290</v>
      </c>
      <c r="I266" s="4" t="s">
        <v>213</v>
      </c>
      <c r="J266" s="1">
        <v>16190</v>
      </c>
      <c r="K266" s="1">
        <v>2800</v>
      </c>
      <c r="L266" s="4">
        <v>330</v>
      </c>
      <c r="M266" s="1">
        <v>32240</v>
      </c>
      <c r="N266" s="4" t="s">
        <v>213</v>
      </c>
      <c r="O266" s="1">
        <v>653720</v>
      </c>
    </row>
    <row r="267" spans="1:23" x14ac:dyDescent="0.25">
      <c r="A267" s="18">
        <v>35431</v>
      </c>
      <c r="B267" s="1">
        <v>1013360</v>
      </c>
      <c r="C267" s="1">
        <v>823760</v>
      </c>
      <c r="D267" s="1">
        <v>46530</v>
      </c>
      <c r="E267" s="1">
        <v>2940</v>
      </c>
      <c r="F267" s="1">
        <v>7300</v>
      </c>
      <c r="G267" s="1">
        <v>33590</v>
      </c>
      <c r="H267" s="1">
        <v>46110</v>
      </c>
      <c r="I267" s="4" t="s">
        <v>213</v>
      </c>
      <c r="J267" s="1">
        <v>17800</v>
      </c>
      <c r="K267" s="1">
        <v>3440</v>
      </c>
      <c r="L267" s="4">
        <v>310</v>
      </c>
      <c r="M267" s="1">
        <v>31590</v>
      </c>
      <c r="N267" s="4" t="s">
        <v>213</v>
      </c>
      <c r="O267" s="1">
        <v>622260</v>
      </c>
      <c r="Q267" s="4">
        <v>1997</v>
      </c>
      <c r="R267" s="1">
        <f t="shared" ref="R267" si="34">SUM(B267:B278)</f>
        <v>9310390</v>
      </c>
      <c r="V267" s="4">
        <v>1997</v>
      </c>
      <c r="W267" s="1">
        <f t="shared" ref="W267" si="35">AVERAGE(B267:B278)</f>
        <v>775865.83333333337</v>
      </c>
    </row>
    <row r="268" spans="1:23" x14ac:dyDescent="0.25">
      <c r="A268" s="18">
        <v>35462</v>
      </c>
      <c r="B268" s="1">
        <v>997520</v>
      </c>
      <c r="C268" s="1">
        <v>798480</v>
      </c>
      <c r="D268" s="1">
        <v>53600</v>
      </c>
      <c r="E268" s="1">
        <v>3540</v>
      </c>
      <c r="F268" s="1">
        <v>6970</v>
      </c>
      <c r="G268" s="1">
        <v>35570</v>
      </c>
      <c r="H268" s="1">
        <v>46150</v>
      </c>
      <c r="I268" s="4" t="s">
        <v>213</v>
      </c>
      <c r="J268" s="1">
        <v>18790</v>
      </c>
      <c r="K268" s="1">
        <v>3110</v>
      </c>
      <c r="L268" s="4">
        <v>310</v>
      </c>
      <c r="M268" s="1">
        <v>30990</v>
      </c>
      <c r="N268" s="4" t="s">
        <v>213</v>
      </c>
      <c r="O268" s="1">
        <v>614720</v>
      </c>
      <c r="R268" s="1"/>
      <c r="W268" s="1"/>
    </row>
    <row r="269" spans="1:23" x14ac:dyDescent="0.25">
      <c r="A269" s="18">
        <v>35490</v>
      </c>
      <c r="B269" s="1">
        <v>971310</v>
      </c>
      <c r="C269" s="1">
        <v>777770</v>
      </c>
      <c r="D269" s="1">
        <v>48040</v>
      </c>
      <c r="E269" s="1">
        <v>3600</v>
      </c>
      <c r="F269" s="1">
        <v>6610</v>
      </c>
      <c r="G269" s="1">
        <v>36340</v>
      </c>
      <c r="H269" s="1">
        <v>47130</v>
      </c>
      <c r="I269" s="4" t="s">
        <v>213</v>
      </c>
      <c r="J269" s="1">
        <v>18950</v>
      </c>
      <c r="K269" s="1">
        <v>3000</v>
      </c>
      <c r="L269" s="4">
        <v>300</v>
      </c>
      <c r="M269" s="1">
        <v>29560</v>
      </c>
      <c r="N269" s="4" t="s">
        <v>213</v>
      </c>
      <c r="O269" s="1">
        <v>610010</v>
      </c>
    </row>
    <row r="270" spans="1:23" x14ac:dyDescent="0.25">
      <c r="A270" s="18">
        <v>35521</v>
      </c>
      <c r="B270" s="1">
        <v>880360</v>
      </c>
      <c r="C270" s="1">
        <v>696760</v>
      </c>
      <c r="D270" s="1">
        <v>41930</v>
      </c>
      <c r="E270" s="1">
        <v>2690</v>
      </c>
      <c r="F270" s="1">
        <v>5790</v>
      </c>
      <c r="G270" s="1">
        <v>35610</v>
      </c>
      <c r="H270" s="1">
        <v>49350</v>
      </c>
      <c r="I270" s="4" t="s">
        <v>213</v>
      </c>
      <c r="J270" s="1">
        <v>17740</v>
      </c>
      <c r="K270" s="1">
        <v>2380</v>
      </c>
      <c r="L270" s="4">
        <v>310</v>
      </c>
      <c r="M270" s="1">
        <v>27790</v>
      </c>
      <c r="N270" s="4" t="s">
        <v>213</v>
      </c>
      <c r="O270" s="1">
        <v>608360</v>
      </c>
    </row>
    <row r="271" spans="1:23" x14ac:dyDescent="0.25">
      <c r="A271" s="18">
        <v>35551</v>
      </c>
      <c r="B271" s="1">
        <v>745370</v>
      </c>
      <c r="C271" s="1">
        <v>577090</v>
      </c>
      <c r="D271" s="1">
        <v>32710</v>
      </c>
      <c r="E271" s="1">
        <v>2590</v>
      </c>
      <c r="F271" s="1">
        <v>5020</v>
      </c>
      <c r="G271" s="1">
        <v>35630</v>
      </c>
      <c r="H271" s="1">
        <v>51000</v>
      </c>
      <c r="I271" s="4" t="s">
        <v>213</v>
      </c>
      <c r="J271" s="1">
        <v>11280</v>
      </c>
      <c r="K271" s="1">
        <v>1880</v>
      </c>
      <c r="L271" s="4">
        <v>330</v>
      </c>
      <c r="M271" s="1">
        <v>27840</v>
      </c>
      <c r="N271" s="4" t="s">
        <v>213</v>
      </c>
      <c r="O271" s="1">
        <v>628690</v>
      </c>
    </row>
    <row r="272" spans="1:23" x14ac:dyDescent="0.25">
      <c r="A272" s="18">
        <v>35582</v>
      </c>
      <c r="B272" s="1">
        <v>641070</v>
      </c>
      <c r="C272" s="1">
        <v>485780</v>
      </c>
      <c r="D272" s="1">
        <v>25170</v>
      </c>
      <c r="E272" s="1">
        <v>2730</v>
      </c>
      <c r="F272" s="1">
        <v>4220</v>
      </c>
      <c r="G272" s="1">
        <v>35930</v>
      </c>
      <c r="H272" s="1">
        <v>53060</v>
      </c>
      <c r="I272" s="4" t="s">
        <v>213</v>
      </c>
      <c r="J272" s="1">
        <v>3260</v>
      </c>
      <c r="K272" s="1">
        <v>1170</v>
      </c>
      <c r="L272" s="4">
        <v>330</v>
      </c>
      <c r="M272" s="1">
        <v>29450</v>
      </c>
      <c r="N272" s="4" t="s">
        <v>213</v>
      </c>
      <c r="O272" s="1">
        <v>615920</v>
      </c>
    </row>
    <row r="273" spans="1:23" x14ac:dyDescent="0.25">
      <c r="A273" s="18">
        <v>35612</v>
      </c>
      <c r="B273" s="1">
        <v>704040</v>
      </c>
      <c r="C273" s="1">
        <v>556200</v>
      </c>
      <c r="D273" s="1">
        <v>16690</v>
      </c>
      <c r="E273" s="1">
        <v>2530</v>
      </c>
      <c r="F273" s="1">
        <v>3840</v>
      </c>
      <c r="G273" s="1">
        <v>36170</v>
      </c>
      <c r="H273" s="1">
        <v>52940</v>
      </c>
      <c r="I273" s="4" t="s">
        <v>213</v>
      </c>
      <c r="J273" s="1">
        <v>2820</v>
      </c>
      <c r="K273" s="4">
        <v>740</v>
      </c>
      <c r="L273" s="4">
        <v>370</v>
      </c>
      <c r="M273" s="1">
        <v>31750</v>
      </c>
      <c r="N273" s="4" t="s">
        <v>213</v>
      </c>
      <c r="O273" s="1">
        <v>607860</v>
      </c>
    </row>
    <row r="274" spans="1:23" x14ac:dyDescent="0.25">
      <c r="A274" s="18">
        <v>35643</v>
      </c>
      <c r="B274" s="1">
        <v>686310</v>
      </c>
      <c r="C274" s="1">
        <v>539860</v>
      </c>
      <c r="D274" s="1">
        <v>14110</v>
      </c>
      <c r="E274" s="1">
        <v>2320</v>
      </c>
      <c r="F274" s="1">
        <v>3640</v>
      </c>
      <c r="G274" s="1">
        <v>36290</v>
      </c>
      <c r="H274" s="1">
        <v>52580</v>
      </c>
      <c r="I274" s="4" t="s">
        <v>213</v>
      </c>
      <c r="J274" s="1">
        <v>2980</v>
      </c>
      <c r="K274" s="4">
        <v>830</v>
      </c>
      <c r="L274" s="4">
        <v>390</v>
      </c>
      <c r="M274" s="1">
        <v>33310</v>
      </c>
      <c r="N274" s="4" t="s">
        <v>213</v>
      </c>
      <c r="O274" s="1">
        <v>595930</v>
      </c>
    </row>
    <row r="275" spans="1:23" x14ac:dyDescent="0.25">
      <c r="A275" s="18">
        <v>35674</v>
      </c>
      <c r="B275" s="1">
        <v>584000</v>
      </c>
      <c r="C275" s="1">
        <v>429100</v>
      </c>
      <c r="D275" s="1">
        <v>28010</v>
      </c>
      <c r="E275" s="1">
        <v>1980</v>
      </c>
      <c r="F275" s="1">
        <v>3480</v>
      </c>
      <c r="G275" s="1">
        <v>33600</v>
      </c>
      <c r="H275" s="1">
        <v>51110</v>
      </c>
      <c r="I275" s="4" t="s">
        <v>213</v>
      </c>
      <c r="J275" s="1">
        <v>3100</v>
      </c>
      <c r="K275" s="4">
        <v>910</v>
      </c>
      <c r="L275" s="4">
        <v>390</v>
      </c>
      <c r="M275" s="1">
        <v>32330</v>
      </c>
      <c r="N275" s="4" t="s">
        <v>213</v>
      </c>
      <c r="O275" s="1">
        <v>599970</v>
      </c>
    </row>
    <row r="276" spans="1:23" x14ac:dyDescent="0.25">
      <c r="A276" s="18">
        <v>35704</v>
      </c>
      <c r="B276" s="1">
        <v>627010</v>
      </c>
      <c r="C276" s="1">
        <v>462860</v>
      </c>
      <c r="D276" s="1">
        <v>32280</v>
      </c>
      <c r="E276" s="1">
        <v>2110</v>
      </c>
      <c r="F276" s="1">
        <v>3460</v>
      </c>
      <c r="G276" s="1">
        <v>34470</v>
      </c>
      <c r="H276" s="1">
        <v>49560</v>
      </c>
      <c r="I276" s="4" t="s">
        <v>213</v>
      </c>
      <c r="J276" s="1">
        <v>8810</v>
      </c>
      <c r="K276" s="4">
        <v>680</v>
      </c>
      <c r="L276" s="4">
        <v>360</v>
      </c>
      <c r="M276" s="1">
        <v>32420</v>
      </c>
      <c r="N276" s="4" t="s">
        <v>213</v>
      </c>
      <c r="O276" s="1">
        <v>600830</v>
      </c>
    </row>
    <row r="277" spans="1:23" x14ac:dyDescent="0.25">
      <c r="A277" s="18">
        <v>35735</v>
      </c>
      <c r="B277" s="1">
        <v>698550</v>
      </c>
      <c r="C277" s="1">
        <v>525520</v>
      </c>
      <c r="D277" s="1">
        <v>34910</v>
      </c>
      <c r="E277" s="1">
        <v>2310</v>
      </c>
      <c r="F277" s="1">
        <v>3430</v>
      </c>
      <c r="G277" s="1">
        <v>33870</v>
      </c>
      <c r="H277" s="1">
        <v>47000</v>
      </c>
      <c r="I277" s="4" t="s">
        <v>213</v>
      </c>
      <c r="J277" s="1">
        <v>17820</v>
      </c>
      <c r="K277" s="4">
        <v>960</v>
      </c>
      <c r="L277" s="4">
        <v>370</v>
      </c>
      <c r="M277" s="1">
        <v>32370</v>
      </c>
      <c r="N277" s="4" t="s">
        <v>213</v>
      </c>
      <c r="O277" s="1">
        <v>592380</v>
      </c>
    </row>
    <row r="278" spans="1:23" x14ac:dyDescent="0.25">
      <c r="A278" s="18">
        <v>35765</v>
      </c>
      <c r="B278" s="1">
        <v>761490</v>
      </c>
      <c r="C278" s="1">
        <v>588170</v>
      </c>
      <c r="D278" s="1">
        <v>34640</v>
      </c>
      <c r="E278" s="1">
        <v>2420</v>
      </c>
      <c r="F278" s="1">
        <v>3390</v>
      </c>
      <c r="G278" s="1">
        <v>36230</v>
      </c>
      <c r="H278" s="1">
        <v>46100</v>
      </c>
      <c r="I278" s="4" t="s">
        <v>213</v>
      </c>
      <c r="J278" s="1">
        <v>18560</v>
      </c>
      <c r="K278" s="1">
        <v>1120</v>
      </c>
      <c r="L278" s="4">
        <v>320</v>
      </c>
      <c r="M278" s="1">
        <v>30550</v>
      </c>
      <c r="N278" s="4" t="s">
        <v>213</v>
      </c>
      <c r="O278" s="1">
        <v>557000</v>
      </c>
    </row>
    <row r="279" spans="1:23" x14ac:dyDescent="0.25">
      <c r="A279" s="18">
        <v>35796</v>
      </c>
      <c r="B279" s="1">
        <v>951880</v>
      </c>
      <c r="C279" s="1">
        <v>776320</v>
      </c>
      <c r="D279" s="1">
        <v>37880</v>
      </c>
      <c r="E279" s="1">
        <v>2450</v>
      </c>
      <c r="F279" s="1">
        <v>3310</v>
      </c>
      <c r="G279" s="1">
        <v>35130</v>
      </c>
      <c r="H279" s="1">
        <v>44250</v>
      </c>
      <c r="I279" s="4" t="s">
        <v>213</v>
      </c>
      <c r="J279" s="1">
        <v>20500</v>
      </c>
      <c r="K279" s="1">
        <v>1680</v>
      </c>
      <c r="L279" s="4">
        <v>280</v>
      </c>
      <c r="M279" s="1">
        <v>30080</v>
      </c>
      <c r="N279" s="4" t="s">
        <v>213</v>
      </c>
      <c r="O279" s="1">
        <v>586390</v>
      </c>
      <c r="Q279" s="4">
        <v>1998</v>
      </c>
      <c r="R279" s="1">
        <f t="shared" ref="R279" si="36">SUM(B279:B290)</f>
        <v>8942330</v>
      </c>
      <c r="V279" s="4">
        <v>1998</v>
      </c>
      <c r="W279" s="1">
        <f t="shared" ref="W279" si="37">AVERAGE(B279:B290)</f>
        <v>745194.16666666663</v>
      </c>
    </row>
    <row r="280" spans="1:23" x14ac:dyDescent="0.25">
      <c r="A280" s="18">
        <v>35827</v>
      </c>
      <c r="B280" s="1">
        <v>934090</v>
      </c>
      <c r="C280" s="1">
        <v>746430</v>
      </c>
      <c r="D280" s="1">
        <v>43190</v>
      </c>
      <c r="E280" s="1">
        <v>4090</v>
      </c>
      <c r="F280" s="1">
        <v>3360</v>
      </c>
      <c r="G280" s="1">
        <v>38210</v>
      </c>
      <c r="H280" s="1">
        <v>45040</v>
      </c>
      <c r="I280" s="4" t="s">
        <v>213</v>
      </c>
      <c r="J280" s="1">
        <v>21190</v>
      </c>
      <c r="K280" s="1">
        <v>2700</v>
      </c>
      <c r="L280" s="4">
        <v>310</v>
      </c>
      <c r="M280" s="1">
        <v>29570</v>
      </c>
      <c r="N280" s="4" t="s">
        <v>213</v>
      </c>
      <c r="O280" s="1">
        <v>574010</v>
      </c>
      <c r="R280" s="1"/>
    </row>
    <row r="281" spans="1:23" x14ac:dyDescent="0.25">
      <c r="A281" s="18">
        <v>35855</v>
      </c>
      <c r="B281" s="1">
        <v>918890</v>
      </c>
      <c r="C281" s="1">
        <v>735060</v>
      </c>
      <c r="D281" s="1">
        <v>39750</v>
      </c>
      <c r="E281" s="1">
        <v>4350</v>
      </c>
      <c r="F281" s="1">
        <v>3380</v>
      </c>
      <c r="G281" s="1">
        <v>37960</v>
      </c>
      <c r="H281" s="1">
        <v>46180</v>
      </c>
      <c r="I281" s="4" t="s">
        <v>213</v>
      </c>
      <c r="J281" s="1">
        <v>20400</v>
      </c>
      <c r="K281" s="1">
        <v>2920</v>
      </c>
      <c r="L281" s="4">
        <v>340</v>
      </c>
      <c r="M281" s="1">
        <v>28570</v>
      </c>
      <c r="N281" s="4" t="s">
        <v>213</v>
      </c>
      <c r="O281" s="1">
        <v>575750</v>
      </c>
      <c r="R281" s="1"/>
    </row>
    <row r="282" spans="1:23" x14ac:dyDescent="0.25">
      <c r="A282" s="18">
        <v>35886</v>
      </c>
      <c r="B282" s="1">
        <v>841470</v>
      </c>
      <c r="C282" s="1">
        <v>667070</v>
      </c>
      <c r="D282" s="1">
        <v>35230</v>
      </c>
      <c r="E282" s="1">
        <v>3680</v>
      </c>
      <c r="F282" s="1">
        <v>3360</v>
      </c>
      <c r="G282" s="1">
        <v>37340</v>
      </c>
      <c r="H282" s="1">
        <v>48230</v>
      </c>
      <c r="I282" s="4" t="s">
        <v>213</v>
      </c>
      <c r="J282" s="1">
        <v>16220</v>
      </c>
      <c r="K282" s="1">
        <v>3120</v>
      </c>
      <c r="L282" s="4">
        <v>350</v>
      </c>
      <c r="M282" s="1">
        <v>26880</v>
      </c>
      <c r="N282" s="4" t="s">
        <v>213</v>
      </c>
      <c r="O282" s="1">
        <v>582730</v>
      </c>
    </row>
    <row r="283" spans="1:23" x14ac:dyDescent="0.25">
      <c r="A283" s="18">
        <v>35916</v>
      </c>
      <c r="B283" s="1">
        <v>688030</v>
      </c>
      <c r="C283" s="1">
        <v>530770</v>
      </c>
      <c r="D283" s="1">
        <v>27350</v>
      </c>
      <c r="E283" s="1">
        <v>3310</v>
      </c>
      <c r="F283" s="1">
        <v>3450</v>
      </c>
      <c r="G283" s="1">
        <v>36910</v>
      </c>
      <c r="H283" s="1">
        <v>49930</v>
      </c>
      <c r="I283" s="4" t="s">
        <v>213</v>
      </c>
      <c r="J283" s="1">
        <v>6230</v>
      </c>
      <c r="K283" s="1">
        <v>3030</v>
      </c>
      <c r="L283" s="4">
        <v>390</v>
      </c>
      <c r="M283" s="1">
        <v>26680</v>
      </c>
      <c r="N283" s="4" t="s">
        <v>213</v>
      </c>
      <c r="O283" s="1">
        <v>579590</v>
      </c>
    </row>
    <row r="284" spans="1:23" x14ac:dyDescent="0.25">
      <c r="A284" s="18">
        <v>35947</v>
      </c>
      <c r="B284" s="1">
        <v>618990</v>
      </c>
      <c r="C284" s="1">
        <v>464420</v>
      </c>
      <c r="D284" s="1">
        <v>22240</v>
      </c>
      <c r="E284" s="1">
        <v>2760</v>
      </c>
      <c r="F284" s="1">
        <v>3540</v>
      </c>
      <c r="G284" s="1">
        <v>38380</v>
      </c>
      <c r="H284" s="1">
        <v>52050</v>
      </c>
      <c r="I284" s="4" t="s">
        <v>213</v>
      </c>
      <c r="J284" s="1">
        <v>3830</v>
      </c>
      <c r="K284" s="1">
        <v>2620</v>
      </c>
      <c r="L284" s="4">
        <v>430</v>
      </c>
      <c r="M284" s="1">
        <v>28730</v>
      </c>
      <c r="N284" s="4" t="s">
        <v>213</v>
      </c>
      <c r="O284" s="1">
        <v>589560</v>
      </c>
    </row>
    <row r="285" spans="1:23" x14ac:dyDescent="0.25">
      <c r="A285" s="18">
        <v>35977</v>
      </c>
      <c r="B285" s="1">
        <v>682420</v>
      </c>
      <c r="C285" s="1">
        <v>535400</v>
      </c>
      <c r="D285" s="1">
        <v>14980</v>
      </c>
      <c r="E285" s="1">
        <v>2480</v>
      </c>
      <c r="F285" s="1">
        <v>3420</v>
      </c>
      <c r="G285" s="1">
        <v>38520</v>
      </c>
      <c r="H285" s="1">
        <v>51820</v>
      </c>
      <c r="I285" s="4" t="s">
        <v>213</v>
      </c>
      <c r="J285" s="1">
        <v>2500</v>
      </c>
      <c r="K285" s="1">
        <v>1770</v>
      </c>
      <c r="L285" s="4">
        <v>430</v>
      </c>
      <c r="M285" s="1">
        <v>31100</v>
      </c>
      <c r="N285" s="4" t="s">
        <v>213</v>
      </c>
      <c r="O285" s="1">
        <v>585110</v>
      </c>
    </row>
    <row r="286" spans="1:23" x14ac:dyDescent="0.25">
      <c r="A286" s="18">
        <v>36008</v>
      </c>
      <c r="B286" s="1">
        <v>669320</v>
      </c>
      <c r="C286" s="1">
        <v>523080</v>
      </c>
      <c r="D286" s="1">
        <v>12880</v>
      </c>
      <c r="E286" s="1">
        <v>1950</v>
      </c>
      <c r="F286" s="1">
        <v>3280</v>
      </c>
      <c r="G286" s="1">
        <v>38850</v>
      </c>
      <c r="H286" s="1">
        <v>51860</v>
      </c>
      <c r="I286" s="4" t="s">
        <v>213</v>
      </c>
      <c r="J286" s="1">
        <v>2650</v>
      </c>
      <c r="K286" s="1">
        <v>1670</v>
      </c>
      <c r="L286" s="4">
        <v>430</v>
      </c>
      <c r="M286" s="1">
        <v>32660</v>
      </c>
      <c r="N286" s="4" t="s">
        <v>213</v>
      </c>
      <c r="O286" s="1">
        <v>576300</v>
      </c>
    </row>
    <row r="287" spans="1:23" x14ac:dyDescent="0.25">
      <c r="A287" s="18">
        <v>36039</v>
      </c>
      <c r="B287" s="1">
        <v>567150</v>
      </c>
      <c r="C287" s="1">
        <v>410690</v>
      </c>
      <c r="D287" s="1">
        <v>27470</v>
      </c>
      <c r="E287" s="1">
        <v>1670</v>
      </c>
      <c r="F287" s="1">
        <v>3110</v>
      </c>
      <c r="G287" s="1">
        <v>36370</v>
      </c>
      <c r="H287" s="1">
        <v>50800</v>
      </c>
      <c r="I287" s="4" t="s">
        <v>213</v>
      </c>
      <c r="J287" s="1">
        <v>2460</v>
      </c>
      <c r="K287" s="1">
        <v>2080</v>
      </c>
      <c r="L287" s="4">
        <v>400</v>
      </c>
      <c r="M287" s="1">
        <v>32120</v>
      </c>
      <c r="N287" s="4" t="s">
        <v>213</v>
      </c>
      <c r="O287" s="1">
        <v>574630</v>
      </c>
    </row>
    <row r="288" spans="1:23" x14ac:dyDescent="0.25">
      <c r="A288" s="18">
        <v>36069</v>
      </c>
      <c r="B288" s="1">
        <v>608380</v>
      </c>
      <c r="C288" s="1">
        <v>441390</v>
      </c>
      <c r="D288" s="1">
        <v>32710</v>
      </c>
      <c r="E288" s="1">
        <v>1860</v>
      </c>
      <c r="F288" s="1">
        <v>3070</v>
      </c>
      <c r="G288" s="1">
        <v>36850</v>
      </c>
      <c r="H288" s="1">
        <v>49840</v>
      </c>
      <c r="I288" s="4" t="s">
        <v>213</v>
      </c>
      <c r="J288" s="1">
        <v>8240</v>
      </c>
      <c r="K288" s="1">
        <v>2070</v>
      </c>
      <c r="L288" s="4">
        <v>380</v>
      </c>
      <c r="M288" s="1">
        <v>31980</v>
      </c>
      <c r="N288" s="4" t="s">
        <v>213</v>
      </c>
      <c r="O288" s="1">
        <v>573840</v>
      </c>
    </row>
    <row r="289" spans="1:23" x14ac:dyDescent="0.25">
      <c r="A289" s="18">
        <v>36100</v>
      </c>
      <c r="B289" s="1">
        <v>683490</v>
      </c>
      <c r="C289" s="1">
        <v>502640</v>
      </c>
      <c r="D289" s="1">
        <v>36140</v>
      </c>
      <c r="E289" s="1">
        <v>2080</v>
      </c>
      <c r="F289" s="1">
        <v>3280</v>
      </c>
      <c r="G289" s="1">
        <v>38700</v>
      </c>
      <c r="H289" s="1">
        <v>48240</v>
      </c>
      <c r="I289" s="4" t="s">
        <v>213</v>
      </c>
      <c r="J289" s="1">
        <v>16890</v>
      </c>
      <c r="K289" s="1">
        <v>3100</v>
      </c>
      <c r="L289" s="4">
        <v>410</v>
      </c>
      <c r="M289" s="1">
        <v>32020</v>
      </c>
      <c r="N289" s="4" t="s">
        <v>213</v>
      </c>
      <c r="O289" s="1">
        <v>565940</v>
      </c>
    </row>
    <row r="290" spans="1:23" x14ac:dyDescent="0.25">
      <c r="A290" s="18">
        <v>36130</v>
      </c>
      <c r="B290" s="1">
        <v>778220</v>
      </c>
      <c r="C290" s="1">
        <v>593440</v>
      </c>
      <c r="D290" s="1">
        <v>37270</v>
      </c>
      <c r="E290" s="1">
        <v>2370</v>
      </c>
      <c r="F290" s="1">
        <v>3150</v>
      </c>
      <c r="G290" s="1">
        <v>39780</v>
      </c>
      <c r="H290" s="1">
        <v>46760</v>
      </c>
      <c r="I290" s="4" t="s">
        <v>213</v>
      </c>
      <c r="J290" s="1">
        <v>19650</v>
      </c>
      <c r="K290" s="1">
        <v>3970</v>
      </c>
      <c r="L290" s="4">
        <v>400</v>
      </c>
      <c r="M290" s="1">
        <v>31440</v>
      </c>
      <c r="N290" s="4" t="s">
        <v>213</v>
      </c>
      <c r="O290" s="1">
        <v>562040</v>
      </c>
    </row>
    <row r="291" spans="1:23" x14ac:dyDescent="0.25">
      <c r="A291" s="18">
        <v>36161</v>
      </c>
      <c r="B291" s="1">
        <v>907510</v>
      </c>
      <c r="C291" s="1">
        <v>727210</v>
      </c>
      <c r="D291" s="1">
        <v>35900</v>
      </c>
      <c r="E291" s="1">
        <v>2420</v>
      </c>
      <c r="F291" s="1">
        <v>2930</v>
      </c>
      <c r="G291" s="1">
        <v>38040</v>
      </c>
      <c r="H291" s="1">
        <v>44340</v>
      </c>
      <c r="I291" s="4" t="s">
        <v>213</v>
      </c>
      <c r="J291" s="1">
        <v>20610</v>
      </c>
      <c r="K291" s="1">
        <v>4840</v>
      </c>
      <c r="L291" s="4">
        <v>360</v>
      </c>
      <c r="M291" s="1">
        <v>30860</v>
      </c>
      <c r="N291" s="4" t="s">
        <v>213</v>
      </c>
      <c r="O291" s="1">
        <v>549250</v>
      </c>
      <c r="Q291" s="4">
        <v>1999</v>
      </c>
      <c r="R291" s="1">
        <f t="shared" ref="R291" si="38">SUM(B291:B302)</f>
        <v>8403010</v>
      </c>
      <c r="V291" s="4">
        <v>1999</v>
      </c>
      <c r="W291" s="1">
        <f t="shared" ref="W291" si="39">AVERAGE(B291:B302)</f>
        <v>700250.83333333337</v>
      </c>
    </row>
    <row r="292" spans="1:23" x14ac:dyDescent="0.25">
      <c r="A292" s="18">
        <v>36192</v>
      </c>
      <c r="B292" s="1">
        <v>910510</v>
      </c>
      <c r="C292" s="1">
        <v>716570</v>
      </c>
      <c r="D292" s="1">
        <v>43690</v>
      </c>
      <c r="E292" s="1">
        <v>3040</v>
      </c>
      <c r="F292" s="1">
        <v>3180</v>
      </c>
      <c r="G292" s="1">
        <v>41280</v>
      </c>
      <c r="H292" s="1">
        <v>45380</v>
      </c>
      <c r="I292" s="4" t="s">
        <v>213</v>
      </c>
      <c r="J292" s="1">
        <v>21000</v>
      </c>
      <c r="K292" s="1">
        <v>5660</v>
      </c>
      <c r="L292" s="4">
        <v>380</v>
      </c>
      <c r="M292" s="1">
        <v>30320</v>
      </c>
      <c r="N292" s="4" t="s">
        <v>213</v>
      </c>
      <c r="O292" s="1">
        <v>550360</v>
      </c>
      <c r="R292" s="1"/>
      <c r="W292" s="1"/>
    </row>
    <row r="293" spans="1:23" x14ac:dyDescent="0.25">
      <c r="A293" s="18">
        <v>36220</v>
      </c>
      <c r="B293" s="1">
        <v>891810</v>
      </c>
      <c r="C293" s="1">
        <v>702240</v>
      </c>
      <c r="D293" s="1">
        <v>40490</v>
      </c>
      <c r="E293" s="1">
        <v>3300</v>
      </c>
      <c r="F293" s="1">
        <v>3340</v>
      </c>
      <c r="G293" s="1">
        <v>41040</v>
      </c>
      <c r="H293" s="1">
        <v>46870</v>
      </c>
      <c r="I293" s="4" t="s">
        <v>213</v>
      </c>
      <c r="J293" s="1">
        <v>20700</v>
      </c>
      <c r="K293" s="1">
        <v>4740</v>
      </c>
      <c r="L293" s="4">
        <v>380</v>
      </c>
      <c r="M293" s="1">
        <v>28710</v>
      </c>
      <c r="N293" s="4" t="s">
        <v>213</v>
      </c>
      <c r="O293" s="1">
        <v>549370</v>
      </c>
    </row>
    <row r="294" spans="1:23" x14ac:dyDescent="0.25">
      <c r="A294" s="18">
        <v>36251</v>
      </c>
      <c r="B294" s="1">
        <v>805570</v>
      </c>
      <c r="C294" s="1">
        <v>627260</v>
      </c>
      <c r="D294" s="1">
        <v>36390</v>
      </c>
      <c r="E294" s="1">
        <v>2150</v>
      </c>
      <c r="F294" s="1">
        <v>3360</v>
      </c>
      <c r="G294" s="1">
        <v>39960</v>
      </c>
      <c r="H294" s="1">
        <v>48170</v>
      </c>
      <c r="I294" s="4" t="s">
        <v>213</v>
      </c>
      <c r="J294" s="1">
        <v>16850</v>
      </c>
      <c r="K294" s="1">
        <v>3950</v>
      </c>
      <c r="L294" s="4">
        <v>370</v>
      </c>
      <c r="M294" s="1">
        <v>27110</v>
      </c>
      <c r="N294" s="4" t="s">
        <v>213</v>
      </c>
      <c r="O294" s="1">
        <v>548370</v>
      </c>
    </row>
    <row r="295" spans="1:23" x14ac:dyDescent="0.25">
      <c r="A295" s="18">
        <v>36281</v>
      </c>
      <c r="B295" s="1">
        <v>660700</v>
      </c>
      <c r="C295" s="1">
        <v>501670</v>
      </c>
      <c r="D295" s="1">
        <v>27860</v>
      </c>
      <c r="E295" s="1">
        <v>1910</v>
      </c>
      <c r="F295" s="1">
        <v>3460</v>
      </c>
      <c r="G295" s="1">
        <v>40050</v>
      </c>
      <c r="H295" s="1">
        <v>49400</v>
      </c>
      <c r="I295" s="4" t="s">
        <v>213</v>
      </c>
      <c r="J295" s="1">
        <v>5340</v>
      </c>
      <c r="K295" s="1">
        <v>3320</v>
      </c>
      <c r="L295" s="4">
        <v>370</v>
      </c>
      <c r="M295" s="1">
        <v>27330</v>
      </c>
      <c r="N295" s="4" t="s">
        <v>213</v>
      </c>
      <c r="O295" s="1">
        <v>550140</v>
      </c>
    </row>
    <row r="296" spans="1:23" x14ac:dyDescent="0.25">
      <c r="A296" s="18">
        <v>36312</v>
      </c>
      <c r="B296" s="1">
        <v>572030</v>
      </c>
      <c r="C296" s="1">
        <v>417740</v>
      </c>
      <c r="D296" s="1">
        <v>20970</v>
      </c>
      <c r="E296" s="1">
        <v>1970</v>
      </c>
      <c r="F296" s="1">
        <v>3450</v>
      </c>
      <c r="G296" s="1">
        <v>40970</v>
      </c>
      <c r="H296" s="1">
        <v>51520</v>
      </c>
      <c r="I296" s="4" t="s">
        <v>213</v>
      </c>
      <c r="J296" s="1">
        <v>3230</v>
      </c>
      <c r="K296" s="1">
        <v>2670</v>
      </c>
      <c r="L296" s="4">
        <v>380</v>
      </c>
      <c r="M296" s="1">
        <v>29130</v>
      </c>
      <c r="N296" s="4" t="s">
        <v>213</v>
      </c>
      <c r="O296" s="1">
        <v>531400</v>
      </c>
    </row>
    <row r="297" spans="1:23" x14ac:dyDescent="0.25">
      <c r="A297" s="18">
        <v>36342</v>
      </c>
      <c r="B297" s="1">
        <v>598800</v>
      </c>
      <c r="C297" s="1">
        <v>451150</v>
      </c>
      <c r="D297" s="1">
        <v>12770</v>
      </c>
      <c r="E297" s="1">
        <v>2090</v>
      </c>
      <c r="F297" s="1">
        <v>3260</v>
      </c>
      <c r="G297" s="1">
        <v>41420</v>
      </c>
      <c r="H297" s="1">
        <v>51680</v>
      </c>
      <c r="I297" s="4" t="s">
        <v>213</v>
      </c>
      <c r="J297" s="1">
        <v>2480</v>
      </c>
      <c r="K297" s="1">
        <v>2300</v>
      </c>
      <c r="L297" s="4">
        <v>400</v>
      </c>
      <c r="M297" s="1">
        <v>31240</v>
      </c>
      <c r="N297" s="4" t="s">
        <v>213</v>
      </c>
      <c r="O297" s="1">
        <v>492800</v>
      </c>
    </row>
    <row r="298" spans="1:23" x14ac:dyDescent="0.25">
      <c r="A298" s="18">
        <v>36373</v>
      </c>
      <c r="B298" s="1">
        <v>625710</v>
      </c>
      <c r="C298" s="1">
        <v>477180</v>
      </c>
      <c r="D298" s="1">
        <v>10670</v>
      </c>
      <c r="E298" s="1">
        <v>1880</v>
      </c>
      <c r="F298" s="1">
        <v>2980</v>
      </c>
      <c r="G298" s="1">
        <v>41440</v>
      </c>
      <c r="H298" s="1">
        <v>53230</v>
      </c>
      <c r="I298" s="4" t="s">
        <v>213</v>
      </c>
      <c r="J298" s="1">
        <v>2720</v>
      </c>
      <c r="K298" s="1">
        <v>2140</v>
      </c>
      <c r="L298" s="4">
        <v>420</v>
      </c>
      <c r="M298" s="1">
        <v>33050</v>
      </c>
      <c r="N298" s="4" t="s">
        <v>213</v>
      </c>
      <c r="O298" s="1">
        <v>523350</v>
      </c>
    </row>
    <row r="299" spans="1:23" x14ac:dyDescent="0.25">
      <c r="A299" s="18">
        <v>36404</v>
      </c>
      <c r="B299" s="1">
        <v>525980</v>
      </c>
      <c r="C299" s="1">
        <v>370560</v>
      </c>
      <c r="D299" s="1">
        <v>22770</v>
      </c>
      <c r="E299" s="1">
        <v>1580</v>
      </c>
      <c r="F299" s="1">
        <v>2790</v>
      </c>
      <c r="G299" s="1">
        <v>39440</v>
      </c>
      <c r="H299" s="1">
        <v>51890</v>
      </c>
      <c r="I299" s="4" t="s">
        <v>213</v>
      </c>
      <c r="J299" s="1">
        <v>2830</v>
      </c>
      <c r="K299" s="1">
        <v>1680</v>
      </c>
      <c r="L299" s="4">
        <v>380</v>
      </c>
      <c r="M299" s="1">
        <v>32070</v>
      </c>
      <c r="N299" s="4" t="s">
        <v>213</v>
      </c>
      <c r="O299" s="1">
        <v>518770</v>
      </c>
    </row>
    <row r="300" spans="1:23" x14ac:dyDescent="0.25">
      <c r="A300" s="18">
        <v>36434</v>
      </c>
      <c r="B300" s="1">
        <v>558750</v>
      </c>
      <c r="C300" s="1">
        <v>394920</v>
      </c>
      <c r="D300" s="1">
        <v>26350</v>
      </c>
      <c r="E300" s="1">
        <v>1490</v>
      </c>
      <c r="F300" s="1">
        <v>2780</v>
      </c>
      <c r="G300" s="1">
        <v>40310</v>
      </c>
      <c r="H300" s="1">
        <v>51290</v>
      </c>
      <c r="I300" s="4" t="s">
        <v>213</v>
      </c>
      <c r="J300" s="1">
        <v>7550</v>
      </c>
      <c r="K300" s="1">
        <v>1230</v>
      </c>
      <c r="L300" s="4">
        <v>390</v>
      </c>
      <c r="M300" s="1">
        <v>32440</v>
      </c>
      <c r="N300" s="4" t="s">
        <v>213</v>
      </c>
      <c r="O300" s="1">
        <v>514130</v>
      </c>
    </row>
    <row r="301" spans="1:23" x14ac:dyDescent="0.25">
      <c r="A301" s="18">
        <v>36465</v>
      </c>
      <c r="B301" s="1">
        <v>627010</v>
      </c>
      <c r="C301" s="1">
        <v>453110</v>
      </c>
      <c r="D301" s="1">
        <v>27730</v>
      </c>
      <c r="E301" s="1">
        <v>1440</v>
      </c>
      <c r="F301" s="1">
        <v>2790</v>
      </c>
      <c r="G301" s="1">
        <v>41490</v>
      </c>
      <c r="H301" s="1">
        <v>49340</v>
      </c>
      <c r="I301" s="4" t="s">
        <v>213</v>
      </c>
      <c r="J301" s="1">
        <v>16120</v>
      </c>
      <c r="K301" s="1">
        <v>1620</v>
      </c>
      <c r="L301" s="4">
        <v>380</v>
      </c>
      <c r="M301" s="1">
        <v>33000</v>
      </c>
      <c r="N301" s="4" t="s">
        <v>213</v>
      </c>
      <c r="O301" s="1">
        <v>508900</v>
      </c>
    </row>
    <row r="302" spans="1:23" x14ac:dyDescent="0.25">
      <c r="A302" s="18">
        <v>36495</v>
      </c>
      <c r="B302" s="1">
        <v>718630</v>
      </c>
      <c r="C302" s="1">
        <v>540360</v>
      </c>
      <c r="D302" s="1">
        <v>28510</v>
      </c>
      <c r="E302" s="1">
        <v>1500</v>
      </c>
      <c r="F302" s="1">
        <v>2820</v>
      </c>
      <c r="G302" s="1">
        <v>42840</v>
      </c>
      <c r="H302" s="1">
        <v>48210</v>
      </c>
      <c r="I302" s="4" t="s">
        <v>213</v>
      </c>
      <c r="J302" s="1">
        <v>19140</v>
      </c>
      <c r="K302" s="1">
        <v>1810</v>
      </c>
      <c r="L302" s="4">
        <v>400</v>
      </c>
      <c r="M302" s="1">
        <v>33060</v>
      </c>
      <c r="N302" s="4" t="s">
        <v>213</v>
      </c>
      <c r="O302" s="1">
        <v>511300</v>
      </c>
    </row>
    <row r="303" spans="1:23" x14ac:dyDescent="0.25">
      <c r="A303" s="18">
        <v>36526</v>
      </c>
      <c r="B303" s="1">
        <v>843670</v>
      </c>
      <c r="C303" s="1">
        <v>669440</v>
      </c>
      <c r="D303" s="1">
        <v>26920</v>
      </c>
      <c r="E303" s="1">
        <v>1500</v>
      </c>
      <c r="F303" s="1">
        <v>2630</v>
      </c>
      <c r="G303" s="1">
        <v>41830</v>
      </c>
      <c r="H303" s="1">
        <v>46350</v>
      </c>
      <c r="I303" s="4" t="s">
        <v>213</v>
      </c>
      <c r="J303" s="1">
        <v>20830</v>
      </c>
      <c r="K303" s="1">
        <v>1940</v>
      </c>
      <c r="L303" s="4">
        <v>380</v>
      </c>
      <c r="M303" s="1">
        <v>31870</v>
      </c>
      <c r="N303" s="4" t="s">
        <v>213</v>
      </c>
      <c r="O303" s="1">
        <v>506200</v>
      </c>
      <c r="Q303" s="4">
        <v>2000</v>
      </c>
      <c r="R303" s="1">
        <f t="shared" ref="R303" si="40">SUM(B303:B314)</f>
        <v>7852670</v>
      </c>
      <c r="V303" s="4">
        <v>2000</v>
      </c>
      <c r="W303" s="1">
        <f t="shared" ref="W303" si="41">AVERAGE(B303:B314)</f>
        <v>654389.16666666663</v>
      </c>
    </row>
    <row r="304" spans="1:23" x14ac:dyDescent="0.25">
      <c r="A304" s="18">
        <v>36557</v>
      </c>
      <c r="B304" s="1">
        <v>851220</v>
      </c>
      <c r="C304" s="1">
        <v>665610</v>
      </c>
      <c r="D304" s="1">
        <v>34510</v>
      </c>
      <c r="E304" s="1">
        <v>1790</v>
      </c>
      <c r="F304" s="1">
        <v>2890</v>
      </c>
      <c r="G304" s="1">
        <v>44520</v>
      </c>
      <c r="H304" s="1">
        <v>46860</v>
      </c>
      <c r="I304" s="4" t="s">
        <v>213</v>
      </c>
      <c r="J304" s="1">
        <v>21240</v>
      </c>
      <c r="K304" s="1">
        <v>2010</v>
      </c>
      <c r="L304" s="4">
        <v>370</v>
      </c>
      <c r="M304" s="1">
        <v>31430</v>
      </c>
      <c r="N304" s="4" t="s">
        <v>213</v>
      </c>
      <c r="O304" s="1">
        <v>511140</v>
      </c>
      <c r="R304" s="1"/>
    </row>
    <row r="305" spans="1:23" x14ac:dyDescent="0.25">
      <c r="A305" s="18">
        <v>36586</v>
      </c>
      <c r="B305" s="1">
        <v>825820</v>
      </c>
      <c r="C305" s="1">
        <v>643590</v>
      </c>
      <c r="D305" s="1">
        <v>31960</v>
      </c>
      <c r="E305" s="1">
        <v>1650</v>
      </c>
      <c r="F305" s="1">
        <v>2950</v>
      </c>
      <c r="G305" s="1">
        <v>45090</v>
      </c>
      <c r="H305" s="1">
        <v>47790</v>
      </c>
      <c r="I305" s="4" t="s">
        <v>213</v>
      </c>
      <c r="J305" s="1">
        <v>21110</v>
      </c>
      <c r="K305" s="1">
        <v>1230</v>
      </c>
      <c r="L305" s="4">
        <v>380</v>
      </c>
      <c r="M305" s="1">
        <v>30090</v>
      </c>
      <c r="N305" s="4" t="s">
        <v>213</v>
      </c>
      <c r="O305" s="1">
        <v>503510</v>
      </c>
      <c r="R305" s="1"/>
    </row>
    <row r="306" spans="1:23" x14ac:dyDescent="0.25">
      <c r="A306" s="18">
        <v>36617</v>
      </c>
      <c r="B306" s="1">
        <v>743100</v>
      </c>
      <c r="C306" s="1">
        <v>567470</v>
      </c>
      <c r="D306" s="1">
        <v>29340</v>
      </c>
      <c r="E306" s="1">
        <v>1010</v>
      </c>
      <c r="F306" s="1">
        <v>2950</v>
      </c>
      <c r="G306" s="1">
        <v>44630</v>
      </c>
      <c r="H306" s="1">
        <v>49520</v>
      </c>
      <c r="I306" s="4" t="s">
        <v>213</v>
      </c>
      <c r="J306" s="1">
        <v>17830</v>
      </c>
      <c r="K306" s="1">
        <v>1450</v>
      </c>
      <c r="L306" s="4">
        <v>370</v>
      </c>
      <c r="M306" s="1">
        <v>28530</v>
      </c>
      <c r="N306" s="4" t="s">
        <v>213</v>
      </c>
      <c r="O306" s="1">
        <v>497520</v>
      </c>
    </row>
    <row r="307" spans="1:23" x14ac:dyDescent="0.25">
      <c r="A307" s="18">
        <v>36647</v>
      </c>
      <c r="B307" s="1">
        <v>594830</v>
      </c>
      <c r="C307" s="1">
        <v>436540</v>
      </c>
      <c r="D307" s="1">
        <v>22400</v>
      </c>
      <c r="E307" s="4">
        <v>910</v>
      </c>
      <c r="F307" s="1">
        <v>3040</v>
      </c>
      <c r="G307" s="1">
        <v>44050</v>
      </c>
      <c r="H307" s="1">
        <v>51380</v>
      </c>
      <c r="I307" s="4" t="s">
        <v>213</v>
      </c>
      <c r="J307" s="1">
        <v>5020</v>
      </c>
      <c r="K307" s="1">
        <v>1710</v>
      </c>
      <c r="L307" s="4">
        <v>370</v>
      </c>
      <c r="M307" s="1">
        <v>29400</v>
      </c>
      <c r="N307" s="4" t="s">
        <v>213</v>
      </c>
      <c r="O307" s="1">
        <v>480020</v>
      </c>
    </row>
    <row r="308" spans="1:23" x14ac:dyDescent="0.25">
      <c r="A308" s="18">
        <v>36678</v>
      </c>
      <c r="B308" s="1">
        <v>532680</v>
      </c>
      <c r="C308" s="1">
        <v>378300</v>
      </c>
      <c r="D308" s="1">
        <v>17870</v>
      </c>
      <c r="E308" s="4">
        <v>950</v>
      </c>
      <c r="F308" s="1">
        <v>2980</v>
      </c>
      <c r="G308" s="1">
        <v>44980</v>
      </c>
      <c r="H308" s="1">
        <v>52390</v>
      </c>
      <c r="I308" s="4" t="s">
        <v>213</v>
      </c>
      <c r="J308" s="1">
        <v>3250</v>
      </c>
      <c r="K308" s="1">
        <v>1260</v>
      </c>
      <c r="L308" s="4">
        <v>370</v>
      </c>
      <c r="M308" s="1">
        <v>30330</v>
      </c>
      <c r="N308" s="4" t="s">
        <v>213</v>
      </c>
      <c r="O308" s="1">
        <v>482560</v>
      </c>
    </row>
    <row r="309" spans="1:23" x14ac:dyDescent="0.25">
      <c r="A309" s="18">
        <v>36708</v>
      </c>
      <c r="B309" s="1">
        <v>549530</v>
      </c>
      <c r="C309" s="1">
        <v>400340</v>
      </c>
      <c r="D309" s="1">
        <v>10710</v>
      </c>
      <c r="E309" s="1">
        <v>1050</v>
      </c>
      <c r="F309" s="1">
        <v>2870</v>
      </c>
      <c r="G309" s="1">
        <v>45560</v>
      </c>
      <c r="H309" s="1">
        <v>52320</v>
      </c>
      <c r="I309" s="4" t="s">
        <v>213</v>
      </c>
      <c r="J309" s="1">
        <v>3110</v>
      </c>
      <c r="K309" s="4">
        <v>970</v>
      </c>
      <c r="L309" s="4">
        <v>360</v>
      </c>
      <c r="M309" s="1">
        <v>32240</v>
      </c>
      <c r="N309" s="4" t="s">
        <v>213</v>
      </c>
      <c r="O309" s="1">
        <v>436730</v>
      </c>
    </row>
    <row r="310" spans="1:23" x14ac:dyDescent="0.25">
      <c r="A310" s="18">
        <v>36739</v>
      </c>
      <c r="B310" s="1">
        <v>603540</v>
      </c>
      <c r="C310" s="1">
        <v>452000</v>
      </c>
      <c r="D310" s="1">
        <v>8790</v>
      </c>
      <c r="E310" s="1">
        <v>1090</v>
      </c>
      <c r="F310" s="1">
        <v>2650</v>
      </c>
      <c r="G310" s="1">
        <v>46300</v>
      </c>
      <c r="H310" s="1">
        <v>52860</v>
      </c>
      <c r="I310" s="4" t="s">
        <v>213</v>
      </c>
      <c r="J310" s="1">
        <v>4250</v>
      </c>
      <c r="K310" s="4">
        <v>970</v>
      </c>
      <c r="L310" s="4">
        <v>400</v>
      </c>
      <c r="M310" s="1">
        <v>34240</v>
      </c>
      <c r="N310" s="4" t="s">
        <v>213</v>
      </c>
      <c r="O310" s="1">
        <v>491880</v>
      </c>
    </row>
    <row r="311" spans="1:23" x14ac:dyDescent="0.25">
      <c r="A311" s="18">
        <v>36770</v>
      </c>
      <c r="B311" s="1">
        <v>495770</v>
      </c>
      <c r="C311" s="1">
        <v>338190</v>
      </c>
      <c r="D311" s="1">
        <v>20990</v>
      </c>
      <c r="E311" s="1">
        <v>1010</v>
      </c>
      <c r="F311" s="1">
        <v>2500</v>
      </c>
      <c r="G311" s="1">
        <v>43470</v>
      </c>
      <c r="H311" s="1">
        <v>50790</v>
      </c>
      <c r="I311" s="4" t="s">
        <v>213</v>
      </c>
      <c r="J311" s="1">
        <v>4120</v>
      </c>
      <c r="K311" s="4">
        <v>980</v>
      </c>
      <c r="L311" s="4">
        <v>380</v>
      </c>
      <c r="M311" s="1">
        <v>33340</v>
      </c>
      <c r="N311" s="4" t="s">
        <v>213</v>
      </c>
      <c r="O311" s="1">
        <v>473200</v>
      </c>
    </row>
    <row r="312" spans="1:23" x14ac:dyDescent="0.25">
      <c r="A312" s="18">
        <v>36800</v>
      </c>
      <c r="B312" s="1">
        <v>523110</v>
      </c>
      <c r="C312" s="1">
        <v>359150</v>
      </c>
      <c r="D312" s="1">
        <v>26310</v>
      </c>
      <c r="E312" s="1">
        <v>1040</v>
      </c>
      <c r="F312" s="1">
        <v>2530</v>
      </c>
      <c r="G312" s="1">
        <v>44390</v>
      </c>
      <c r="H312" s="1">
        <v>49770</v>
      </c>
      <c r="I312" s="4" t="s">
        <v>213</v>
      </c>
      <c r="J312" s="1">
        <v>4540</v>
      </c>
      <c r="K312" s="1">
        <v>1780</v>
      </c>
      <c r="L312" s="4">
        <v>370</v>
      </c>
      <c r="M312" s="1">
        <v>33240</v>
      </c>
      <c r="N312" s="4" t="s">
        <v>213</v>
      </c>
      <c r="O312" s="1">
        <v>467320</v>
      </c>
    </row>
    <row r="313" spans="1:23" x14ac:dyDescent="0.25">
      <c r="A313" s="18">
        <v>36831</v>
      </c>
      <c r="B313" s="1">
        <v>601940</v>
      </c>
      <c r="C313" s="1">
        <v>422020</v>
      </c>
      <c r="D313" s="1">
        <v>29290</v>
      </c>
      <c r="E313" s="1">
        <v>1070</v>
      </c>
      <c r="F313" s="1">
        <v>2600</v>
      </c>
      <c r="G313" s="1">
        <v>45630</v>
      </c>
      <c r="H313" s="1">
        <v>46930</v>
      </c>
      <c r="I313" s="4" t="s">
        <v>213</v>
      </c>
      <c r="J313" s="1">
        <v>18050</v>
      </c>
      <c r="K313" s="1">
        <v>2030</v>
      </c>
      <c r="L313" s="4">
        <v>360</v>
      </c>
      <c r="M313" s="1">
        <v>33970</v>
      </c>
      <c r="N313" s="4" t="s">
        <v>213</v>
      </c>
      <c r="O313" s="1">
        <v>472330</v>
      </c>
    </row>
    <row r="314" spans="1:23" x14ac:dyDescent="0.25">
      <c r="A314" s="18">
        <v>36861</v>
      </c>
      <c r="B314" s="1">
        <v>687460</v>
      </c>
      <c r="C314" s="1">
        <v>503910</v>
      </c>
      <c r="D314" s="1">
        <v>31360</v>
      </c>
      <c r="E314" s="1">
        <v>1050</v>
      </c>
      <c r="F314" s="1">
        <v>2610</v>
      </c>
      <c r="G314" s="1">
        <v>46690</v>
      </c>
      <c r="H314" s="1">
        <v>45420</v>
      </c>
      <c r="I314" s="4" t="s">
        <v>213</v>
      </c>
      <c r="J314" s="1">
        <v>20410</v>
      </c>
      <c r="K314" s="1">
        <v>2330</v>
      </c>
      <c r="L314" s="4">
        <v>340</v>
      </c>
      <c r="M314" s="1">
        <v>33350</v>
      </c>
      <c r="N314" s="4" t="s">
        <v>213</v>
      </c>
      <c r="O314" s="1">
        <v>476550</v>
      </c>
    </row>
    <row r="315" spans="1:23" x14ac:dyDescent="0.25">
      <c r="A315" s="18">
        <v>36892</v>
      </c>
      <c r="B315" s="1">
        <v>829730</v>
      </c>
      <c r="C315" s="1">
        <v>646160</v>
      </c>
      <c r="D315" s="1">
        <v>33690</v>
      </c>
      <c r="E315" s="1">
        <v>1100</v>
      </c>
      <c r="F315" s="1">
        <v>2420</v>
      </c>
      <c r="G315" s="1">
        <v>45070</v>
      </c>
      <c r="H315" s="1">
        <v>44380</v>
      </c>
      <c r="I315" s="4" t="s">
        <v>213</v>
      </c>
      <c r="J315" s="1">
        <v>21710</v>
      </c>
      <c r="K315" s="1">
        <v>3550</v>
      </c>
      <c r="L315" s="4">
        <v>300</v>
      </c>
      <c r="M315" s="1">
        <v>31360</v>
      </c>
      <c r="N315" s="4" t="s">
        <v>213</v>
      </c>
      <c r="O315" s="1">
        <v>489750</v>
      </c>
      <c r="Q315" s="4">
        <v>2001</v>
      </c>
      <c r="R315" s="1">
        <f t="shared" ref="R315" si="42">SUM(B315:B326)</f>
        <v>8828060</v>
      </c>
      <c r="V315" s="4">
        <v>2001</v>
      </c>
      <c r="W315" s="1">
        <f t="shared" ref="W315" si="43">AVERAGE(B315:B326)</f>
        <v>735671.66666666663</v>
      </c>
    </row>
    <row r="316" spans="1:23" x14ac:dyDescent="0.25">
      <c r="A316" s="18">
        <v>36923</v>
      </c>
      <c r="B316" s="1">
        <v>840500</v>
      </c>
      <c r="C316" s="1">
        <v>645220</v>
      </c>
      <c r="D316" s="1">
        <v>37150</v>
      </c>
      <c r="E316" s="1">
        <v>1370</v>
      </c>
      <c r="F316" s="1">
        <v>2520</v>
      </c>
      <c r="G316" s="1">
        <v>48460</v>
      </c>
      <c r="H316" s="1">
        <v>48110</v>
      </c>
      <c r="I316" s="4" t="s">
        <v>213</v>
      </c>
      <c r="J316" s="1">
        <v>22040</v>
      </c>
      <c r="K316" s="1">
        <v>4750</v>
      </c>
      <c r="L316" s="4">
        <v>360</v>
      </c>
      <c r="M316" s="1">
        <v>30520</v>
      </c>
      <c r="N316" s="4" t="s">
        <v>213</v>
      </c>
      <c r="O316" s="1">
        <v>495990</v>
      </c>
      <c r="R316" s="1"/>
      <c r="W316" s="1"/>
    </row>
    <row r="317" spans="1:23" x14ac:dyDescent="0.25">
      <c r="A317" s="18">
        <v>36951</v>
      </c>
      <c r="B317" s="1">
        <v>844080</v>
      </c>
      <c r="C317" s="1">
        <v>646250</v>
      </c>
      <c r="D317" s="1">
        <v>34670</v>
      </c>
      <c r="E317" s="1">
        <v>1440</v>
      </c>
      <c r="F317" s="1">
        <v>2560</v>
      </c>
      <c r="G317" s="1">
        <v>49740</v>
      </c>
      <c r="H317" s="1">
        <v>51610</v>
      </c>
      <c r="I317" s="4" t="s">
        <v>213</v>
      </c>
      <c r="J317" s="1">
        <v>21920</v>
      </c>
      <c r="K317" s="1">
        <v>5870</v>
      </c>
      <c r="L317" s="4">
        <v>420</v>
      </c>
      <c r="M317" s="1">
        <v>29610</v>
      </c>
      <c r="N317" s="4" t="s">
        <v>213</v>
      </c>
      <c r="O317" s="1">
        <v>506900</v>
      </c>
    </row>
    <row r="318" spans="1:23" x14ac:dyDescent="0.25">
      <c r="A318" s="18">
        <v>36982</v>
      </c>
      <c r="B318" s="1">
        <v>765820</v>
      </c>
      <c r="C318" s="1">
        <v>572600</v>
      </c>
      <c r="D318" s="1">
        <v>30440</v>
      </c>
      <c r="E318" s="1">
        <v>1130</v>
      </c>
      <c r="F318" s="1">
        <v>2540</v>
      </c>
      <c r="G318" s="1">
        <v>48670</v>
      </c>
      <c r="H318" s="1">
        <v>57500</v>
      </c>
      <c r="I318" s="4" t="s">
        <v>213</v>
      </c>
      <c r="J318" s="1">
        <v>15730</v>
      </c>
      <c r="K318" s="1">
        <v>7080</v>
      </c>
      <c r="L318" s="4">
        <v>500</v>
      </c>
      <c r="M318" s="1">
        <v>29630</v>
      </c>
      <c r="N318" s="4" t="s">
        <v>213</v>
      </c>
      <c r="O318" s="1">
        <v>503860</v>
      </c>
    </row>
    <row r="319" spans="1:23" x14ac:dyDescent="0.25">
      <c r="A319" s="18">
        <v>37012</v>
      </c>
      <c r="B319" s="1">
        <v>645430</v>
      </c>
      <c r="C319" s="1">
        <v>460890</v>
      </c>
      <c r="D319" s="1">
        <v>24900</v>
      </c>
      <c r="E319" s="1">
        <v>1120</v>
      </c>
      <c r="F319" s="1">
        <v>2700</v>
      </c>
      <c r="G319" s="1">
        <v>48450</v>
      </c>
      <c r="H319" s="1">
        <v>57490</v>
      </c>
      <c r="I319" s="4" t="s">
        <v>213</v>
      </c>
      <c r="J319" s="1">
        <v>5200</v>
      </c>
      <c r="K319" s="1">
        <v>9570</v>
      </c>
      <c r="L319" s="4">
        <v>590</v>
      </c>
      <c r="M319" s="1">
        <v>34520</v>
      </c>
      <c r="N319" s="4" t="s">
        <v>213</v>
      </c>
      <c r="O319" s="1">
        <v>508070</v>
      </c>
    </row>
    <row r="320" spans="1:23" x14ac:dyDescent="0.25">
      <c r="A320" s="18">
        <v>37043</v>
      </c>
      <c r="B320" s="1">
        <v>586660</v>
      </c>
      <c r="C320" s="1">
        <v>402760</v>
      </c>
      <c r="D320" s="1">
        <v>19540</v>
      </c>
      <c r="E320" s="1">
        <v>1160</v>
      </c>
      <c r="F320" s="1">
        <v>2720</v>
      </c>
      <c r="G320" s="1">
        <v>49270</v>
      </c>
      <c r="H320" s="1">
        <v>57770</v>
      </c>
      <c r="I320" s="4" t="s">
        <v>213</v>
      </c>
      <c r="J320" s="1">
        <v>2950</v>
      </c>
      <c r="K320" s="1">
        <v>8760</v>
      </c>
      <c r="L320" s="4">
        <v>720</v>
      </c>
      <c r="M320" s="1">
        <v>41020</v>
      </c>
      <c r="N320" s="4" t="s">
        <v>213</v>
      </c>
      <c r="O320" s="1">
        <v>514300</v>
      </c>
    </row>
    <row r="321" spans="1:23" x14ac:dyDescent="0.25">
      <c r="A321" s="18">
        <v>37073</v>
      </c>
      <c r="B321" s="1">
        <v>693920</v>
      </c>
      <c r="C321" s="1">
        <v>501610</v>
      </c>
      <c r="D321" s="1">
        <v>11010</v>
      </c>
      <c r="E321" s="1">
        <v>1200</v>
      </c>
      <c r="F321" s="1">
        <v>2690</v>
      </c>
      <c r="G321" s="1">
        <v>50640</v>
      </c>
      <c r="H321" s="1">
        <v>59030</v>
      </c>
      <c r="I321" s="4" t="s">
        <v>213</v>
      </c>
      <c r="J321" s="1">
        <v>4500</v>
      </c>
      <c r="K321" s="1">
        <v>5890</v>
      </c>
      <c r="L321" s="4">
        <v>930</v>
      </c>
      <c r="M321" s="1">
        <v>56420</v>
      </c>
      <c r="N321" s="4" t="s">
        <v>213</v>
      </c>
      <c r="O321" s="1">
        <v>546010</v>
      </c>
    </row>
    <row r="322" spans="1:23" x14ac:dyDescent="0.25">
      <c r="A322" s="18">
        <v>37104</v>
      </c>
      <c r="B322" s="1">
        <v>700510</v>
      </c>
      <c r="C322" s="1">
        <v>493380</v>
      </c>
      <c r="D322" s="1">
        <v>9320</v>
      </c>
      <c r="E322" s="1">
        <v>1070</v>
      </c>
      <c r="F322" s="1">
        <v>2550</v>
      </c>
      <c r="G322" s="1">
        <v>50960</v>
      </c>
      <c r="H322" s="1">
        <v>58650</v>
      </c>
      <c r="I322" s="4" t="s">
        <v>213</v>
      </c>
      <c r="J322" s="1">
        <v>5240</v>
      </c>
      <c r="K322" s="1">
        <v>7690</v>
      </c>
      <c r="L322" s="1">
        <v>1110</v>
      </c>
      <c r="M322" s="1">
        <v>70550</v>
      </c>
      <c r="N322" s="4" t="s">
        <v>213</v>
      </c>
      <c r="O322" s="1">
        <v>531940</v>
      </c>
    </row>
    <row r="323" spans="1:23" x14ac:dyDescent="0.25">
      <c r="A323" s="18">
        <v>37135</v>
      </c>
      <c r="B323" s="1">
        <v>608800</v>
      </c>
      <c r="C323" s="1">
        <v>382880</v>
      </c>
      <c r="D323" s="1">
        <v>21330</v>
      </c>
      <c r="E323" s="4">
        <v>860</v>
      </c>
      <c r="F323" s="1">
        <v>2450</v>
      </c>
      <c r="G323" s="1">
        <v>46990</v>
      </c>
      <c r="H323" s="1">
        <v>57900</v>
      </c>
      <c r="I323" s="4" t="s">
        <v>213</v>
      </c>
      <c r="J323" s="1">
        <v>5680</v>
      </c>
      <c r="K323" s="1">
        <v>7680</v>
      </c>
      <c r="L323" s="1">
        <v>1180</v>
      </c>
      <c r="M323" s="1">
        <v>81840</v>
      </c>
      <c r="N323" s="4" t="s">
        <v>213</v>
      </c>
      <c r="O323" s="1">
        <v>533880</v>
      </c>
    </row>
    <row r="324" spans="1:23" x14ac:dyDescent="0.25">
      <c r="A324" s="18">
        <v>37165</v>
      </c>
      <c r="B324" s="1">
        <v>660410</v>
      </c>
      <c r="C324" s="1">
        <v>415820</v>
      </c>
      <c r="D324" s="1">
        <v>26830</v>
      </c>
      <c r="E324" s="4">
        <v>810</v>
      </c>
      <c r="F324" s="1">
        <v>2480</v>
      </c>
      <c r="G324" s="1">
        <v>47490</v>
      </c>
      <c r="H324" s="1">
        <v>58380</v>
      </c>
      <c r="I324" s="4" t="s">
        <v>213</v>
      </c>
      <c r="J324" s="1">
        <v>6110</v>
      </c>
      <c r="K324" s="1">
        <v>7760</v>
      </c>
      <c r="L324" s="1">
        <v>1250</v>
      </c>
      <c r="M324" s="1">
        <v>93510</v>
      </c>
      <c r="N324" s="4" t="s">
        <v>213</v>
      </c>
      <c r="O324" s="1">
        <v>539640</v>
      </c>
    </row>
    <row r="325" spans="1:23" x14ac:dyDescent="0.25">
      <c r="A325" s="18">
        <v>37196</v>
      </c>
      <c r="B325" s="1">
        <v>772250</v>
      </c>
      <c r="C325" s="1">
        <v>498000</v>
      </c>
      <c r="D325" s="1">
        <v>28380</v>
      </c>
      <c r="E325" s="4">
        <v>870</v>
      </c>
      <c r="F325" s="1">
        <v>2560</v>
      </c>
      <c r="G325" s="1">
        <v>48140</v>
      </c>
      <c r="H325" s="1">
        <v>55960</v>
      </c>
      <c r="I325" s="4" t="s">
        <v>213</v>
      </c>
      <c r="J325" s="1">
        <v>18150</v>
      </c>
      <c r="K325" s="1">
        <v>12550</v>
      </c>
      <c r="L325" s="1">
        <v>1300</v>
      </c>
      <c r="M325" s="1">
        <v>106350</v>
      </c>
      <c r="N325" s="4" t="s">
        <v>213</v>
      </c>
      <c r="O325" s="1">
        <v>555540</v>
      </c>
    </row>
    <row r="326" spans="1:23" x14ac:dyDescent="0.25">
      <c r="A326" s="18">
        <v>37226</v>
      </c>
      <c r="B326" s="1">
        <v>879950</v>
      </c>
      <c r="C326" s="1">
        <v>590790</v>
      </c>
      <c r="D326" s="1">
        <v>31030</v>
      </c>
      <c r="E326" s="4">
        <v>950</v>
      </c>
      <c r="F326" s="1">
        <v>2560</v>
      </c>
      <c r="G326" s="1">
        <v>49390</v>
      </c>
      <c r="H326" s="1">
        <v>54300</v>
      </c>
      <c r="I326" s="4" t="s">
        <v>213</v>
      </c>
      <c r="J326" s="1">
        <v>20310</v>
      </c>
      <c r="K326" s="1">
        <v>12520</v>
      </c>
      <c r="L326" s="1">
        <v>1350</v>
      </c>
      <c r="M326" s="1">
        <v>116760</v>
      </c>
      <c r="N326" s="4" t="s">
        <v>213</v>
      </c>
      <c r="O326" s="1">
        <v>558720</v>
      </c>
    </row>
    <row r="327" spans="1:23" x14ac:dyDescent="0.25">
      <c r="A327" s="18">
        <v>37257</v>
      </c>
      <c r="B327" s="1">
        <v>1042410</v>
      </c>
      <c r="C327" s="1">
        <v>748480</v>
      </c>
      <c r="D327" s="1">
        <v>29710</v>
      </c>
      <c r="E327" s="4">
        <v>870</v>
      </c>
      <c r="F327" s="1">
        <v>2460</v>
      </c>
      <c r="G327" s="1">
        <v>46990</v>
      </c>
      <c r="H327" s="1">
        <v>50020</v>
      </c>
      <c r="I327" s="4" t="s">
        <v>213</v>
      </c>
      <c r="J327" s="1">
        <v>21850</v>
      </c>
      <c r="K327" s="1">
        <v>17340</v>
      </c>
      <c r="L327" s="1">
        <v>1330</v>
      </c>
      <c r="M327" s="1">
        <v>123360</v>
      </c>
      <c r="N327" s="4" t="s">
        <v>213</v>
      </c>
      <c r="O327" s="1">
        <v>569370</v>
      </c>
      <c r="Q327" s="4">
        <v>2002</v>
      </c>
      <c r="R327" s="1">
        <f t="shared" ref="R327" si="44">SUM(B327:B338)</f>
        <v>9944680</v>
      </c>
      <c r="V327" s="4">
        <v>2002</v>
      </c>
      <c r="W327" s="1">
        <f t="shared" ref="W327" si="45">AVERAGE(B327:B338)</f>
        <v>828723.33333333337</v>
      </c>
    </row>
    <row r="328" spans="1:23" x14ac:dyDescent="0.25">
      <c r="A328" s="18">
        <v>37288</v>
      </c>
      <c r="B328" s="1">
        <v>1031530</v>
      </c>
      <c r="C328" s="1">
        <v>731000</v>
      </c>
      <c r="D328" s="1">
        <v>35690</v>
      </c>
      <c r="E328" s="1">
        <v>1000</v>
      </c>
      <c r="F328" s="1">
        <v>2600</v>
      </c>
      <c r="G328" s="1">
        <v>49630</v>
      </c>
      <c r="H328" s="1">
        <v>50190</v>
      </c>
      <c r="I328" s="4" t="s">
        <v>213</v>
      </c>
      <c r="J328" s="1">
        <v>22190</v>
      </c>
      <c r="K328" s="1">
        <v>15930</v>
      </c>
      <c r="L328" s="1">
        <v>1380</v>
      </c>
      <c r="M328" s="1">
        <v>121930</v>
      </c>
      <c r="N328" s="4" t="s">
        <v>213</v>
      </c>
      <c r="O328" s="1">
        <v>563490</v>
      </c>
      <c r="R328" s="1"/>
    </row>
    <row r="329" spans="1:23" x14ac:dyDescent="0.25">
      <c r="A329" s="18">
        <v>37316</v>
      </c>
      <c r="B329" s="1">
        <v>1003110</v>
      </c>
      <c r="C329" s="1">
        <v>710170</v>
      </c>
      <c r="D329" s="1">
        <v>31510</v>
      </c>
      <c r="E329" s="1">
        <v>1000</v>
      </c>
      <c r="F329" s="1">
        <v>2650</v>
      </c>
      <c r="G329" s="1">
        <v>50170</v>
      </c>
      <c r="H329" s="1">
        <v>50880</v>
      </c>
      <c r="I329" s="4" t="s">
        <v>213</v>
      </c>
      <c r="J329" s="1">
        <v>21980</v>
      </c>
      <c r="K329" s="1">
        <v>13880</v>
      </c>
      <c r="L329" s="1">
        <v>1370</v>
      </c>
      <c r="M329" s="1">
        <v>119520</v>
      </c>
      <c r="N329" s="4" t="s">
        <v>213</v>
      </c>
      <c r="O329" s="1">
        <v>559450</v>
      </c>
      <c r="R329" s="1"/>
    </row>
    <row r="330" spans="1:23" x14ac:dyDescent="0.25">
      <c r="A330" s="18">
        <v>37347</v>
      </c>
      <c r="B330" s="1">
        <v>892180</v>
      </c>
      <c r="C330" s="1">
        <v>609750</v>
      </c>
      <c r="D330" s="1">
        <v>30040</v>
      </c>
      <c r="E330" s="4">
        <v>930</v>
      </c>
      <c r="F330" s="1">
        <v>2810</v>
      </c>
      <c r="G330" s="1">
        <v>49570</v>
      </c>
      <c r="H330" s="1">
        <v>53240</v>
      </c>
      <c r="I330" s="4" t="s">
        <v>213</v>
      </c>
      <c r="J330" s="1">
        <v>15850</v>
      </c>
      <c r="K330" s="1">
        <v>11750</v>
      </c>
      <c r="L330" s="1">
        <v>1360</v>
      </c>
      <c r="M330" s="1">
        <v>116890</v>
      </c>
      <c r="N330" s="4" t="s">
        <v>213</v>
      </c>
      <c r="O330" s="1">
        <v>539370</v>
      </c>
    </row>
    <row r="331" spans="1:23" x14ac:dyDescent="0.25">
      <c r="A331" s="18">
        <v>37377</v>
      </c>
      <c r="B331" s="1">
        <v>768100</v>
      </c>
      <c r="C331" s="1">
        <v>505860</v>
      </c>
      <c r="D331" s="1">
        <v>23190</v>
      </c>
      <c r="E331" s="4">
        <v>990</v>
      </c>
      <c r="F331" s="1">
        <v>3110</v>
      </c>
      <c r="G331" s="1">
        <v>50070</v>
      </c>
      <c r="H331" s="1">
        <v>53620</v>
      </c>
      <c r="I331" s="4" t="s">
        <v>213</v>
      </c>
      <c r="J331" s="1">
        <v>5830</v>
      </c>
      <c r="K331" s="1">
        <v>8350</v>
      </c>
      <c r="L331" s="1">
        <v>1320</v>
      </c>
      <c r="M331" s="1">
        <v>115770</v>
      </c>
      <c r="N331" s="4" t="s">
        <v>213</v>
      </c>
      <c r="O331" s="1">
        <v>557410</v>
      </c>
    </row>
    <row r="332" spans="1:23" x14ac:dyDescent="0.25">
      <c r="A332" s="18">
        <v>37408</v>
      </c>
      <c r="B332" s="1">
        <v>688710</v>
      </c>
      <c r="C332" s="1">
        <v>435170</v>
      </c>
      <c r="D332" s="1">
        <v>18700</v>
      </c>
      <c r="E332" s="1">
        <v>1130</v>
      </c>
      <c r="F332" s="1">
        <v>3090</v>
      </c>
      <c r="G332" s="1">
        <v>50480</v>
      </c>
      <c r="H332" s="1">
        <v>53800</v>
      </c>
      <c r="I332" s="4" t="s">
        <v>213</v>
      </c>
      <c r="J332" s="1">
        <v>3270</v>
      </c>
      <c r="K332" s="1">
        <v>6300</v>
      </c>
      <c r="L332" s="1">
        <v>1330</v>
      </c>
      <c r="M332" s="1">
        <v>115450</v>
      </c>
      <c r="N332" s="4" t="s">
        <v>213</v>
      </c>
      <c r="O332" s="1">
        <v>555830</v>
      </c>
    </row>
    <row r="333" spans="1:23" x14ac:dyDescent="0.25">
      <c r="A333" s="18">
        <v>37438</v>
      </c>
      <c r="B333" s="1">
        <v>778600</v>
      </c>
      <c r="C333" s="1">
        <v>528100</v>
      </c>
      <c r="D333" s="1">
        <v>9710</v>
      </c>
      <c r="E333" s="1">
        <v>1170</v>
      </c>
      <c r="F333" s="1">
        <v>2940</v>
      </c>
      <c r="G333" s="1">
        <v>52030</v>
      </c>
      <c r="H333" s="1">
        <v>56000</v>
      </c>
      <c r="I333" s="4" t="s">
        <v>213</v>
      </c>
      <c r="J333" s="1">
        <v>5990</v>
      </c>
      <c r="K333" s="1">
        <v>5430</v>
      </c>
      <c r="L333" s="1">
        <v>1450</v>
      </c>
      <c r="M333" s="1">
        <v>115790</v>
      </c>
      <c r="N333" s="4" t="s">
        <v>213</v>
      </c>
      <c r="O333" s="1">
        <v>572800</v>
      </c>
    </row>
    <row r="334" spans="1:23" x14ac:dyDescent="0.25">
      <c r="A334" s="18">
        <v>37469</v>
      </c>
      <c r="B334" s="1">
        <v>763730</v>
      </c>
      <c r="C334" s="1">
        <v>512610</v>
      </c>
      <c r="D334" s="1">
        <v>7900</v>
      </c>
      <c r="E334" s="1">
        <v>1110</v>
      </c>
      <c r="F334" s="1">
        <v>2810</v>
      </c>
      <c r="G334" s="1">
        <v>52190</v>
      </c>
      <c r="H334" s="1">
        <v>56160</v>
      </c>
      <c r="I334" s="4" t="s">
        <v>213</v>
      </c>
      <c r="J334" s="1">
        <v>7690</v>
      </c>
      <c r="K334" s="1">
        <v>5240</v>
      </c>
      <c r="L334" s="1">
        <v>1490</v>
      </c>
      <c r="M334" s="1">
        <v>116530</v>
      </c>
      <c r="N334" s="4" t="s">
        <v>213</v>
      </c>
      <c r="O334" s="1">
        <v>547200</v>
      </c>
    </row>
    <row r="335" spans="1:23" x14ac:dyDescent="0.25">
      <c r="A335" s="18">
        <v>37500</v>
      </c>
      <c r="B335" s="1">
        <v>650800</v>
      </c>
      <c r="C335" s="1">
        <v>394270</v>
      </c>
      <c r="D335" s="1">
        <v>22480</v>
      </c>
      <c r="E335" s="4">
        <v>940</v>
      </c>
      <c r="F335" s="1">
        <v>2710</v>
      </c>
      <c r="G335" s="1">
        <v>49070</v>
      </c>
      <c r="H335" s="1">
        <v>57860</v>
      </c>
      <c r="I335" s="4" t="s">
        <v>213</v>
      </c>
      <c r="J335" s="1">
        <v>8030</v>
      </c>
      <c r="K335" s="1">
        <v>2810</v>
      </c>
      <c r="L335" s="1">
        <v>1420</v>
      </c>
      <c r="M335" s="1">
        <v>111220</v>
      </c>
      <c r="N335" s="4" t="s">
        <v>213</v>
      </c>
      <c r="O335" s="1">
        <v>547070</v>
      </c>
    </row>
    <row r="336" spans="1:23" x14ac:dyDescent="0.25">
      <c r="A336" s="18">
        <v>37530</v>
      </c>
      <c r="B336" s="1">
        <v>692860</v>
      </c>
      <c r="C336" s="1">
        <v>426380</v>
      </c>
      <c r="D336" s="1">
        <v>25480</v>
      </c>
      <c r="E336" s="4">
        <v>940</v>
      </c>
      <c r="F336" s="1">
        <v>2700</v>
      </c>
      <c r="G336" s="1">
        <v>50270</v>
      </c>
      <c r="H336" s="1">
        <v>57560</v>
      </c>
      <c r="I336" s="4" t="s">
        <v>213</v>
      </c>
      <c r="J336" s="1">
        <v>14330</v>
      </c>
      <c r="K336" s="1">
        <v>2110</v>
      </c>
      <c r="L336" s="1">
        <v>1380</v>
      </c>
      <c r="M336" s="1">
        <v>111720</v>
      </c>
      <c r="N336" s="4" t="s">
        <v>213</v>
      </c>
      <c r="O336" s="1">
        <v>550880</v>
      </c>
    </row>
    <row r="337" spans="1:23" x14ac:dyDescent="0.25">
      <c r="A337" s="18">
        <v>37561</v>
      </c>
      <c r="B337" s="1">
        <v>769890</v>
      </c>
      <c r="C337" s="1">
        <v>494250</v>
      </c>
      <c r="D337" s="1">
        <v>27980</v>
      </c>
      <c r="E337" s="4">
        <v>960</v>
      </c>
      <c r="F337" s="1">
        <v>2680</v>
      </c>
      <c r="G337" s="1">
        <v>50330</v>
      </c>
      <c r="H337" s="1">
        <v>54820</v>
      </c>
      <c r="I337" s="4" t="s">
        <v>213</v>
      </c>
      <c r="J337" s="1">
        <v>20400</v>
      </c>
      <c r="K337" s="1">
        <v>2210</v>
      </c>
      <c r="L337" s="1">
        <v>1370</v>
      </c>
      <c r="M337" s="1">
        <v>114890</v>
      </c>
      <c r="N337" s="4" t="s">
        <v>213</v>
      </c>
      <c r="O337" s="1">
        <v>549870</v>
      </c>
    </row>
    <row r="338" spans="1:23" x14ac:dyDescent="0.25">
      <c r="A338" s="18">
        <v>37591</v>
      </c>
      <c r="B338" s="1">
        <v>862760</v>
      </c>
      <c r="C338" s="1">
        <v>580580</v>
      </c>
      <c r="D338" s="1">
        <v>28580</v>
      </c>
      <c r="E338" s="1">
        <v>1050</v>
      </c>
      <c r="F338" s="1">
        <v>2670</v>
      </c>
      <c r="G338" s="1">
        <v>52450</v>
      </c>
      <c r="H338" s="1">
        <v>53500</v>
      </c>
      <c r="I338" s="4" t="s">
        <v>213</v>
      </c>
      <c r="J338" s="1">
        <v>21490</v>
      </c>
      <c r="K338" s="1">
        <v>3120</v>
      </c>
      <c r="L338" s="1">
        <v>1400</v>
      </c>
      <c r="M338" s="1">
        <v>117930</v>
      </c>
      <c r="N338" s="4" t="s">
        <v>213</v>
      </c>
      <c r="O338" s="1">
        <v>549710</v>
      </c>
    </row>
    <row r="339" spans="1:23" x14ac:dyDescent="0.25">
      <c r="A339" s="18">
        <v>37622</v>
      </c>
      <c r="B339" s="1">
        <v>983890</v>
      </c>
      <c r="C339" s="1">
        <v>705640</v>
      </c>
      <c r="D339" s="1">
        <v>27210</v>
      </c>
      <c r="E339" s="4">
        <v>900</v>
      </c>
      <c r="F339" s="1">
        <v>2500</v>
      </c>
      <c r="G339" s="1">
        <v>49590</v>
      </c>
      <c r="H339" s="1">
        <v>49770</v>
      </c>
      <c r="I339" s="4" t="s">
        <v>213</v>
      </c>
      <c r="J339" s="1">
        <v>22240</v>
      </c>
      <c r="K339" s="1">
        <v>3580</v>
      </c>
      <c r="L339" s="1">
        <v>1410</v>
      </c>
      <c r="M339" s="1">
        <v>121060</v>
      </c>
      <c r="N339" s="4" t="s">
        <v>213</v>
      </c>
      <c r="O339" s="1">
        <v>537550</v>
      </c>
      <c r="Q339" s="4">
        <v>2003</v>
      </c>
      <c r="R339" s="1">
        <f t="shared" ref="R339" si="46">SUM(B339:B350)</f>
        <v>10095350</v>
      </c>
      <c r="V339" s="4">
        <v>2003</v>
      </c>
      <c r="W339" s="1">
        <f t="shared" ref="W339" si="47">AVERAGE(B339:B350)</f>
        <v>841279.16666666663</v>
      </c>
    </row>
    <row r="340" spans="1:23" x14ac:dyDescent="0.25">
      <c r="A340" s="18">
        <v>37653</v>
      </c>
      <c r="B340" s="1">
        <v>986420</v>
      </c>
      <c r="C340" s="1">
        <v>697320</v>
      </c>
      <c r="D340" s="1">
        <v>33380</v>
      </c>
      <c r="E340" s="1">
        <v>1020</v>
      </c>
      <c r="F340" s="1">
        <v>2600</v>
      </c>
      <c r="G340" s="1">
        <v>52800</v>
      </c>
      <c r="H340" s="1">
        <v>50560</v>
      </c>
      <c r="I340" s="4" t="s">
        <v>213</v>
      </c>
      <c r="J340" s="1">
        <v>22690</v>
      </c>
      <c r="K340" s="1">
        <v>3590</v>
      </c>
      <c r="L340" s="1">
        <v>1440</v>
      </c>
      <c r="M340" s="1">
        <v>121040</v>
      </c>
      <c r="N340" s="4" t="s">
        <v>213</v>
      </c>
      <c r="O340" s="1">
        <v>541100</v>
      </c>
      <c r="R340" s="1"/>
      <c r="W340" s="1"/>
    </row>
    <row r="341" spans="1:23" x14ac:dyDescent="0.25">
      <c r="A341" s="18">
        <v>37681</v>
      </c>
      <c r="B341" s="1">
        <v>974440</v>
      </c>
      <c r="C341" s="1">
        <v>689000</v>
      </c>
      <c r="D341" s="1">
        <v>27820</v>
      </c>
      <c r="E341" s="1">
        <v>1060</v>
      </c>
      <c r="F341" s="1">
        <v>2680</v>
      </c>
      <c r="G341" s="1">
        <v>53850</v>
      </c>
      <c r="H341" s="1">
        <v>51370</v>
      </c>
      <c r="I341" s="4" t="s">
        <v>213</v>
      </c>
      <c r="J341" s="1">
        <v>22670</v>
      </c>
      <c r="K341" s="1">
        <v>3820</v>
      </c>
      <c r="L341" s="1">
        <v>1410</v>
      </c>
      <c r="M341" s="1">
        <v>120780</v>
      </c>
      <c r="N341" s="4" t="s">
        <v>213</v>
      </c>
      <c r="O341" s="1">
        <v>544170</v>
      </c>
    </row>
    <row r="342" spans="1:23" x14ac:dyDescent="0.25">
      <c r="A342" s="18">
        <v>37712</v>
      </c>
      <c r="B342" s="1">
        <v>904920</v>
      </c>
      <c r="C342" s="1">
        <v>622210</v>
      </c>
      <c r="D342" s="1">
        <v>27050</v>
      </c>
      <c r="E342" s="4">
        <v>930</v>
      </c>
      <c r="F342" s="1">
        <v>2840</v>
      </c>
      <c r="G342" s="1">
        <v>54230</v>
      </c>
      <c r="H342" s="1">
        <v>54440</v>
      </c>
      <c r="I342" s="4" t="s">
        <v>213</v>
      </c>
      <c r="J342" s="1">
        <v>17800</v>
      </c>
      <c r="K342" s="1">
        <v>4710</v>
      </c>
      <c r="L342" s="1">
        <v>1400</v>
      </c>
      <c r="M342" s="1">
        <v>119330</v>
      </c>
      <c r="N342" s="4" t="s">
        <v>213</v>
      </c>
      <c r="O342" s="1">
        <v>553950</v>
      </c>
    </row>
    <row r="343" spans="1:23" x14ac:dyDescent="0.25">
      <c r="A343" s="18">
        <v>37742</v>
      </c>
      <c r="B343" s="1">
        <v>782490</v>
      </c>
      <c r="C343" s="1">
        <v>515960</v>
      </c>
      <c r="D343" s="1">
        <v>20330</v>
      </c>
      <c r="E343" s="4">
        <v>960</v>
      </c>
      <c r="F343" s="1">
        <v>2930</v>
      </c>
      <c r="G343" s="1">
        <v>52540</v>
      </c>
      <c r="H343" s="1">
        <v>55240</v>
      </c>
      <c r="I343" s="4" t="s">
        <v>213</v>
      </c>
      <c r="J343" s="1">
        <v>7080</v>
      </c>
      <c r="K343" s="1">
        <v>6980</v>
      </c>
      <c r="L343" s="1">
        <v>1450</v>
      </c>
      <c r="M343" s="1">
        <v>119010</v>
      </c>
      <c r="N343" s="4" t="s">
        <v>213</v>
      </c>
      <c r="O343" s="1">
        <v>567520</v>
      </c>
    </row>
    <row r="344" spans="1:23" x14ac:dyDescent="0.25">
      <c r="A344" s="18">
        <v>37773</v>
      </c>
      <c r="B344" s="1">
        <v>714620</v>
      </c>
      <c r="C344" s="1">
        <v>447550</v>
      </c>
      <c r="D344" s="1">
        <v>15490</v>
      </c>
      <c r="E344" s="1">
        <v>1070</v>
      </c>
      <c r="F344" s="1">
        <v>2940</v>
      </c>
      <c r="G344" s="1">
        <v>53900</v>
      </c>
      <c r="H344" s="1">
        <v>57470</v>
      </c>
      <c r="I344" s="4" t="s">
        <v>213</v>
      </c>
      <c r="J344" s="1">
        <v>4570</v>
      </c>
      <c r="K344" s="1">
        <v>10330</v>
      </c>
      <c r="L344" s="1">
        <v>1400</v>
      </c>
      <c r="M344" s="1">
        <v>119900</v>
      </c>
      <c r="N344" s="4" t="s">
        <v>213</v>
      </c>
      <c r="O344" s="1">
        <v>569080</v>
      </c>
    </row>
    <row r="345" spans="1:23" x14ac:dyDescent="0.25">
      <c r="A345" s="18">
        <v>37803</v>
      </c>
      <c r="B345" s="1">
        <v>820190</v>
      </c>
      <c r="C345" s="1">
        <v>561360</v>
      </c>
      <c r="D345" s="1">
        <v>7830</v>
      </c>
      <c r="E345" s="1">
        <v>1130</v>
      </c>
      <c r="F345" s="1">
        <v>2800</v>
      </c>
      <c r="G345" s="1">
        <v>55100</v>
      </c>
      <c r="H345" s="1">
        <v>58360</v>
      </c>
      <c r="I345" s="4" t="s">
        <v>213</v>
      </c>
      <c r="J345" s="1">
        <v>5850</v>
      </c>
      <c r="K345" s="1">
        <v>4670</v>
      </c>
      <c r="L345" s="1">
        <v>1470</v>
      </c>
      <c r="M345" s="1">
        <v>121630</v>
      </c>
      <c r="N345" s="4" t="s">
        <v>213</v>
      </c>
      <c r="O345" s="1">
        <v>612870</v>
      </c>
    </row>
    <row r="346" spans="1:23" x14ac:dyDescent="0.25">
      <c r="A346" s="18">
        <v>37834</v>
      </c>
      <c r="B346" s="1">
        <v>816300</v>
      </c>
      <c r="C346" s="1">
        <v>551820</v>
      </c>
      <c r="D346" s="1">
        <v>6690</v>
      </c>
      <c r="E346" s="1">
        <v>1100</v>
      </c>
      <c r="F346" s="1">
        <v>2660</v>
      </c>
      <c r="G346" s="1">
        <v>55320</v>
      </c>
      <c r="H346" s="1">
        <v>58940</v>
      </c>
      <c r="I346" s="4" t="s">
        <v>213</v>
      </c>
      <c r="J346" s="1">
        <v>8430</v>
      </c>
      <c r="K346" s="1">
        <v>7210</v>
      </c>
      <c r="L346" s="1">
        <v>1530</v>
      </c>
      <c r="M346" s="1">
        <v>122590</v>
      </c>
      <c r="N346" s="4" t="s">
        <v>213</v>
      </c>
      <c r="O346" s="1">
        <v>581750</v>
      </c>
    </row>
    <row r="347" spans="1:23" x14ac:dyDescent="0.25">
      <c r="A347" s="18">
        <v>37865</v>
      </c>
      <c r="B347" s="1">
        <v>689660</v>
      </c>
      <c r="C347" s="1">
        <v>416980</v>
      </c>
      <c r="D347" s="1">
        <v>22100</v>
      </c>
      <c r="E347" s="4">
        <v>890</v>
      </c>
      <c r="F347" s="1">
        <v>2520</v>
      </c>
      <c r="G347" s="1">
        <v>52160</v>
      </c>
      <c r="H347" s="1">
        <v>60360</v>
      </c>
      <c r="I347" s="4" t="s">
        <v>213</v>
      </c>
      <c r="J347" s="1">
        <v>9010</v>
      </c>
      <c r="K347" s="1">
        <v>6780</v>
      </c>
      <c r="L347" s="1">
        <v>1510</v>
      </c>
      <c r="M347" s="1">
        <v>117360</v>
      </c>
      <c r="N347" s="4" t="s">
        <v>213</v>
      </c>
      <c r="O347" s="1">
        <v>577630</v>
      </c>
    </row>
    <row r="348" spans="1:23" x14ac:dyDescent="0.25">
      <c r="A348" s="18">
        <v>37895</v>
      </c>
      <c r="B348" s="1">
        <v>730190</v>
      </c>
      <c r="C348" s="1">
        <v>449390</v>
      </c>
      <c r="D348" s="1">
        <v>25110</v>
      </c>
      <c r="E348" s="4">
        <v>860</v>
      </c>
      <c r="F348" s="1">
        <v>2440</v>
      </c>
      <c r="G348" s="1">
        <v>53390</v>
      </c>
      <c r="H348" s="1">
        <v>59820</v>
      </c>
      <c r="I348" s="4" t="s">
        <v>213</v>
      </c>
      <c r="J348" s="1">
        <v>14670</v>
      </c>
      <c r="K348" s="1">
        <v>4280</v>
      </c>
      <c r="L348" s="1">
        <v>1460</v>
      </c>
      <c r="M348" s="1">
        <v>118790</v>
      </c>
      <c r="N348" s="4" t="s">
        <v>213</v>
      </c>
      <c r="O348" s="1">
        <v>577710</v>
      </c>
    </row>
    <row r="349" spans="1:23" x14ac:dyDescent="0.25">
      <c r="A349" s="18">
        <v>37926</v>
      </c>
      <c r="B349" s="1">
        <v>804790</v>
      </c>
      <c r="C349" s="1">
        <v>513520</v>
      </c>
      <c r="D349" s="1">
        <v>27820</v>
      </c>
      <c r="E349" s="4">
        <v>910</v>
      </c>
      <c r="F349" s="1">
        <v>2390</v>
      </c>
      <c r="G349" s="1">
        <v>54060</v>
      </c>
      <c r="H349" s="1">
        <v>57660</v>
      </c>
      <c r="I349" s="4" t="s">
        <v>213</v>
      </c>
      <c r="J349" s="1">
        <v>20260</v>
      </c>
      <c r="K349" s="1">
        <v>4570</v>
      </c>
      <c r="L349" s="1">
        <v>1530</v>
      </c>
      <c r="M349" s="1">
        <v>122090</v>
      </c>
      <c r="N349" s="4" t="s">
        <v>213</v>
      </c>
      <c r="O349" s="1">
        <v>574130</v>
      </c>
    </row>
    <row r="350" spans="1:23" x14ac:dyDescent="0.25">
      <c r="A350" s="18">
        <v>37956</v>
      </c>
      <c r="B350" s="1">
        <v>887440</v>
      </c>
      <c r="C350" s="1">
        <v>591820</v>
      </c>
      <c r="D350" s="1">
        <v>28440</v>
      </c>
      <c r="E350" s="1">
        <v>1010</v>
      </c>
      <c r="F350" s="1">
        <v>2420</v>
      </c>
      <c r="G350" s="1">
        <v>55210</v>
      </c>
      <c r="H350" s="1">
        <v>56460</v>
      </c>
      <c r="I350" s="4" t="s">
        <v>213</v>
      </c>
      <c r="J350" s="1">
        <v>21590</v>
      </c>
      <c r="K350" s="1">
        <v>4230</v>
      </c>
      <c r="L350" s="1">
        <v>1560</v>
      </c>
      <c r="M350" s="1">
        <v>124680</v>
      </c>
      <c r="N350" s="4" t="s">
        <v>213</v>
      </c>
      <c r="O350" s="1">
        <v>565850</v>
      </c>
    </row>
    <row r="351" spans="1:23" x14ac:dyDescent="0.25">
      <c r="A351" s="18">
        <v>37987</v>
      </c>
      <c r="B351" s="1">
        <v>1019190</v>
      </c>
      <c r="C351" s="1">
        <v>724970</v>
      </c>
      <c r="D351" s="1">
        <v>28560</v>
      </c>
      <c r="E351" s="4">
        <v>940</v>
      </c>
      <c r="F351" s="1">
        <v>2320</v>
      </c>
      <c r="G351" s="1">
        <v>52260</v>
      </c>
      <c r="H351" s="1">
        <v>52140</v>
      </c>
      <c r="I351" s="4" t="s">
        <v>213</v>
      </c>
      <c r="J351" s="1">
        <v>22640</v>
      </c>
      <c r="K351" s="1">
        <v>5310</v>
      </c>
      <c r="L351" s="1">
        <v>1570</v>
      </c>
      <c r="M351" s="1">
        <v>128480</v>
      </c>
      <c r="N351" s="4" t="s">
        <v>376</v>
      </c>
      <c r="O351" s="1">
        <v>551170</v>
      </c>
      <c r="Q351" s="4">
        <v>2004</v>
      </c>
      <c r="R351" s="1">
        <f t="shared" ref="R351" si="48">SUM(B351:B362)</f>
        <v>9918300</v>
      </c>
      <c r="V351" s="4">
        <v>2004</v>
      </c>
      <c r="W351" s="1">
        <f t="shared" ref="W351" si="49">AVERAGE(B351:B362)</f>
        <v>826525</v>
      </c>
    </row>
    <row r="352" spans="1:23" x14ac:dyDescent="0.25">
      <c r="A352" s="18">
        <v>38018</v>
      </c>
      <c r="B352" s="1">
        <v>1018910</v>
      </c>
      <c r="C352" s="1">
        <v>713980</v>
      </c>
      <c r="D352" s="1">
        <v>33160</v>
      </c>
      <c r="E352" s="1">
        <v>1130</v>
      </c>
      <c r="F352" s="1">
        <v>2410</v>
      </c>
      <c r="G352" s="1">
        <v>55910</v>
      </c>
      <c r="H352" s="1">
        <v>53440</v>
      </c>
      <c r="I352" s="4" t="s">
        <v>213</v>
      </c>
      <c r="J352" s="1">
        <v>23150</v>
      </c>
      <c r="K352" s="1">
        <v>4430</v>
      </c>
      <c r="L352" s="1">
        <v>1640</v>
      </c>
      <c r="M352" s="1">
        <v>129620</v>
      </c>
      <c r="N352" s="4" t="s">
        <v>376</v>
      </c>
      <c r="O352" s="1">
        <v>534620</v>
      </c>
      <c r="R352" s="1"/>
    </row>
    <row r="353" spans="1:23" x14ac:dyDescent="0.25">
      <c r="A353" s="18">
        <v>38047</v>
      </c>
      <c r="B353" s="1">
        <v>992370</v>
      </c>
      <c r="C353" s="1">
        <v>690220</v>
      </c>
      <c r="D353" s="1">
        <v>29910</v>
      </c>
      <c r="E353" s="1">
        <v>1150</v>
      </c>
      <c r="F353" s="1">
        <v>2480</v>
      </c>
      <c r="G353" s="1">
        <v>56600</v>
      </c>
      <c r="H353" s="1">
        <v>53950</v>
      </c>
      <c r="I353" s="4" t="s">
        <v>213</v>
      </c>
      <c r="J353" s="1">
        <v>22690</v>
      </c>
      <c r="K353" s="1">
        <v>4930</v>
      </c>
      <c r="L353" s="1">
        <v>1640</v>
      </c>
      <c r="M353" s="1">
        <v>128780</v>
      </c>
      <c r="N353" s="4" t="s">
        <v>376</v>
      </c>
      <c r="O353" s="1">
        <v>546410</v>
      </c>
      <c r="R353" s="1"/>
    </row>
    <row r="354" spans="1:23" x14ac:dyDescent="0.25">
      <c r="A354" s="18">
        <v>38078</v>
      </c>
      <c r="B354" s="1">
        <v>911280</v>
      </c>
      <c r="C354" s="1">
        <v>617570</v>
      </c>
      <c r="D354" s="1">
        <v>27430</v>
      </c>
      <c r="E354" s="1">
        <v>1100</v>
      </c>
      <c r="F354" s="1">
        <v>2510</v>
      </c>
      <c r="G354" s="1">
        <v>55910</v>
      </c>
      <c r="H354" s="1">
        <v>55140</v>
      </c>
      <c r="I354" s="4" t="s">
        <v>213</v>
      </c>
      <c r="J354" s="1">
        <v>18860</v>
      </c>
      <c r="K354" s="1">
        <v>3860</v>
      </c>
      <c r="L354" s="1">
        <v>1630</v>
      </c>
      <c r="M354" s="1">
        <v>127260</v>
      </c>
      <c r="N354" s="4" t="s">
        <v>376</v>
      </c>
      <c r="O354" s="1">
        <v>545320</v>
      </c>
    </row>
    <row r="355" spans="1:23" x14ac:dyDescent="0.25">
      <c r="A355" s="18">
        <v>38108</v>
      </c>
      <c r="B355" s="1">
        <v>771080</v>
      </c>
      <c r="C355" s="1">
        <v>496150</v>
      </c>
      <c r="D355" s="1">
        <v>20520</v>
      </c>
      <c r="E355" s="1">
        <v>1020</v>
      </c>
      <c r="F355" s="1">
        <v>2730</v>
      </c>
      <c r="G355" s="1">
        <v>55140</v>
      </c>
      <c r="H355" s="1">
        <v>55900</v>
      </c>
      <c r="I355" s="4" t="s">
        <v>213</v>
      </c>
      <c r="J355" s="1">
        <v>8520</v>
      </c>
      <c r="K355" s="1">
        <v>3090</v>
      </c>
      <c r="L355" s="1">
        <v>1620</v>
      </c>
      <c r="M355" s="1">
        <v>126370</v>
      </c>
      <c r="N355" s="4" t="s">
        <v>376</v>
      </c>
      <c r="O355" s="1">
        <v>552030</v>
      </c>
    </row>
    <row r="356" spans="1:23" x14ac:dyDescent="0.25">
      <c r="A356" s="18">
        <v>38139</v>
      </c>
      <c r="B356" s="1">
        <v>693840</v>
      </c>
      <c r="C356" s="1">
        <v>425240</v>
      </c>
      <c r="D356" s="1">
        <v>15690</v>
      </c>
      <c r="E356" s="1">
        <v>1200</v>
      </c>
      <c r="F356" s="1">
        <v>2820</v>
      </c>
      <c r="G356" s="1">
        <v>56620</v>
      </c>
      <c r="H356" s="1">
        <v>57390</v>
      </c>
      <c r="I356" s="4" t="s">
        <v>213</v>
      </c>
      <c r="J356" s="1">
        <v>4230</v>
      </c>
      <c r="K356" s="1">
        <v>2310</v>
      </c>
      <c r="L356" s="1">
        <v>1670</v>
      </c>
      <c r="M356" s="1">
        <v>126660</v>
      </c>
      <c r="N356" s="4" t="s">
        <v>376</v>
      </c>
      <c r="O356" s="1">
        <v>544400</v>
      </c>
    </row>
    <row r="357" spans="1:23" x14ac:dyDescent="0.25">
      <c r="A357" s="18">
        <v>38169</v>
      </c>
      <c r="B357" s="1">
        <v>760350</v>
      </c>
      <c r="C357" s="1">
        <v>495190</v>
      </c>
      <c r="D357" s="1">
        <v>8370</v>
      </c>
      <c r="E357" s="1">
        <v>1200</v>
      </c>
      <c r="F357" s="1">
        <v>2680</v>
      </c>
      <c r="G357" s="1">
        <v>57980</v>
      </c>
      <c r="H357" s="1">
        <v>58110</v>
      </c>
      <c r="I357" s="4" t="s">
        <v>213</v>
      </c>
      <c r="J357" s="1">
        <v>5540</v>
      </c>
      <c r="K357" s="1">
        <v>1830</v>
      </c>
      <c r="L357" s="1">
        <v>1720</v>
      </c>
      <c r="M357" s="1">
        <v>127710</v>
      </c>
      <c r="N357" s="4" t="s">
        <v>376</v>
      </c>
      <c r="O357" s="1">
        <v>547770</v>
      </c>
    </row>
    <row r="358" spans="1:23" x14ac:dyDescent="0.25">
      <c r="A358" s="18">
        <v>38200</v>
      </c>
      <c r="B358" s="1">
        <v>792800</v>
      </c>
      <c r="C358" s="1">
        <v>523370</v>
      </c>
      <c r="D358" s="1">
        <v>7120</v>
      </c>
      <c r="E358" s="1">
        <v>1090</v>
      </c>
      <c r="F358" s="1">
        <v>2490</v>
      </c>
      <c r="G358" s="1">
        <v>58000</v>
      </c>
      <c r="H358" s="1">
        <v>59670</v>
      </c>
      <c r="I358" s="4" t="s">
        <v>213</v>
      </c>
      <c r="J358" s="1">
        <v>9790</v>
      </c>
      <c r="K358" s="1">
        <v>1800</v>
      </c>
      <c r="L358" s="1">
        <v>1720</v>
      </c>
      <c r="M358" s="1">
        <v>127740</v>
      </c>
      <c r="N358" s="4" t="s">
        <v>376</v>
      </c>
      <c r="O358" s="1">
        <v>542530</v>
      </c>
    </row>
    <row r="359" spans="1:23" x14ac:dyDescent="0.25">
      <c r="A359" s="18">
        <v>38231</v>
      </c>
      <c r="B359" s="1">
        <v>662220</v>
      </c>
      <c r="C359" s="1">
        <v>388970</v>
      </c>
      <c r="D359" s="1">
        <v>20610</v>
      </c>
      <c r="E359" s="4">
        <v>920</v>
      </c>
      <c r="F359" s="1">
        <v>2390</v>
      </c>
      <c r="G359" s="1">
        <v>54490</v>
      </c>
      <c r="H359" s="1">
        <v>59510</v>
      </c>
      <c r="I359" s="4" t="s">
        <v>213</v>
      </c>
      <c r="J359" s="1">
        <v>10080</v>
      </c>
      <c r="K359" s="1">
        <v>1470</v>
      </c>
      <c r="L359" s="1">
        <v>1650</v>
      </c>
      <c r="M359" s="1">
        <v>122130</v>
      </c>
      <c r="N359" s="4" t="s">
        <v>376</v>
      </c>
      <c r="O359" s="1">
        <v>530960</v>
      </c>
    </row>
    <row r="360" spans="1:23" x14ac:dyDescent="0.25">
      <c r="A360" s="18">
        <v>38261</v>
      </c>
      <c r="B360" s="1">
        <v>690820</v>
      </c>
      <c r="C360" s="1">
        <v>409000</v>
      </c>
      <c r="D360" s="1">
        <v>24230</v>
      </c>
      <c r="E360" s="4">
        <v>880</v>
      </c>
      <c r="F360" s="1">
        <v>2260</v>
      </c>
      <c r="G360" s="1">
        <v>55200</v>
      </c>
      <c r="H360" s="1">
        <v>59630</v>
      </c>
      <c r="I360" s="4" t="s">
        <v>213</v>
      </c>
      <c r="J360" s="1">
        <v>14580</v>
      </c>
      <c r="K360" s="1">
        <v>1220</v>
      </c>
      <c r="L360" s="1">
        <v>1610</v>
      </c>
      <c r="M360" s="1">
        <v>122190</v>
      </c>
      <c r="N360" s="4" t="s">
        <v>376</v>
      </c>
      <c r="O360" s="1">
        <v>527810</v>
      </c>
    </row>
    <row r="361" spans="1:23" x14ac:dyDescent="0.25">
      <c r="A361" s="18">
        <v>38292</v>
      </c>
      <c r="B361" s="1">
        <v>758820</v>
      </c>
      <c r="C361" s="1">
        <v>466290</v>
      </c>
      <c r="D361" s="1">
        <v>26590</v>
      </c>
      <c r="E361" s="4">
        <v>840</v>
      </c>
      <c r="F361" s="1">
        <v>2350</v>
      </c>
      <c r="G361" s="1">
        <v>56120</v>
      </c>
      <c r="H361" s="1">
        <v>58000</v>
      </c>
      <c r="I361" s="4" t="s">
        <v>213</v>
      </c>
      <c r="J361" s="1">
        <v>20440</v>
      </c>
      <c r="K361" s="1">
        <v>1870</v>
      </c>
      <c r="L361" s="1">
        <v>1600</v>
      </c>
      <c r="M361" s="1">
        <v>124700</v>
      </c>
      <c r="N361" s="4" t="s">
        <v>376</v>
      </c>
      <c r="O361" s="1">
        <v>523210</v>
      </c>
    </row>
    <row r="362" spans="1:23" x14ac:dyDescent="0.25">
      <c r="A362" s="18">
        <v>38322</v>
      </c>
      <c r="B362" s="1">
        <v>846620</v>
      </c>
      <c r="C362" s="1">
        <v>548560</v>
      </c>
      <c r="D362" s="1">
        <v>27200</v>
      </c>
      <c r="E362" s="4">
        <v>810</v>
      </c>
      <c r="F362" s="1">
        <v>2230</v>
      </c>
      <c r="G362" s="1">
        <v>57750</v>
      </c>
      <c r="H362" s="1">
        <v>56830</v>
      </c>
      <c r="I362" s="4" t="s">
        <v>213</v>
      </c>
      <c r="J362" s="1">
        <v>21770</v>
      </c>
      <c r="K362" s="1">
        <v>2470</v>
      </c>
      <c r="L362" s="1">
        <v>1610</v>
      </c>
      <c r="M362" s="1">
        <v>127370</v>
      </c>
      <c r="N362" s="4" t="s">
        <v>376</v>
      </c>
      <c r="O362" s="1">
        <v>523870</v>
      </c>
    </row>
    <row r="363" spans="1:23" x14ac:dyDescent="0.25">
      <c r="A363" s="18">
        <v>38353</v>
      </c>
      <c r="B363" s="1">
        <v>980360</v>
      </c>
      <c r="C363" s="1">
        <v>683090</v>
      </c>
      <c r="D363" s="1">
        <v>27080</v>
      </c>
      <c r="E363" s="4">
        <v>690</v>
      </c>
      <c r="F363" s="1">
        <v>2110</v>
      </c>
      <c r="G363" s="1">
        <v>55620</v>
      </c>
      <c r="H363" s="1">
        <v>53570</v>
      </c>
      <c r="I363" s="4" t="s">
        <v>213</v>
      </c>
      <c r="J363" s="1">
        <v>23720</v>
      </c>
      <c r="K363" s="1">
        <v>2520</v>
      </c>
      <c r="L363" s="1">
        <v>1600</v>
      </c>
      <c r="M363" s="1">
        <v>130340</v>
      </c>
      <c r="N363" s="4" t="s">
        <v>376</v>
      </c>
      <c r="O363" s="1">
        <v>525160</v>
      </c>
      <c r="Q363" s="4">
        <v>2005</v>
      </c>
      <c r="R363" s="1">
        <f t="shared" ref="R363" si="50">SUM(B363:B374)</f>
        <v>9658090</v>
      </c>
      <c r="V363" s="4">
        <v>2005</v>
      </c>
      <c r="W363" s="1">
        <f t="shared" ref="W363" si="51">AVERAGE(B363:B374)</f>
        <v>804840.83333333337</v>
      </c>
    </row>
    <row r="364" spans="1:23" x14ac:dyDescent="0.25">
      <c r="A364" s="18">
        <v>38384</v>
      </c>
      <c r="B364" s="1">
        <v>982990</v>
      </c>
      <c r="C364" s="1">
        <v>677140</v>
      </c>
      <c r="D364" s="1">
        <v>31750</v>
      </c>
      <c r="E364" s="4">
        <v>750</v>
      </c>
      <c r="F364" s="1">
        <v>2180</v>
      </c>
      <c r="G364" s="1">
        <v>58450</v>
      </c>
      <c r="H364" s="1">
        <v>53690</v>
      </c>
      <c r="I364" s="4" t="s">
        <v>213</v>
      </c>
      <c r="J364" s="1">
        <v>23060</v>
      </c>
      <c r="K364" s="1">
        <v>3340</v>
      </c>
      <c r="L364" s="1">
        <v>1580</v>
      </c>
      <c r="M364" s="1">
        <v>131050</v>
      </c>
      <c r="N364" s="4" t="s">
        <v>376</v>
      </c>
      <c r="O364" s="1">
        <v>527660</v>
      </c>
      <c r="R364" s="1"/>
      <c r="W364" s="1"/>
    </row>
    <row r="365" spans="1:23" x14ac:dyDescent="0.25">
      <c r="A365" s="18">
        <v>38412</v>
      </c>
      <c r="B365" s="1">
        <v>974050</v>
      </c>
      <c r="C365" s="1">
        <v>669580</v>
      </c>
      <c r="D365" s="1">
        <v>29140</v>
      </c>
      <c r="E365" s="4">
        <v>690</v>
      </c>
      <c r="F365" s="1">
        <v>2360</v>
      </c>
      <c r="G365" s="1">
        <v>58250</v>
      </c>
      <c r="H365" s="1">
        <v>53940</v>
      </c>
      <c r="I365" s="4" t="s">
        <v>213</v>
      </c>
      <c r="J365" s="1">
        <v>24140</v>
      </c>
      <c r="K365" s="1">
        <v>3460</v>
      </c>
      <c r="L365" s="1">
        <v>1580</v>
      </c>
      <c r="M365" s="1">
        <v>130910</v>
      </c>
      <c r="N365" s="4" t="s">
        <v>376</v>
      </c>
      <c r="O365" s="1">
        <v>524890</v>
      </c>
    </row>
    <row r="366" spans="1:23" x14ac:dyDescent="0.25">
      <c r="A366" s="18">
        <v>38443</v>
      </c>
      <c r="B366" s="1">
        <v>889870</v>
      </c>
      <c r="C366" s="1">
        <v>593250</v>
      </c>
      <c r="D366" s="1">
        <v>27110</v>
      </c>
      <c r="E366" s="4">
        <v>590</v>
      </c>
      <c r="F366" s="1">
        <v>2330</v>
      </c>
      <c r="G366" s="1">
        <v>56890</v>
      </c>
      <c r="H366" s="1">
        <v>55340</v>
      </c>
      <c r="I366" s="4" t="s">
        <v>213</v>
      </c>
      <c r="J366" s="1">
        <v>19670</v>
      </c>
      <c r="K366" s="1">
        <v>3410</v>
      </c>
      <c r="L366" s="1">
        <v>1550</v>
      </c>
      <c r="M366" s="1">
        <v>129740</v>
      </c>
      <c r="N366" s="4" t="s">
        <v>376</v>
      </c>
      <c r="O366" s="1">
        <v>531320</v>
      </c>
    </row>
    <row r="367" spans="1:23" x14ac:dyDescent="0.25">
      <c r="A367" s="18">
        <v>38473</v>
      </c>
      <c r="B367" s="1">
        <v>745600</v>
      </c>
      <c r="C367" s="1">
        <v>465730</v>
      </c>
      <c r="D367" s="1">
        <v>20060</v>
      </c>
      <c r="E367" s="4">
        <v>580</v>
      </c>
      <c r="F367" s="1">
        <v>2460</v>
      </c>
      <c r="G367" s="1">
        <v>57130</v>
      </c>
      <c r="H367" s="1">
        <v>57550</v>
      </c>
      <c r="I367" s="4" t="s">
        <v>213</v>
      </c>
      <c r="J367" s="1">
        <v>8590</v>
      </c>
      <c r="K367" s="1">
        <v>3260</v>
      </c>
      <c r="L367" s="1">
        <v>1550</v>
      </c>
      <c r="M367" s="1">
        <v>128660</v>
      </c>
      <c r="N367" s="4" t="s">
        <v>376</v>
      </c>
      <c r="O367" s="1">
        <v>521650</v>
      </c>
    </row>
    <row r="368" spans="1:23" x14ac:dyDescent="0.25">
      <c r="A368" s="18">
        <v>38504</v>
      </c>
      <c r="B368" s="1">
        <v>687120</v>
      </c>
      <c r="C368" s="1">
        <v>414670</v>
      </c>
      <c r="D368" s="1">
        <v>15060</v>
      </c>
      <c r="E368" s="4">
        <v>740</v>
      </c>
      <c r="F368" s="1">
        <v>2450</v>
      </c>
      <c r="G368" s="1">
        <v>58230</v>
      </c>
      <c r="H368" s="1">
        <v>58660</v>
      </c>
      <c r="I368" s="4" t="s">
        <v>213</v>
      </c>
      <c r="J368" s="1">
        <v>4270</v>
      </c>
      <c r="K368" s="1">
        <v>2890</v>
      </c>
      <c r="L368" s="1">
        <v>1520</v>
      </c>
      <c r="M368" s="1">
        <v>128630</v>
      </c>
      <c r="N368" s="4" t="s">
        <v>376</v>
      </c>
      <c r="O368" s="1">
        <v>523310</v>
      </c>
    </row>
    <row r="369" spans="1:23" x14ac:dyDescent="0.25">
      <c r="A369" s="18">
        <v>38534</v>
      </c>
      <c r="B369" s="1">
        <v>718460</v>
      </c>
      <c r="C369" s="1">
        <v>452250</v>
      </c>
      <c r="D369" s="1">
        <v>7500</v>
      </c>
      <c r="E369" s="4">
        <v>740</v>
      </c>
      <c r="F369" s="1">
        <v>2320</v>
      </c>
      <c r="G369" s="1">
        <v>59450</v>
      </c>
      <c r="H369" s="1">
        <v>59370</v>
      </c>
      <c r="I369" s="4" t="s">
        <v>213</v>
      </c>
      <c r="J369" s="1">
        <v>5000</v>
      </c>
      <c r="K369" s="1">
        <v>1700</v>
      </c>
      <c r="L369" s="1">
        <v>1500</v>
      </c>
      <c r="M369" s="1">
        <v>128620</v>
      </c>
      <c r="N369" s="4" t="s">
        <v>376</v>
      </c>
      <c r="O369" s="1">
        <v>493490</v>
      </c>
    </row>
    <row r="370" spans="1:23" x14ac:dyDescent="0.25">
      <c r="A370" s="18">
        <v>38565</v>
      </c>
      <c r="B370" s="1">
        <v>786910</v>
      </c>
      <c r="C370" s="1">
        <v>513980</v>
      </c>
      <c r="D370" s="1">
        <v>6440</v>
      </c>
      <c r="E370" s="4">
        <v>700</v>
      </c>
      <c r="F370" s="1">
        <v>2190</v>
      </c>
      <c r="G370" s="1">
        <v>59580</v>
      </c>
      <c r="H370" s="1">
        <v>61550</v>
      </c>
      <c r="I370" s="4" t="s">
        <v>213</v>
      </c>
      <c r="J370" s="1">
        <v>8550</v>
      </c>
      <c r="K370" s="1">
        <v>1840</v>
      </c>
      <c r="L370" s="1">
        <v>1590</v>
      </c>
      <c r="M370" s="1">
        <v>130450</v>
      </c>
      <c r="N370" s="4" t="s">
        <v>376</v>
      </c>
      <c r="O370" s="1">
        <v>520200</v>
      </c>
    </row>
    <row r="371" spans="1:23" x14ac:dyDescent="0.25">
      <c r="A371" s="18">
        <v>38596</v>
      </c>
      <c r="B371" s="1">
        <v>653370</v>
      </c>
      <c r="C371" s="1">
        <v>375990</v>
      </c>
      <c r="D371" s="1">
        <v>19400</v>
      </c>
      <c r="E371" s="4">
        <v>710</v>
      </c>
      <c r="F371" s="1">
        <v>1990</v>
      </c>
      <c r="G371" s="1">
        <v>55620</v>
      </c>
      <c r="H371" s="1">
        <v>61640</v>
      </c>
      <c r="I371" s="4" t="s">
        <v>213</v>
      </c>
      <c r="J371" s="1">
        <v>8770</v>
      </c>
      <c r="K371" s="1">
        <v>2090</v>
      </c>
      <c r="L371" s="1">
        <v>1500</v>
      </c>
      <c r="M371" s="1">
        <v>125660</v>
      </c>
      <c r="N371" s="4" t="s">
        <v>376</v>
      </c>
      <c r="O371" s="1">
        <v>515680</v>
      </c>
    </row>
    <row r="372" spans="1:23" x14ac:dyDescent="0.25">
      <c r="A372" s="18">
        <v>38626</v>
      </c>
      <c r="B372" s="1">
        <v>680170</v>
      </c>
      <c r="C372" s="1">
        <v>394280</v>
      </c>
      <c r="D372" s="1">
        <v>23310</v>
      </c>
      <c r="E372" s="4">
        <v>740</v>
      </c>
      <c r="F372" s="1">
        <v>1990</v>
      </c>
      <c r="G372" s="1">
        <v>55990</v>
      </c>
      <c r="H372" s="1">
        <v>62010</v>
      </c>
      <c r="I372" s="4" t="s">
        <v>213</v>
      </c>
      <c r="J372" s="1">
        <v>12710</v>
      </c>
      <c r="K372" s="1">
        <v>2020</v>
      </c>
      <c r="L372" s="1">
        <v>1480</v>
      </c>
      <c r="M372" s="1">
        <v>125630</v>
      </c>
      <c r="N372" s="4" t="s">
        <v>376</v>
      </c>
      <c r="O372" s="1">
        <v>510150</v>
      </c>
    </row>
    <row r="373" spans="1:23" x14ac:dyDescent="0.25">
      <c r="A373" s="18">
        <v>38657</v>
      </c>
      <c r="B373" s="1">
        <v>740660</v>
      </c>
      <c r="C373" s="1">
        <v>444090</v>
      </c>
      <c r="D373" s="1">
        <v>26020</v>
      </c>
      <c r="E373" s="4">
        <v>760</v>
      </c>
      <c r="F373" s="1">
        <v>1980</v>
      </c>
      <c r="G373" s="1">
        <v>56740</v>
      </c>
      <c r="H373" s="1">
        <v>59720</v>
      </c>
      <c r="I373" s="4" t="s">
        <v>213</v>
      </c>
      <c r="J373" s="1">
        <v>18310</v>
      </c>
      <c r="K373" s="1">
        <v>2670</v>
      </c>
      <c r="L373" s="1">
        <v>1440</v>
      </c>
      <c r="M373" s="1">
        <v>128930</v>
      </c>
      <c r="N373" s="4" t="s">
        <v>376</v>
      </c>
      <c r="O373" s="1">
        <v>506560</v>
      </c>
    </row>
    <row r="374" spans="1:23" x14ac:dyDescent="0.25">
      <c r="A374" s="18">
        <v>38687</v>
      </c>
      <c r="B374" s="1">
        <v>818530</v>
      </c>
      <c r="C374" s="1">
        <v>516740</v>
      </c>
      <c r="D374" s="1">
        <v>27040</v>
      </c>
      <c r="E374" s="4">
        <v>780</v>
      </c>
      <c r="F374" s="1">
        <v>1900</v>
      </c>
      <c r="G374" s="1">
        <v>57990</v>
      </c>
      <c r="H374" s="1">
        <v>57910</v>
      </c>
      <c r="I374" s="4" t="s">
        <v>213</v>
      </c>
      <c r="J374" s="1">
        <v>19560</v>
      </c>
      <c r="K374" s="1">
        <v>3150</v>
      </c>
      <c r="L374" s="1">
        <v>1470</v>
      </c>
      <c r="M374" s="1">
        <v>131980</v>
      </c>
      <c r="N374" s="4" t="s">
        <v>376</v>
      </c>
      <c r="O374" s="1">
        <v>496690</v>
      </c>
    </row>
    <row r="375" spans="1:23" x14ac:dyDescent="0.25">
      <c r="A375" s="18">
        <v>38718</v>
      </c>
      <c r="B375" s="1">
        <v>957600</v>
      </c>
      <c r="C375" s="1">
        <v>656010</v>
      </c>
      <c r="D375" s="1">
        <v>29660</v>
      </c>
      <c r="E375" s="4">
        <v>680</v>
      </c>
      <c r="F375" s="1">
        <v>1850</v>
      </c>
      <c r="G375" s="1">
        <v>56750</v>
      </c>
      <c r="H375" s="1">
        <v>52220</v>
      </c>
      <c r="I375" s="4" t="s">
        <v>213</v>
      </c>
      <c r="J375" s="1">
        <v>20340</v>
      </c>
      <c r="K375" s="1">
        <v>3180</v>
      </c>
      <c r="L375" s="1">
        <v>1450</v>
      </c>
      <c r="M375" s="1">
        <v>135450</v>
      </c>
      <c r="N375" s="4" t="s">
        <v>376</v>
      </c>
      <c r="O375" s="1">
        <v>505940</v>
      </c>
      <c r="Q375" s="4">
        <v>2006</v>
      </c>
      <c r="R375" s="1">
        <f t="shared" ref="R375" si="52">SUM(B375:B386)</f>
        <v>9140960</v>
      </c>
      <c r="V375" s="4">
        <v>2006</v>
      </c>
      <c r="W375" s="1">
        <f t="shared" ref="W375" si="53">AVERAGE(B375:B386)</f>
        <v>761746.66666666663</v>
      </c>
    </row>
    <row r="376" spans="1:23" x14ac:dyDescent="0.25">
      <c r="A376" s="18">
        <v>38749</v>
      </c>
      <c r="B376" s="1">
        <v>952210</v>
      </c>
      <c r="C376" s="1">
        <v>647970</v>
      </c>
      <c r="D376" s="1">
        <v>31850</v>
      </c>
      <c r="E376" s="4">
        <v>700</v>
      </c>
      <c r="F376" s="1">
        <v>1960</v>
      </c>
      <c r="G376" s="1">
        <v>60460</v>
      </c>
      <c r="H376" s="1">
        <v>48180</v>
      </c>
      <c r="I376" s="4" t="s">
        <v>213</v>
      </c>
      <c r="J376" s="1">
        <v>20450</v>
      </c>
      <c r="K376" s="1">
        <v>3190</v>
      </c>
      <c r="L376" s="1">
        <v>1420</v>
      </c>
      <c r="M376" s="1">
        <v>136030</v>
      </c>
      <c r="N376" s="4" t="s">
        <v>376</v>
      </c>
      <c r="O376" s="1">
        <v>504840</v>
      </c>
      <c r="R376" s="1"/>
    </row>
    <row r="377" spans="1:23" x14ac:dyDescent="0.25">
      <c r="A377" s="18">
        <v>38777</v>
      </c>
      <c r="B377" s="1">
        <v>938270</v>
      </c>
      <c r="C377" s="1">
        <v>641710</v>
      </c>
      <c r="D377" s="1">
        <v>28340</v>
      </c>
      <c r="E377" s="4">
        <v>670</v>
      </c>
      <c r="F377" s="1">
        <v>2070</v>
      </c>
      <c r="G377" s="1">
        <v>61200</v>
      </c>
      <c r="H377" s="1">
        <v>45300</v>
      </c>
      <c r="I377" s="4" t="s">
        <v>213</v>
      </c>
      <c r="J377" s="1">
        <v>20260</v>
      </c>
      <c r="K377" s="1">
        <v>2630</v>
      </c>
      <c r="L377" s="1">
        <v>1350</v>
      </c>
      <c r="M377" s="1">
        <v>134740</v>
      </c>
      <c r="N377" s="4" t="s">
        <v>376</v>
      </c>
      <c r="O377" s="1">
        <v>503940</v>
      </c>
      <c r="R377" s="1"/>
    </row>
    <row r="378" spans="1:23" x14ac:dyDescent="0.25">
      <c r="A378" s="18">
        <v>38808</v>
      </c>
      <c r="B378" s="1">
        <v>841270</v>
      </c>
      <c r="C378" s="1">
        <v>555820</v>
      </c>
      <c r="D378" s="1">
        <v>26650</v>
      </c>
      <c r="E378" s="4">
        <v>550</v>
      </c>
      <c r="F378" s="1">
        <v>2200</v>
      </c>
      <c r="G378" s="1">
        <v>60280</v>
      </c>
      <c r="H378" s="1">
        <v>43840</v>
      </c>
      <c r="I378" s="4" t="s">
        <v>213</v>
      </c>
      <c r="J378" s="1">
        <v>16840</v>
      </c>
      <c r="K378" s="1">
        <v>1510</v>
      </c>
      <c r="L378" s="1">
        <v>1270</v>
      </c>
      <c r="M378" s="1">
        <v>132290</v>
      </c>
      <c r="N378" s="4" t="s">
        <v>376</v>
      </c>
      <c r="O378" s="1">
        <v>495380</v>
      </c>
    </row>
    <row r="379" spans="1:23" x14ac:dyDescent="0.25">
      <c r="A379" s="18">
        <v>38838</v>
      </c>
      <c r="B379" s="1">
        <v>698620</v>
      </c>
      <c r="C379" s="1">
        <v>434430</v>
      </c>
      <c r="D379" s="1">
        <v>21510</v>
      </c>
      <c r="E379" s="4">
        <v>530</v>
      </c>
      <c r="F379" s="1">
        <v>2270</v>
      </c>
      <c r="G379" s="1">
        <v>58780</v>
      </c>
      <c r="H379" s="1">
        <v>44410</v>
      </c>
      <c r="I379" s="4" t="s">
        <v>213</v>
      </c>
      <c r="J379" s="1">
        <v>5690</v>
      </c>
      <c r="K379" s="1">
        <v>1400</v>
      </c>
      <c r="L379" s="1">
        <v>1230</v>
      </c>
      <c r="M379" s="1">
        <v>128370</v>
      </c>
      <c r="N379" s="4" t="s">
        <v>376</v>
      </c>
      <c r="O379" s="1">
        <v>487930</v>
      </c>
    </row>
    <row r="380" spans="1:23" x14ac:dyDescent="0.25">
      <c r="A380" s="18">
        <v>38869</v>
      </c>
      <c r="B380" s="1">
        <v>639510</v>
      </c>
      <c r="C380" s="1">
        <v>385300</v>
      </c>
      <c r="D380" s="1">
        <v>15920</v>
      </c>
      <c r="E380" s="4">
        <v>600</v>
      </c>
      <c r="F380" s="1">
        <v>2230</v>
      </c>
      <c r="G380" s="1">
        <v>59330</v>
      </c>
      <c r="H380" s="1">
        <v>45130</v>
      </c>
      <c r="I380" s="4" t="s">
        <v>213</v>
      </c>
      <c r="J380" s="1">
        <v>4660</v>
      </c>
      <c r="K380" s="1">
        <v>1130</v>
      </c>
      <c r="L380" s="1">
        <v>1170</v>
      </c>
      <c r="M380" s="1">
        <v>124040</v>
      </c>
      <c r="N380" s="4" t="s">
        <v>376</v>
      </c>
      <c r="O380" s="1">
        <v>489740</v>
      </c>
    </row>
    <row r="381" spans="1:23" x14ac:dyDescent="0.25">
      <c r="A381" s="18">
        <v>38899</v>
      </c>
      <c r="B381" s="1">
        <v>669900</v>
      </c>
      <c r="C381" s="1">
        <v>426500</v>
      </c>
      <c r="D381" s="1">
        <v>7780</v>
      </c>
      <c r="E381" s="4">
        <v>640</v>
      </c>
      <c r="F381" s="1">
        <v>2110</v>
      </c>
      <c r="G381" s="1">
        <v>60540</v>
      </c>
      <c r="H381" s="1">
        <v>45780</v>
      </c>
      <c r="I381" s="4" t="s">
        <v>213</v>
      </c>
      <c r="J381" s="1">
        <v>5390</v>
      </c>
      <c r="K381" s="4">
        <v>810</v>
      </c>
      <c r="L381" s="1">
        <v>1180</v>
      </c>
      <c r="M381" s="1">
        <v>119170</v>
      </c>
      <c r="N381" s="4" t="s">
        <v>376</v>
      </c>
      <c r="O381" s="1">
        <v>459630</v>
      </c>
    </row>
    <row r="382" spans="1:23" x14ac:dyDescent="0.25">
      <c r="A382" s="18">
        <v>38930</v>
      </c>
      <c r="B382" s="1">
        <v>745550</v>
      </c>
      <c r="C382" s="1">
        <v>501430</v>
      </c>
      <c r="D382" s="1">
        <v>6780</v>
      </c>
      <c r="E382" s="4">
        <v>580</v>
      </c>
      <c r="F382" s="1">
        <v>1960</v>
      </c>
      <c r="G382" s="1">
        <v>61220</v>
      </c>
      <c r="H382" s="1">
        <v>47810</v>
      </c>
      <c r="I382" s="4" t="s">
        <v>213</v>
      </c>
      <c r="J382" s="1">
        <v>7950</v>
      </c>
      <c r="K382" s="1">
        <v>1230</v>
      </c>
      <c r="L382" s="1">
        <v>1150</v>
      </c>
      <c r="M382" s="1">
        <v>115440</v>
      </c>
      <c r="N382" s="4" t="s">
        <v>376</v>
      </c>
      <c r="O382" s="1">
        <v>498770</v>
      </c>
    </row>
    <row r="383" spans="1:23" x14ac:dyDescent="0.25">
      <c r="A383" s="18">
        <v>38961</v>
      </c>
      <c r="B383" s="1">
        <v>607840</v>
      </c>
      <c r="C383" s="1">
        <v>361880</v>
      </c>
      <c r="D383" s="1">
        <v>20370</v>
      </c>
      <c r="E383" s="4">
        <v>500</v>
      </c>
      <c r="F383" s="1">
        <v>1870</v>
      </c>
      <c r="G383" s="1">
        <v>56710</v>
      </c>
      <c r="H383" s="1">
        <v>47820</v>
      </c>
      <c r="I383" s="4" t="s">
        <v>213</v>
      </c>
      <c r="J383" s="1">
        <v>8300</v>
      </c>
      <c r="K383" s="1">
        <v>1330</v>
      </c>
      <c r="L383" s="1">
        <v>1090</v>
      </c>
      <c r="M383" s="1">
        <v>107970</v>
      </c>
      <c r="N383" s="4" t="s">
        <v>376</v>
      </c>
      <c r="O383" s="1">
        <v>500900</v>
      </c>
    </row>
    <row r="384" spans="1:23" x14ac:dyDescent="0.25">
      <c r="A384" s="18">
        <v>38991</v>
      </c>
      <c r="B384" s="1">
        <v>630800</v>
      </c>
      <c r="C384" s="1">
        <v>381490</v>
      </c>
      <c r="D384" s="1">
        <v>24900</v>
      </c>
      <c r="E384" s="4">
        <v>500</v>
      </c>
      <c r="F384" s="1">
        <v>1860</v>
      </c>
      <c r="G384" s="1">
        <v>57240</v>
      </c>
      <c r="H384" s="1">
        <v>48830</v>
      </c>
      <c r="I384" s="4" t="s">
        <v>213</v>
      </c>
      <c r="J384" s="1">
        <v>9040</v>
      </c>
      <c r="K384" s="1">
        <v>1000</v>
      </c>
      <c r="L384" s="1">
        <v>1060</v>
      </c>
      <c r="M384" s="1">
        <v>104880</v>
      </c>
      <c r="N384" s="4" t="s">
        <v>376</v>
      </c>
      <c r="O384" s="1">
        <v>496980</v>
      </c>
    </row>
    <row r="385" spans="1:23" x14ac:dyDescent="0.25">
      <c r="A385" s="18">
        <v>39022</v>
      </c>
      <c r="B385" s="1">
        <v>694540</v>
      </c>
      <c r="C385" s="1">
        <v>434070</v>
      </c>
      <c r="D385" s="1">
        <v>27290</v>
      </c>
      <c r="E385" s="4">
        <v>500</v>
      </c>
      <c r="F385" s="1">
        <v>1850</v>
      </c>
      <c r="G385" s="1">
        <v>58430</v>
      </c>
      <c r="H385" s="1">
        <v>47260</v>
      </c>
      <c r="I385" s="4" t="s">
        <v>213</v>
      </c>
      <c r="J385" s="1">
        <v>16890</v>
      </c>
      <c r="K385" s="1">
        <v>2150</v>
      </c>
      <c r="L385" s="1">
        <v>1060</v>
      </c>
      <c r="M385" s="1">
        <v>105010</v>
      </c>
      <c r="N385" s="4" t="s">
        <v>376</v>
      </c>
      <c r="O385" s="1">
        <v>493170</v>
      </c>
    </row>
    <row r="386" spans="1:23" x14ac:dyDescent="0.25">
      <c r="A386" s="18">
        <v>39052</v>
      </c>
      <c r="B386" s="1">
        <v>764850</v>
      </c>
      <c r="C386" s="1">
        <v>501910</v>
      </c>
      <c r="D386" s="1">
        <v>28300</v>
      </c>
      <c r="E386" s="4">
        <v>530</v>
      </c>
      <c r="F386" s="1">
        <v>1820</v>
      </c>
      <c r="G386" s="1">
        <v>59790</v>
      </c>
      <c r="H386" s="1">
        <v>46360</v>
      </c>
      <c r="I386" s="4" t="s">
        <v>213</v>
      </c>
      <c r="J386" s="1">
        <v>17890</v>
      </c>
      <c r="K386" s="1">
        <v>1930</v>
      </c>
      <c r="L386" s="1">
        <v>1080</v>
      </c>
      <c r="M386" s="1">
        <v>105230</v>
      </c>
      <c r="N386" s="4" t="s">
        <v>376</v>
      </c>
      <c r="O386" s="1">
        <v>490860</v>
      </c>
    </row>
    <row r="387" spans="1:23" x14ac:dyDescent="0.25">
      <c r="A387" s="18">
        <v>39083</v>
      </c>
      <c r="B387" s="1">
        <v>900800</v>
      </c>
      <c r="C387" s="1">
        <v>637520</v>
      </c>
      <c r="D387" s="1">
        <v>30290</v>
      </c>
      <c r="E387" s="4">
        <v>550</v>
      </c>
      <c r="F387" s="1">
        <v>1760</v>
      </c>
      <c r="G387" s="1">
        <v>57260</v>
      </c>
      <c r="H387" s="1">
        <v>43450</v>
      </c>
      <c r="I387" s="4" t="s">
        <v>213</v>
      </c>
      <c r="J387" s="1">
        <v>18980</v>
      </c>
      <c r="K387" s="1">
        <v>2170</v>
      </c>
      <c r="L387" s="1">
        <v>1100</v>
      </c>
      <c r="M387" s="1">
        <v>107700</v>
      </c>
      <c r="N387" s="4" t="s">
        <v>376</v>
      </c>
      <c r="O387" s="1">
        <v>490170</v>
      </c>
      <c r="Q387" s="4">
        <v>2007</v>
      </c>
      <c r="R387" s="1">
        <f t="shared" ref="R387" si="54">SUM(B387:B398)</f>
        <v>8805240</v>
      </c>
      <c r="V387" s="4">
        <v>2007</v>
      </c>
      <c r="W387" s="1">
        <f t="shared" ref="W387" si="55">AVERAGE(B387:B398)</f>
        <v>733770</v>
      </c>
    </row>
    <row r="388" spans="1:23" x14ac:dyDescent="0.25">
      <c r="A388" s="18">
        <v>39114</v>
      </c>
      <c r="B388" s="1">
        <v>903640</v>
      </c>
      <c r="C388" s="1">
        <v>633770</v>
      </c>
      <c r="D388" s="1">
        <v>32320</v>
      </c>
      <c r="E388" s="4">
        <v>690</v>
      </c>
      <c r="F388" s="1">
        <v>1850</v>
      </c>
      <c r="G388" s="1">
        <v>60260</v>
      </c>
      <c r="H388" s="1">
        <v>42940</v>
      </c>
      <c r="I388" s="4" t="s">
        <v>213</v>
      </c>
      <c r="J388" s="1">
        <v>19370</v>
      </c>
      <c r="K388" s="1">
        <v>2460</v>
      </c>
      <c r="L388" s="1">
        <v>1130</v>
      </c>
      <c r="M388" s="1">
        <v>108830</v>
      </c>
      <c r="N388" s="4" t="s">
        <v>376</v>
      </c>
      <c r="O388" s="1">
        <v>493650</v>
      </c>
      <c r="R388" s="1"/>
      <c r="W388" s="1"/>
    </row>
    <row r="389" spans="1:23" x14ac:dyDescent="0.25">
      <c r="A389" s="18">
        <v>39142</v>
      </c>
      <c r="B389" s="1">
        <v>889750</v>
      </c>
      <c r="C389" s="1">
        <v>622370</v>
      </c>
      <c r="D389" s="1">
        <v>29610</v>
      </c>
      <c r="E389" s="4">
        <v>810</v>
      </c>
      <c r="F389" s="1">
        <v>1900</v>
      </c>
      <c r="G389" s="1">
        <v>60830</v>
      </c>
      <c r="H389" s="1">
        <v>43590</v>
      </c>
      <c r="I389" s="4" t="s">
        <v>213</v>
      </c>
      <c r="J389" s="1">
        <v>18830</v>
      </c>
      <c r="K389" s="1">
        <v>2450</v>
      </c>
      <c r="L389" s="1">
        <v>1140</v>
      </c>
      <c r="M389" s="1">
        <v>108200</v>
      </c>
      <c r="N389" s="4" t="s">
        <v>376</v>
      </c>
      <c r="O389" s="1">
        <v>484800</v>
      </c>
    </row>
    <row r="390" spans="1:23" x14ac:dyDescent="0.25">
      <c r="A390" s="18">
        <v>39173</v>
      </c>
      <c r="B390" s="1">
        <v>801920</v>
      </c>
      <c r="C390" s="1">
        <v>539990</v>
      </c>
      <c r="D390" s="1">
        <v>26920</v>
      </c>
      <c r="E390" s="4">
        <v>680</v>
      </c>
      <c r="F390" s="1">
        <v>1970</v>
      </c>
      <c r="G390" s="1">
        <v>59710</v>
      </c>
      <c r="H390" s="1">
        <v>45460</v>
      </c>
      <c r="I390" s="4" t="s">
        <v>213</v>
      </c>
      <c r="J390" s="1">
        <v>14950</v>
      </c>
      <c r="K390" s="1">
        <v>3830</v>
      </c>
      <c r="L390" s="1">
        <v>1160</v>
      </c>
      <c r="M390" s="1">
        <v>107240</v>
      </c>
      <c r="N390" s="4" t="s">
        <v>376</v>
      </c>
      <c r="O390" s="1">
        <v>481290</v>
      </c>
    </row>
    <row r="391" spans="1:23" x14ac:dyDescent="0.25">
      <c r="A391" s="18">
        <v>39203</v>
      </c>
      <c r="B391" s="1">
        <v>666730</v>
      </c>
      <c r="C391" s="1">
        <v>420540</v>
      </c>
      <c r="D391" s="1">
        <v>21050</v>
      </c>
      <c r="E391" s="4">
        <v>600</v>
      </c>
      <c r="F391" s="1">
        <v>2060</v>
      </c>
      <c r="G391" s="1">
        <v>59700</v>
      </c>
      <c r="H391" s="1">
        <v>45850</v>
      </c>
      <c r="I391" s="4" t="s">
        <v>213</v>
      </c>
      <c r="J391" s="1">
        <v>5390</v>
      </c>
      <c r="K391" s="1">
        <v>3790</v>
      </c>
      <c r="L391" s="1">
        <v>1130</v>
      </c>
      <c r="M391" s="1">
        <v>106620</v>
      </c>
      <c r="N391" s="4" t="s">
        <v>376</v>
      </c>
      <c r="O391" s="1">
        <v>469990</v>
      </c>
    </row>
    <row r="392" spans="1:23" x14ac:dyDescent="0.25">
      <c r="A392" s="18">
        <v>39234</v>
      </c>
      <c r="B392" s="1">
        <v>608620</v>
      </c>
      <c r="C392" s="1">
        <v>370210</v>
      </c>
      <c r="D392" s="1">
        <v>16070</v>
      </c>
      <c r="E392" s="4">
        <v>500</v>
      </c>
      <c r="F392" s="1">
        <v>2010</v>
      </c>
      <c r="G392" s="1">
        <v>59800</v>
      </c>
      <c r="H392" s="1">
        <v>46860</v>
      </c>
      <c r="I392" s="4" t="s">
        <v>213</v>
      </c>
      <c r="J392" s="1">
        <v>3810</v>
      </c>
      <c r="K392" s="1">
        <v>3430</v>
      </c>
      <c r="L392" s="1">
        <v>1140</v>
      </c>
      <c r="M392" s="1">
        <v>104760</v>
      </c>
      <c r="N392" s="4" t="s">
        <v>376</v>
      </c>
      <c r="O392" s="1">
        <v>475280</v>
      </c>
    </row>
    <row r="393" spans="1:23" x14ac:dyDescent="0.25">
      <c r="A393" s="18">
        <v>39264</v>
      </c>
      <c r="B393" s="1">
        <v>732340</v>
      </c>
      <c r="C393" s="1">
        <v>493820</v>
      </c>
      <c r="D393" s="1">
        <v>7390</v>
      </c>
      <c r="E393" s="4">
        <v>560</v>
      </c>
      <c r="F393" s="1">
        <v>1940</v>
      </c>
      <c r="G393" s="1">
        <v>62190</v>
      </c>
      <c r="H393" s="1">
        <v>49820</v>
      </c>
      <c r="I393" s="4" t="s">
        <v>213</v>
      </c>
      <c r="J393" s="1">
        <v>7110</v>
      </c>
      <c r="K393" s="1">
        <v>2310</v>
      </c>
      <c r="L393" s="1">
        <v>1170</v>
      </c>
      <c r="M393" s="1">
        <v>106020</v>
      </c>
      <c r="N393" s="4" t="s">
        <v>376</v>
      </c>
      <c r="O393" s="1">
        <v>532030</v>
      </c>
    </row>
    <row r="394" spans="1:23" x14ac:dyDescent="0.25">
      <c r="A394" s="18">
        <v>39295</v>
      </c>
      <c r="B394" s="1">
        <v>717370</v>
      </c>
      <c r="C394" s="1">
        <v>478060</v>
      </c>
      <c r="D394" s="1">
        <v>6330</v>
      </c>
      <c r="E394" s="4">
        <v>590</v>
      </c>
      <c r="F394" s="1">
        <v>1740</v>
      </c>
      <c r="G394" s="1">
        <v>61850</v>
      </c>
      <c r="H394" s="1">
        <v>49600</v>
      </c>
      <c r="I394" s="4" t="s">
        <v>213</v>
      </c>
      <c r="J394" s="1">
        <v>8940</v>
      </c>
      <c r="K394" s="1">
        <v>2380</v>
      </c>
      <c r="L394" s="1">
        <v>1200</v>
      </c>
      <c r="M394" s="1">
        <v>106680</v>
      </c>
      <c r="N394" s="4" t="s">
        <v>376</v>
      </c>
      <c r="O394" s="1">
        <v>476780</v>
      </c>
    </row>
    <row r="395" spans="1:23" x14ac:dyDescent="0.25">
      <c r="A395" s="18">
        <v>39326</v>
      </c>
      <c r="B395" s="1">
        <v>580490</v>
      </c>
      <c r="C395" s="1">
        <v>335440</v>
      </c>
      <c r="D395" s="1">
        <v>19640</v>
      </c>
      <c r="E395" s="4">
        <v>510</v>
      </c>
      <c r="F395" s="1">
        <v>1690</v>
      </c>
      <c r="G395" s="1">
        <v>57310</v>
      </c>
      <c r="H395" s="1">
        <v>49790</v>
      </c>
      <c r="I395" s="4" t="s">
        <v>213</v>
      </c>
      <c r="J395" s="1">
        <v>9000</v>
      </c>
      <c r="K395" s="1">
        <v>2360</v>
      </c>
      <c r="L395" s="1">
        <v>1170</v>
      </c>
      <c r="M395" s="1">
        <v>103570</v>
      </c>
      <c r="N395" s="4" t="s">
        <v>376</v>
      </c>
      <c r="O395" s="1">
        <v>462330</v>
      </c>
    </row>
    <row r="396" spans="1:23" x14ac:dyDescent="0.25">
      <c r="A396" s="18">
        <v>39356</v>
      </c>
      <c r="B396" s="1">
        <v>602100</v>
      </c>
      <c r="C396" s="1">
        <v>350740</v>
      </c>
      <c r="D396" s="1">
        <v>24430</v>
      </c>
      <c r="E396" s="4">
        <v>420</v>
      </c>
      <c r="F396" s="1">
        <v>1650</v>
      </c>
      <c r="G396" s="1">
        <v>57590</v>
      </c>
      <c r="H396" s="1">
        <v>50750</v>
      </c>
      <c r="I396" s="4" t="s">
        <v>213</v>
      </c>
      <c r="J396" s="1">
        <v>10000</v>
      </c>
      <c r="K396" s="1">
        <v>1290</v>
      </c>
      <c r="L396" s="1">
        <v>1120</v>
      </c>
      <c r="M396" s="1">
        <v>104080</v>
      </c>
      <c r="N396" s="4" t="s">
        <v>376</v>
      </c>
      <c r="O396" s="1">
        <v>457590</v>
      </c>
    </row>
    <row r="397" spans="1:23" x14ac:dyDescent="0.25">
      <c r="A397" s="18">
        <v>39387</v>
      </c>
      <c r="B397" s="1">
        <v>656620</v>
      </c>
      <c r="C397" s="1">
        <v>394560</v>
      </c>
      <c r="D397" s="1">
        <v>25980</v>
      </c>
      <c r="E397" s="4">
        <v>350</v>
      </c>
      <c r="F397" s="1">
        <v>1620</v>
      </c>
      <c r="G397" s="1">
        <v>58230</v>
      </c>
      <c r="H397" s="1">
        <v>48670</v>
      </c>
      <c r="I397" s="4" t="s">
        <v>213</v>
      </c>
      <c r="J397" s="1">
        <v>16790</v>
      </c>
      <c r="K397" s="1">
        <v>1900</v>
      </c>
      <c r="L397" s="1">
        <v>1100</v>
      </c>
      <c r="M397" s="1">
        <v>107380</v>
      </c>
      <c r="N397" s="4" t="s">
        <v>376</v>
      </c>
      <c r="O397" s="1">
        <v>453480</v>
      </c>
    </row>
    <row r="398" spans="1:23" x14ac:dyDescent="0.25">
      <c r="A398" s="18">
        <v>39417</v>
      </c>
      <c r="B398" s="1">
        <v>744860</v>
      </c>
      <c r="C398" s="1">
        <v>476610</v>
      </c>
      <c r="D398" s="1">
        <v>27670</v>
      </c>
      <c r="E398" s="4">
        <v>330</v>
      </c>
      <c r="F398" s="1">
        <v>1590</v>
      </c>
      <c r="G398" s="1">
        <v>60270</v>
      </c>
      <c r="H398" s="1">
        <v>47990</v>
      </c>
      <c r="I398" s="4" t="s">
        <v>213</v>
      </c>
      <c r="J398" s="1">
        <v>17580</v>
      </c>
      <c r="K398" s="1">
        <v>2300</v>
      </c>
      <c r="L398" s="1">
        <v>1090</v>
      </c>
      <c r="M398" s="1">
        <v>109400</v>
      </c>
      <c r="N398" s="4" t="s">
        <v>376</v>
      </c>
      <c r="O398" s="1">
        <v>462960</v>
      </c>
    </row>
    <row r="399" spans="1:23" x14ac:dyDescent="0.25">
      <c r="A399" s="18">
        <v>39448</v>
      </c>
      <c r="B399" s="1">
        <v>875770</v>
      </c>
      <c r="C399" s="1">
        <v>606660</v>
      </c>
      <c r="D399" s="1">
        <v>28250</v>
      </c>
      <c r="E399" s="4">
        <v>280</v>
      </c>
      <c r="F399" s="1">
        <v>1490</v>
      </c>
      <c r="G399" s="1">
        <v>59330</v>
      </c>
      <c r="H399" s="1">
        <v>44600</v>
      </c>
      <c r="I399" s="4" t="s">
        <v>213</v>
      </c>
      <c r="J399" s="1">
        <v>18320</v>
      </c>
      <c r="K399" s="1">
        <v>2730</v>
      </c>
      <c r="L399" s="1">
        <v>1060</v>
      </c>
      <c r="M399" s="1">
        <v>113010</v>
      </c>
      <c r="N399" s="4" t="s">
        <v>376</v>
      </c>
      <c r="O399" s="1">
        <v>461880</v>
      </c>
      <c r="Q399" s="4">
        <v>2008</v>
      </c>
      <c r="R399" s="1">
        <f t="shared" ref="R399" si="56">SUM(B399:B410)</f>
        <v>9004120</v>
      </c>
      <c r="V399" s="4">
        <v>2008</v>
      </c>
      <c r="W399" s="1">
        <f t="shared" ref="W399" si="57">AVERAGE(B399:B410)</f>
        <v>750343.33333333337</v>
      </c>
    </row>
    <row r="400" spans="1:23" x14ac:dyDescent="0.25">
      <c r="A400" s="18">
        <v>39479</v>
      </c>
      <c r="B400" s="1">
        <v>879950</v>
      </c>
      <c r="C400" s="1">
        <v>602510</v>
      </c>
      <c r="D400" s="1">
        <v>31800</v>
      </c>
      <c r="E400" s="4">
        <v>360</v>
      </c>
      <c r="F400" s="1">
        <v>1590</v>
      </c>
      <c r="G400" s="1">
        <v>61780</v>
      </c>
      <c r="H400" s="1">
        <v>44740</v>
      </c>
      <c r="I400" s="4" t="s">
        <v>213</v>
      </c>
      <c r="J400" s="1">
        <v>18720</v>
      </c>
      <c r="K400" s="1">
        <v>3470</v>
      </c>
      <c r="L400" s="1">
        <v>1070</v>
      </c>
      <c r="M400" s="1">
        <v>113900</v>
      </c>
      <c r="N400" s="4" t="s">
        <v>376</v>
      </c>
      <c r="O400" s="1">
        <v>456420</v>
      </c>
      <c r="R400" s="1"/>
    </row>
    <row r="401" spans="1:23" x14ac:dyDescent="0.25">
      <c r="A401" s="18">
        <v>39508</v>
      </c>
      <c r="B401" s="1">
        <v>872230</v>
      </c>
      <c r="C401" s="1">
        <v>597870</v>
      </c>
      <c r="D401" s="1">
        <v>27720</v>
      </c>
      <c r="E401" s="4">
        <v>410</v>
      </c>
      <c r="F401" s="1">
        <v>1660</v>
      </c>
      <c r="G401" s="1">
        <v>62470</v>
      </c>
      <c r="H401" s="1">
        <v>45140</v>
      </c>
      <c r="I401" s="4" t="s">
        <v>213</v>
      </c>
      <c r="J401" s="1">
        <v>18490</v>
      </c>
      <c r="K401" s="1">
        <v>4080</v>
      </c>
      <c r="L401" s="1">
        <v>1090</v>
      </c>
      <c r="M401" s="1">
        <v>113270</v>
      </c>
      <c r="N401" s="4" t="s">
        <v>376</v>
      </c>
      <c r="O401" s="1">
        <v>466320</v>
      </c>
      <c r="R401" s="1"/>
    </row>
    <row r="402" spans="1:23" x14ac:dyDescent="0.25">
      <c r="A402" s="18">
        <v>39539</v>
      </c>
      <c r="B402" s="1">
        <v>793790</v>
      </c>
      <c r="C402" s="1">
        <v>523760</v>
      </c>
      <c r="D402" s="1">
        <v>27050</v>
      </c>
      <c r="E402" s="4">
        <v>400</v>
      </c>
      <c r="F402" s="1">
        <v>1690</v>
      </c>
      <c r="G402" s="1">
        <v>61900</v>
      </c>
      <c r="H402" s="1">
        <v>46170</v>
      </c>
      <c r="I402" s="4" t="s">
        <v>213</v>
      </c>
      <c r="J402" s="1">
        <v>14510</v>
      </c>
      <c r="K402" s="1">
        <v>4850</v>
      </c>
      <c r="L402" s="1">
        <v>1070</v>
      </c>
      <c r="M402" s="1">
        <v>112370</v>
      </c>
      <c r="N402" s="4" t="s">
        <v>376</v>
      </c>
      <c r="O402" s="1">
        <v>465800</v>
      </c>
    </row>
    <row r="403" spans="1:23" x14ac:dyDescent="0.25">
      <c r="A403" s="18">
        <v>39569</v>
      </c>
      <c r="B403" s="1">
        <v>675060</v>
      </c>
      <c r="C403" s="1">
        <v>418730</v>
      </c>
      <c r="D403" s="1">
        <v>20890</v>
      </c>
      <c r="E403" s="4">
        <v>400</v>
      </c>
      <c r="F403" s="1">
        <v>1770</v>
      </c>
      <c r="G403" s="1">
        <v>60780</v>
      </c>
      <c r="H403" s="1">
        <v>46660</v>
      </c>
      <c r="I403" s="4" t="s">
        <v>213</v>
      </c>
      <c r="J403" s="1">
        <v>6770</v>
      </c>
      <c r="K403" s="1">
        <v>6070</v>
      </c>
      <c r="L403" s="1">
        <v>1050</v>
      </c>
      <c r="M403" s="1">
        <v>111910</v>
      </c>
      <c r="N403" s="4" t="s">
        <v>376</v>
      </c>
      <c r="O403" s="1">
        <v>468940</v>
      </c>
    </row>
    <row r="404" spans="1:23" x14ac:dyDescent="0.25">
      <c r="A404" s="18">
        <v>39600</v>
      </c>
      <c r="B404" s="1">
        <v>614140</v>
      </c>
      <c r="C404" s="1">
        <v>364500</v>
      </c>
      <c r="D404" s="1">
        <v>15900</v>
      </c>
      <c r="E404" s="4">
        <v>460</v>
      </c>
      <c r="F404" s="1">
        <v>1810</v>
      </c>
      <c r="G404" s="1">
        <v>61500</v>
      </c>
      <c r="H404" s="1">
        <v>49030</v>
      </c>
      <c r="I404" s="4" t="s">
        <v>213</v>
      </c>
      <c r="J404" s="1">
        <v>4380</v>
      </c>
      <c r="K404" s="1">
        <v>4690</v>
      </c>
      <c r="L404" s="1">
        <v>1070</v>
      </c>
      <c r="M404" s="1">
        <v>110780</v>
      </c>
      <c r="N404" s="4" t="s">
        <v>376</v>
      </c>
      <c r="O404" s="1">
        <v>471840</v>
      </c>
    </row>
    <row r="405" spans="1:23" x14ac:dyDescent="0.25">
      <c r="A405" s="18">
        <v>39630</v>
      </c>
      <c r="B405" s="1">
        <v>721610</v>
      </c>
      <c r="C405" s="1">
        <v>476290</v>
      </c>
      <c r="D405" s="1">
        <v>7410</v>
      </c>
      <c r="E405" s="4">
        <v>510</v>
      </c>
      <c r="F405" s="1">
        <v>1760</v>
      </c>
      <c r="G405" s="1">
        <v>63020</v>
      </c>
      <c r="H405" s="1">
        <v>50160</v>
      </c>
      <c r="I405" s="4" t="s">
        <v>213</v>
      </c>
      <c r="J405" s="1">
        <v>6950</v>
      </c>
      <c r="K405" s="1">
        <v>4410</v>
      </c>
      <c r="L405" s="1">
        <v>1110</v>
      </c>
      <c r="M405" s="1">
        <v>109950</v>
      </c>
      <c r="N405" s="4" t="s">
        <v>376</v>
      </c>
      <c r="O405" s="1">
        <v>503390</v>
      </c>
    </row>
    <row r="406" spans="1:23" x14ac:dyDescent="0.25">
      <c r="A406" s="18">
        <v>39661</v>
      </c>
      <c r="B406" s="1">
        <v>741890</v>
      </c>
      <c r="C406" s="1">
        <v>495940</v>
      </c>
      <c r="D406" s="1">
        <v>6290</v>
      </c>
      <c r="E406" s="4">
        <v>560</v>
      </c>
      <c r="F406" s="1">
        <v>1620</v>
      </c>
      <c r="G406" s="1">
        <v>62410</v>
      </c>
      <c r="H406" s="1">
        <v>50730</v>
      </c>
      <c r="I406" s="4" t="s">
        <v>213</v>
      </c>
      <c r="J406" s="1">
        <v>8700</v>
      </c>
      <c r="K406" s="1">
        <v>4070</v>
      </c>
      <c r="L406" s="1">
        <v>1150</v>
      </c>
      <c r="M406" s="1">
        <v>110400</v>
      </c>
      <c r="N406" s="4" t="s">
        <v>376</v>
      </c>
      <c r="O406" s="1">
        <v>487820</v>
      </c>
    </row>
    <row r="407" spans="1:23" x14ac:dyDescent="0.25">
      <c r="A407" s="18">
        <v>39692</v>
      </c>
      <c r="B407" s="1">
        <v>611940</v>
      </c>
      <c r="C407" s="1">
        <v>354390</v>
      </c>
      <c r="D407" s="1">
        <v>23790</v>
      </c>
      <c r="E407" s="4">
        <v>510</v>
      </c>
      <c r="F407" s="1">
        <v>1570</v>
      </c>
      <c r="G407" s="1">
        <v>58060</v>
      </c>
      <c r="H407" s="1">
        <v>51460</v>
      </c>
      <c r="I407" s="4" t="s">
        <v>213</v>
      </c>
      <c r="J407" s="1">
        <v>9030</v>
      </c>
      <c r="K407" s="1">
        <v>4480</v>
      </c>
      <c r="L407" s="1">
        <v>1130</v>
      </c>
      <c r="M407" s="1">
        <v>107490</v>
      </c>
      <c r="N407" s="4" t="s">
        <v>376</v>
      </c>
      <c r="O407" s="1">
        <v>490080</v>
      </c>
    </row>
    <row r="408" spans="1:23" x14ac:dyDescent="0.25">
      <c r="A408" s="18">
        <v>39722</v>
      </c>
      <c r="B408" s="1">
        <v>646720</v>
      </c>
      <c r="C408" s="1">
        <v>381080</v>
      </c>
      <c r="D408" s="1">
        <v>27020</v>
      </c>
      <c r="E408" s="4">
        <v>500</v>
      </c>
      <c r="F408" s="1">
        <v>1560</v>
      </c>
      <c r="G408" s="1">
        <v>59390</v>
      </c>
      <c r="H408" s="1">
        <v>50950</v>
      </c>
      <c r="I408" s="4" t="s">
        <v>213</v>
      </c>
      <c r="J408" s="1">
        <v>12100</v>
      </c>
      <c r="K408" s="1">
        <v>4370</v>
      </c>
      <c r="L408" s="1">
        <v>1100</v>
      </c>
      <c r="M408" s="1">
        <v>108630</v>
      </c>
      <c r="N408" s="4" t="s">
        <v>376</v>
      </c>
      <c r="O408" s="1">
        <v>500340</v>
      </c>
    </row>
    <row r="409" spans="1:23" x14ac:dyDescent="0.25">
      <c r="A409" s="18">
        <v>39753</v>
      </c>
      <c r="B409" s="1">
        <v>726320</v>
      </c>
      <c r="C409" s="1">
        <v>449990</v>
      </c>
      <c r="D409" s="1">
        <v>29970</v>
      </c>
      <c r="E409" s="4">
        <v>460</v>
      </c>
      <c r="F409" s="1">
        <v>1540</v>
      </c>
      <c r="G409" s="1">
        <v>60050</v>
      </c>
      <c r="H409" s="1">
        <v>49380</v>
      </c>
      <c r="I409" s="4" t="s">
        <v>213</v>
      </c>
      <c r="J409" s="1">
        <v>16180</v>
      </c>
      <c r="K409" s="1">
        <v>6220</v>
      </c>
      <c r="L409" s="1">
        <v>1110</v>
      </c>
      <c r="M409" s="1">
        <v>111400</v>
      </c>
      <c r="N409" s="4" t="s">
        <v>376</v>
      </c>
      <c r="O409" s="1">
        <v>522610</v>
      </c>
    </row>
    <row r="410" spans="1:23" x14ac:dyDescent="0.25">
      <c r="A410" s="18">
        <v>39783</v>
      </c>
      <c r="B410" s="1">
        <v>844700</v>
      </c>
      <c r="C410" s="1">
        <v>564190</v>
      </c>
      <c r="D410" s="1">
        <v>29800</v>
      </c>
      <c r="E410" s="4">
        <v>420</v>
      </c>
      <c r="F410" s="1">
        <v>1560</v>
      </c>
      <c r="G410" s="1">
        <v>61120</v>
      </c>
      <c r="H410" s="1">
        <v>48720</v>
      </c>
      <c r="I410" s="4" t="s">
        <v>213</v>
      </c>
      <c r="J410" s="1">
        <v>16990</v>
      </c>
      <c r="K410" s="1">
        <v>7620</v>
      </c>
      <c r="L410" s="1">
        <v>1100</v>
      </c>
      <c r="M410" s="1">
        <v>113140</v>
      </c>
      <c r="N410" s="4" t="s">
        <v>376</v>
      </c>
      <c r="O410" s="1">
        <v>548980</v>
      </c>
    </row>
    <row r="411" spans="1:23" x14ac:dyDescent="0.25">
      <c r="A411" s="18">
        <v>39814</v>
      </c>
      <c r="B411" s="1">
        <v>1046410</v>
      </c>
      <c r="C411" s="1">
        <v>758690</v>
      </c>
      <c r="D411" s="1">
        <v>32150</v>
      </c>
      <c r="E411" s="4">
        <v>340</v>
      </c>
      <c r="F411" s="1">
        <v>1480</v>
      </c>
      <c r="G411" s="1">
        <v>60460</v>
      </c>
      <c r="H411" s="1">
        <v>45380</v>
      </c>
      <c r="I411" s="4" t="s">
        <v>213</v>
      </c>
      <c r="J411" s="1">
        <v>17290</v>
      </c>
      <c r="K411" s="1">
        <v>13590</v>
      </c>
      <c r="L411" s="1">
        <v>1050</v>
      </c>
      <c r="M411" s="1">
        <v>115950</v>
      </c>
      <c r="N411" s="4" t="s">
        <v>376</v>
      </c>
      <c r="O411" s="1">
        <v>583270</v>
      </c>
      <c r="Q411" s="4">
        <v>2009</v>
      </c>
      <c r="R411" s="1">
        <f t="shared" ref="R411" si="58">SUM(B411:B422)</f>
        <v>12675790</v>
      </c>
      <c r="V411" s="4">
        <v>2009</v>
      </c>
      <c r="W411" s="1">
        <f t="shared" ref="W411" si="59">AVERAGE(B411:B422)</f>
        <v>1056315.8333333333</v>
      </c>
    </row>
    <row r="412" spans="1:23" x14ac:dyDescent="0.25">
      <c r="A412" s="18">
        <v>39845</v>
      </c>
      <c r="B412" s="1">
        <v>1111990</v>
      </c>
      <c r="C412" s="1">
        <v>805150</v>
      </c>
      <c r="D412" s="1">
        <v>37240</v>
      </c>
      <c r="E412" s="4">
        <v>420</v>
      </c>
      <c r="F412" s="1">
        <v>1580</v>
      </c>
      <c r="G412" s="1">
        <v>63790</v>
      </c>
      <c r="H412" s="1">
        <v>45930</v>
      </c>
      <c r="I412" s="4" t="s">
        <v>213</v>
      </c>
      <c r="J412" s="1">
        <v>17730</v>
      </c>
      <c r="K412" s="1">
        <v>21770</v>
      </c>
      <c r="L412" s="1">
        <v>1080</v>
      </c>
      <c r="M412" s="1">
        <v>117270</v>
      </c>
      <c r="N412" s="4" t="s">
        <v>376</v>
      </c>
      <c r="O412" s="1">
        <v>627470</v>
      </c>
      <c r="R412" s="1"/>
      <c r="W412" s="1"/>
    </row>
    <row r="413" spans="1:23" x14ac:dyDescent="0.25">
      <c r="A413" s="18">
        <v>39873</v>
      </c>
      <c r="B413" s="1">
        <v>1226260</v>
      </c>
      <c r="C413" s="1">
        <v>905990</v>
      </c>
      <c r="D413" s="1">
        <v>39630</v>
      </c>
      <c r="E413" s="4">
        <v>530</v>
      </c>
      <c r="F413" s="1">
        <v>2050</v>
      </c>
      <c r="G413" s="1">
        <v>63780</v>
      </c>
      <c r="H413" s="1">
        <v>46220</v>
      </c>
      <c r="I413" s="4" t="s">
        <v>213</v>
      </c>
      <c r="J413" s="1">
        <v>17530</v>
      </c>
      <c r="K413" s="1">
        <v>32510</v>
      </c>
      <c r="L413" s="1">
        <v>1050</v>
      </c>
      <c r="M413" s="1">
        <v>116940</v>
      </c>
      <c r="N413" s="4" t="s">
        <v>376</v>
      </c>
      <c r="O413" s="1">
        <v>687390</v>
      </c>
    </row>
    <row r="414" spans="1:23" x14ac:dyDescent="0.25">
      <c r="A414" s="18">
        <v>39904</v>
      </c>
      <c r="B414" s="1">
        <v>1151990</v>
      </c>
      <c r="C414" s="1">
        <v>827250</v>
      </c>
      <c r="D414" s="1">
        <v>36160</v>
      </c>
      <c r="E414" s="4">
        <v>510</v>
      </c>
      <c r="F414" s="1">
        <v>2140</v>
      </c>
      <c r="G414" s="1">
        <v>61750</v>
      </c>
      <c r="H414" s="1">
        <v>47100</v>
      </c>
      <c r="I414" s="4" t="s">
        <v>213</v>
      </c>
      <c r="J414" s="1">
        <v>14820</v>
      </c>
      <c r="K414" s="1">
        <v>45710</v>
      </c>
      <c r="L414" s="1">
        <v>1060</v>
      </c>
      <c r="M414" s="1">
        <v>115480</v>
      </c>
      <c r="N414" s="4" t="s">
        <v>376</v>
      </c>
      <c r="O414" s="1">
        <v>722370</v>
      </c>
    </row>
    <row r="415" spans="1:23" x14ac:dyDescent="0.25">
      <c r="A415" s="18">
        <v>39934</v>
      </c>
      <c r="B415" s="1">
        <v>1050470</v>
      </c>
      <c r="C415" s="1">
        <v>725930</v>
      </c>
      <c r="D415" s="1">
        <v>31000</v>
      </c>
      <c r="E415" s="4">
        <v>570</v>
      </c>
      <c r="F415" s="1">
        <v>2310</v>
      </c>
      <c r="G415" s="1">
        <v>60450</v>
      </c>
      <c r="H415" s="1">
        <v>47600</v>
      </c>
      <c r="I415" s="4" t="s">
        <v>213</v>
      </c>
      <c r="J415" s="1">
        <v>6550</v>
      </c>
      <c r="K415" s="1">
        <v>60840</v>
      </c>
      <c r="L415" s="1">
        <v>1060</v>
      </c>
      <c r="M415" s="1">
        <v>114150</v>
      </c>
      <c r="N415" s="4" t="s">
        <v>376</v>
      </c>
      <c r="O415" s="1">
        <v>791460</v>
      </c>
    </row>
    <row r="416" spans="1:23" x14ac:dyDescent="0.25">
      <c r="A416" s="18">
        <v>39965</v>
      </c>
      <c r="B416" s="1">
        <v>998230</v>
      </c>
      <c r="C416" s="1">
        <v>670470</v>
      </c>
      <c r="D416" s="1">
        <v>26030</v>
      </c>
      <c r="E416" s="4">
        <v>670</v>
      </c>
      <c r="F416" s="1">
        <v>2560</v>
      </c>
      <c r="G416" s="1">
        <v>62180</v>
      </c>
      <c r="H416" s="1">
        <v>49550</v>
      </c>
      <c r="I416" s="4" t="s">
        <v>213</v>
      </c>
      <c r="J416" s="1">
        <v>4600</v>
      </c>
      <c r="K416" s="1">
        <v>67850</v>
      </c>
      <c r="L416" s="1">
        <v>1080</v>
      </c>
      <c r="M416" s="1">
        <v>113210</v>
      </c>
      <c r="N416" s="4" t="s">
        <v>376</v>
      </c>
      <c r="O416" s="1">
        <v>829290</v>
      </c>
    </row>
    <row r="417" spans="1:23" x14ac:dyDescent="0.25">
      <c r="A417" s="18">
        <v>39995</v>
      </c>
      <c r="B417" s="1">
        <v>1078190</v>
      </c>
      <c r="C417" s="1">
        <v>764070</v>
      </c>
      <c r="D417" s="1">
        <v>14940</v>
      </c>
      <c r="E417" s="4">
        <v>640</v>
      </c>
      <c r="F417" s="1">
        <v>2510</v>
      </c>
      <c r="G417" s="1">
        <v>64070</v>
      </c>
      <c r="H417" s="1">
        <v>50230</v>
      </c>
      <c r="I417" s="4" t="s">
        <v>213</v>
      </c>
      <c r="J417" s="1">
        <v>7250</v>
      </c>
      <c r="K417" s="1">
        <v>60500</v>
      </c>
      <c r="L417" s="1">
        <v>1100</v>
      </c>
      <c r="M417" s="1">
        <v>112860</v>
      </c>
      <c r="N417" s="4" t="s">
        <v>376</v>
      </c>
      <c r="O417" s="1">
        <v>794140</v>
      </c>
    </row>
    <row r="418" spans="1:23" x14ac:dyDescent="0.25">
      <c r="A418" s="18">
        <v>40026</v>
      </c>
      <c r="B418" s="1">
        <v>1090430</v>
      </c>
      <c r="C418" s="1">
        <v>777670</v>
      </c>
      <c r="D418" s="1">
        <v>13230</v>
      </c>
      <c r="E418" s="4">
        <v>580</v>
      </c>
      <c r="F418" s="1">
        <v>2400</v>
      </c>
      <c r="G418" s="1">
        <v>64180</v>
      </c>
      <c r="H418" s="1">
        <v>51170</v>
      </c>
      <c r="I418" s="4" t="s">
        <v>213</v>
      </c>
      <c r="J418" s="1">
        <v>8460</v>
      </c>
      <c r="K418" s="1">
        <v>58760</v>
      </c>
      <c r="L418" s="1">
        <v>1120</v>
      </c>
      <c r="M418" s="1">
        <v>112850</v>
      </c>
      <c r="N418" s="4" t="s">
        <v>376</v>
      </c>
      <c r="O418" s="1">
        <v>767690</v>
      </c>
    </row>
    <row r="419" spans="1:23" x14ac:dyDescent="0.25">
      <c r="A419" s="18">
        <v>40057</v>
      </c>
      <c r="B419" s="1">
        <v>919820</v>
      </c>
      <c r="C419" s="1">
        <v>587060</v>
      </c>
      <c r="D419" s="1">
        <v>39380</v>
      </c>
      <c r="E419" s="4">
        <v>500</v>
      </c>
      <c r="F419" s="1">
        <v>2380</v>
      </c>
      <c r="G419" s="1">
        <v>60620</v>
      </c>
      <c r="H419" s="1">
        <v>51770</v>
      </c>
      <c r="I419" s="4" t="s">
        <v>213</v>
      </c>
      <c r="J419" s="1">
        <v>8800</v>
      </c>
      <c r="K419" s="1">
        <v>58220</v>
      </c>
      <c r="L419" s="1">
        <v>1110</v>
      </c>
      <c r="M419" s="1">
        <v>109950</v>
      </c>
      <c r="N419" s="4" t="s">
        <v>376</v>
      </c>
      <c r="O419" s="1">
        <v>812860</v>
      </c>
    </row>
    <row r="420" spans="1:23" x14ac:dyDescent="0.25">
      <c r="A420" s="18">
        <v>40087</v>
      </c>
      <c r="B420" s="1">
        <v>928690</v>
      </c>
      <c r="C420" s="1">
        <v>596830</v>
      </c>
      <c r="D420" s="1">
        <v>42820</v>
      </c>
      <c r="E420" s="4">
        <v>470</v>
      </c>
      <c r="F420" s="1">
        <v>2360</v>
      </c>
      <c r="G420" s="1">
        <v>61250</v>
      </c>
      <c r="H420" s="1">
        <v>51600</v>
      </c>
      <c r="I420" s="4" t="s">
        <v>213</v>
      </c>
      <c r="J420" s="1">
        <v>11180</v>
      </c>
      <c r="K420" s="1">
        <v>50730</v>
      </c>
      <c r="L420" s="1">
        <v>1110</v>
      </c>
      <c r="M420" s="1">
        <v>110290</v>
      </c>
      <c r="N420" s="4" t="s">
        <v>376</v>
      </c>
      <c r="O420" s="1">
        <v>801170</v>
      </c>
    </row>
    <row r="421" spans="1:23" x14ac:dyDescent="0.25">
      <c r="A421" s="18">
        <v>40118</v>
      </c>
      <c r="B421" s="1">
        <v>997670</v>
      </c>
      <c r="C421" s="1">
        <v>652680</v>
      </c>
      <c r="D421" s="1">
        <v>43810</v>
      </c>
      <c r="E421" s="4">
        <v>430</v>
      </c>
      <c r="F421" s="1">
        <v>2230</v>
      </c>
      <c r="G421" s="1">
        <v>62430</v>
      </c>
      <c r="H421" s="1">
        <v>50090</v>
      </c>
      <c r="I421" s="4" t="s">
        <v>213</v>
      </c>
      <c r="J421" s="1">
        <v>15400</v>
      </c>
      <c r="K421" s="1">
        <v>56840</v>
      </c>
      <c r="L421" s="1">
        <v>1100</v>
      </c>
      <c r="M421" s="1">
        <v>112630</v>
      </c>
      <c r="N421" s="4" t="s">
        <v>376</v>
      </c>
      <c r="O421" s="1">
        <v>778000</v>
      </c>
    </row>
    <row r="422" spans="1:23" x14ac:dyDescent="0.25">
      <c r="A422" s="18">
        <v>40148</v>
      </c>
      <c r="B422" s="1">
        <v>1075640</v>
      </c>
      <c r="C422" s="1">
        <v>736020</v>
      </c>
      <c r="D422" s="1">
        <v>42410</v>
      </c>
      <c r="E422" s="4">
        <v>480</v>
      </c>
      <c r="F422" s="1">
        <v>2220</v>
      </c>
      <c r="G422" s="1">
        <v>61130</v>
      </c>
      <c r="H422" s="1">
        <v>48810</v>
      </c>
      <c r="I422" s="4" t="s">
        <v>213</v>
      </c>
      <c r="J422" s="1">
        <v>15810</v>
      </c>
      <c r="K422" s="1">
        <v>52800</v>
      </c>
      <c r="L422" s="1">
        <v>1100</v>
      </c>
      <c r="M422" s="1">
        <v>114840</v>
      </c>
      <c r="N422" s="4" t="s">
        <v>376</v>
      </c>
      <c r="O422" s="1">
        <v>744920</v>
      </c>
    </row>
    <row r="423" spans="1:23" x14ac:dyDescent="0.25">
      <c r="A423" s="18">
        <v>40179</v>
      </c>
      <c r="B423" s="1">
        <v>1219970</v>
      </c>
      <c r="C423" s="1">
        <v>878530</v>
      </c>
      <c r="D423" s="1">
        <v>42720</v>
      </c>
      <c r="E423" s="4">
        <v>380</v>
      </c>
      <c r="F423" s="1">
        <v>2040</v>
      </c>
      <c r="G423" s="1">
        <v>59100</v>
      </c>
      <c r="H423" s="1">
        <v>45580</v>
      </c>
      <c r="I423" s="4" t="s">
        <v>213</v>
      </c>
      <c r="J423" s="1">
        <v>16240</v>
      </c>
      <c r="K423" s="1">
        <v>57060</v>
      </c>
      <c r="L423" s="1">
        <v>1060</v>
      </c>
      <c r="M423" s="1">
        <v>117240</v>
      </c>
      <c r="N423" s="4" t="s">
        <v>376</v>
      </c>
      <c r="O423" s="1">
        <v>705330</v>
      </c>
      <c r="Q423" s="4">
        <v>2010</v>
      </c>
      <c r="R423" s="1">
        <f t="shared" ref="R423" si="60">SUM(B423:B434)</f>
        <v>11793790</v>
      </c>
      <c r="V423" s="4">
        <v>2010</v>
      </c>
      <c r="W423" s="1">
        <f t="shared" ref="W423" si="61">AVERAGE(B423:B434)</f>
        <v>982815.83333333337</v>
      </c>
    </row>
    <row r="424" spans="1:23" x14ac:dyDescent="0.25">
      <c r="A424" s="18">
        <v>40210</v>
      </c>
      <c r="B424" s="1">
        <v>1208410</v>
      </c>
      <c r="C424" s="1">
        <v>869900</v>
      </c>
      <c r="D424" s="1">
        <v>45440</v>
      </c>
      <c r="E424" s="4">
        <v>450</v>
      </c>
      <c r="F424" s="1">
        <v>2020</v>
      </c>
      <c r="G424" s="1">
        <v>62010</v>
      </c>
      <c r="H424" s="1">
        <v>45030</v>
      </c>
      <c r="I424" s="4" t="s">
        <v>213</v>
      </c>
      <c r="J424" s="1">
        <v>16620</v>
      </c>
      <c r="K424" s="1">
        <v>47560</v>
      </c>
      <c r="L424" s="1">
        <v>1040</v>
      </c>
      <c r="M424" s="1">
        <v>118320</v>
      </c>
      <c r="N424" s="4" t="s">
        <v>376</v>
      </c>
      <c r="O424" s="1">
        <v>694020</v>
      </c>
      <c r="R424" s="1"/>
    </row>
    <row r="425" spans="1:23" x14ac:dyDescent="0.25">
      <c r="A425" s="18">
        <v>40238</v>
      </c>
      <c r="B425" s="1">
        <v>1192460</v>
      </c>
      <c r="C425" s="1">
        <v>860180</v>
      </c>
      <c r="D425" s="1">
        <v>42160</v>
      </c>
      <c r="E425" s="4">
        <v>440</v>
      </c>
      <c r="F425" s="1">
        <v>2050</v>
      </c>
      <c r="G425" s="1">
        <v>62690</v>
      </c>
      <c r="H425" s="1">
        <v>44960</v>
      </c>
      <c r="I425" s="4" t="s">
        <v>213</v>
      </c>
      <c r="J425" s="1">
        <v>16550</v>
      </c>
      <c r="K425" s="1">
        <v>45480</v>
      </c>
      <c r="L425" s="1">
        <v>1010</v>
      </c>
      <c r="M425" s="1">
        <v>116920</v>
      </c>
      <c r="N425" s="4" t="s">
        <v>376</v>
      </c>
      <c r="O425" s="1">
        <v>672990</v>
      </c>
      <c r="R425" s="1"/>
    </row>
    <row r="426" spans="1:23" x14ac:dyDescent="0.25">
      <c r="A426" s="18">
        <v>40269</v>
      </c>
      <c r="B426" s="1">
        <v>1081380</v>
      </c>
      <c r="C426" s="1">
        <v>761450</v>
      </c>
      <c r="D426" s="1">
        <v>39550</v>
      </c>
      <c r="E426" s="4">
        <v>420</v>
      </c>
      <c r="F426" s="1">
        <v>2120</v>
      </c>
      <c r="G426" s="1">
        <v>61400</v>
      </c>
      <c r="H426" s="1">
        <v>45530</v>
      </c>
      <c r="I426" s="4" t="s">
        <v>213</v>
      </c>
      <c r="J426" s="1">
        <v>14690</v>
      </c>
      <c r="K426" s="1">
        <v>39900</v>
      </c>
      <c r="L426" s="4">
        <v>990</v>
      </c>
      <c r="M426" s="1">
        <v>115300</v>
      </c>
      <c r="N426" s="4" t="s">
        <v>376</v>
      </c>
      <c r="O426" s="1">
        <v>674970</v>
      </c>
    </row>
    <row r="427" spans="1:23" x14ac:dyDescent="0.25">
      <c r="A427" s="18">
        <v>40299</v>
      </c>
      <c r="B427" s="1">
        <v>941020</v>
      </c>
      <c r="C427" s="1">
        <v>645250</v>
      </c>
      <c r="D427" s="1">
        <v>29770</v>
      </c>
      <c r="E427" s="4">
        <v>430</v>
      </c>
      <c r="F427" s="1">
        <v>2120</v>
      </c>
      <c r="G427" s="1">
        <v>61240</v>
      </c>
      <c r="H427" s="1">
        <v>46210</v>
      </c>
      <c r="I427" s="4" t="s">
        <v>213</v>
      </c>
      <c r="J427" s="1">
        <v>5850</v>
      </c>
      <c r="K427" s="1">
        <v>35470</v>
      </c>
      <c r="L427" s="4">
        <v>980</v>
      </c>
      <c r="M427" s="1">
        <v>113670</v>
      </c>
      <c r="N427" s="4" t="s">
        <v>376</v>
      </c>
      <c r="O427" s="1">
        <v>679630</v>
      </c>
    </row>
    <row r="428" spans="1:23" x14ac:dyDescent="0.25">
      <c r="A428" s="18">
        <v>40330</v>
      </c>
      <c r="B428" s="1">
        <v>862820</v>
      </c>
      <c r="C428" s="1">
        <v>579280</v>
      </c>
      <c r="D428" s="1">
        <v>23330</v>
      </c>
      <c r="E428" s="4">
        <v>540</v>
      </c>
      <c r="F428" s="1">
        <v>2250</v>
      </c>
      <c r="G428" s="1">
        <v>63190</v>
      </c>
      <c r="H428" s="1">
        <v>47740</v>
      </c>
      <c r="I428" s="4" t="s">
        <v>213</v>
      </c>
      <c r="J428" s="1">
        <v>4510</v>
      </c>
      <c r="K428" s="1">
        <v>28820</v>
      </c>
      <c r="L428" s="1">
        <v>1000</v>
      </c>
      <c r="M428" s="1">
        <v>112150</v>
      </c>
      <c r="N428" s="4" t="s">
        <v>376</v>
      </c>
      <c r="O428" s="1">
        <v>707390</v>
      </c>
    </row>
    <row r="429" spans="1:23" x14ac:dyDescent="0.25">
      <c r="A429" s="18">
        <v>40360</v>
      </c>
      <c r="B429" s="1">
        <v>927680</v>
      </c>
      <c r="C429" s="1">
        <v>658530</v>
      </c>
      <c r="D429" s="1">
        <v>12380</v>
      </c>
      <c r="E429" s="4">
        <v>590</v>
      </c>
      <c r="F429" s="1">
        <v>2230</v>
      </c>
      <c r="G429" s="1">
        <v>63790</v>
      </c>
      <c r="H429" s="1">
        <v>47860</v>
      </c>
      <c r="I429" s="4" t="s">
        <v>213</v>
      </c>
      <c r="J429" s="1">
        <v>6480</v>
      </c>
      <c r="K429" s="1">
        <v>23740</v>
      </c>
      <c r="L429" s="1">
        <v>1050</v>
      </c>
      <c r="M429" s="1">
        <v>110990</v>
      </c>
      <c r="N429" s="4" t="s">
        <v>376</v>
      </c>
      <c r="O429" s="1">
        <v>676190</v>
      </c>
    </row>
    <row r="430" spans="1:23" x14ac:dyDescent="0.25">
      <c r="A430" s="18">
        <v>40391</v>
      </c>
      <c r="B430" s="1">
        <v>953650</v>
      </c>
      <c r="C430" s="1">
        <v>685910</v>
      </c>
      <c r="D430" s="1">
        <v>10350</v>
      </c>
      <c r="E430" s="4">
        <v>580</v>
      </c>
      <c r="F430" s="1">
        <v>2110</v>
      </c>
      <c r="G430" s="1">
        <v>64240</v>
      </c>
      <c r="H430" s="1">
        <v>48560</v>
      </c>
      <c r="I430" s="4" t="s">
        <v>213</v>
      </c>
      <c r="J430" s="1">
        <v>8230</v>
      </c>
      <c r="K430" s="1">
        <v>21930</v>
      </c>
      <c r="L430" s="1">
        <v>1070</v>
      </c>
      <c r="M430" s="1">
        <v>110640</v>
      </c>
      <c r="N430" s="4" t="s">
        <v>376</v>
      </c>
      <c r="O430" s="1">
        <v>675100</v>
      </c>
    </row>
    <row r="431" spans="1:23" x14ac:dyDescent="0.25">
      <c r="A431" s="18">
        <v>40422</v>
      </c>
      <c r="B431" s="1">
        <v>795980</v>
      </c>
      <c r="C431" s="1">
        <v>517970</v>
      </c>
      <c r="D431" s="1">
        <v>29110</v>
      </c>
      <c r="E431" s="4">
        <v>400</v>
      </c>
      <c r="F431" s="1">
        <v>2110</v>
      </c>
      <c r="G431" s="1">
        <v>59700</v>
      </c>
      <c r="H431" s="1">
        <v>48650</v>
      </c>
      <c r="I431" s="4" t="s">
        <v>213</v>
      </c>
      <c r="J431" s="1">
        <v>8490</v>
      </c>
      <c r="K431" s="1">
        <v>20930</v>
      </c>
      <c r="L431" s="1">
        <v>1030</v>
      </c>
      <c r="M431" s="1">
        <v>107560</v>
      </c>
      <c r="N431" s="4" t="s">
        <v>376</v>
      </c>
      <c r="O431" s="1">
        <v>689430</v>
      </c>
    </row>
    <row r="432" spans="1:23" x14ac:dyDescent="0.25">
      <c r="A432" s="18">
        <v>40452</v>
      </c>
      <c r="B432" s="1">
        <v>804260</v>
      </c>
      <c r="C432" s="1">
        <v>524230</v>
      </c>
      <c r="D432" s="1">
        <v>32850</v>
      </c>
      <c r="E432" s="4">
        <v>280</v>
      </c>
      <c r="F432" s="1">
        <v>2110</v>
      </c>
      <c r="G432" s="1">
        <v>59690</v>
      </c>
      <c r="H432" s="1">
        <v>49310</v>
      </c>
      <c r="I432" s="4" t="s">
        <v>213</v>
      </c>
      <c r="J432" s="1">
        <v>10390</v>
      </c>
      <c r="K432" s="1">
        <v>17160</v>
      </c>
      <c r="L432" s="1">
        <v>1040</v>
      </c>
      <c r="M432" s="1">
        <v>107170</v>
      </c>
      <c r="N432" s="4" t="s">
        <v>376</v>
      </c>
      <c r="O432" s="1">
        <v>678990</v>
      </c>
    </row>
    <row r="433" spans="1:23" x14ac:dyDescent="0.25">
      <c r="A433" s="18">
        <v>40483</v>
      </c>
      <c r="B433" s="1">
        <v>864780</v>
      </c>
      <c r="C433" s="1">
        <v>575590</v>
      </c>
      <c r="D433" s="1">
        <v>34610</v>
      </c>
      <c r="E433" s="4">
        <v>200</v>
      </c>
      <c r="F433" s="1">
        <v>2080</v>
      </c>
      <c r="G433" s="1">
        <v>60570</v>
      </c>
      <c r="H433" s="1">
        <v>48430</v>
      </c>
      <c r="I433" s="4" t="s">
        <v>213</v>
      </c>
      <c r="J433" s="1">
        <v>15030</v>
      </c>
      <c r="K433" s="1">
        <v>18390</v>
      </c>
      <c r="L433" s="1">
        <v>1020</v>
      </c>
      <c r="M433" s="1">
        <v>108820</v>
      </c>
      <c r="N433" s="4" t="s">
        <v>376</v>
      </c>
      <c r="O433" s="1">
        <v>667240</v>
      </c>
    </row>
    <row r="434" spans="1:23" x14ac:dyDescent="0.25">
      <c r="A434" s="18">
        <v>40513</v>
      </c>
      <c r="B434" s="1">
        <v>941380</v>
      </c>
      <c r="C434" s="1">
        <v>653330</v>
      </c>
      <c r="D434" s="1">
        <v>34290</v>
      </c>
      <c r="E434" s="4">
        <v>260</v>
      </c>
      <c r="F434" s="1">
        <v>2040</v>
      </c>
      <c r="G434" s="1">
        <v>61540</v>
      </c>
      <c r="H434" s="1">
        <v>47740</v>
      </c>
      <c r="I434" s="4" t="s">
        <v>213</v>
      </c>
      <c r="J434" s="1">
        <v>15430</v>
      </c>
      <c r="K434" s="1">
        <v>15000</v>
      </c>
      <c r="L434" s="1">
        <v>1020</v>
      </c>
      <c r="M434" s="1">
        <v>110680</v>
      </c>
      <c r="N434" s="4" t="s">
        <v>376</v>
      </c>
      <c r="O434" s="1">
        <v>654070</v>
      </c>
    </row>
    <row r="435" spans="1:23" x14ac:dyDescent="0.25">
      <c r="A435" s="18">
        <v>40544</v>
      </c>
      <c r="B435" s="1">
        <v>1072860</v>
      </c>
      <c r="C435" s="1">
        <v>787050</v>
      </c>
      <c r="D435" s="1">
        <v>34570</v>
      </c>
      <c r="E435" s="4">
        <v>260</v>
      </c>
      <c r="F435" s="1">
        <v>1900</v>
      </c>
      <c r="G435" s="1">
        <v>60490</v>
      </c>
      <c r="H435" s="1">
        <v>44930</v>
      </c>
      <c r="I435" s="4" t="s">
        <v>213</v>
      </c>
      <c r="J435" s="1">
        <v>15940</v>
      </c>
      <c r="K435" s="1">
        <v>13480</v>
      </c>
      <c r="L435" s="4">
        <v>990</v>
      </c>
      <c r="M435" s="1">
        <v>113220</v>
      </c>
      <c r="N435" s="4" t="s">
        <v>376</v>
      </c>
      <c r="O435" s="1">
        <v>638510</v>
      </c>
      <c r="Q435" s="4">
        <v>2011</v>
      </c>
      <c r="R435" s="1">
        <f t="shared" ref="R435" si="62">SUM(B435:B446)</f>
        <v>10186720</v>
      </c>
      <c r="V435" s="4">
        <v>2011</v>
      </c>
      <c r="W435" s="1">
        <f t="shared" ref="W435" si="63">AVERAGE(B435:B446)</f>
        <v>848893.33333333337</v>
      </c>
    </row>
    <row r="436" spans="1:23" x14ac:dyDescent="0.25">
      <c r="A436" s="18">
        <v>40575</v>
      </c>
      <c r="B436" s="1">
        <v>1067790</v>
      </c>
      <c r="C436" s="1">
        <v>776360</v>
      </c>
      <c r="D436" s="1">
        <v>37390</v>
      </c>
      <c r="E436" s="4">
        <v>270</v>
      </c>
      <c r="F436" s="1">
        <v>1900</v>
      </c>
      <c r="G436" s="1">
        <v>64090</v>
      </c>
      <c r="H436" s="1">
        <v>44360</v>
      </c>
      <c r="I436" s="4" t="s">
        <v>213</v>
      </c>
      <c r="J436" s="1">
        <v>16560</v>
      </c>
      <c r="K436" s="1">
        <v>11260</v>
      </c>
      <c r="L436" s="4">
        <v>970</v>
      </c>
      <c r="M436" s="1">
        <v>114590</v>
      </c>
      <c r="N436" s="4" t="s">
        <v>376</v>
      </c>
      <c r="O436" s="1">
        <v>626530</v>
      </c>
      <c r="R436" s="1"/>
      <c r="W436" s="1"/>
    </row>
    <row r="437" spans="1:23" x14ac:dyDescent="0.25">
      <c r="A437" s="18">
        <v>40603</v>
      </c>
      <c r="B437" s="1">
        <v>1045200</v>
      </c>
      <c r="C437" s="1">
        <v>759210</v>
      </c>
      <c r="D437" s="1">
        <v>33550</v>
      </c>
      <c r="E437" s="4">
        <v>250</v>
      </c>
      <c r="F437" s="1">
        <v>1890</v>
      </c>
      <c r="G437" s="1">
        <v>65160</v>
      </c>
      <c r="H437" s="1">
        <v>44630</v>
      </c>
      <c r="I437" s="4" t="s">
        <v>213</v>
      </c>
      <c r="J437" s="1">
        <v>16360</v>
      </c>
      <c r="K437" s="1">
        <v>9520</v>
      </c>
      <c r="L437" s="4">
        <v>960</v>
      </c>
      <c r="M437" s="1">
        <v>113630</v>
      </c>
      <c r="N437" s="4" t="s">
        <v>376</v>
      </c>
      <c r="O437" s="1">
        <v>605800</v>
      </c>
    </row>
    <row r="438" spans="1:23" x14ac:dyDescent="0.25">
      <c r="A438" s="18">
        <v>40634</v>
      </c>
      <c r="B438" s="1">
        <v>944370</v>
      </c>
      <c r="C438" s="1">
        <v>668800</v>
      </c>
      <c r="D438" s="1">
        <v>30420</v>
      </c>
      <c r="E438" s="4">
        <v>230</v>
      </c>
      <c r="F438" s="1">
        <v>1840</v>
      </c>
      <c r="G438" s="1">
        <v>64430</v>
      </c>
      <c r="H438" s="1">
        <v>45290</v>
      </c>
      <c r="I438" s="4" t="s">
        <v>213</v>
      </c>
      <c r="J438" s="1">
        <v>14100</v>
      </c>
      <c r="K438" s="1">
        <v>6080</v>
      </c>
      <c r="L438" s="4">
        <v>930</v>
      </c>
      <c r="M438" s="1">
        <v>112220</v>
      </c>
      <c r="N438" s="4" t="s">
        <v>376</v>
      </c>
      <c r="O438" s="1">
        <v>597400</v>
      </c>
    </row>
    <row r="439" spans="1:23" x14ac:dyDescent="0.25">
      <c r="A439" s="18">
        <v>40664</v>
      </c>
      <c r="B439" s="1">
        <v>796890</v>
      </c>
      <c r="C439" s="1">
        <v>541750</v>
      </c>
      <c r="D439" s="1">
        <v>21600</v>
      </c>
      <c r="E439" s="4">
        <v>230</v>
      </c>
      <c r="F439" s="1">
        <v>1810</v>
      </c>
      <c r="G439" s="1">
        <v>62240</v>
      </c>
      <c r="H439" s="1">
        <v>46370</v>
      </c>
      <c r="I439" s="4" t="s">
        <v>213</v>
      </c>
      <c r="J439" s="1">
        <v>4530</v>
      </c>
      <c r="K439" s="1">
        <v>6120</v>
      </c>
      <c r="L439" s="4">
        <v>930</v>
      </c>
      <c r="M439" s="1">
        <v>111290</v>
      </c>
      <c r="N439" s="4" t="s">
        <v>376</v>
      </c>
      <c r="O439" s="1">
        <v>574760</v>
      </c>
    </row>
    <row r="440" spans="1:23" x14ac:dyDescent="0.25">
      <c r="A440" s="18">
        <v>40695</v>
      </c>
      <c r="B440" s="1">
        <v>734920</v>
      </c>
      <c r="C440" s="1">
        <v>479240</v>
      </c>
      <c r="D440" s="1">
        <v>16630</v>
      </c>
      <c r="E440" s="4">
        <v>280</v>
      </c>
      <c r="F440" s="1">
        <v>1740</v>
      </c>
      <c r="G440" s="1">
        <v>63250</v>
      </c>
      <c r="H440" s="1">
        <v>47180</v>
      </c>
      <c r="I440" s="4" t="s">
        <v>213</v>
      </c>
      <c r="J440" s="1">
        <v>5250</v>
      </c>
      <c r="K440" s="1">
        <v>9910</v>
      </c>
      <c r="L440" s="4">
        <v>910</v>
      </c>
      <c r="M440" s="1">
        <v>110510</v>
      </c>
      <c r="N440" s="4" t="s">
        <v>376</v>
      </c>
      <c r="O440" s="1">
        <v>570990</v>
      </c>
    </row>
    <row r="441" spans="1:23" x14ac:dyDescent="0.25">
      <c r="A441" s="18">
        <v>40725</v>
      </c>
      <c r="B441" s="1">
        <v>764200</v>
      </c>
      <c r="C441" s="1">
        <v>518970</v>
      </c>
      <c r="D441" s="1">
        <v>6740</v>
      </c>
      <c r="E441" s="4">
        <v>310</v>
      </c>
      <c r="F441" s="1">
        <v>1680</v>
      </c>
      <c r="G441" s="1">
        <v>63820</v>
      </c>
      <c r="H441" s="1">
        <v>47860</v>
      </c>
      <c r="I441" s="4" t="s">
        <v>213</v>
      </c>
      <c r="J441" s="1">
        <v>7260</v>
      </c>
      <c r="K441" s="1">
        <v>6850</v>
      </c>
      <c r="L441" s="4">
        <v>970</v>
      </c>
      <c r="M441" s="1">
        <v>109730</v>
      </c>
      <c r="N441" s="4" t="s">
        <v>376</v>
      </c>
      <c r="O441" s="1">
        <v>542910</v>
      </c>
    </row>
    <row r="442" spans="1:23" x14ac:dyDescent="0.25">
      <c r="A442" s="18">
        <v>40756</v>
      </c>
      <c r="B442" s="1">
        <v>833530</v>
      </c>
      <c r="C442" s="1">
        <v>585660</v>
      </c>
      <c r="D442" s="1">
        <v>5420</v>
      </c>
      <c r="E442" s="4">
        <v>350</v>
      </c>
      <c r="F442" s="1">
        <v>1450</v>
      </c>
      <c r="G442" s="1">
        <v>64070</v>
      </c>
      <c r="H442" s="1">
        <v>49720</v>
      </c>
      <c r="I442" s="4" t="s">
        <v>213</v>
      </c>
      <c r="J442" s="1">
        <v>9230</v>
      </c>
      <c r="K442" s="1">
        <v>6640</v>
      </c>
      <c r="L442" s="1">
        <v>1020</v>
      </c>
      <c r="M442" s="1">
        <v>109950</v>
      </c>
      <c r="N442" s="4" t="s">
        <v>376</v>
      </c>
      <c r="O442" s="1">
        <v>577460</v>
      </c>
    </row>
    <row r="443" spans="1:23" x14ac:dyDescent="0.25">
      <c r="A443" s="18">
        <v>40787</v>
      </c>
      <c r="B443" s="1">
        <v>671430</v>
      </c>
      <c r="C443" s="1">
        <v>419210</v>
      </c>
      <c r="D443" s="1">
        <v>18770</v>
      </c>
      <c r="E443" s="4">
        <v>330</v>
      </c>
      <c r="F443" s="1">
        <v>1310</v>
      </c>
      <c r="G443" s="1">
        <v>59930</v>
      </c>
      <c r="H443" s="1">
        <v>49550</v>
      </c>
      <c r="I443" s="4" t="s">
        <v>213</v>
      </c>
      <c r="J443" s="1">
        <v>9700</v>
      </c>
      <c r="K443" s="1">
        <v>4150</v>
      </c>
      <c r="L443" s="4">
        <v>980</v>
      </c>
      <c r="M443" s="1">
        <v>107500</v>
      </c>
      <c r="N443" s="4" t="s">
        <v>376</v>
      </c>
      <c r="O443" s="1">
        <v>551370</v>
      </c>
    </row>
    <row r="444" spans="1:23" x14ac:dyDescent="0.25">
      <c r="A444" s="18">
        <v>40817</v>
      </c>
      <c r="B444" s="1">
        <v>683800</v>
      </c>
      <c r="C444" s="1">
        <v>426200</v>
      </c>
      <c r="D444" s="1">
        <v>22290</v>
      </c>
      <c r="E444" s="4">
        <v>330</v>
      </c>
      <c r="F444" s="1">
        <v>1230</v>
      </c>
      <c r="G444" s="1">
        <v>60370</v>
      </c>
      <c r="H444" s="1">
        <v>49840</v>
      </c>
      <c r="I444" s="4" t="s">
        <v>213</v>
      </c>
      <c r="J444" s="1">
        <v>11220</v>
      </c>
      <c r="K444" s="1">
        <v>3750</v>
      </c>
      <c r="L444" s="4">
        <v>940</v>
      </c>
      <c r="M444" s="1">
        <v>107620</v>
      </c>
      <c r="N444" s="4" t="s">
        <v>376</v>
      </c>
      <c r="O444" s="1">
        <v>546580</v>
      </c>
    </row>
    <row r="445" spans="1:23" x14ac:dyDescent="0.25">
      <c r="A445" s="18">
        <v>40848</v>
      </c>
      <c r="B445" s="1">
        <v>743910</v>
      </c>
      <c r="C445" s="1">
        <v>476590</v>
      </c>
      <c r="D445" s="1">
        <v>24480</v>
      </c>
      <c r="E445" s="4">
        <v>280</v>
      </c>
      <c r="F445" s="1">
        <v>1140</v>
      </c>
      <c r="G445" s="1">
        <v>61660</v>
      </c>
      <c r="H445" s="1">
        <v>48380</v>
      </c>
      <c r="I445" s="4" t="s">
        <v>213</v>
      </c>
      <c r="J445" s="1">
        <v>15290</v>
      </c>
      <c r="K445" s="1">
        <v>4830</v>
      </c>
      <c r="L445" s="4">
        <v>940</v>
      </c>
      <c r="M445" s="1">
        <v>110310</v>
      </c>
      <c r="N445" s="4" t="s">
        <v>376</v>
      </c>
      <c r="O445" s="1">
        <v>549000</v>
      </c>
    </row>
    <row r="446" spans="1:23" x14ac:dyDescent="0.25">
      <c r="A446" s="18">
        <v>40878</v>
      </c>
      <c r="B446" s="1">
        <v>827820</v>
      </c>
      <c r="C446" s="1">
        <v>556890</v>
      </c>
      <c r="D446" s="1">
        <v>24850</v>
      </c>
      <c r="E446" s="4">
        <v>240</v>
      </c>
      <c r="F446" s="1">
        <v>1170</v>
      </c>
      <c r="G446" s="1">
        <v>63100</v>
      </c>
      <c r="H446" s="1">
        <v>47540</v>
      </c>
      <c r="I446" s="4" t="s">
        <v>213</v>
      </c>
      <c r="J446" s="1">
        <v>15430</v>
      </c>
      <c r="K446" s="1">
        <v>5050</v>
      </c>
      <c r="L446" s="4">
        <v>930</v>
      </c>
      <c r="M446" s="1">
        <v>112610</v>
      </c>
      <c r="N446" s="4" t="s">
        <v>376</v>
      </c>
      <c r="O446" s="1">
        <v>552300</v>
      </c>
    </row>
    <row r="447" spans="1:23" x14ac:dyDescent="0.25">
      <c r="A447" s="18">
        <v>40909</v>
      </c>
      <c r="B447" s="1">
        <v>980610</v>
      </c>
      <c r="C447" s="1">
        <v>708910</v>
      </c>
      <c r="D447" s="1">
        <v>25210</v>
      </c>
      <c r="E447" s="4">
        <v>150</v>
      </c>
      <c r="F447" s="1">
        <v>1080</v>
      </c>
      <c r="G447" s="1">
        <v>61950</v>
      </c>
      <c r="H447" s="1">
        <v>45310</v>
      </c>
      <c r="I447" s="4" t="s">
        <v>213</v>
      </c>
      <c r="J447" s="1">
        <v>16400</v>
      </c>
      <c r="K447" s="1">
        <v>5610</v>
      </c>
      <c r="L447" s="4">
        <v>900</v>
      </c>
      <c r="M447" s="1">
        <v>115080</v>
      </c>
      <c r="N447" s="4" t="s">
        <v>376</v>
      </c>
      <c r="O447" s="1">
        <v>562820</v>
      </c>
      <c r="Q447" s="4">
        <v>2012</v>
      </c>
      <c r="R447" s="1">
        <f t="shared" ref="R447" si="64">SUM(B447:B458)</f>
        <v>9562410</v>
      </c>
      <c r="V447" s="4">
        <v>2012</v>
      </c>
      <c r="W447" s="1">
        <f t="shared" ref="W447" si="65">AVERAGE(B447:B458)</f>
        <v>796867.5</v>
      </c>
    </row>
    <row r="448" spans="1:23" x14ac:dyDescent="0.25">
      <c r="A448" s="18">
        <v>40940</v>
      </c>
      <c r="B448" s="1">
        <v>976270</v>
      </c>
      <c r="C448" s="1">
        <v>694030</v>
      </c>
      <c r="D448" s="1">
        <v>29360</v>
      </c>
      <c r="E448" s="4">
        <v>150</v>
      </c>
      <c r="F448" s="1">
        <v>1140</v>
      </c>
      <c r="G448" s="1">
        <v>65430</v>
      </c>
      <c r="H448" s="1">
        <v>44650</v>
      </c>
      <c r="I448" s="4" t="s">
        <v>213</v>
      </c>
      <c r="J448" s="1">
        <v>16770</v>
      </c>
      <c r="K448" s="1">
        <v>7660</v>
      </c>
      <c r="L448" s="4">
        <v>920</v>
      </c>
      <c r="M448" s="1">
        <v>116160</v>
      </c>
      <c r="N448" s="4" t="s">
        <v>376</v>
      </c>
      <c r="O448" s="1">
        <v>550040</v>
      </c>
      <c r="R448" s="1"/>
    </row>
    <row r="449" spans="1:18" x14ac:dyDescent="0.25">
      <c r="A449" s="18">
        <v>40969</v>
      </c>
      <c r="B449" s="1">
        <v>969370</v>
      </c>
      <c r="C449" s="1">
        <v>690120</v>
      </c>
      <c r="D449" s="1">
        <v>26140</v>
      </c>
      <c r="E449" s="4">
        <v>150</v>
      </c>
      <c r="F449" s="1">
        <v>1150</v>
      </c>
      <c r="G449" s="1">
        <v>66230</v>
      </c>
      <c r="H449" s="1">
        <v>44580</v>
      </c>
      <c r="I449" s="4" t="s">
        <v>213</v>
      </c>
      <c r="J449" s="1">
        <v>16730</v>
      </c>
      <c r="K449" s="1">
        <v>7620</v>
      </c>
      <c r="L449" s="4">
        <v>890</v>
      </c>
      <c r="M449" s="1">
        <v>115740</v>
      </c>
      <c r="N449" s="4" t="s">
        <v>376</v>
      </c>
      <c r="O449" s="1">
        <v>546000</v>
      </c>
      <c r="R449" s="1"/>
    </row>
    <row r="450" spans="1:18" x14ac:dyDescent="0.25">
      <c r="A450" s="18">
        <v>41000</v>
      </c>
      <c r="B450" s="1">
        <v>837600</v>
      </c>
      <c r="C450" s="1">
        <v>568280</v>
      </c>
      <c r="D450" s="1">
        <v>23530</v>
      </c>
      <c r="E450" s="4">
        <v>120</v>
      </c>
      <c r="F450" s="1">
        <v>1150</v>
      </c>
      <c r="G450" s="1">
        <v>64720</v>
      </c>
      <c r="H450" s="1">
        <v>46270</v>
      </c>
      <c r="I450" s="4" t="s">
        <v>213</v>
      </c>
      <c r="J450" s="1">
        <v>12290</v>
      </c>
      <c r="K450" s="1">
        <v>6320</v>
      </c>
      <c r="L450" s="4">
        <v>890</v>
      </c>
      <c r="M450" s="1">
        <v>114020</v>
      </c>
      <c r="N450" s="4" t="s">
        <v>376</v>
      </c>
      <c r="O450" s="1">
        <v>516790</v>
      </c>
    </row>
    <row r="451" spans="1:18" x14ac:dyDescent="0.25">
      <c r="A451" s="18">
        <v>41030</v>
      </c>
      <c r="B451" s="1">
        <v>728390</v>
      </c>
      <c r="C451" s="1">
        <v>473140</v>
      </c>
      <c r="D451" s="1">
        <v>17280</v>
      </c>
      <c r="E451" s="4">
        <v>140</v>
      </c>
      <c r="F451" s="1">
        <v>1140</v>
      </c>
      <c r="G451" s="1">
        <v>63610</v>
      </c>
      <c r="H451" s="1">
        <v>46500</v>
      </c>
      <c r="I451" s="4" t="s">
        <v>213</v>
      </c>
      <c r="J451" s="1">
        <v>5300</v>
      </c>
      <c r="K451" s="1">
        <v>7370</v>
      </c>
      <c r="L451" s="4">
        <v>860</v>
      </c>
      <c r="M451" s="1">
        <v>113030</v>
      </c>
      <c r="N451" s="4" t="s">
        <v>376</v>
      </c>
      <c r="O451" s="1">
        <v>518310</v>
      </c>
    </row>
    <row r="452" spans="1:18" x14ac:dyDescent="0.25">
      <c r="A452" s="18">
        <v>41061</v>
      </c>
      <c r="B452" s="1">
        <v>670910</v>
      </c>
      <c r="C452" s="1">
        <v>420570</v>
      </c>
      <c r="D452" s="1">
        <v>13800</v>
      </c>
      <c r="E452" s="4">
        <v>240</v>
      </c>
      <c r="F452" s="1">
        <v>1230</v>
      </c>
      <c r="G452" s="1">
        <v>64120</v>
      </c>
      <c r="H452" s="1">
        <v>47470</v>
      </c>
      <c r="I452" s="4" t="s">
        <v>213</v>
      </c>
      <c r="J452" s="1">
        <v>4510</v>
      </c>
      <c r="K452" s="1">
        <v>6200</v>
      </c>
      <c r="L452" s="4">
        <v>850</v>
      </c>
      <c r="M452" s="1">
        <v>111890</v>
      </c>
      <c r="N452" s="4" t="s">
        <v>376</v>
      </c>
      <c r="O452" s="1">
        <v>517120</v>
      </c>
    </row>
    <row r="453" spans="1:18" x14ac:dyDescent="0.25">
      <c r="A453" s="18">
        <v>41091</v>
      </c>
      <c r="B453" s="1">
        <v>790160</v>
      </c>
      <c r="C453" s="1">
        <v>543780</v>
      </c>
      <c r="D453" s="1">
        <v>4750</v>
      </c>
      <c r="E453" s="4">
        <v>280</v>
      </c>
      <c r="F453" s="1">
        <v>1130</v>
      </c>
      <c r="G453" s="1">
        <v>65590</v>
      </c>
      <c r="H453" s="1">
        <v>49870</v>
      </c>
      <c r="I453" s="4" t="s">
        <v>213</v>
      </c>
      <c r="J453" s="1">
        <v>8130</v>
      </c>
      <c r="K453" s="1">
        <v>5200</v>
      </c>
      <c r="L453" s="4">
        <v>900</v>
      </c>
      <c r="M453" s="1">
        <v>110520</v>
      </c>
      <c r="N453" s="4" t="s">
        <v>376</v>
      </c>
      <c r="O453" s="1">
        <v>520430</v>
      </c>
    </row>
    <row r="454" spans="1:18" x14ac:dyDescent="0.25">
      <c r="A454" s="18">
        <v>41122</v>
      </c>
      <c r="B454" s="1">
        <v>798930</v>
      </c>
      <c r="C454" s="1">
        <v>552400</v>
      </c>
      <c r="D454" s="1">
        <v>4110</v>
      </c>
      <c r="E454" s="4">
        <v>280</v>
      </c>
      <c r="F454" s="1">
        <v>1070</v>
      </c>
      <c r="G454" s="1">
        <v>65590</v>
      </c>
      <c r="H454" s="1">
        <v>49860</v>
      </c>
      <c r="I454" s="4" t="s">
        <v>213</v>
      </c>
      <c r="J454" s="1">
        <v>9250</v>
      </c>
      <c r="K454" s="1">
        <v>4690</v>
      </c>
      <c r="L454" s="4">
        <v>930</v>
      </c>
      <c r="M454" s="1">
        <v>110760</v>
      </c>
      <c r="N454" s="4" t="s">
        <v>376</v>
      </c>
      <c r="O454" s="1">
        <v>537640</v>
      </c>
    </row>
    <row r="455" spans="1:18" x14ac:dyDescent="0.25">
      <c r="A455" s="18">
        <v>41153</v>
      </c>
      <c r="B455" s="1">
        <v>643750</v>
      </c>
      <c r="C455" s="1">
        <v>391170</v>
      </c>
      <c r="D455" s="1">
        <v>15700</v>
      </c>
      <c r="E455" s="4">
        <v>250</v>
      </c>
      <c r="F455" s="1">
        <v>1070</v>
      </c>
      <c r="G455" s="1">
        <v>62570</v>
      </c>
      <c r="H455" s="1">
        <v>49930</v>
      </c>
      <c r="I455" s="4" t="s">
        <v>213</v>
      </c>
      <c r="J455" s="1">
        <v>9500</v>
      </c>
      <c r="K455" s="1">
        <v>4200</v>
      </c>
      <c r="L455" s="4">
        <v>940</v>
      </c>
      <c r="M455" s="1">
        <v>108420</v>
      </c>
      <c r="N455" s="4" t="s">
        <v>376</v>
      </c>
      <c r="O455" s="1">
        <v>531310</v>
      </c>
    </row>
    <row r="456" spans="1:18" x14ac:dyDescent="0.25">
      <c r="A456" s="18">
        <v>41183</v>
      </c>
      <c r="B456" s="1">
        <v>665510</v>
      </c>
      <c r="C456" s="1">
        <v>407160</v>
      </c>
      <c r="D456" s="1">
        <v>20450</v>
      </c>
      <c r="E456" s="4">
        <v>260</v>
      </c>
      <c r="F456" s="1">
        <v>1070</v>
      </c>
      <c r="G456" s="1">
        <v>63430</v>
      </c>
      <c r="H456" s="1">
        <v>50890</v>
      </c>
      <c r="I456" s="4" t="s">
        <v>213</v>
      </c>
      <c r="J456" s="1">
        <v>9790</v>
      </c>
      <c r="K456" s="1">
        <v>3360</v>
      </c>
      <c r="L456" s="4">
        <v>900</v>
      </c>
      <c r="M456" s="1">
        <v>108160</v>
      </c>
      <c r="N456" s="4" t="s">
        <v>376</v>
      </c>
      <c r="O456" s="1">
        <v>532690</v>
      </c>
    </row>
    <row r="457" spans="1:18" x14ac:dyDescent="0.25">
      <c r="A457" s="18">
        <v>41214</v>
      </c>
      <c r="B457" s="1">
        <v>714590</v>
      </c>
      <c r="C457" s="1">
        <v>450280</v>
      </c>
      <c r="D457" s="1">
        <v>21980</v>
      </c>
      <c r="E457" s="4">
        <v>240</v>
      </c>
      <c r="F457" s="1">
        <v>1090</v>
      </c>
      <c r="G457" s="1">
        <v>62180</v>
      </c>
      <c r="H457" s="1">
        <v>48920</v>
      </c>
      <c r="I457" s="4" t="s">
        <v>213</v>
      </c>
      <c r="J457" s="1">
        <v>15190</v>
      </c>
      <c r="K457" s="1">
        <v>3170</v>
      </c>
      <c r="L457" s="4">
        <v>900</v>
      </c>
      <c r="M457" s="1">
        <v>110620</v>
      </c>
      <c r="N457" s="4" t="s">
        <v>376</v>
      </c>
      <c r="O457" s="1">
        <v>525280</v>
      </c>
    </row>
    <row r="458" spans="1:18" x14ac:dyDescent="0.25">
      <c r="A458" s="18">
        <v>41244</v>
      </c>
      <c r="B458" s="1">
        <v>786320</v>
      </c>
      <c r="C458" s="1">
        <v>517140</v>
      </c>
      <c r="D458" s="1">
        <v>23470</v>
      </c>
      <c r="E458" s="4">
        <v>190</v>
      </c>
      <c r="F458" s="1">
        <v>1100</v>
      </c>
      <c r="G458" s="1">
        <v>64430</v>
      </c>
      <c r="H458" s="1">
        <v>48350</v>
      </c>
      <c r="I458" s="4" t="s">
        <v>213</v>
      </c>
      <c r="J458" s="1">
        <v>14750</v>
      </c>
      <c r="K458" s="1">
        <v>3410</v>
      </c>
      <c r="L458" s="4">
        <v>880</v>
      </c>
      <c r="M458" s="1">
        <v>112580</v>
      </c>
      <c r="N458" s="4" t="s">
        <v>376</v>
      </c>
      <c r="O458" s="1">
        <v>517020</v>
      </c>
    </row>
    <row r="460" spans="1:18" x14ac:dyDescent="0.25">
      <c r="A460" s="4" t="s">
        <v>7</v>
      </c>
    </row>
    <row r="461" spans="1:18" x14ac:dyDescent="0.25">
      <c r="A461" s="4" t="s">
        <v>213</v>
      </c>
      <c r="B461" s="4" t="s">
        <v>214</v>
      </c>
    </row>
    <row r="462" spans="1:18" x14ac:dyDescent="0.25">
      <c r="A462" s="4" t="s">
        <v>222</v>
      </c>
      <c r="B462" s="4" t="s">
        <v>223</v>
      </c>
    </row>
    <row r="464" spans="1:18" x14ac:dyDescent="0.25">
      <c r="A464" s="4" t="s">
        <v>8</v>
      </c>
    </row>
    <row r="465" spans="1:2" x14ac:dyDescent="0.25">
      <c r="A465" s="4">
        <v>1</v>
      </c>
      <c r="B465" s="37" t="s">
        <v>1017</v>
      </c>
    </row>
    <row r="466" spans="1:2" x14ac:dyDescent="0.25">
      <c r="A466" s="4">
        <v>2</v>
      </c>
      <c r="B466" s="4" t="s">
        <v>1018</v>
      </c>
    </row>
    <row r="467" spans="1:2" x14ac:dyDescent="0.25">
      <c r="A467" s="4">
        <v>3</v>
      </c>
      <c r="B467" s="4" t="s">
        <v>1019</v>
      </c>
    </row>
    <row r="468" spans="1:2" x14ac:dyDescent="0.25">
      <c r="A468" s="4">
        <v>4</v>
      </c>
      <c r="B468" s="4" t="s">
        <v>1020</v>
      </c>
    </row>
    <row r="469" spans="1:2" x14ac:dyDescent="0.25">
      <c r="A469" s="4">
        <v>5</v>
      </c>
      <c r="B469" s="4" t="s">
        <v>1021</v>
      </c>
    </row>
    <row r="471" spans="1:2" x14ac:dyDescent="0.25">
      <c r="A471" s="4" t="s">
        <v>1022</v>
      </c>
    </row>
    <row r="472" spans="1:2" x14ac:dyDescent="0.25">
      <c r="A472" s="19" t="s">
        <v>1023</v>
      </c>
    </row>
    <row r="473" spans="1:2" x14ac:dyDescent="0.25">
      <c r="A473" s="4" t="s">
        <v>1024</v>
      </c>
    </row>
  </sheetData>
  <hyperlinks>
    <hyperlink ref="A472" r:id="rId1" xr:uid="{55520F71-3E41-4822-82C2-5130061D764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E8CA-1AB7-492A-8C6A-0BD251B8C054}">
  <dimension ref="A1:B67"/>
  <sheetViews>
    <sheetView workbookViewId="0">
      <selection activeCell="A4" sqref="A4"/>
    </sheetView>
  </sheetViews>
  <sheetFormatPr defaultRowHeight="15" x14ac:dyDescent="0.25"/>
  <cols>
    <col min="1" max="16384" width="9.140625" style="4"/>
  </cols>
  <sheetData>
    <row r="1" spans="1:2" x14ac:dyDescent="0.25">
      <c r="A1" s="4" t="s">
        <v>1025</v>
      </c>
    </row>
    <row r="2" spans="1:2" x14ac:dyDescent="0.25">
      <c r="A2" s="4" t="s">
        <v>0</v>
      </c>
    </row>
    <row r="3" spans="1:2" x14ac:dyDescent="0.25">
      <c r="A3" s="4" t="s">
        <v>1026</v>
      </c>
    </row>
    <row r="4" spans="1:2" x14ac:dyDescent="0.25">
      <c r="A4" s="4" t="s">
        <v>972</v>
      </c>
    </row>
    <row r="5" spans="1:2" x14ac:dyDescent="0.25">
      <c r="A5" s="4" t="s">
        <v>1</v>
      </c>
    </row>
    <row r="7" spans="1:2" x14ac:dyDescent="0.25">
      <c r="B7" s="4" t="s">
        <v>2</v>
      </c>
    </row>
    <row r="8" spans="1:2" x14ac:dyDescent="0.25">
      <c r="B8" s="4" t="s">
        <v>1027</v>
      </c>
    </row>
    <row r="9" spans="1:2" x14ac:dyDescent="0.25">
      <c r="B9" s="4" t="s">
        <v>3</v>
      </c>
    </row>
    <row r="10" spans="1:2" x14ac:dyDescent="0.25">
      <c r="A10" s="4" t="s">
        <v>4</v>
      </c>
      <c r="B10" s="4" t="s">
        <v>229</v>
      </c>
    </row>
    <row r="11" spans="1:2" x14ac:dyDescent="0.25">
      <c r="B11" s="4" t="s">
        <v>6</v>
      </c>
    </row>
    <row r="12" spans="1:2" x14ac:dyDescent="0.25">
      <c r="A12" s="4">
        <v>1976</v>
      </c>
      <c r="B12" s="4">
        <v>743.8</v>
      </c>
    </row>
    <row r="13" spans="1:2" x14ac:dyDescent="0.25">
      <c r="A13" s="4">
        <v>1977</v>
      </c>
      <c r="B13" s="4">
        <v>868.1</v>
      </c>
    </row>
    <row r="14" spans="1:2" x14ac:dyDescent="0.25">
      <c r="A14" s="4">
        <v>1978</v>
      </c>
      <c r="B14" s="4">
        <v>934.3</v>
      </c>
    </row>
    <row r="15" spans="1:2" x14ac:dyDescent="0.25">
      <c r="A15" s="4">
        <v>1979</v>
      </c>
      <c r="B15" s="4">
        <v>868.2</v>
      </c>
    </row>
    <row r="16" spans="1:2" x14ac:dyDescent="0.25">
      <c r="A16" s="4">
        <v>1980</v>
      </c>
      <c r="B16" s="4">
        <v>895.3</v>
      </c>
    </row>
    <row r="17" spans="1:2" x14ac:dyDescent="0.25">
      <c r="A17" s="4">
        <v>1981</v>
      </c>
      <c r="B17" s="4">
        <v>930.8</v>
      </c>
    </row>
    <row r="18" spans="1:2" x14ac:dyDescent="0.25">
      <c r="A18" s="4">
        <v>1982</v>
      </c>
      <c r="B18" s="2">
        <v>1358.2</v>
      </c>
    </row>
    <row r="19" spans="1:2" x14ac:dyDescent="0.25">
      <c r="A19" s="4">
        <v>1983</v>
      </c>
      <c r="B19" s="2">
        <v>1505.6</v>
      </c>
    </row>
    <row r="20" spans="1:2" x14ac:dyDescent="0.25">
      <c r="A20" s="4">
        <v>1984</v>
      </c>
      <c r="B20" s="2">
        <v>1446.2</v>
      </c>
    </row>
    <row r="21" spans="1:2" x14ac:dyDescent="0.25">
      <c r="A21" s="4">
        <v>1985</v>
      </c>
      <c r="B21" s="2">
        <v>1368.1</v>
      </c>
    </row>
    <row r="22" spans="1:2" x14ac:dyDescent="0.25">
      <c r="A22" s="4">
        <v>1986</v>
      </c>
      <c r="B22" s="2">
        <v>1274.2</v>
      </c>
    </row>
    <row r="23" spans="1:2" x14ac:dyDescent="0.25">
      <c r="A23" s="4">
        <v>1987</v>
      </c>
      <c r="B23" s="2">
        <v>1193</v>
      </c>
    </row>
    <row r="24" spans="1:2" x14ac:dyDescent="0.25">
      <c r="A24" s="4">
        <v>1988</v>
      </c>
      <c r="B24" s="2">
        <v>1069.5</v>
      </c>
    </row>
    <row r="25" spans="1:2" x14ac:dyDescent="0.25">
      <c r="A25" s="4">
        <v>1989</v>
      </c>
      <c r="B25" s="2">
        <v>1060.8</v>
      </c>
    </row>
    <row r="26" spans="1:2" x14ac:dyDescent="0.25">
      <c r="A26" s="4">
        <v>1990</v>
      </c>
      <c r="B26" s="2">
        <v>1158.3</v>
      </c>
    </row>
    <row r="27" spans="1:2" x14ac:dyDescent="0.25">
      <c r="A27" s="4">
        <v>1991</v>
      </c>
      <c r="B27" s="2">
        <v>1479</v>
      </c>
    </row>
    <row r="28" spans="1:2" x14ac:dyDescent="0.25">
      <c r="A28" s="4">
        <v>1992</v>
      </c>
      <c r="B28" s="2">
        <v>1605.2</v>
      </c>
    </row>
    <row r="29" spans="1:2" x14ac:dyDescent="0.25">
      <c r="A29" s="4">
        <v>1993</v>
      </c>
      <c r="B29" s="2">
        <v>1642.3</v>
      </c>
    </row>
    <row r="30" spans="1:2" x14ac:dyDescent="0.25">
      <c r="A30" s="4">
        <v>1994</v>
      </c>
      <c r="B30" s="2">
        <v>1515</v>
      </c>
    </row>
    <row r="31" spans="1:2" x14ac:dyDescent="0.25">
      <c r="A31" s="4">
        <v>1995</v>
      </c>
      <c r="B31" s="2">
        <v>1393.8</v>
      </c>
    </row>
    <row r="32" spans="1:2" x14ac:dyDescent="0.25">
      <c r="A32" s="4">
        <v>1996</v>
      </c>
      <c r="B32" s="2">
        <v>1428.4</v>
      </c>
    </row>
    <row r="33" spans="1:2" x14ac:dyDescent="0.25">
      <c r="A33" s="4">
        <v>1997</v>
      </c>
      <c r="B33" s="2">
        <v>1372.4</v>
      </c>
    </row>
    <row r="34" spans="1:2" x14ac:dyDescent="0.25">
      <c r="A34" s="4">
        <v>1998</v>
      </c>
      <c r="B34" s="2">
        <v>1267.8</v>
      </c>
    </row>
    <row r="35" spans="1:2" x14ac:dyDescent="0.25">
      <c r="A35" s="4">
        <v>1999</v>
      </c>
      <c r="B35" s="2">
        <v>1181.7</v>
      </c>
    </row>
    <row r="36" spans="1:2" x14ac:dyDescent="0.25">
      <c r="A36" s="4">
        <v>2000</v>
      </c>
      <c r="B36" s="2">
        <v>1081.8</v>
      </c>
    </row>
    <row r="37" spans="1:2" x14ac:dyDescent="0.25">
      <c r="A37" s="4">
        <v>2001</v>
      </c>
      <c r="B37" s="2">
        <v>1161.8</v>
      </c>
    </row>
    <row r="38" spans="1:2" x14ac:dyDescent="0.25">
      <c r="A38" s="4">
        <v>2002</v>
      </c>
      <c r="B38" s="2">
        <v>1269.3</v>
      </c>
    </row>
    <row r="39" spans="1:2" x14ac:dyDescent="0.25">
      <c r="A39" s="4">
        <v>2003</v>
      </c>
      <c r="B39" s="2">
        <v>1283.3</v>
      </c>
    </row>
    <row r="40" spans="1:2" x14ac:dyDescent="0.25">
      <c r="A40" s="4">
        <v>2004</v>
      </c>
      <c r="B40" s="2">
        <v>1232.0999999999999</v>
      </c>
    </row>
    <row r="41" spans="1:2" x14ac:dyDescent="0.25">
      <c r="A41" s="4">
        <v>2005</v>
      </c>
      <c r="B41" s="2">
        <v>1168.5999999999999</v>
      </c>
    </row>
    <row r="42" spans="1:2" x14ac:dyDescent="0.25">
      <c r="A42" s="4">
        <v>2006</v>
      </c>
      <c r="B42" s="2">
        <v>1107.3</v>
      </c>
    </row>
    <row r="43" spans="1:2" x14ac:dyDescent="0.25">
      <c r="A43" s="4">
        <v>2007</v>
      </c>
      <c r="B43" s="2">
        <v>1080.9000000000001</v>
      </c>
    </row>
    <row r="44" spans="1:2" x14ac:dyDescent="0.25">
      <c r="A44" s="4">
        <v>2008</v>
      </c>
      <c r="B44" s="2">
        <v>1117.9000000000001</v>
      </c>
    </row>
    <row r="45" spans="1:2" x14ac:dyDescent="0.25">
      <c r="A45" s="4">
        <v>2009</v>
      </c>
      <c r="B45" s="2">
        <v>1526.8</v>
      </c>
    </row>
    <row r="46" spans="1:2" x14ac:dyDescent="0.25">
      <c r="A46" s="4">
        <v>2010</v>
      </c>
      <c r="B46" s="2">
        <v>1492.7</v>
      </c>
    </row>
    <row r="47" spans="1:2" x14ac:dyDescent="0.25">
      <c r="A47" s="4">
        <v>2011</v>
      </c>
      <c r="B47" s="2">
        <v>1403</v>
      </c>
    </row>
    <row r="48" spans="1:2" x14ac:dyDescent="0.25">
      <c r="A48" s="4">
        <v>2012</v>
      </c>
      <c r="B48" s="2">
        <v>1374.5</v>
      </c>
    </row>
    <row r="49" spans="1:2" x14ac:dyDescent="0.25">
      <c r="A49" s="4">
        <v>2013</v>
      </c>
      <c r="B49" s="2">
        <v>1347.5</v>
      </c>
    </row>
    <row r="50" spans="1:2" x14ac:dyDescent="0.25">
      <c r="A50" s="4">
        <v>2014</v>
      </c>
      <c r="B50" s="2">
        <v>1320.3</v>
      </c>
    </row>
    <row r="51" spans="1:2" x14ac:dyDescent="0.25">
      <c r="A51" s="4">
        <v>2015</v>
      </c>
      <c r="B51" s="2">
        <v>1326.7</v>
      </c>
    </row>
    <row r="52" spans="1:2" x14ac:dyDescent="0.25">
      <c r="A52" s="4">
        <v>2016</v>
      </c>
      <c r="B52" s="2">
        <v>1358.7</v>
      </c>
    </row>
    <row r="53" spans="1:2" x14ac:dyDescent="0.25">
      <c r="A53" s="4">
        <v>2017</v>
      </c>
      <c r="B53" s="2">
        <v>1249.2</v>
      </c>
    </row>
    <row r="54" spans="1:2" x14ac:dyDescent="0.25">
      <c r="A54" s="4">
        <v>2018</v>
      </c>
      <c r="B54" s="2">
        <v>1164</v>
      </c>
    </row>
    <row r="55" spans="1:2" x14ac:dyDescent="0.25">
      <c r="A55" s="4">
        <v>2019</v>
      </c>
      <c r="B55" s="2">
        <v>1154.2</v>
      </c>
    </row>
    <row r="56" spans="1:2" x14ac:dyDescent="0.25">
      <c r="A56" s="4">
        <v>2020</v>
      </c>
      <c r="B56" s="2">
        <v>1897.4</v>
      </c>
    </row>
    <row r="58" spans="1:2" x14ac:dyDescent="0.25">
      <c r="A58" s="4" t="s">
        <v>7</v>
      </c>
    </row>
    <row r="60" spans="1:2" x14ac:dyDescent="0.25">
      <c r="A60" s="4" t="s">
        <v>8</v>
      </c>
    </row>
    <row r="61" spans="1:2" x14ac:dyDescent="0.25">
      <c r="A61" s="4">
        <v>1</v>
      </c>
      <c r="B61" s="4" t="s">
        <v>231</v>
      </c>
    </row>
    <row r="62" spans="1:2" x14ac:dyDescent="0.25">
      <c r="A62" s="4">
        <v>2</v>
      </c>
      <c r="B62" s="4" t="s">
        <v>232</v>
      </c>
    </row>
    <row r="63" spans="1:2" x14ac:dyDescent="0.25">
      <c r="A63" s="4">
        <v>3</v>
      </c>
      <c r="B63" s="4" t="s">
        <v>1028</v>
      </c>
    </row>
    <row r="65" spans="1:1" x14ac:dyDescent="0.25">
      <c r="A65" s="4" t="s">
        <v>1029</v>
      </c>
    </row>
    <row r="66" spans="1:1" x14ac:dyDescent="0.25">
      <c r="A66" s="4" t="s">
        <v>1030</v>
      </c>
    </row>
    <row r="67" spans="1:1" x14ac:dyDescent="0.25">
      <c r="A67" s="4" t="s">
        <v>1031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CE4B0-A2C4-4C78-B538-674A25702641}">
  <dimension ref="A1:K80"/>
  <sheetViews>
    <sheetView workbookViewId="0">
      <selection activeCell="A3" sqref="A3"/>
    </sheetView>
  </sheetViews>
  <sheetFormatPr defaultColWidth="8.7109375" defaultRowHeight="15" x14ac:dyDescent="0.25"/>
  <cols>
    <col min="1" max="16384" width="8.7109375" style="4"/>
  </cols>
  <sheetData>
    <row r="1" spans="1:11" x14ac:dyDescent="0.25">
      <c r="A1" s="4" t="s">
        <v>666</v>
      </c>
    </row>
    <row r="2" spans="1:11" x14ac:dyDescent="0.25">
      <c r="A2" s="4" t="s">
        <v>0</v>
      </c>
    </row>
    <row r="3" spans="1:11" x14ac:dyDescent="0.25">
      <c r="A3" s="4" t="s">
        <v>667</v>
      </c>
    </row>
    <row r="4" spans="1:11" x14ac:dyDescent="0.25">
      <c r="A4" s="4" t="s">
        <v>668</v>
      </c>
    </row>
    <row r="5" spans="1:11" x14ac:dyDescent="0.25">
      <c r="A5" s="4" t="s">
        <v>29</v>
      </c>
    </row>
    <row r="7" spans="1:11" x14ac:dyDescent="0.25">
      <c r="B7" s="4" t="s">
        <v>669</v>
      </c>
    </row>
    <row r="8" spans="1:11" x14ac:dyDescent="0.25">
      <c r="B8" s="4" t="s">
        <v>670</v>
      </c>
    </row>
    <row r="9" spans="1:11" x14ac:dyDescent="0.25">
      <c r="B9" s="4" t="s">
        <v>671</v>
      </c>
    </row>
    <row r="10" spans="1:11" x14ac:dyDescent="0.25">
      <c r="A10" s="4" t="s">
        <v>4</v>
      </c>
      <c r="B10" s="4" t="s">
        <v>672</v>
      </c>
      <c r="C10" s="4" t="s">
        <v>673</v>
      </c>
      <c r="D10" s="4" t="s">
        <v>674</v>
      </c>
      <c r="E10" s="4" t="s">
        <v>675</v>
      </c>
      <c r="F10" s="4" t="s">
        <v>676</v>
      </c>
      <c r="G10" s="4" t="s">
        <v>677</v>
      </c>
      <c r="H10" s="4" t="s">
        <v>678</v>
      </c>
      <c r="I10" s="4" t="s">
        <v>679</v>
      </c>
      <c r="J10" s="4" t="s">
        <v>680</v>
      </c>
      <c r="K10" s="4" t="s">
        <v>681</v>
      </c>
    </row>
    <row r="11" spans="1:11" x14ac:dyDescent="0.25">
      <c r="B11" s="4" t="s">
        <v>18</v>
      </c>
    </row>
    <row r="12" spans="1:11" x14ac:dyDescent="0.25">
      <c r="A12" s="4">
        <v>1976</v>
      </c>
      <c r="B12" s="1">
        <v>1800</v>
      </c>
      <c r="C12" s="1">
        <v>13100</v>
      </c>
      <c r="D12" s="1">
        <v>22100</v>
      </c>
      <c r="E12" s="1">
        <v>28600</v>
      </c>
      <c r="F12" s="1">
        <v>34400</v>
      </c>
      <c r="G12" s="1">
        <v>40500</v>
      </c>
      <c r="H12" s="1">
        <v>47200</v>
      </c>
      <c r="I12" s="1">
        <v>55400</v>
      </c>
      <c r="J12" s="1">
        <v>67000</v>
      </c>
      <c r="K12" s="1">
        <v>110200</v>
      </c>
    </row>
    <row r="13" spans="1:11" x14ac:dyDescent="0.25">
      <c r="A13" s="4">
        <v>1977</v>
      </c>
      <c r="B13" s="1">
        <v>1200</v>
      </c>
      <c r="C13" s="1">
        <v>12600</v>
      </c>
      <c r="D13" s="1">
        <v>22000</v>
      </c>
      <c r="E13" s="1">
        <v>28900</v>
      </c>
      <c r="F13" s="1">
        <v>34800</v>
      </c>
      <c r="G13" s="1">
        <v>40700</v>
      </c>
      <c r="H13" s="1">
        <v>47300</v>
      </c>
      <c r="I13" s="1">
        <v>55600</v>
      </c>
      <c r="J13" s="1">
        <v>67300</v>
      </c>
      <c r="K13" s="1">
        <v>98600</v>
      </c>
    </row>
    <row r="14" spans="1:11" x14ac:dyDescent="0.25">
      <c r="A14" s="4">
        <v>1978</v>
      </c>
      <c r="B14" s="1">
        <v>1600</v>
      </c>
      <c r="C14" s="1">
        <v>13100</v>
      </c>
      <c r="D14" s="1">
        <v>22400</v>
      </c>
      <c r="E14" s="1">
        <v>29100</v>
      </c>
      <c r="F14" s="1">
        <v>35000</v>
      </c>
      <c r="G14" s="1">
        <v>40900</v>
      </c>
      <c r="H14" s="1">
        <v>47500</v>
      </c>
      <c r="I14" s="1">
        <v>55500</v>
      </c>
      <c r="J14" s="1">
        <v>67200</v>
      </c>
      <c r="K14" s="1">
        <v>105600</v>
      </c>
    </row>
    <row r="15" spans="1:11" x14ac:dyDescent="0.25">
      <c r="A15" s="4">
        <v>1979</v>
      </c>
      <c r="B15" s="1">
        <v>2200</v>
      </c>
      <c r="C15" s="1">
        <v>13900</v>
      </c>
      <c r="D15" s="1">
        <v>22900</v>
      </c>
      <c r="E15" s="1">
        <v>29700</v>
      </c>
      <c r="F15" s="1">
        <v>35800</v>
      </c>
      <c r="G15" s="1">
        <v>42000</v>
      </c>
      <c r="H15" s="1">
        <v>48600</v>
      </c>
      <c r="I15" s="1">
        <v>56700</v>
      </c>
      <c r="J15" s="1">
        <v>68900</v>
      </c>
      <c r="K15" s="1">
        <v>102300</v>
      </c>
    </row>
    <row r="16" spans="1:11" x14ac:dyDescent="0.25">
      <c r="A16" s="4">
        <v>1980</v>
      </c>
      <c r="B16" s="1">
        <v>1900</v>
      </c>
      <c r="C16" s="1">
        <v>13600</v>
      </c>
      <c r="D16" s="1">
        <v>23300</v>
      </c>
      <c r="E16" s="1">
        <v>30300</v>
      </c>
      <c r="F16" s="1">
        <v>36500</v>
      </c>
      <c r="G16" s="1">
        <v>42600</v>
      </c>
      <c r="H16" s="1">
        <v>49700</v>
      </c>
      <c r="I16" s="1">
        <v>57900</v>
      </c>
      <c r="J16" s="1">
        <v>69700</v>
      </c>
      <c r="K16" s="1">
        <v>106700</v>
      </c>
    </row>
    <row r="17" spans="1:11" x14ac:dyDescent="0.25">
      <c r="A17" s="4">
        <v>1981</v>
      </c>
      <c r="B17" s="1">
        <v>2100</v>
      </c>
      <c r="C17" s="1">
        <v>13900</v>
      </c>
      <c r="D17" s="1">
        <v>23000</v>
      </c>
      <c r="E17" s="1">
        <v>29900</v>
      </c>
      <c r="F17" s="1">
        <v>35900</v>
      </c>
      <c r="G17" s="1">
        <v>42200</v>
      </c>
      <c r="H17" s="1">
        <v>49500</v>
      </c>
      <c r="I17" s="1">
        <v>58200</v>
      </c>
      <c r="J17" s="1">
        <v>70300</v>
      </c>
      <c r="K17" s="1">
        <v>104700</v>
      </c>
    </row>
    <row r="18" spans="1:11" x14ac:dyDescent="0.25">
      <c r="A18" s="4">
        <v>1982</v>
      </c>
      <c r="B18" s="1">
        <v>1300</v>
      </c>
      <c r="C18" s="1">
        <v>11600</v>
      </c>
      <c r="D18" s="1">
        <v>20500</v>
      </c>
      <c r="E18" s="1">
        <v>27400</v>
      </c>
      <c r="F18" s="1">
        <v>33900</v>
      </c>
      <c r="G18" s="1">
        <v>40400</v>
      </c>
      <c r="H18" s="1">
        <v>47300</v>
      </c>
      <c r="I18" s="1">
        <v>55800</v>
      </c>
      <c r="J18" s="1">
        <v>68300</v>
      </c>
      <c r="K18" s="1">
        <v>105200</v>
      </c>
    </row>
    <row r="19" spans="1:11" x14ac:dyDescent="0.25">
      <c r="A19" s="4">
        <v>1983</v>
      </c>
      <c r="B19" s="4">
        <v>900</v>
      </c>
      <c r="C19" s="1">
        <v>10300</v>
      </c>
      <c r="D19" s="1">
        <v>19000</v>
      </c>
      <c r="E19" s="1">
        <v>26000</v>
      </c>
      <c r="F19" s="1">
        <v>32400</v>
      </c>
      <c r="G19" s="1">
        <v>38900</v>
      </c>
      <c r="H19" s="1">
        <v>46400</v>
      </c>
      <c r="I19" s="1">
        <v>55200</v>
      </c>
      <c r="J19" s="1">
        <v>67500</v>
      </c>
      <c r="K19" s="1">
        <v>106300</v>
      </c>
    </row>
    <row r="20" spans="1:11" x14ac:dyDescent="0.25">
      <c r="A20" s="4">
        <v>1984</v>
      </c>
      <c r="B20" s="4">
        <v>700</v>
      </c>
      <c r="C20" s="1">
        <v>9800</v>
      </c>
      <c r="D20" s="1">
        <v>19000</v>
      </c>
      <c r="E20" s="1">
        <v>26700</v>
      </c>
      <c r="F20" s="1">
        <v>33400</v>
      </c>
      <c r="G20" s="1">
        <v>39900</v>
      </c>
      <c r="H20" s="1">
        <v>46800</v>
      </c>
      <c r="I20" s="1">
        <v>55400</v>
      </c>
      <c r="J20" s="1">
        <v>68200</v>
      </c>
      <c r="K20" s="1">
        <v>105700</v>
      </c>
    </row>
    <row r="21" spans="1:11" x14ac:dyDescent="0.25">
      <c r="A21" s="4">
        <v>1985</v>
      </c>
      <c r="B21" s="1">
        <v>1200</v>
      </c>
      <c r="C21" s="1">
        <v>10900</v>
      </c>
      <c r="D21" s="1">
        <v>20200</v>
      </c>
      <c r="E21" s="1">
        <v>27700</v>
      </c>
      <c r="F21" s="1">
        <v>34500</v>
      </c>
      <c r="G21" s="1">
        <v>40900</v>
      </c>
      <c r="H21" s="1">
        <v>48200</v>
      </c>
      <c r="I21" s="1">
        <v>56900</v>
      </c>
      <c r="J21" s="1">
        <v>69200</v>
      </c>
      <c r="K21" s="1">
        <v>108100</v>
      </c>
    </row>
    <row r="22" spans="1:11" x14ac:dyDescent="0.25">
      <c r="A22" s="4">
        <v>1986</v>
      </c>
      <c r="B22" s="1">
        <v>1300</v>
      </c>
      <c r="C22" s="1">
        <v>11100</v>
      </c>
      <c r="D22" s="1">
        <v>20600</v>
      </c>
      <c r="E22" s="1">
        <v>28400</v>
      </c>
      <c r="F22" s="1">
        <v>35500</v>
      </c>
      <c r="G22" s="1">
        <v>42100</v>
      </c>
      <c r="H22" s="1">
        <v>49300</v>
      </c>
      <c r="I22" s="1">
        <v>58000</v>
      </c>
      <c r="J22" s="1">
        <v>70700</v>
      </c>
      <c r="K22" s="1">
        <v>111000</v>
      </c>
    </row>
    <row r="23" spans="1:11" x14ac:dyDescent="0.25">
      <c r="A23" s="4">
        <v>1987</v>
      </c>
      <c r="B23" s="1">
        <v>1500</v>
      </c>
      <c r="C23" s="1">
        <v>11600</v>
      </c>
      <c r="D23" s="1">
        <v>21300</v>
      </c>
      <c r="E23" s="1">
        <v>29000</v>
      </c>
      <c r="F23" s="1">
        <v>35800</v>
      </c>
      <c r="G23" s="1">
        <v>42700</v>
      </c>
      <c r="H23" s="1">
        <v>50100</v>
      </c>
      <c r="I23" s="1">
        <v>59100</v>
      </c>
      <c r="J23" s="1">
        <v>72300</v>
      </c>
      <c r="K23" s="1">
        <v>111900</v>
      </c>
    </row>
    <row r="24" spans="1:11" x14ac:dyDescent="0.25">
      <c r="A24" s="4">
        <v>1988</v>
      </c>
      <c r="B24" s="1">
        <v>1400</v>
      </c>
      <c r="C24" s="1">
        <v>11900</v>
      </c>
      <c r="D24" s="1">
        <v>21900</v>
      </c>
      <c r="E24" s="1">
        <v>29800</v>
      </c>
      <c r="F24" s="1">
        <v>37200</v>
      </c>
      <c r="G24" s="1">
        <v>44200</v>
      </c>
      <c r="H24" s="1">
        <v>51400</v>
      </c>
      <c r="I24" s="1">
        <v>60700</v>
      </c>
      <c r="J24" s="1">
        <v>74200</v>
      </c>
      <c r="K24" s="1">
        <v>114100</v>
      </c>
    </row>
    <row r="25" spans="1:11" x14ac:dyDescent="0.25">
      <c r="A25" s="4">
        <v>1989</v>
      </c>
      <c r="B25" s="1">
        <v>1800</v>
      </c>
      <c r="C25" s="1">
        <v>13100</v>
      </c>
      <c r="D25" s="1">
        <v>23100</v>
      </c>
      <c r="E25" s="1">
        <v>31000</v>
      </c>
      <c r="F25" s="1">
        <v>37900</v>
      </c>
      <c r="G25" s="1">
        <v>45100</v>
      </c>
      <c r="H25" s="1">
        <v>52700</v>
      </c>
      <c r="I25" s="1">
        <v>61800</v>
      </c>
      <c r="J25" s="1">
        <v>75400</v>
      </c>
      <c r="K25" s="1">
        <v>118400</v>
      </c>
    </row>
    <row r="26" spans="1:11" x14ac:dyDescent="0.25">
      <c r="A26" s="4">
        <v>1990</v>
      </c>
      <c r="B26" s="1">
        <v>1100</v>
      </c>
      <c r="C26" s="1">
        <v>11000</v>
      </c>
      <c r="D26" s="1">
        <v>20400</v>
      </c>
      <c r="E26" s="1">
        <v>28500</v>
      </c>
      <c r="F26" s="1">
        <v>36000</v>
      </c>
      <c r="G26" s="1">
        <v>43300</v>
      </c>
      <c r="H26" s="1">
        <v>51300</v>
      </c>
      <c r="I26" s="1">
        <v>60900</v>
      </c>
      <c r="J26" s="1">
        <v>74200</v>
      </c>
      <c r="K26" s="1">
        <v>116500</v>
      </c>
    </row>
    <row r="27" spans="1:11" x14ac:dyDescent="0.25">
      <c r="A27" s="4">
        <v>1991</v>
      </c>
      <c r="B27" s="4">
        <v>600</v>
      </c>
      <c r="C27" s="1">
        <v>9000</v>
      </c>
      <c r="D27" s="1">
        <v>18000</v>
      </c>
      <c r="E27" s="1">
        <v>25900</v>
      </c>
      <c r="F27" s="1">
        <v>33300</v>
      </c>
      <c r="G27" s="1">
        <v>40600</v>
      </c>
      <c r="H27" s="1">
        <v>48300</v>
      </c>
      <c r="I27" s="1">
        <v>57800</v>
      </c>
      <c r="J27" s="1">
        <v>71100</v>
      </c>
      <c r="K27" s="1">
        <v>115600</v>
      </c>
    </row>
    <row r="28" spans="1:11" x14ac:dyDescent="0.25">
      <c r="A28" s="4">
        <v>1992</v>
      </c>
      <c r="B28" s="4">
        <v>-300</v>
      </c>
      <c r="C28" s="1">
        <v>8100</v>
      </c>
      <c r="D28" s="1">
        <v>17000</v>
      </c>
      <c r="E28" s="1">
        <v>25300</v>
      </c>
      <c r="F28" s="1">
        <v>32800</v>
      </c>
      <c r="G28" s="1">
        <v>40100</v>
      </c>
      <c r="H28" s="1">
        <v>47900</v>
      </c>
      <c r="I28" s="1">
        <v>57800</v>
      </c>
      <c r="J28" s="1">
        <v>71700</v>
      </c>
      <c r="K28" s="1">
        <v>114500</v>
      </c>
    </row>
    <row r="29" spans="1:11" x14ac:dyDescent="0.25">
      <c r="A29" s="4">
        <v>1993</v>
      </c>
      <c r="B29" s="4">
        <v>200</v>
      </c>
      <c r="C29" s="1">
        <v>7200</v>
      </c>
      <c r="D29" s="1">
        <v>16100</v>
      </c>
      <c r="E29" s="1">
        <v>24300</v>
      </c>
      <c r="F29" s="1">
        <v>31900</v>
      </c>
      <c r="G29" s="1">
        <v>39300</v>
      </c>
      <c r="H29" s="1">
        <v>47200</v>
      </c>
      <c r="I29" s="1">
        <v>56500</v>
      </c>
      <c r="J29" s="1">
        <v>69600</v>
      </c>
      <c r="K29" s="1">
        <v>108900</v>
      </c>
    </row>
    <row r="30" spans="1:11" x14ac:dyDescent="0.25">
      <c r="A30" s="4">
        <v>1994</v>
      </c>
      <c r="B30" s="4">
        <v>100</v>
      </c>
      <c r="C30" s="1">
        <v>7300</v>
      </c>
      <c r="D30" s="1">
        <v>16300</v>
      </c>
      <c r="E30" s="1">
        <v>24700</v>
      </c>
      <c r="F30" s="1">
        <v>32300</v>
      </c>
      <c r="G30" s="1">
        <v>39800</v>
      </c>
      <c r="H30" s="1">
        <v>47700</v>
      </c>
      <c r="I30" s="1">
        <v>57300</v>
      </c>
      <c r="J30" s="1">
        <v>71000</v>
      </c>
      <c r="K30" s="1">
        <v>112200</v>
      </c>
    </row>
    <row r="31" spans="1:11" x14ac:dyDescent="0.25">
      <c r="A31" s="4">
        <v>1995</v>
      </c>
      <c r="B31" s="4">
        <v>300</v>
      </c>
      <c r="C31" s="1">
        <v>7700</v>
      </c>
      <c r="D31" s="1">
        <v>16800</v>
      </c>
      <c r="E31" s="1">
        <v>25000</v>
      </c>
      <c r="F31" s="1">
        <v>32500</v>
      </c>
      <c r="G31" s="1">
        <v>40000</v>
      </c>
      <c r="H31" s="1">
        <v>47900</v>
      </c>
      <c r="I31" s="1">
        <v>57300</v>
      </c>
      <c r="J31" s="1">
        <v>70700</v>
      </c>
      <c r="K31" s="1">
        <v>114000</v>
      </c>
    </row>
    <row r="32" spans="1:11" x14ac:dyDescent="0.25">
      <c r="A32" s="4">
        <v>1996</v>
      </c>
      <c r="B32" s="4">
        <v>300</v>
      </c>
      <c r="C32" s="1">
        <v>7500</v>
      </c>
      <c r="D32" s="1">
        <v>16400</v>
      </c>
      <c r="E32" s="1">
        <v>24600</v>
      </c>
      <c r="F32" s="1">
        <v>32300</v>
      </c>
      <c r="G32" s="1">
        <v>39800</v>
      </c>
      <c r="H32" s="1">
        <v>47900</v>
      </c>
      <c r="I32" s="1">
        <v>57800</v>
      </c>
      <c r="J32" s="1">
        <v>71500</v>
      </c>
      <c r="K32" s="1">
        <v>117800</v>
      </c>
    </row>
    <row r="33" spans="1:11" x14ac:dyDescent="0.25">
      <c r="A33" s="4">
        <v>1997</v>
      </c>
      <c r="B33" s="4">
        <v>200</v>
      </c>
      <c r="C33" s="1">
        <v>7700</v>
      </c>
      <c r="D33" s="1">
        <v>16700</v>
      </c>
      <c r="E33" s="1">
        <v>25000</v>
      </c>
      <c r="F33" s="1">
        <v>32800</v>
      </c>
      <c r="G33" s="1">
        <v>40600</v>
      </c>
      <c r="H33" s="1">
        <v>48700</v>
      </c>
      <c r="I33" s="1">
        <v>58600</v>
      </c>
      <c r="J33" s="1">
        <v>72400</v>
      </c>
      <c r="K33" s="1">
        <v>119800</v>
      </c>
    </row>
    <row r="34" spans="1:11" x14ac:dyDescent="0.25">
      <c r="A34" s="4">
        <v>1998</v>
      </c>
      <c r="B34" s="4">
        <v>100</v>
      </c>
      <c r="C34" s="1">
        <v>7900</v>
      </c>
      <c r="D34" s="1">
        <v>17300</v>
      </c>
      <c r="E34" s="1">
        <v>26000</v>
      </c>
      <c r="F34" s="1">
        <v>33900</v>
      </c>
      <c r="G34" s="1">
        <v>42000</v>
      </c>
      <c r="H34" s="1">
        <v>50500</v>
      </c>
      <c r="I34" s="1">
        <v>60800</v>
      </c>
      <c r="J34" s="1">
        <v>75700</v>
      </c>
      <c r="K34" s="1">
        <v>130100</v>
      </c>
    </row>
    <row r="35" spans="1:11" x14ac:dyDescent="0.25">
      <c r="A35" s="4">
        <v>1999</v>
      </c>
      <c r="B35" s="4">
        <v>800</v>
      </c>
      <c r="C35" s="1">
        <v>9600</v>
      </c>
      <c r="D35" s="1">
        <v>19000</v>
      </c>
      <c r="E35" s="1">
        <v>27600</v>
      </c>
      <c r="F35" s="1">
        <v>35600</v>
      </c>
      <c r="G35" s="1">
        <v>43600</v>
      </c>
      <c r="H35" s="1">
        <v>52400</v>
      </c>
      <c r="I35" s="1">
        <v>62500</v>
      </c>
      <c r="J35" s="1">
        <v>77400</v>
      </c>
      <c r="K35" s="1">
        <v>135300</v>
      </c>
    </row>
    <row r="36" spans="1:11" x14ac:dyDescent="0.25">
      <c r="A36" s="4">
        <v>2000</v>
      </c>
      <c r="B36" s="1">
        <v>1100</v>
      </c>
      <c r="C36" s="1">
        <v>10400</v>
      </c>
      <c r="D36" s="1">
        <v>20100</v>
      </c>
      <c r="E36" s="1">
        <v>28700</v>
      </c>
      <c r="F36" s="1">
        <v>36900</v>
      </c>
      <c r="G36" s="1">
        <v>44800</v>
      </c>
      <c r="H36" s="1">
        <v>53800</v>
      </c>
      <c r="I36" s="1">
        <v>64100</v>
      </c>
      <c r="J36" s="1">
        <v>79300</v>
      </c>
      <c r="K36" s="1">
        <v>144300</v>
      </c>
    </row>
    <row r="37" spans="1:11" x14ac:dyDescent="0.25">
      <c r="A37" s="4">
        <v>2001</v>
      </c>
      <c r="B37" s="1">
        <v>1000</v>
      </c>
      <c r="C37" s="1">
        <v>10700</v>
      </c>
      <c r="D37" s="1">
        <v>20200</v>
      </c>
      <c r="E37" s="1">
        <v>28600</v>
      </c>
      <c r="F37" s="1">
        <v>36800</v>
      </c>
      <c r="G37" s="1">
        <v>45100</v>
      </c>
      <c r="H37" s="1">
        <v>53900</v>
      </c>
      <c r="I37" s="1">
        <v>64800</v>
      </c>
      <c r="J37" s="1">
        <v>80700</v>
      </c>
      <c r="K37" s="1">
        <v>146200</v>
      </c>
    </row>
    <row r="38" spans="1:11" x14ac:dyDescent="0.25">
      <c r="A38" s="4">
        <v>2002</v>
      </c>
      <c r="B38" s="1">
        <v>1200</v>
      </c>
      <c r="C38" s="1">
        <v>11000</v>
      </c>
      <c r="D38" s="1">
        <v>20300</v>
      </c>
      <c r="E38" s="1">
        <v>28700</v>
      </c>
      <c r="F38" s="1">
        <v>36900</v>
      </c>
      <c r="G38" s="1">
        <v>45000</v>
      </c>
      <c r="H38" s="1">
        <v>53800</v>
      </c>
      <c r="I38" s="1">
        <v>65100</v>
      </c>
      <c r="J38" s="1">
        <v>80900</v>
      </c>
      <c r="K38" s="1">
        <v>145800</v>
      </c>
    </row>
    <row r="39" spans="1:11" x14ac:dyDescent="0.25">
      <c r="A39" s="4">
        <v>2003</v>
      </c>
      <c r="B39" s="1">
        <v>1300</v>
      </c>
      <c r="C39" s="1">
        <v>10900</v>
      </c>
      <c r="D39" s="1">
        <v>20100</v>
      </c>
      <c r="E39" s="1">
        <v>28500</v>
      </c>
      <c r="F39" s="1">
        <v>36900</v>
      </c>
      <c r="G39" s="1">
        <v>45200</v>
      </c>
      <c r="H39" s="1">
        <v>54000</v>
      </c>
      <c r="I39" s="1">
        <v>65200</v>
      </c>
      <c r="J39" s="1">
        <v>81300</v>
      </c>
      <c r="K39" s="1">
        <v>143500</v>
      </c>
    </row>
    <row r="40" spans="1:11" x14ac:dyDescent="0.25">
      <c r="A40" s="4">
        <v>2004</v>
      </c>
      <c r="B40" s="1">
        <v>1400</v>
      </c>
      <c r="C40" s="1">
        <v>11100</v>
      </c>
      <c r="D40" s="1">
        <v>20300</v>
      </c>
      <c r="E40" s="1">
        <v>29100</v>
      </c>
      <c r="F40" s="1">
        <v>37400</v>
      </c>
      <c r="G40" s="1">
        <v>45900</v>
      </c>
      <c r="H40" s="1">
        <v>55000</v>
      </c>
      <c r="I40" s="1">
        <v>66200</v>
      </c>
      <c r="J40" s="1">
        <v>82900</v>
      </c>
      <c r="K40" s="1">
        <v>150400</v>
      </c>
    </row>
    <row r="41" spans="1:11" x14ac:dyDescent="0.25">
      <c r="A41" s="4">
        <v>2005</v>
      </c>
      <c r="B41" s="1">
        <v>1500</v>
      </c>
      <c r="C41" s="1">
        <v>11600</v>
      </c>
      <c r="D41" s="1">
        <v>21200</v>
      </c>
      <c r="E41" s="1">
        <v>29900</v>
      </c>
      <c r="F41" s="1">
        <v>37900</v>
      </c>
      <c r="G41" s="1">
        <v>46700</v>
      </c>
      <c r="H41" s="1">
        <v>56400</v>
      </c>
      <c r="I41" s="1">
        <v>68000</v>
      </c>
      <c r="J41" s="1">
        <v>84300</v>
      </c>
      <c r="K41" s="1">
        <v>148500</v>
      </c>
    </row>
    <row r="42" spans="1:11" x14ac:dyDescent="0.25">
      <c r="A42" s="4">
        <v>2006</v>
      </c>
      <c r="B42" s="1">
        <v>1900</v>
      </c>
      <c r="C42" s="1">
        <v>11700</v>
      </c>
      <c r="D42" s="1">
        <v>21200</v>
      </c>
      <c r="E42" s="1">
        <v>30100</v>
      </c>
      <c r="F42" s="1">
        <v>38500</v>
      </c>
      <c r="G42" s="1">
        <v>47200</v>
      </c>
      <c r="H42" s="1">
        <v>57000</v>
      </c>
      <c r="I42" s="1">
        <v>68800</v>
      </c>
      <c r="J42" s="1">
        <v>86000</v>
      </c>
      <c r="K42" s="1">
        <v>148300</v>
      </c>
    </row>
    <row r="43" spans="1:11" x14ac:dyDescent="0.25">
      <c r="A43" s="4">
        <v>2007</v>
      </c>
      <c r="B43" s="1">
        <v>2100</v>
      </c>
      <c r="C43" s="1">
        <v>12300</v>
      </c>
      <c r="D43" s="1">
        <v>22000</v>
      </c>
      <c r="E43" s="1">
        <v>31000</v>
      </c>
      <c r="F43" s="1">
        <v>39200</v>
      </c>
      <c r="G43" s="1">
        <v>48300</v>
      </c>
      <c r="H43" s="1">
        <v>58500</v>
      </c>
      <c r="I43" s="1">
        <v>70600</v>
      </c>
      <c r="J43" s="1">
        <v>88700</v>
      </c>
      <c r="K43" s="1">
        <v>154400</v>
      </c>
    </row>
    <row r="44" spans="1:11" x14ac:dyDescent="0.25">
      <c r="A44" s="4">
        <v>2008</v>
      </c>
      <c r="B44" s="1">
        <v>1900</v>
      </c>
      <c r="C44" s="1">
        <v>12700</v>
      </c>
      <c r="D44" s="1">
        <v>22800</v>
      </c>
      <c r="E44" s="1">
        <v>32200</v>
      </c>
      <c r="F44" s="1">
        <v>41100</v>
      </c>
      <c r="G44" s="1">
        <v>49900</v>
      </c>
      <c r="H44" s="1">
        <v>59900</v>
      </c>
      <c r="I44" s="1">
        <v>72300</v>
      </c>
      <c r="J44" s="1">
        <v>90300</v>
      </c>
      <c r="K44" s="1">
        <v>156200</v>
      </c>
    </row>
    <row r="45" spans="1:11" x14ac:dyDescent="0.25">
      <c r="A45" s="4">
        <v>2009</v>
      </c>
      <c r="B45" s="1">
        <v>1300</v>
      </c>
      <c r="C45" s="1">
        <v>11400</v>
      </c>
      <c r="D45" s="1">
        <v>21400</v>
      </c>
      <c r="E45" s="1">
        <v>30700</v>
      </c>
      <c r="F45" s="1">
        <v>39800</v>
      </c>
      <c r="G45" s="1">
        <v>48900</v>
      </c>
      <c r="H45" s="1">
        <v>58800</v>
      </c>
      <c r="I45" s="1">
        <v>71600</v>
      </c>
      <c r="J45" s="1">
        <v>89700</v>
      </c>
      <c r="K45" s="1">
        <v>153700</v>
      </c>
    </row>
    <row r="46" spans="1:11" x14ac:dyDescent="0.25">
      <c r="A46" s="4">
        <v>2010</v>
      </c>
      <c r="B46" s="1">
        <v>1300</v>
      </c>
      <c r="C46" s="1">
        <v>11400</v>
      </c>
      <c r="D46" s="1">
        <v>21100</v>
      </c>
      <c r="E46" s="1">
        <v>30600</v>
      </c>
      <c r="F46" s="1">
        <v>39900</v>
      </c>
      <c r="G46" s="1">
        <v>48900</v>
      </c>
      <c r="H46" s="1">
        <v>58900</v>
      </c>
      <c r="I46" s="1">
        <v>71400</v>
      </c>
      <c r="J46" s="1">
        <v>89500</v>
      </c>
      <c r="K46" s="1">
        <v>156000</v>
      </c>
    </row>
    <row r="47" spans="1:11" x14ac:dyDescent="0.25">
      <c r="A47" s="4">
        <v>2011</v>
      </c>
      <c r="B47" s="1">
        <v>1400</v>
      </c>
      <c r="C47" s="1">
        <v>11900</v>
      </c>
      <c r="D47" s="1">
        <v>22300</v>
      </c>
      <c r="E47" s="1">
        <v>31800</v>
      </c>
      <c r="F47" s="1">
        <v>40800</v>
      </c>
      <c r="G47" s="1">
        <v>50300</v>
      </c>
      <c r="H47" s="1">
        <v>60400</v>
      </c>
      <c r="I47" s="1">
        <v>73300</v>
      </c>
      <c r="J47" s="1">
        <v>91100</v>
      </c>
      <c r="K47" s="1">
        <v>154900</v>
      </c>
    </row>
    <row r="48" spans="1:11" x14ac:dyDescent="0.25">
      <c r="A48" s="4">
        <v>2012</v>
      </c>
      <c r="B48" s="1">
        <v>1700</v>
      </c>
      <c r="C48" s="1">
        <v>12400</v>
      </c>
      <c r="D48" s="1">
        <v>22600</v>
      </c>
      <c r="E48" s="1">
        <v>32300</v>
      </c>
      <c r="F48" s="1">
        <v>41800</v>
      </c>
      <c r="G48" s="1">
        <v>51200</v>
      </c>
      <c r="H48" s="1">
        <v>61500</v>
      </c>
      <c r="I48" s="1">
        <v>73600</v>
      </c>
      <c r="J48" s="1">
        <v>91700</v>
      </c>
      <c r="K48" s="1">
        <v>159000</v>
      </c>
    </row>
    <row r="49" spans="1:11" x14ac:dyDescent="0.25">
      <c r="A49" s="4">
        <v>2013</v>
      </c>
      <c r="B49" s="1">
        <v>1500</v>
      </c>
      <c r="C49" s="1">
        <v>12100</v>
      </c>
      <c r="D49" s="1">
        <v>22500</v>
      </c>
      <c r="E49" s="1">
        <v>32700</v>
      </c>
      <c r="F49" s="1">
        <v>42300</v>
      </c>
      <c r="G49" s="1">
        <v>51900</v>
      </c>
      <c r="H49" s="1">
        <v>62900</v>
      </c>
      <c r="I49" s="1">
        <v>76300</v>
      </c>
      <c r="J49" s="1">
        <v>95100</v>
      </c>
      <c r="K49" s="1">
        <v>162900</v>
      </c>
    </row>
    <row r="50" spans="1:11" x14ac:dyDescent="0.25">
      <c r="A50" s="4">
        <v>2014</v>
      </c>
      <c r="B50" s="1">
        <v>2300</v>
      </c>
      <c r="C50" s="1">
        <v>14100</v>
      </c>
      <c r="D50" s="1">
        <v>24600</v>
      </c>
      <c r="E50" s="1">
        <v>33900</v>
      </c>
      <c r="F50" s="1">
        <v>43000</v>
      </c>
      <c r="G50" s="1">
        <v>52300</v>
      </c>
      <c r="H50" s="1">
        <v>63000</v>
      </c>
      <c r="I50" s="1">
        <v>76400</v>
      </c>
      <c r="J50" s="1">
        <v>95300</v>
      </c>
      <c r="K50" s="1">
        <v>164200</v>
      </c>
    </row>
    <row r="51" spans="1:11" x14ac:dyDescent="0.25">
      <c r="A51" s="4">
        <v>2015</v>
      </c>
      <c r="B51" s="1">
        <v>1700</v>
      </c>
      <c r="C51" s="1">
        <v>12300</v>
      </c>
      <c r="D51" s="1">
        <v>23400</v>
      </c>
      <c r="E51" s="1">
        <v>33400</v>
      </c>
      <c r="F51" s="1">
        <v>42700</v>
      </c>
      <c r="G51" s="1">
        <v>52700</v>
      </c>
      <c r="H51" s="1">
        <v>63100</v>
      </c>
      <c r="I51" s="1">
        <v>76200</v>
      </c>
      <c r="J51" s="1">
        <v>95800</v>
      </c>
      <c r="K51" s="1">
        <v>165000</v>
      </c>
    </row>
    <row r="52" spans="1:11" x14ac:dyDescent="0.25">
      <c r="A52" s="4">
        <v>2016</v>
      </c>
      <c r="B52" s="1">
        <v>1300</v>
      </c>
      <c r="C52" s="1">
        <v>13000</v>
      </c>
      <c r="D52" s="1">
        <v>23600</v>
      </c>
      <c r="E52" s="1">
        <v>32900</v>
      </c>
      <c r="F52" s="1">
        <v>42000</v>
      </c>
      <c r="G52" s="1">
        <v>51900</v>
      </c>
      <c r="H52" s="1">
        <v>62700</v>
      </c>
      <c r="I52" s="1">
        <v>75500</v>
      </c>
      <c r="J52" s="1">
        <v>93900</v>
      </c>
      <c r="K52" s="1">
        <v>161700</v>
      </c>
    </row>
    <row r="53" spans="1:11" x14ac:dyDescent="0.25">
      <c r="A53" s="4">
        <v>2017</v>
      </c>
      <c r="B53" s="1">
        <v>1500</v>
      </c>
      <c r="C53" s="1">
        <v>13100</v>
      </c>
      <c r="D53" s="1">
        <v>23600</v>
      </c>
      <c r="E53" s="1">
        <v>33400</v>
      </c>
      <c r="F53" s="1">
        <v>43000</v>
      </c>
      <c r="G53" s="1">
        <v>53100</v>
      </c>
      <c r="H53" s="1">
        <v>64200</v>
      </c>
      <c r="I53" s="1">
        <v>77700</v>
      </c>
      <c r="J53" s="1">
        <v>97400</v>
      </c>
      <c r="K53" s="1">
        <v>169700</v>
      </c>
    </row>
    <row r="54" spans="1:11" x14ac:dyDescent="0.25">
      <c r="A54" s="4">
        <v>2018</v>
      </c>
      <c r="B54" s="1">
        <v>1800</v>
      </c>
      <c r="C54" s="1">
        <v>14100</v>
      </c>
      <c r="D54" s="1">
        <v>25000</v>
      </c>
      <c r="E54" s="1">
        <v>34900</v>
      </c>
      <c r="F54" s="1">
        <v>44100</v>
      </c>
      <c r="G54" s="1">
        <v>54000</v>
      </c>
      <c r="H54" s="1">
        <v>65000</v>
      </c>
      <c r="I54" s="1">
        <v>78500</v>
      </c>
      <c r="J54" s="1">
        <v>97800</v>
      </c>
      <c r="K54" s="1">
        <v>168000</v>
      </c>
    </row>
    <row r="55" spans="1:11" x14ac:dyDescent="0.25">
      <c r="A55" s="4">
        <v>2019</v>
      </c>
      <c r="B55" s="1">
        <v>1900</v>
      </c>
      <c r="C55" s="1">
        <v>14700</v>
      </c>
      <c r="D55" s="1">
        <v>25700</v>
      </c>
      <c r="E55" s="1">
        <v>35400</v>
      </c>
      <c r="F55" s="1">
        <v>44900</v>
      </c>
      <c r="G55" s="1">
        <v>54700</v>
      </c>
      <c r="H55" s="1">
        <v>65700</v>
      </c>
      <c r="I55" s="1">
        <v>79400</v>
      </c>
      <c r="J55" s="1">
        <v>98200</v>
      </c>
      <c r="K55" s="1">
        <v>164700</v>
      </c>
    </row>
    <row r="57" spans="1:11" x14ac:dyDescent="0.25">
      <c r="A57" s="4" t="s">
        <v>7</v>
      </c>
    </row>
    <row r="58" spans="1:11" x14ac:dyDescent="0.25">
      <c r="A58" s="4" t="s">
        <v>439</v>
      </c>
      <c r="B58" s="4" t="s">
        <v>551</v>
      </c>
    </row>
    <row r="59" spans="1:11" x14ac:dyDescent="0.25">
      <c r="A59" s="4" t="s">
        <v>19</v>
      </c>
      <c r="B59" s="4" t="s">
        <v>20</v>
      </c>
    </row>
    <row r="60" spans="1:11" x14ac:dyDescent="0.25">
      <c r="A60" s="4" t="s">
        <v>225</v>
      </c>
      <c r="B60" s="4" t="s">
        <v>226</v>
      </c>
    </row>
    <row r="61" spans="1:11" x14ac:dyDescent="0.25">
      <c r="A61" s="4" t="s">
        <v>227</v>
      </c>
      <c r="B61" s="4" t="s">
        <v>228</v>
      </c>
    </row>
    <row r="62" spans="1:11" x14ac:dyDescent="0.25">
      <c r="A62" s="4" t="s">
        <v>438</v>
      </c>
      <c r="B62" s="4" t="s">
        <v>552</v>
      </c>
    </row>
    <row r="64" spans="1:11" x14ac:dyDescent="0.25">
      <c r="A64" s="4" t="s">
        <v>237</v>
      </c>
    </row>
    <row r="65" spans="1:2" x14ac:dyDescent="0.25">
      <c r="A65" s="4" t="s">
        <v>238</v>
      </c>
      <c r="B65" s="4" t="s">
        <v>239</v>
      </c>
    </row>
    <row r="66" spans="1:2" x14ac:dyDescent="0.25">
      <c r="A66" s="4" t="s">
        <v>682</v>
      </c>
      <c r="B66" s="4" t="s">
        <v>683</v>
      </c>
    </row>
    <row r="68" spans="1:2" x14ac:dyDescent="0.25">
      <c r="A68" s="4" t="s">
        <v>8</v>
      </c>
    </row>
    <row r="69" spans="1:2" x14ac:dyDescent="0.25">
      <c r="A69" s="4">
        <v>1</v>
      </c>
      <c r="B69" s="21" t="s">
        <v>21</v>
      </c>
    </row>
    <row r="70" spans="1:2" x14ac:dyDescent="0.25">
      <c r="A70" s="4">
        <v>2</v>
      </c>
      <c r="B70" s="4" t="s">
        <v>461</v>
      </c>
    </row>
    <row r="71" spans="1:2" x14ac:dyDescent="0.25">
      <c r="A71" s="4">
        <v>3</v>
      </c>
      <c r="B71" s="4" t="s">
        <v>23</v>
      </c>
    </row>
    <row r="72" spans="1:2" x14ac:dyDescent="0.25">
      <c r="A72" s="4">
        <v>4</v>
      </c>
      <c r="B72" s="4" t="s">
        <v>684</v>
      </c>
    </row>
    <row r="73" spans="1:2" x14ac:dyDescent="0.25">
      <c r="A73" s="4">
        <v>5</v>
      </c>
      <c r="B73" s="4" t="s">
        <v>685</v>
      </c>
    </row>
    <row r="74" spans="1:2" x14ac:dyDescent="0.25">
      <c r="A74" s="4">
        <v>6</v>
      </c>
      <c r="B74" s="4" t="s">
        <v>686</v>
      </c>
    </row>
    <row r="75" spans="1:2" x14ac:dyDescent="0.25">
      <c r="A75" s="4">
        <v>7</v>
      </c>
      <c r="B75" s="4" t="s">
        <v>687</v>
      </c>
    </row>
    <row r="76" spans="1:2" x14ac:dyDescent="0.25">
      <c r="A76" s="4">
        <v>8</v>
      </c>
      <c r="B76" s="21" t="s">
        <v>24</v>
      </c>
    </row>
    <row r="78" spans="1:2" x14ac:dyDescent="0.25">
      <c r="A78" s="4" t="s">
        <v>688</v>
      </c>
    </row>
    <row r="79" spans="1:2" x14ac:dyDescent="0.25">
      <c r="A79" s="19" t="s">
        <v>689</v>
      </c>
    </row>
    <row r="80" spans="1:2" x14ac:dyDescent="0.25">
      <c r="A80" s="4" t="s">
        <v>690</v>
      </c>
    </row>
  </sheetData>
  <hyperlinks>
    <hyperlink ref="A79" r:id="rId1" xr:uid="{AC8EF514-355B-4F3A-ADA7-33C375B162BD}"/>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75261-720A-41FF-A05A-7D1D2C932232}">
  <dimension ref="A1:D76"/>
  <sheetViews>
    <sheetView topLeftCell="A67" workbookViewId="0">
      <selection activeCell="A76" sqref="A76"/>
    </sheetView>
  </sheetViews>
  <sheetFormatPr defaultRowHeight="15" x14ac:dyDescent="0.25"/>
  <cols>
    <col min="1" max="16384" width="9.140625" style="4"/>
  </cols>
  <sheetData>
    <row r="1" spans="1:4" x14ac:dyDescent="0.25">
      <c r="A1" s="4" t="s">
        <v>964</v>
      </c>
    </row>
    <row r="2" spans="1:4" x14ac:dyDescent="0.25">
      <c r="B2" s="4" t="s">
        <v>3</v>
      </c>
      <c r="C2" s="4" t="s">
        <v>965</v>
      </c>
      <c r="D2" s="4" t="s">
        <v>966</v>
      </c>
    </row>
    <row r="3" spans="1:4" x14ac:dyDescent="0.25">
      <c r="A3" s="4">
        <v>1946</v>
      </c>
      <c r="B3" s="4">
        <v>3.4</v>
      </c>
      <c r="C3" s="4">
        <v>3.7</v>
      </c>
      <c r="D3" s="4">
        <v>2.4</v>
      </c>
    </row>
    <row r="4" spans="1:4" x14ac:dyDescent="0.25">
      <c r="A4" s="4">
        <v>1947</v>
      </c>
      <c r="B4" s="4">
        <v>2.2000000000000002</v>
      </c>
      <c r="C4" s="4">
        <v>2.4</v>
      </c>
      <c r="D4" s="4">
        <v>1.7</v>
      </c>
    </row>
    <row r="5" spans="1:4" x14ac:dyDescent="0.25">
      <c r="A5" s="4">
        <v>1948</v>
      </c>
      <c r="B5" s="4">
        <v>2.2999999999999998</v>
      </c>
      <c r="C5" s="4">
        <v>2.4</v>
      </c>
      <c r="D5" s="4">
        <v>1.8</v>
      </c>
    </row>
    <row r="6" spans="1:4" x14ac:dyDescent="0.25">
      <c r="A6" s="4">
        <v>1949</v>
      </c>
      <c r="B6" s="4">
        <v>2.8</v>
      </c>
      <c r="C6" s="4">
        <v>3.1</v>
      </c>
      <c r="D6" s="4">
        <v>1.8</v>
      </c>
    </row>
    <row r="7" spans="1:4" x14ac:dyDescent="0.25">
      <c r="A7" s="4">
        <v>1950</v>
      </c>
      <c r="B7" s="4">
        <v>3.6</v>
      </c>
      <c r="C7" s="4">
        <v>3.9</v>
      </c>
      <c r="D7" s="4">
        <v>2.4</v>
      </c>
    </row>
    <row r="8" spans="1:4" x14ac:dyDescent="0.25">
      <c r="A8" s="4">
        <v>1951</v>
      </c>
      <c r="B8" s="4">
        <v>2.4</v>
      </c>
      <c r="C8" s="4">
        <v>2.5</v>
      </c>
      <c r="D8" s="4">
        <v>2.1</v>
      </c>
    </row>
    <row r="9" spans="1:4" x14ac:dyDescent="0.25">
      <c r="A9" s="4">
        <v>1952</v>
      </c>
      <c r="B9" s="4">
        <v>2.9</v>
      </c>
      <c r="C9" s="4">
        <v>3.1</v>
      </c>
      <c r="D9" s="4">
        <v>2.2000000000000002</v>
      </c>
    </row>
    <row r="10" spans="1:4" x14ac:dyDescent="0.25">
      <c r="A10" s="4">
        <v>1953</v>
      </c>
      <c r="B10" s="4">
        <v>3</v>
      </c>
      <c r="C10" s="4">
        <v>3.4</v>
      </c>
      <c r="D10" s="4">
        <v>1.6</v>
      </c>
    </row>
    <row r="11" spans="1:4" x14ac:dyDescent="0.25">
      <c r="A11" s="4">
        <v>1954</v>
      </c>
      <c r="B11" s="4">
        <v>4.5999999999999996</v>
      </c>
      <c r="C11" s="4">
        <v>5.0999999999999996</v>
      </c>
      <c r="D11" s="4">
        <v>2.6</v>
      </c>
    </row>
    <row r="12" spans="1:4" x14ac:dyDescent="0.25">
      <c r="A12" s="4">
        <v>1955</v>
      </c>
      <c r="B12" s="4">
        <v>4.4000000000000004</v>
      </c>
      <c r="C12" s="4">
        <v>4.9000000000000004</v>
      </c>
      <c r="D12" s="4">
        <v>2.6</v>
      </c>
    </row>
    <row r="13" spans="1:4" x14ac:dyDescent="0.25">
      <c r="A13" s="4">
        <v>1956</v>
      </c>
      <c r="B13" s="4">
        <v>3.4</v>
      </c>
      <c r="C13" s="4">
        <v>3.9</v>
      </c>
      <c r="D13" s="4">
        <v>1.9</v>
      </c>
    </row>
    <row r="14" spans="1:4" x14ac:dyDescent="0.25">
      <c r="A14" s="4">
        <v>1957</v>
      </c>
      <c r="B14" s="4">
        <v>4.5999999999999996</v>
      </c>
      <c r="C14" s="4">
        <v>5.3</v>
      </c>
      <c r="D14" s="4">
        <v>2.2999999999999998</v>
      </c>
    </row>
    <row r="15" spans="1:4" x14ac:dyDescent="0.25">
      <c r="A15" s="4">
        <v>1958</v>
      </c>
      <c r="B15" s="4">
        <v>7</v>
      </c>
      <c r="C15" s="4">
        <v>8.1</v>
      </c>
      <c r="D15" s="4">
        <v>3.6</v>
      </c>
    </row>
    <row r="16" spans="1:4" x14ac:dyDescent="0.25">
      <c r="A16" s="4">
        <v>1959</v>
      </c>
      <c r="B16" s="4">
        <v>6</v>
      </c>
      <c r="C16" s="4">
        <v>6.9</v>
      </c>
      <c r="D16" s="4">
        <v>3</v>
      </c>
    </row>
    <row r="17" spans="1:4" x14ac:dyDescent="0.25">
      <c r="A17" s="4">
        <v>1960</v>
      </c>
      <c r="B17" s="4">
        <v>7</v>
      </c>
      <c r="C17" s="4">
        <v>8.1</v>
      </c>
      <c r="D17" s="4">
        <v>3.6</v>
      </c>
    </row>
    <row r="18" spans="1:4" x14ac:dyDescent="0.25">
      <c r="A18" s="4">
        <v>1961</v>
      </c>
      <c r="B18" s="4">
        <v>7.1</v>
      </c>
      <c r="C18" s="4">
        <v>8.4</v>
      </c>
      <c r="D18" s="4">
        <v>3.7</v>
      </c>
    </row>
    <row r="19" spans="1:4" x14ac:dyDescent="0.25">
      <c r="A19" s="4">
        <v>1962</v>
      </c>
      <c r="B19" s="4">
        <v>5.9</v>
      </c>
      <c r="C19" s="4">
        <v>6.9</v>
      </c>
      <c r="D19" s="4">
        <v>3.3</v>
      </c>
    </row>
    <row r="20" spans="1:4" x14ac:dyDescent="0.25">
      <c r="A20" s="4">
        <v>1963</v>
      </c>
      <c r="B20" s="4">
        <v>5.5</v>
      </c>
      <c r="C20" s="4">
        <v>6.4</v>
      </c>
      <c r="D20" s="4">
        <v>3.3</v>
      </c>
    </row>
    <row r="21" spans="1:4" x14ac:dyDescent="0.25">
      <c r="A21" s="4">
        <v>1964</v>
      </c>
      <c r="B21" s="4">
        <v>4.7</v>
      </c>
      <c r="C21" s="4">
        <v>5.3</v>
      </c>
      <c r="D21" s="4">
        <v>3.1</v>
      </c>
    </row>
    <row r="22" spans="1:4" x14ac:dyDescent="0.25">
      <c r="A22" s="4">
        <v>1965</v>
      </c>
      <c r="B22" s="4">
        <v>3.9</v>
      </c>
      <c r="C22" s="4">
        <v>4.4000000000000004</v>
      </c>
      <c r="D22" s="4">
        <v>2.7</v>
      </c>
    </row>
    <row r="23" spans="1:4" x14ac:dyDescent="0.25">
      <c r="A23" s="4">
        <v>1966</v>
      </c>
      <c r="B23" s="4">
        <v>3.4</v>
      </c>
      <c r="C23" s="4">
        <v>3.3</v>
      </c>
      <c r="D23" s="4">
        <v>3.4</v>
      </c>
    </row>
    <row r="24" spans="1:4" x14ac:dyDescent="0.25">
      <c r="A24" s="4">
        <v>1967</v>
      </c>
      <c r="B24" s="4">
        <v>3.8</v>
      </c>
      <c r="C24" s="4">
        <v>3.9</v>
      </c>
      <c r="D24" s="4">
        <v>3.7</v>
      </c>
    </row>
    <row r="25" spans="1:4" x14ac:dyDescent="0.25">
      <c r="A25" s="4">
        <v>1968</v>
      </c>
      <c r="B25" s="4">
        <v>4.5</v>
      </c>
      <c r="C25" s="4">
        <v>4.5999999999999996</v>
      </c>
      <c r="D25" s="4">
        <v>4.4000000000000004</v>
      </c>
    </row>
    <row r="26" spans="1:4" x14ac:dyDescent="0.25">
      <c r="A26" s="4">
        <v>1969</v>
      </c>
      <c r="B26" s="4">
        <v>4.4000000000000004</v>
      </c>
      <c r="C26" s="4">
        <v>4.3</v>
      </c>
      <c r="D26" s="4">
        <v>4.7</v>
      </c>
    </row>
    <row r="27" spans="1:4" x14ac:dyDescent="0.25">
      <c r="A27" s="4">
        <v>1970</v>
      </c>
      <c r="B27" s="4">
        <v>5.7</v>
      </c>
      <c r="C27" s="4">
        <v>5.6</v>
      </c>
      <c r="D27" s="4">
        <v>5.8</v>
      </c>
    </row>
    <row r="28" spans="1:4" x14ac:dyDescent="0.25">
      <c r="A28" s="4">
        <v>1971</v>
      </c>
      <c r="B28" s="4">
        <v>6.2</v>
      </c>
      <c r="C28" s="4">
        <v>6</v>
      </c>
      <c r="D28" s="4">
        <v>6.6</v>
      </c>
    </row>
    <row r="29" spans="1:4" x14ac:dyDescent="0.25">
      <c r="A29" s="4">
        <v>1972</v>
      </c>
      <c r="B29" s="4">
        <v>6.2</v>
      </c>
      <c r="C29" s="4">
        <v>5.8</v>
      </c>
      <c r="D29" s="4">
        <v>7</v>
      </c>
    </row>
    <row r="30" spans="1:4" x14ac:dyDescent="0.25">
      <c r="A30" s="4">
        <v>1973</v>
      </c>
      <c r="B30" s="4">
        <v>5.5</v>
      </c>
      <c r="C30" s="4">
        <v>4.9000000000000004</v>
      </c>
      <c r="D30" s="4">
        <v>6.7</v>
      </c>
    </row>
    <row r="31" spans="1:4" x14ac:dyDescent="0.25">
      <c r="A31" s="4">
        <v>1974</v>
      </c>
      <c r="B31" s="4">
        <v>5.3</v>
      </c>
      <c r="C31" s="4">
        <v>4.8</v>
      </c>
      <c r="D31" s="4">
        <v>6.4</v>
      </c>
    </row>
    <row r="32" spans="1:4" x14ac:dyDescent="0.25">
      <c r="A32" s="4">
        <v>1975</v>
      </c>
      <c r="B32" s="4">
        <v>6.9</v>
      </c>
      <c r="C32" s="4">
        <v>6.2</v>
      </c>
      <c r="D32" s="4">
        <v>8.1</v>
      </c>
    </row>
    <row r="33" spans="1:4" x14ac:dyDescent="0.25">
      <c r="A33" s="4">
        <v>1976</v>
      </c>
      <c r="B33" s="4">
        <v>7.1</v>
      </c>
      <c r="C33" s="4">
        <v>6.4</v>
      </c>
      <c r="D33" s="4">
        <v>8.1999999999999993</v>
      </c>
    </row>
    <row r="34" spans="1:4" x14ac:dyDescent="0.25">
      <c r="A34" s="4">
        <v>1977</v>
      </c>
      <c r="B34" s="4">
        <v>8</v>
      </c>
      <c r="C34" s="4">
        <v>7.4</v>
      </c>
      <c r="D34" s="4">
        <v>9.1999999999999993</v>
      </c>
    </row>
    <row r="35" spans="1:4" x14ac:dyDescent="0.25">
      <c r="A35" s="4">
        <v>1978</v>
      </c>
      <c r="B35" s="4">
        <v>8.4</v>
      </c>
      <c r="C35" s="4">
        <v>7.6</v>
      </c>
      <c r="D35" s="4">
        <v>9.5</v>
      </c>
    </row>
    <row r="36" spans="1:4" x14ac:dyDescent="0.25">
      <c r="A36" s="4">
        <v>1979</v>
      </c>
      <c r="B36" s="4">
        <v>7.5</v>
      </c>
      <c r="C36" s="4">
        <v>6.8</v>
      </c>
      <c r="D36" s="4">
        <v>8.6999999999999993</v>
      </c>
    </row>
    <row r="37" spans="1:4" x14ac:dyDescent="0.25">
      <c r="A37" s="4">
        <v>1980</v>
      </c>
      <c r="B37" s="4">
        <v>7.5</v>
      </c>
      <c r="C37" s="4">
        <v>7</v>
      </c>
      <c r="D37" s="4">
        <v>8.3000000000000007</v>
      </c>
    </row>
    <row r="38" spans="1:4" x14ac:dyDescent="0.25">
      <c r="A38" s="4">
        <v>1981</v>
      </c>
      <c r="B38" s="4">
        <v>7.6</v>
      </c>
      <c r="C38" s="4">
        <v>7.2</v>
      </c>
      <c r="D38" s="4">
        <v>8.3000000000000007</v>
      </c>
    </row>
    <row r="39" spans="1:4" x14ac:dyDescent="0.25">
      <c r="A39" s="4">
        <v>1982</v>
      </c>
      <c r="B39" s="4">
        <v>11</v>
      </c>
      <c r="C39" s="4">
        <v>11.2</v>
      </c>
      <c r="D39" s="4">
        <v>10.7</v>
      </c>
    </row>
    <row r="40" spans="1:4" x14ac:dyDescent="0.25">
      <c r="A40" s="4">
        <v>1983</v>
      </c>
      <c r="B40" s="4">
        <v>12</v>
      </c>
      <c r="C40" s="4">
        <v>12.3</v>
      </c>
      <c r="D40" s="4">
        <v>11.6</v>
      </c>
    </row>
    <row r="41" spans="1:4" x14ac:dyDescent="0.25">
      <c r="A41" s="4">
        <v>1984</v>
      </c>
      <c r="B41" s="4">
        <v>11.3</v>
      </c>
      <c r="C41" s="4">
        <v>11.4</v>
      </c>
      <c r="D41" s="4">
        <v>11.3</v>
      </c>
    </row>
    <row r="42" spans="1:4" x14ac:dyDescent="0.25">
      <c r="A42" s="4">
        <v>1985</v>
      </c>
      <c r="B42" s="4">
        <v>10.5</v>
      </c>
      <c r="C42" s="4">
        <v>10.5</v>
      </c>
      <c r="D42" s="4">
        <v>10.6</v>
      </c>
    </row>
    <row r="43" spans="1:4" x14ac:dyDescent="0.25">
      <c r="A43" s="4">
        <v>1986</v>
      </c>
      <c r="B43" s="4">
        <v>9.6</v>
      </c>
      <c r="C43" s="4">
        <v>9.5</v>
      </c>
      <c r="D43" s="4">
        <v>9.8000000000000007</v>
      </c>
    </row>
    <row r="44" spans="1:4" x14ac:dyDescent="0.25">
      <c r="A44" s="4">
        <v>1987</v>
      </c>
      <c r="B44" s="4">
        <v>8.8000000000000007</v>
      </c>
      <c r="C44" s="4">
        <v>8.5</v>
      </c>
      <c r="D44" s="4">
        <v>9.1999999999999993</v>
      </c>
    </row>
    <row r="45" spans="1:4" x14ac:dyDescent="0.25">
      <c r="A45" s="4">
        <v>1988</v>
      </c>
      <c r="B45" s="4">
        <v>7.8</v>
      </c>
      <c r="C45" s="4">
        <v>7.4</v>
      </c>
      <c r="D45" s="4">
        <v>8.1999999999999993</v>
      </c>
    </row>
    <row r="46" spans="1:4" x14ac:dyDescent="0.25">
      <c r="A46" s="4">
        <v>1989</v>
      </c>
      <c r="B46" s="4">
        <v>7.5</v>
      </c>
      <c r="C46" s="4">
        <v>7.4</v>
      </c>
      <c r="D46" s="4">
        <v>7.8</v>
      </c>
    </row>
    <row r="47" spans="1:4" x14ac:dyDescent="0.25">
      <c r="A47" s="4">
        <v>1990</v>
      </c>
      <c r="B47" s="4">
        <v>8.1</v>
      </c>
      <c r="C47" s="4">
        <v>8.1999999999999993</v>
      </c>
      <c r="D47" s="4">
        <v>8.1</v>
      </c>
    </row>
    <row r="48" spans="1:4" x14ac:dyDescent="0.25">
      <c r="A48" s="4">
        <v>1991</v>
      </c>
      <c r="B48" s="4">
        <v>10.3</v>
      </c>
      <c r="C48" s="4">
        <v>10.8</v>
      </c>
      <c r="D48" s="4">
        <v>9.6999999999999993</v>
      </c>
    </row>
    <row r="49" spans="1:4" x14ac:dyDescent="0.25">
      <c r="A49" s="4">
        <v>1992</v>
      </c>
      <c r="B49" s="4">
        <v>11.2</v>
      </c>
      <c r="C49" s="4">
        <v>12</v>
      </c>
      <c r="D49" s="4">
        <v>10.199999999999999</v>
      </c>
    </row>
    <row r="50" spans="1:4" x14ac:dyDescent="0.25">
      <c r="A50" s="4">
        <v>1993</v>
      </c>
      <c r="B50" s="4">
        <v>11.4</v>
      </c>
      <c r="C50" s="4">
        <v>11.9</v>
      </c>
      <c r="D50" s="4">
        <v>10.7</v>
      </c>
    </row>
    <row r="51" spans="1:4" x14ac:dyDescent="0.25">
      <c r="A51" s="4">
        <v>1994</v>
      </c>
      <c r="B51" s="4">
        <v>10.4</v>
      </c>
      <c r="C51" s="4">
        <v>10.9</v>
      </c>
      <c r="D51" s="4">
        <v>9.8000000000000007</v>
      </c>
    </row>
    <row r="52" spans="1:4" x14ac:dyDescent="0.25">
      <c r="A52" s="4">
        <v>1995</v>
      </c>
      <c r="B52" s="4">
        <v>9.5</v>
      </c>
      <c r="C52" s="4">
        <v>9.8000000000000007</v>
      </c>
      <c r="D52" s="4">
        <v>9.1</v>
      </c>
    </row>
    <row r="53" spans="1:4" x14ac:dyDescent="0.25">
      <c r="A53" s="4">
        <v>1996</v>
      </c>
      <c r="B53" s="4">
        <v>9.6</v>
      </c>
      <c r="C53" s="4">
        <v>9.9</v>
      </c>
      <c r="D53" s="4">
        <v>9.3000000000000007</v>
      </c>
    </row>
    <row r="54" spans="1:4" x14ac:dyDescent="0.25">
      <c r="A54" s="4">
        <v>1997</v>
      </c>
      <c r="B54" s="4">
        <v>9.1</v>
      </c>
      <c r="C54" s="4">
        <v>9.3000000000000007</v>
      </c>
      <c r="D54" s="4">
        <v>8.9</v>
      </c>
    </row>
    <row r="55" spans="1:4" x14ac:dyDescent="0.25">
      <c r="A55" s="4">
        <v>1998</v>
      </c>
      <c r="B55" s="4">
        <v>8.3000000000000007</v>
      </c>
      <c r="C55" s="4">
        <v>8.5</v>
      </c>
      <c r="D55" s="4">
        <v>8</v>
      </c>
    </row>
    <row r="56" spans="1:4" x14ac:dyDescent="0.25">
      <c r="A56" s="4">
        <v>1999</v>
      </c>
      <c r="B56" s="4">
        <v>7.6</v>
      </c>
      <c r="C56" s="4">
        <v>7.8</v>
      </c>
      <c r="D56" s="4">
        <v>7.3</v>
      </c>
    </row>
    <row r="57" spans="1:4" x14ac:dyDescent="0.25">
      <c r="A57" s="4">
        <v>2000</v>
      </c>
      <c r="B57" s="4">
        <v>6.8</v>
      </c>
      <c r="C57" s="4">
        <v>6.9</v>
      </c>
      <c r="D57" s="4">
        <v>6.7</v>
      </c>
    </row>
    <row r="58" spans="1:4" x14ac:dyDescent="0.25">
      <c r="A58" s="4">
        <v>2001</v>
      </c>
      <c r="B58" s="4">
        <v>7.2</v>
      </c>
      <c r="C58" s="4">
        <v>7.5</v>
      </c>
      <c r="D58" s="4">
        <v>6.9</v>
      </c>
    </row>
    <row r="59" spans="1:4" x14ac:dyDescent="0.25">
      <c r="A59" s="4">
        <v>2002</v>
      </c>
      <c r="B59" s="4">
        <v>7.7</v>
      </c>
      <c r="C59" s="4">
        <v>8.1</v>
      </c>
      <c r="D59" s="4">
        <v>7.1</v>
      </c>
    </row>
    <row r="60" spans="1:4" x14ac:dyDescent="0.25">
      <c r="A60" s="4">
        <v>2003</v>
      </c>
      <c r="B60" s="4">
        <v>7.6</v>
      </c>
      <c r="C60" s="4">
        <v>7.9</v>
      </c>
      <c r="D60" s="4">
        <v>7.2</v>
      </c>
    </row>
    <row r="61" spans="1:4" x14ac:dyDescent="0.25">
      <c r="A61" s="4">
        <v>2004</v>
      </c>
      <c r="B61" s="4">
        <v>7.2</v>
      </c>
      <c r="C61" s="4">
        <v>7.5</v>
      </c>
      <c r="D61" s="4">
        <v>6.9</v>
      </c>
    </row>
    <row r="62" spans="1:4" x14ac:dyDescent="0.25">
      <c r="A62" s="4">
        <v>2005</v>
      </c>
      <c r="B62" s="4">
        <v>6.8</v>
      </c>
      <c r="C62" s="4">
        <v>7</v>
      </c>
      <c r="D62" s="4">
        <v>6.5</v>
      </c>
    </row>
    <row r="63" spans="1:4" x14ac:dyDescent="0.25">
      <c r="A63" s="4">
        <v>2006</v>
      </c>
      <c r="B63" s="4">
        <v>6.3</v>
      </c>
      <c r="C63" s="4">
        <v>6.5</v>
      </c>
      <c r="D63" s="4">
        <v>6.1</v>
      </c>
    </row>
    <row r="64" spans="1:4" x14ac:dyDescent="0.25">
      <c r="A64" s="4">
        <v>2007</v>
      </c>
      <c r="B64" s="4">
        <v>6</v>
      </c>
      <c r="C64" s="4">
        <v>6.4</v>
      </c>
      <c r="D64" s="4">
        <v>5.6</v>
      </c>
    </row>
    <row r="65" spans="1:4" x14ac:dyDescent="0.25">
      <c r="A65" s="4">
        <v>2008</v>
      </c>
      <c r="B65" s="4">
        <v>6.1</v>
      </c>
      <c r="C65" s="4">
        <v>6.6</v>
      </c>
      <c r="D65" s="4">
        <v>5.7</v>
      </c>
    </row>
    <row r="66" spans="1:4" x14ac:dyDescent="0.25">
      <c r="A66" s="4">
        <v>2009</v>
      </c>
      <c r="B66" s="4">
        <v>8.3000000000000007</v>
      </c>
      <c r="C66" s="4">
        <v>9.5</v>
      </c>
      <c r="D66" s="4">
        <v>7</v>
      </c>
    </row>
    <row r="67" spans="1:4" x14ac:dyDescent="0.25">
      <c r="A67" s="4">
        <v>2010</v>
      </c>
      <c r="B67" s="4">
        <v>8.1</v>
      </c>
      <c r="C67" s="4">
        <v>8.8000000000000007</v>
      </c>
      <c r="D67" s="4">
        <v>7.2</v>
      </c>
    </row>
    <row r="68" spans="1:4" x14ac:dyDescent="0.25">
      <c r="A68" s="4">
        <v>2011</v>
      </c>
      <c r="B68" s="4">
        <v>7.5</v>
      </c>
      <c r="C68" s="4">
        <v>8</v>
      </c>
      <c r="D68" s="4">
        <v>7</v>
      </c>
    </row>
    <row r="69" spans="1:4" x14ac:dyDescent="0.25">
      <c r="A69" s="4">
        <v>2012</v>
      </c>
      <c r="B69" s="4">
        <v>7.3</v>
      </c>
      <c r="C69" s="4">
        <v>7.7</v>
      </c>
      <c r="D69" s="4">
        <v>6.8</v>
      </c>
    </row>
    <row r="70" spans="1:4" x14ac:dyDescent="0.25">
      <c r="A70" s="4">
        <v>2013</v>
      </c>
      <c r="B70" s="4">
        <v>7.1</v>
      </c>
      <c r="C70" s="4">
        <v>7.5</v>
      </c>
      <c r="D70" s="4">
        <v>6.6</v>
      </c>
    </row>
    <row r="71" spans="1:4" x14ac:dyDescent="0.25">
      <c r="A71" s="4">
        <v>2014</v>
      </c>
      <c r="B71" s="4">
        <v>6.9</v>
      </c>
      <c r="C71" s="4">
        <v>7.4</v>
      </c>
      <c r="D71" s="4">
        <v>6.4</v>
      </c>
    </row>
    <row r="72" spans="1:4" x14ac:dyDescent="0.25">
      <c r="A72" s="4">
        <v>2015</v>
      </c>
      <c r="B72" s="4">
        <v>6.9</v>
      </c>
      <c r="C72" s="4">
        <v>7.5</v>
      </c>
      <c r="D72" s="4">
        <v>6.3</v>
      </c>
    </row>
    <row r="73" spans="1:4" x14ac:dyDescent="0.25">
      <c r="A73" s="4">
        <v>2016</v>
      </c>
      <c r="B73" s="4">
        <v>7</v>
      </c>
      <c r="C73" s="4">
        <v>7.7</v>
      </c>
      <c r="D73" s="4">
        <v>6.2</v>
      </c>
    </row>
    <row r="74" spans="1:4" x14ac:dyDescent="0.25">
      <c r="A74" s="4" t="s">
        <v>967</v>
      </c>
    </row>
    <row r="75" spans="1:4" x14ac:dyDescent="0.25">
      <c r="A75" s="4" t="s">
        <v>968</v>
      </c>
    </row>
    <row r="76" spans="1:4" x14ac:dyDescent="0.25">
      <c r="A76" s="19" t="s">
        <v>969</v>
      </c>
    </row>
  </sheetData>
  <hyperlinks>
    <hyperlink ref="A76" r:id="rId1" xr:uid="{28E19980-A3A6-4B89-811D-F2868F8AA77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7AFF-4134-4D53-9DF9-80C1D6DD2FCB}">
  <dimension ref="A1:B54"/>
  <sheetViews>
    <sheetView workbookViewId="0"/>
  </sheetViews>
  <sheetFormatPr defaultRowHeight="15" x14ac:dyDescent="0.25"/>
  <cols>
    <col min="1" max="16384" width="9.140625" style="4"/>
  </cols>
  <sheetData>
    <row r="1" spans="1:2" x14ac:dyDescent="0.25">
      <c r="A1" s="4" t="s">
        <v>970</v>
      </c>
    </row>
    <row r="2" spans="1:2" x14ac:dyDescent="0.25">
      <c r="A2" s="4" t="s">
        <v>0</v>
      </c>
    </row>
    <row r="3" spans="1:2" x14ac:dyDescent="0.25">
      <c r="A3" s="4" t="s">
        <v>971</v>
      </c>
    </row>
    <row r="4" spans="1:2" x14ac:dyDescent="0.25">
      <c r="A4" s="4" t="s">
        <v>972</v>
      </c>
    </row>
    <row r="5" spans="1:2" x14ac:dyDescent="0.25">
      <c r="A5" s="4" t="s">
        <v>1</v>
      </c>
    </row>
    <row r="7" spans="1:2" x14ac:dyDescent="0.25">
      <c r="B7" s="4" t="s">
        <v>2</v>
      </c>
    </row>
    <row r="8" spans="1:2" x14ac:dyDescent="0.25">
      <c r="B8" s="4" t="s">
        <v>973</v>
      </c>
    </row>
    <row r="9" spans="1:2" x14ac:dyDescent="0.25">
      <c r="B9" s="4" t="s">
        <v>974</v>
      </c>
    </row>
    <row r="10" spans="1:2" x14ac:dyDescent="0.25">
      <c r="B10" s="4" t="s">
        <v>3</v>
      </c>
    </row>
    <row r="11" spans="1:2" x14ac:dyDescent="0.25">
      <c r="A11" s="4" t="s">
        <v>4</v>
      </c>
      <c r="B11" s="4" t="s">
        <v>229</v>
      </c>
    </row>
    <row r="12" spans="1:2" x14ac:dyDescent="0.25">
      <c r="B12" s="4" t="s">
        <v>230</v>
      </c>
    </row>
    <row r="13" spans="1:2" x14ac:dyDescent="0.25">
      <c r="A13" s="4">
        <v>1990</v>
      </c>
      <c r="B13" s="4">
        <v>8.1</v>
      </c>
    </row>
    <row r="14" spans="1:2" x14ac:dyDescent="0.25">
      <c r="A14" s="4">
        <v>1991</v>
      </c>
      <c r="B14" s="4">
        <v>10.3</v>
      </c>
    </row>
    <row r="15" spans="1:2" x14ac:dyDescent="0.25">
      <c r="A15" s="4">
        <v>1992</v>
      </c>
      <c r="B15" s="4">
        <v>11.2</v>
      </c>
    </row>
    <row r="16" spans="1:2" x14ac:dyDescent="0.25">
      <c r="A16" s="4">
        <v>1993</v>
      </c>
      <c r="B16" s="4">
        <v>11.4</v>
      </c>
    </row>
    <row r="17" spans="1:2" x14ac:dyDescent="0.25">
      <c r="A17" s="4">
        <v>1994</v>
      </c>
      <c r="B17" s="4">
        <v>10.4</v>
      </c>
    </row>
    <row r="18" spans="1:2" x14ac:dyDescent="0.25">
      <c r="A18" s="4">
        <v>1995</v>
      </c>
      <c r="B18" s="4">
        <v>9.5</v>
      </c>
    </row>
    <row r="19" spans="1:2" x14ac:dyDescent="0.25">
      <c r="A19" s="4">
        <v>1996</v>
      </c>
      <c r="B19" s="4">
        <v>9.6</v>
      </c>
    </row>
    <row r="20" spans="1:2" x14ac:dyDescent="0.25">
      <c r="A20" s="4">
        <v>1997</v>
      </c>
      <c r="B20" s="4">
        <v>9.1</v>
      </c>
    </row>
    <row r="21" spans="1:2" x14ac:dyDescent="0.25">
      <c r="A21" s="4">
        <v>1998</v>
      </c>
      <c r="B21" s="4">
        <v>8.3000000000000007</v>
      </c>
    </row>
    <row r="22" spans="1:2" x14ac:dyDescent="0.25">
      <c r="A22" s="4">
        <v>1999</v>
      </c>
      <c r="B22" s="4">
        <v>7.6</v>
      </c>
    </row>
    <row r="23" spans="1:2" x14ac:dyDescent="0.25">
      <c r="A23" s="4">
        <v>2000</v>
      </c>
      <c r="B23" s="4">
        <v>6.8</v>
      </c>
    </row>
    <row r="24" spans="1:2" x14ac:dyDescent="0.25">
      <c r="A24" s="4">
        <v>2001</v>
      </c>
      <c r="B24" s="4">
        <v>7.2</v>
      </c>
    </row>
    <row r="25" spans="1:2" x14ac:dyDescent="0.25">
      <c r="A25" s="4">
        <v>2002</v>
      </c>
      <c r="B25" s="4">
        <v>7.7</v>
      </c>
    </row>
    <row r="26" spans="1:2" x14ac:dyDescent="0.25">
      <c r="A26" s="4">
        <v>2003</v>
      </c>
      <c r="B26" s="4">
        <v>7.6</v>
      </c>
    </row>
    <row r="27" spans="1:2" x14ac:dyDescent="0.25">
      <c r="A27" s="4">
        <v>2004</v>
      </c>
      <c r="B27" s="4">
        <v>7.2</v>
      </c>
    </row>
    <row r="28" spans="1:2" x14ac:dyDescent="0.25">
      <c r="A28" s="4">
        <v>2005</v>
      </c>
      <c r="B28" s="4">
        <v>6.8</v>
      </c>
    </row>
    <row r="29" spans="1:2" x14ac:dyDescent="0.25">
      <c r="A29" s="4">
        <v>2006</v>
      </c>
      <c r="B29" s="4">
        <v>6.3</v>
      </c>
    </row>
    <row r="30" spans="1:2" x14ac:dyDescent="0.25">
      <c r="A30" s="4">
        <v>2007</v>
      </c>
      <c r="B30" s="4">
        <v>6.1</v>
      </c>
    </row>
    <row r="31" spans="1:2" x14ac:dyDescent="0.25">
      <c r="A31" s="4">
        <v>2008</v>
      </c>
      <c r="B31" s="4">
        <v>6.2</v>
      </c>
    </row>
    <row r="32" spans="1:2" x14ac:dyDescent="0.25">
      <c r="A32" s="4">
        <v>2009</v>
      </c>
      <c r="B32" s="4">
        <v>8.4</v>
      </c>
    </row>
    <row r="33" spans="1:2" x14ac:dyDescent="0.25">
      <c r="A33" s="4">
        <v>2010</v>
      </c>
      <c r="B33" s="4">
        <v>8.1</v>
      </c>
    </row>
    <row r="34" spans="1:2" x14ac:dyDescent="0.25">
      <c r="A34" s="4">
        <v>2011</v>
      </c>
      <c r="B34" s="4">
        <v>7.6</v>
      </c>
    </row>
    <row r="35" spans="1:2" x14ac:dyDescent="0.25">
      <c r="A35" s="4">
        <v>2012</v>
      </c>
      <c r="B35" s="4">
        <v>7.3</v>
      </c>
    </row>
    <row r="36" spans="1:2" x14ac:dyDescent="0.25">
      <c r="A36" s="4">
        <v>2013</v>
      </c>
      <c r="B36" s="4">
        <v>7.1</v>
      </c>
    </row>
    <row r="37" spans="1:2" x14ac:dyDescent="0.25">
      <c r="A37" s="4">
        <v>2014</v>
      </c>
      <c r="B37" s="4">
        <v>6.9</v>
      </c>
    </row>
    <row r="38" spans="1:2" x14ac:dyDescent="0.25">
      <c r="A38" s="4">
        <v>2015</v>
      </c>
      <c r="B38" s="4">
        <v>6.9</v>
      </c>
    </row>
    <row r="39" spans="1:2" x14ac:dyDescent="0.25">
      <c r="A39" s="4">
        <v>2016</v>
      </c>
      <c r="B39" s="4">
        <v>7.1</v>
      </c>
    </row>
    <row r="40" spans="1:2" x14ac:dyDescent="0.25">
      <c r="A40" s="4">
        <v>2017</v>
      </c>
      <c r="B40" s="4">
        <v>6.4</v>
      </c>
    </row>
    <row r="41" spans="1:2" x14ac:dyDescent="0.25">
      <c r="A41" s="4">
        <v>2018</v>
      </c>
      <c r="B41" s="4">
        <v>5.9</v>
      </c>
    </row>
    <row r="42" spans="1:2" x14ac:dyDescent="0.25">
      <c r="A42" s="4">
        <v>2019</v>
      </c>
      <c r="B42" s="4">
        <v>5.7</v>
      </c>
    </row>
    <row r="43" spans="1:2" x14ac:dyDescent="0.25">
      <c r="A43" s="4">
        <v>2020</v>
      </c>
      <c r="B43" s="4">
        <v>9.5</v>
      </c>
    </row>
    <row r="45" spans="1:2" x14ac:dyDescent="0.25">
      <c r="A45" s="4" t="s">
        <v>7</v>
      </c>
    </row>
    <row r="47" spans="1:2" x14ac:dyDescent="0.25">
      <c r="A47" s="4" t="s">
        <v>8</v>
      </c>
    </row>
    <row r="48" spans="1:2" x14ac:dyDescent="0.25">
      <c r="A48" s="4">
        <v>1</v>
      </c>
      <c r="B48" s="4" t="s">
        <v>231</v>
      </c>
    </row>
    <row r="49" spans="1:2" x14ac:dyDescent="0.25">
      <c r="A49" s="4">
        <v>2</v>
      </c>
      <c r="B49" s="4" t="s">
        <v>232</v>
      </c>
    </row>
    <row r="50" spans="1:2" ht="409.5" x14ac:dyDescent="0.25">
      <c r="A50" s="4">
        <v>3</v>
      </c>
      <c r="B50" s="145" t="s">
        <v>975</v>
      </c>
    </row>
    <row r="51" spans="1:2" x14ac:dyDescent="0.25">
      <c r="A51" s="4">
        <v>4</v>
      </c>
      <c r="B51" s="4" t="s">
        <v>976</v>
      </c>
    </row>
    <row r="53" spans="1:2" x14ac:dyDescent="0.25">
      <c r="A53" s="4" t="s">
        <v>977</v>
      </c>
    </row>
    <row r="54" spans="1:2" x14ac:dyDescent="0.25">
      <c r="A54" s="4" t="s">
        <v>978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FB220-CD1D-4231-B692-90E0E931E6B8}">
  <dimension ref="A1:P71"/>
  <sheetViews>
    <sheetView workbookViewId="0">
      <selection activeCell="A3" sqref="A3"/>
    </sheetView>
  </sheetViews>
  <sheetFormatPr defaultColWidth="8.7109375" defaultRowHeight="15" x14ac:dyDescent="0.25"/>
  <cols>
    <col min="1" max="1" width="8.7109375" style="4"/>
    <col min="2" max="17" width="13.7109375" style="4" customWidth="1"/>
    <col min="18" max="16384" width="8.7109375" style="4"/>
  </cols>
  <sheetData>
    <row r="1" spans="1:16" x14ac:dyDescent="0.25">
      <c r="A1" s="4" t="s">
        <v>9</v>
      </c>
    </row>
    <row r="2" spans="1:16" x14ac:dyDescent="0.25">
      <c r="A2" s="4" t="s">
        <v>0</v>
      </c>
    </row>
    <row r="3" spans="1:16" x14ac:dyDescent="0.25">
      <c r="A3" s="4" t="s">
        <v>10</v>
      </c>
    </row>
    <row r="4" spans="1:16" x14ac:dyDescent="0.25">
      <c r="A4" s="4" t="s">
        <v>738</v>
      </c>
    </row>
    <row r="5" spans="1:16" x14ac:dyDescent="0.25">
      <c r="A5" s="4" t="s">
        <v>11</v>
      </c>
    </row>
    <row r="7" spans="1:16" x14ac:dyDescent="0.25">
      <c r="B7" s="4" t="s">
        <v>12</v>
      </c>
    </row>
    <row r="8" spans="1:16" x14ac:dyDescent="0.25">
      <c r="B8" s="4" t="s">
        <v>15</v>
      </c>
    </row>
    <row r="9" spans="1:16" x14ac:dyDescent="0.25">
      <c r="B9" s="4" t="s">
        <v>3</v>
      </c>
    </row>
    <row r="10" spans="1:16" x14ac:dyDescent="0.25">
      <c r="B10" s="4" t="s">
        <v>502</v>
      </c>
      <c r="G10" s="4" t="s">
        <v>16</v>
      </c>
      <c r="L10" s="4" t="s">
        <v>550</v>
      </c>
    </row>
    <row r="11" spans="1:16" s="99" customFormat="1" ht="60" x14ac:dyDescent="0.25">
      <c r="A11" s="99" t="s">
        <v>4</v>
      </c>
      <c r="B11" s="99" t="s">
        <v>739</v>
      </c>
      <c r="C11" s="99" t="s">
        <v>740</v>
      </c>
      <c r="D11" s="99" t="s">
        <v>741</v>
      </c>
      <c r="E11" s="99" t="s">
        <v>13</v>
      </c>
      <c r="F11" s="99" t="s">
        <v>14</v>
      </c>
      <c r="G11" s="99" t="s">
        <v>739</v>
      </c>
      <c r="H11" s="99" t="s">
        <v>740</v>
      </c>
      <c r="I11" s="99" t="s">
        <v>741</v>
      </c>
      <c r="J11" s="99" t="s">
        <v>13</v>
      </c>
      <c r="K11" s="99" t="s">
        <v>14</v>
      </c>
      <c r="L11" s="99" t="s">
        <v>739</v>
      </c>
      <c r="M11" s="99" t="s">
        <v>740</v>
      </c>
      <c r="N11" s="99" t="s">
        <v>741</v>
      </c>
      <c r="O11" s="99" t="s">
        <v>13</v>
      </c>
      <c r="P11" s="99" t="s">
        <v>14</v>
      </c>
    </row>
    <row r="12" spans="1:16" x14ac:dyDescent="0.25">
      <c r="B12" s="4" t="s">
        <v>17</v>
      </c>
      <c r="D12" s="4" t="s">
        <v>18</v>
      </c>
      <c r="G12" s="4" t="s">
        <v>17</v>
      </c>
      <c r="I12" s="4" t="s">
        <v>18</v>
      </c>
      <c r="L12" s="4" t="s">
        <v>17</v>
      </c>
      <c r="N12" s="4" t="s">
        <v>18</v>
      </c>
    </row>
    <row r="13" spans="1:16" x14ac:dyDescent="0.25">
      <c r="A13" s="4">
        <v>1976</v>
      </c>
      <c r="B13" s="1">
        <v>16797</v>
      </c>
      <c r="C13" s="1">
        <v>11405</v>
      </c>
      <c r="D13" s="1">
        <v>490860</v>
      </c>
      <c r="E13" s="1">
        <v>43000</v>
      </c>
      <c r="F13" s="1">
        <v>36500</v>
      </c>
      <c r="G13" s="1">
        <v>16797</v>
      </c>
      <c r="H13" s="1">
        <v>10686</v>
      </c>
      <c r="I13" s="1">
        <v>447184</v>
      </c>
      <c r="J13" s="1">
        <v>41800</v>
      </c>
      <c r="K13" s="1">
        <v>36600</v>
      </c>
      <c r="L13" s="1">
        <v>16797</v>
      </c>
      <c r="M13" s="1">
        <v>1096</v>
      </c>
      <c r="N13" s="1">
        <v>43676</v>
      </c>
      <c r="O13" s="1">
        <v>39800</v>
      </c>
      <c r="P13" s="1">
        <v>18100</v>
      </c>
    </row>
    <row r="14" spans="1:16" x14ac:dyDescent="0.25">
      <c r="A14" s="4">
        <v>1977</v>
      </c>
      <c r="B14" s="1">
        <v>17153</v>
      </c>
      <c r="C14" s="1">
        <v>11742</v>
      </c>
      <c r="D14" s="1">
        <v>487130</v>
      </c>
      <c r="E14" s="1">
        <v>41500</v>
      </c>
      <c r="F14" s="1">
        <v>36400</v>
      </c>
      <c r="G14" s="1">
        <v>17153</v>
      </c>
      <c r="H14" s="1">
        <v>11134</v>
      </c>
      <c r="I14" s="1">
        <v>458769</v>
      </c>
      <c r="J14" s="1">
        <v>41200</v>
      </c>
      <c r="K14" s="1">
        <v>36400</v>
      </c>
      <c r="L14" s="1">
        <v>17153</v>
      </c>
      <c r="M14" s="1">
        <v>1057</v>
      </c>
      <c r="N14" s="1">
        <v>28360</v>
      </c>
      <c r="O14" s="1">
        <v>26800</v>
      </c>
      <c r="P14" s="1">
        <v>13300</v>
      </c>
    </row>
    <row r="15" spans="1:16" x14ac:dyDescent="0.25">
      <c r="A15" s="4">
        <v>1978</v>
      </c>
      <c r="B15" s="1">
        <v>17487</v>
      </c>
      <c r="C15" s="1">
        <v>11924</v>
      </c>
      <c r="D15" s="1">
        <v>498208</v>
      </c>
      <c r="E15" s="1">
        <v>41800</v>
      </c>
      <c r="F15" s="1">
        <v>36300</v>
      </c>
      <c r="G15" s="1">
        <v>17487</v>
      </c>
      <c r="H15" s="1">
        <v>11244</v>
      </c>
      <c r="I15" s="1">
        <v>465313</v>
      </c>
      <c r="J15" s="1">
        <v>41400</v>
      </c>
      <c r="K15" s="1">
        <v>36500</v>
      </c>
      <c r="L15" s="1">
        <v>17487</v>
      </c>
      <c r="M15" s="1">
        <v>1132</v>
      </c>
      <c r="N15" s="1">
        <v>32896</v>
      </c>
      <c r="O15" s="1">
        <v>29100</v>
      </c>
      <c r="P15" s="1">
        <v>14900</v>
      </c>
    </row>
    <row r="16" spans="1:16" x14ac:dyDescent="0.25">
      <c r="A16" s="4">
        <v>1979</v>
      </c>
      <c r="B16" s="1">
        <v>17857</v>
      </c>
      <c r="C16" s="1">
        <v>12469</v>
      </c>
      <c r="D16" s="1">
        <v>512072</v>
      </c>
      <c r="E16" s="1">
        <v>41100</v>
      </c>
      <c r="F16" s="1">
        <v>35800</v>
      </c>
      <c r="G16" s="1">
        <v>17857</v>
      </c>
      <c r="H16" s="1">
        <v>11727</v>
      </c>
      <c r="I16" s="1">
        <v>478580</v>
      </c>
      <c r="J16" s="1">
        <v>40800</v>
      </c>
      <c r="K16" s="1">
        <v>36300</v>
      </c>
      <c r="L16" s="1">
        <v>17857</v>
      </c>
      <c r="M16" s="1">
        <v>1275</v>
      </c>
      <c r="N16" s="1">
        <v>33491</v>
      </c>
      <c r="O16" s="1">
        <v>26300</v>
      </c>
      <c r="P16" s="1">
        <v>13100</v>
      </c>
    </row>
    <row r="17" spans="1:16" x14ac:dyDescent="0.25">
      <c r="A17" s="4">
        <v>1980</v>
      </c>
      <c r="B17" s="1">
        <v>18235</v>
      </c>
      <c r="C17" s="1">
        <v>12819</v>
      </c>
      <c r="D17" s="1">
        <v>527097</v>
      </c>
      <c r="E17" s="1">
        <v>41100</v>
      </c>
      <c r="F17" s="1">
        <v>35500</v>
      </c>
      <c r="G17" s="1">
        <v>18235</v>
      </c>
      <c r="H17" s="1">
        <v>11992</v>
      </c>
      <c r="I17" s="1">
        <v>491371</v>
      </c>
      <c r="J17" s="1">
        <v>41000</v>
      </c>
      <c r="K17" s="1">
        <v>36200</v>
      </c>
      <c r="L17" s="1">
        <v>18235</v>
      </c>
      <c r="M17" s="1">
        <v>1424</v>
      </c>
      <c r="N17" s="1">
        <v>35726</v>
      </c>
      <c r="O17" s="1">
        <v>25100</v>
      </c>
      <c r="P17" s="1">
        <v>11800</v>
      </c>
    </row>
    <row r="18" spans="1:16" x14ac:dyDescent="0.25">
      <c r="A18" s="4">
        <v>1981</v>
      </c>
      <c r="B18" s="1">
        <v>18573</v>
      </c>
      <c r="C18" s="1">
        <v>13184</v>
      </c>
      <c r="D18" s="1">
        <v>531581</v>
      </c>
      <c r="E18" s="1">
        <v>40300</v>
      </c>
      <c r="F18" s="1">
        <v>34900</v>
      </c>
      <c r="G18" s="1">
        <v>18573</v>
      </c>
      <c r="H18" s="1">
        <v>12341</v>
      </c>
      <c r="I18" s="1">
        <v>494902</v>
      </c>
      <c r="J18" s="1">
        <v>40100</v>
      </c>
      <c r="K18" s="1">
        <v>35400</v>
      </c>
      <c r="L18" s="1">
        <v>18573</v>
      </c>
      <c r="M18" s="1">
        <v>1383</v>
      </c>
      <c r="N18" s="1">
        <v>36679</v>
      </c>
      <c r="O18" s="1">
        <v>26500</v>
      </c>
      <c r="P18" s="1">
        <v>13100</v>
      </c>
    </row>
    <row r="19" spans="1:16" x14ac:dyDescent="0.25">
      <c r="A19" s="4">
        <v>1982</v>
      </c>
      <c r="B19" s="1">
        <v>18861</v>
      </c>
      <c r="C19" s="1">
        <v>13169</v>
      </c>
      <c r="D19" s="1">
        <v>508397</v>
      </c>
      <c r="E19" s="1">
        <v>38600</v>
      </c>
      <c r="F19" s="1">
        <v>32800</v>
      </c>
      <c r="G19" s="1">
        <v>18861</v>
      </c>
      <c r="H19" s="1">
        <v>12270</v>
      </c>
      <c r="I19" s="1">
        <v>474786</v>
      </c>
      <c r="J19" s="1">
        <v>38700</v>
      </c>
      <c r="K19" s="1">
        <v>33600</v>
      </c>
      <c r="L19" s="1">
        <v>18861</v>
      </c>
      <c r="M19" s="1">
        <v>1468</v>
      </c>
      <c r="N19" s="1">
        <v>33611</v>
      </c>
      <c r="O19" s="1">
        <v>22900</v>
      </c>
      <c r="P19" s="1">
        <v>10600</v>
      </c>
    </row>
    <row r="20" spans="1:16" x14ac:dyDescent="0.25">
      <c r="A20" s="4">
        <v>1983</v>
      </c>
      <c r="B20" s="1">
        <v>19107</v>
      </c>
      <c r="C20" s="1">
        <v>13257</v>
      </c>
      <c r="D20" s="1">
        <v>512935</v>
      </c>
      <c r="E20" s="1">
        <v>38700</v>
      </c>
      <c r="F20" s="1">
        <v>31600</v>
      </c>
      <c r="G20" s="1">
        <v>19107</v>
      </c>
      <c r="H20" s="1">
        <v>12350</v>
      </c>
      <c r="I20" s="1">
        <v>478010</v>
      </c>
      <c r="J20" s="1">
        <v>38700</v>
      </c>
      <c r="K20" s="1">
        <v>32700</v>
      </c>
      <c r="L20" s="1">
        <v>19107</v>
      </c>
      <c r="M20" s="1">
        <v>1407</v>
      </c>
      <c r="N20" s="1">
        <v>34925</v>
      </c>
      <c r="O20" s="1">
        <v>24800</v>
      </c>
      <c r="P20" s="1">
        <v>11700</v>
      </c>
    </row>
    <row r="21" spans="1:16" x14ac:dyDescent="0.25">
      <c r="A21" s="4">
        <v>1984</v>
      </c>
      <c r="B21" s="1">
        <v>19350</v>
      </c>
      <c r="C21" s="1">
        <v>13519</v>
      </c>
      <c r="D21" s="1">
        <v>520344</v>
      </c>
      <c r="E21" s="1">
        <v>38500</v>
      </c>
      <c r="F21" s="1">
        <v>31900</v>
      </c>
      <c r="G21" s="1">
        <v>19350</v>
      </c>
      <c r="H21" s="1">
        <v>12535</v>
      </c>
      <c r="I21" s="1">
        <v>484735</v>
      </c>
      <c r="J21" s="1">
        <v>38700</v>
      </c>
      <c r="K21" s="1">
        <v>32800</v>
      </c>
      <c r="L21" s="1">
        <v>19350</v>
      </c>
      <c r="M21" s="1">
        <v>1578</v>
      </c>
      <c r="N21" s="1">
        <v>35609</v>
      </c>
      <c r="O21" s="1">
        <v>22600</v>
      </c>
      <c r="P21" s="1">
        <v>9700</v>
      </c>
    </row>
    <row r="22" spans="1:16" x14ac:dyDescent="0.25">
      <c r="A22" s="4">
        <v>1985</v>
      </c>
      <c r="B22" s="1">
        <v>19592</v>
      </c>
      <c r="C22" s="1">
        <v>13829</v>
      </c>
      <c r="D22" s="1">
        <v>540399</v>
      </c>
      <c r="E22" s="1">
        <v>39100</v>
      </c>
      <c r="F22" s="1">
        <v>32400</v>
      </c>
      <c r="G22" s="1">
        <v>19592</v>
      </c>
      <c r="H22" s="1">
        <v>12784</v>
      </c>
      <c r="I22" s="1">
        <v>501682</v>
      </c>
      <c r="J22" s="1">
        <v>39200</v>
      </c>
      <c r="K22" s="1">
        <v>32900</v>
      </c>
      <c r="L22" s="1">
        <v>19592</v>
      </c>
      <c r="M22" s="1">
        <v>1608</v>
      </c>
      <c r="N22" s="1">
        <v>38717</v>
      </c>
      <c r="O22" s="1">
        <v>24100</v>
      </c>
      <c r="P22" s="1">
        <v>10800</v>
      </c>
    </row>
    <row r="23" spans="1:16" x14ac:dyDescent="0.25">
      <c r="A23" s="4">
        <v>1986</v>
      </c>
      <c r="B23" s="1">
        <v>19851</v>
      </c>
      <c r="C23" s="1">
        <v>14098</v>
      </c>
      <c r="D23" s="1">
        <v>560339</v>
      </c>
      <c r="E23" s="1">
        <v>39700</v>
      </c>
      <c r="F23" s="1">
        <v>33200</v>
      </c>
      <c r="G23" s="1">
        <v>19851</v>
      </c>
      <c r="H23" s="1">
        <v>13141</v>
      </c>
      <c r="I23" s="1">
        <v>521197</v>
      </c>
      <c r="J23" s="1">
        <v>39700</v>
      </c>
      <c r="K23" s="1">
        <v>33600</v>
      </c>
      <c r="L23" s="1">
        <v>19851</v>
      </c>
      <c r="M23" s="1">
        <v>1550</v>
      </c>
      <c r="N23" s="1">
        <v>39142</v>
      </c>
      <c r="O23" s="1">
        <v>25300</v>
      </c>
      <c r="P23" s="1">
        <v>11600</v>
      </c>
    </row>
    <row r="24" spans="1:16" x14ac:dyDescent="0.25">
      <c r="A24" s="4">
        <v>1987</v>
      </c>
      <c r="B24" s="1">
        <v>20130</v>
      </c>
      <c r="C24" s="1">
        <v>14501</v>
      </c>
      <c r="D24" s="1">
        <v>580642</v>
      </c>
      <c r="E24" s="1">
        <v>40000</v>
      </c>
      <c r="F24" s="1">
        <v>33800</v>
      </c>
      <c r="G24" s="1">
        <v>20130</v>
      </c>
      <c r="H24" s="1">
        <v>13443</v>
      </c>
      <c r="I24" s="1">
        <v>536115</v>
      </c>
      <c r="J24" s="1">
        <v>39900</v>
      </c>
      <c r="K24" s="1">
        <v>34100</v>
      </c>
      <c r="L24" s="1">
        <v>20130</v>
      </c>
      <c r="M24" s="1">
        <v>1631</v>
      </c>
      <c r="N24" s="1">
        <v>44528</v>
      </c>
      <c r="O24" s="1">
        <v>27300</v>
      </c>
      <c r="P24" s="1">
        <v>13900</v>
      </c>
    </row>
    <row r="25" spans="1:16" x14ac:dyDescent="0.25">
      <c r="A25" s="4">
        <v>1988</v>
      </c>
      <c r="B25" s="1">
        <v>20409</v>
      </c>
      <c r="C25" s="1">
        <v>14888</v>
      </c>
      <c r="D25" s="1">
        <v>609532</v>
      </c>
      <c r="E25" s="1">
        <v>40900</v>
      </c>
      <c r="F25" s="1">
        <v>34400</v>
      </c>
      <c r="G25" s="1">
        <v>20409</v>
      </c>
      <c r="H25" s="1">
        <v>13914</v>
      </c>
      <c r="I25" s="1">
        <v>569447</v>
      </c>
      <c r="J25" s="1">
        <v>40900</v>
      </c>
      <c r="K25" s="1">
        <v>34700</v>
      </c>
      <c r="L25" s="1">
        <v>20409</v>
      </c>
      <c r="M25" s="1">
        <v>1610</v>
      </c>
      <c r="N25" s="1">
        <v>40085</v>
      </c>
      <c r="O25" s="1">
        <v>24900</v>
      </c>
      <c r="P25" s="1">
        <v>11500</v>
      </c>
    </row>
    <row r="26" spans="1:16" x14ac:dyDescent="0.25">
      <c r="A26" s="4">
        <v>1989</v>
      </c>
      <c r="B26" s="1">
        <v>20701</v>
      </c>
      <c r="C26" s="1">
        <v>15140</v>
      </c>
      <c r="D26" s="1">
        <v>625870</v>
      </c>
      <c r="E26" s="1">
        <v>41300</v>
      </c>
      <c r="F26" s="1">
        <v>35300</v>
      </c>
      <c r="G26" s="1">
        <v>20701</v>
      </c>
      <c r="H26" s="1">
        <v>14119</v>
      </c>
      <c r="I26" s="1">
        <v>579931</v>
      </c>
      <c r="J26" s="1">
        <v>41100</v>
      </c>
      <c r="K26" s="1">
        <v>35900</v>
      </c>
      <c r="L26" s="1">
        <v>20701</v>
      </c>
      <c r="M26" s="1">
        <v>1721</v>
      </c>
      <c r="N26" s="1">
        <v>45939</v>
      </c>
      <c r="O26" s="1">
        <v>26700</v>
      </c>
      <c r="P26" s="1">
        <v>12600</v>
      </c>
    </row>
    <row r="27" spans="1:16" x14ac:dyDescent="0.25">
      <c r="A27" s="4">
        <v>1990</v>
      </c>
      <c r="B27" s="1">
        <v>21041</v>
      </c>
      <c r="C27" s="1">
        <v>15065</v>
      </c>
      <c r="D27" s="1">
        <v>606632</v>
      </c>
      <c r="E27" s="1">
        <v>40300</v>
      </c>
      <c r="F27" s="1">
        <v>33000</v>
      </c>
      <c r="G27" s="1">
        <v>21041</v>
      </c>
      <c r="H27" s="1">
        <v>13945</v>
      </c>
      <c r="I27" s="1">
        <v>563385</v>
      </c>
      <c r="J27" s="1">
        <v>40400</v>
      </c>
      <c r="K27" s="1">
        <v>33900</v>
      </c>
      <c r="L27" s="1">
        <v>21041</v>
      </c>
      <c r="M27" s="1">
        <v>1787</v>
      </c>
      <c r="N27" s="1">
        <v>43247</v>
      </c>
      <c r="O27" s="1">
        <v>24200</v>
      </c>
      <c r="P27" s="1">
        <v>11600</v>
      </c>
    </row>
    <row r="28" spans="1:16" x14ac:dyDescent="0.25">
      <c r="A28" s="4">
        <v>1991</v>
      </c>
      <c r="B28" s="1">
        <v>21318</v>
      </c>
      <c r="C28" s="1">
        <v>14872</v>
      </c>
      <c r="D28" s="1">
        <v>585780</v>
      </c>
      <c r="E28" s="1">
        <v>39400</v>
      </c>
      <c r="F28" s="1">
        <v>32000</v>
      </c>
      <c r="G28" s="1">
        <v>21318</v>
      </c>
      <c r="H28" s="1">
        <v>13691</v>
      </c>
      <c r="I28" s="1">
        <v>540358</v>
      </c>
      <c r="J28" s="1">
        <v>39500</v>
      </c>
      <c r="K28" s="1">
        <v>32900</v>
      </c>
      <c r="L28" s="1">
        <v>21318</v>
      </c>
      <c r="M28" s="1">
        <v>1814</v>
      </c>
      <c r="N28" s="1">
        <v>45423</v>
      </c>
      <c r="O28" s="1">
        <v>25000</v>
      </c>
      <c r="P28" s="1">
        <v>11500</v>
      </c>
    </row>
    <row r="29" spans="1:16" x14ac:dyDescent="0.25">
      <c r="A29" s="4">
        <v>1992</v>
      </c>
      <c r="B29" s="1">
        <v>21608</v>
      </c>
      <c r="C29" s="1">
        <v>14894</v>
      </c>
      <c r="D29" s="1">
        <v>586330</v>
      </c>
      <c r="E29" s="1">
        <v>39400</v>
      </c>
      <c r="F29" s="1">
        <v>31800</v>
      </c>
      <c r="G29" s="1">
        <v>21608</v>
      </c>
      <c r="H29" s="1">
        <v>13638</v>
      </c>
      <c r="I29" s="1">
        <v>542203</v>
      </c>
      <c r="J29" s="1">
        <v>39800</v>
      </c>
      <c r="K29" s="1">
        <v>32400</v>
      </c>
      <c r="L29" s="1">
        <v>21608</v>
      </c>
      <c r="M29" s="1">
        <v>1917</v>
      </c>
      <c r="N29" s="1">
        <v>44127</v>
      </c>
      <c r="O29" s="1">
        <v>23000</v>
      </c>
      <c r="P29" s="1">
        <v>9800</v>
      </c>
    </row>
    <row r="30" spans="1:16" x14ac:dyDescent="0.25">
      <c r="A30" s="4">
        <v>1993</v>
      </c>
      <c r="B30" s="1">
        <v>21842</v>
      </c>
      <c r="C30" s="1">
        <v>14804</v>
      </c>
      <c r="D30" s="1">
        <v>572982</v>
      </c>
      <c r="E30" s="1">
        <v>38700</v>
      </c>
      <c r="F30" s="1">
        <v>31800</v>
      </c>
      <c r="G30" s="1">
        <v>21842</v>
      </c>
      <c r="H30" s="1">
        <v>13514</v>
      </c>
      <c r="I30" s="1">
        <v>527086</v>
      </c>
      <c r="J30" s="1">
        <v>39000</v>
      </c>
      <c r="K30" s="1">
        <v>32100</v>
      </c>
      <c r="L30" s="1">
        <v>21842</v>
      </c>
      <c r="M30" s="1">
        <v>1920</v>
      </c>
      <c r="N30" s="1">
        <v>45896</v>
      </c>
      <c r="O30" s="1">
        <v>23900</v>
      </c>
      <c r="P30" s="1">
        <v>11700</v>
      </c>
    </row>
    <row r="31" spans="1:16" x14ac:dyDescent="0.25">
      <c r="A31" s="4">
        <v>1994</v>
      </c>
      <c r="B31" s="1">
        <v>22140</v>
      </c>
      <c r="C31" s="1">
        <v>14872</v>
      </c>
      <c r="D31" s="1">
        <v>589980</v>
      </c>
      <c r="E31" s="1">
        <v>39700</v>
      </c>
      <c r="F31" s="1">
        <v>31700</v>
      </c>
      <c r="G31" s="1">
        <v>22140</v>
      </c>
      <c r="H31" s="1">
        <v>13560</v>
      </c>
      <c r="I31" s="1">
        <v>541248</v>
      </c>
      <c r="J31" s="1">
        <v>39900</v>
      </c>
      <c r="K31" s="1">
        <v>33000</v>
      </c>
      <c r="L31" s="1">
        <v>22140</v>
      </c>
      <c r="M31" s="1">
        <v>1982</v>
      </c>
      <c r="N31" s="1">
        <v>48732</v>
      </c>
      <c r="O31" s="1">
        <v>24600</v>
      </c>
      <c r="P31" s="1">
        <v>11500</v>
      </c>
    </row>
    <row r="32" spans="1:16" x14ac:dyDescent="0.25">
      <c r="A32" s="4">
        <v>1995</v>
      </c>
      <c r="B32" s="1">
        <v>22417</v>
      </c>
      <c r="C32" s="1">
        <v>15216</v>
      </c>
      <c r="D32" s="1">
        <v>600128</v>
      </c>
      <c r="E32" s="1">
        <v>39400</v>
      </c>
      <c r="F32" s="1">
        <v>31800</v>
      </c>
      <c r="G32" s="1">
        <v>22417</v>
      </c>
      <c r="H32" s="1">
        <v>13752</v>
      </c>
      <c r="I32" s="1">
        <v>543571</v>
      </c>
      <c r="J32" s="1">
        <v>39500</v>
      </c>
      <c r="K32" s="1">
        <v>32700</v>
      </c>
      <c r="L32" s="1">
        <v>22417</v>
      </c>
      <c r="M32" s="1">
        <v>2235</v>
      </c>
      <c r="N32" s="1">
        <v>56557</v>
      </c>
      <c r="O32" s="1">
        <v>25300</v>
      </c>
      <c r="P32" s="1">
        <v>11600</v>
      </c>
    </row>
    <row r="33" spans="1:16" x14ac:dyDescent="0.25">
      <c r="A33" s="4">
        <v>1996</v>
      </c>
      <c r="B33" s="1">
        <v>22741</v>
      </c>
      <c r="C33" s="1">
        <v>15218</v>
      </c>
      <c r="D33" s="1">
        <v>608165</v>
      </c>
      <c r="E33" s="1">
        <v>40000</v>
      </c>
      <c r="F33" s="1">
        <v>31700</v>
      </c>
      <c r="G33" s="1">
        <v>22741</v>
      </c>
      <c r="H33" s="1">
        <v>13685</v>
      </c>
      <c r="I33" s="1">
        <v>555336</v>
      </c>
      <c r="J33" s="1">
        <v>40600</v>
      </c>
      <c r="K33" s="1">
        <v>33300</v>
      </c>
      <c r="L33" s="1">
        <v>22741</v>
      </c>
      <c r="M33" s="1">
        <v>2333</v>
      </c>
      <c r="N33" s="1">
        <v>52829</v>
      </c>
      <c r="O33" s="1">
        <v>22600</v>
      </c>
      <c r="P33" s="1">
        <v>9900</v>
      </c>
    </row>
    <row r="34" spans="1:16" x14ac:dyDescent="0.25">
      <c r="A34" s="4">
        <v>1997</v>
      </c>
      <c r="B34" s="1">
        <v>23007</v>
      </c>
      <c r="C34" s="1">
        <v>15558</v>
      </c>
      <c r="D34" s="1">
        <v>630844</v>
      </c>
      <c r="E34" s="1">
        <v>40500</v>
      </c>
      <c r="F34" s="1">
        <v>32200</v>
      </c>
      <c r="G34" s="1">
        <v>23007</v>
      </c>
      <c r="H34" s="1">
        <v>14037</v>
      </c>
      <c r="I34" s="1">
        <v>573307</v>
      </c>
      <c r="J34" s="1">
        <v>40800</v>
      </c>
      <c r="K34" s="1">
        <v>33300</v>
      </c>
      <c r="L34" s="1">
        <v>23007</v>
      </c>
      <c r="M34" s="1">
        <v>2325</v>
      </c>
      <c r="N34" s="1">
        <v>57536</v>
      </c>
      <c r="O34" s="1">
        <v>24700</v>
      </c>
      <c r="P34" s="1">
        <v>10800</v>
      </c>
    </row>
    <row r="35" spans="1:16" x14ac:dyDescent="0.25">
      <c r="A35" s="4">
        <v>1998</v>
      </c>
      <c r="B35" s="1">
        <v>23231</v>
      </c>
      <c r="C35" s="1">
        <v>15896</v>
      </c>
      <c r="D35" s="1">
        <v>664274</v>
      </c>
      <c r="E35" s="1">
        <v>41800</v>
      </c>
      <c r="F35" s="1">
        <v>32600</v>
      </c>
      <c r="G35" s="1">
        <v>23231</v>
      </c>
      <c r="H35" s="1">
        <v>14412</v>
      </c>
      <c r="I35" s="1">
        <v>613976</v>
      </c>
      <c r="J35" s="1">
        <v>42600</v>
      </c>
      <c r="K35" s="1">
        <v>34000</v>
      </c>
      <c r="L35" s="1">
        <v>23231</v>
      </c>
      <c r="M35" s="1">
        <v>2532</v>
      </c>
      <c r="N35" s="1">
        <v>50298</v>
      </c>
      <c r="O35" s="1">
        <v>19900</v>
      </c>
      <c r="P35" s="1">
        <v>8000</v>
      </c>
    </row>
    <row r="36" spans="1:16" x14ac:dyDescent="0.25">
      <c r="A36" s="4">
        <v>1999</v>
      </c>
      <c r="B36" s="1">
        <v>23533</v>
      </c>
      <c r="C36" s="1">
        <v>16403</v>
      </c>
      <c r="D36" s="1">
        <v>696061</v>
      </c>
      <c r="E36" s="1">
        <v>42400</v>
      </c>
      <c r="F36" s="1">
        <v>32900</v>
      </c>
      <c r="G36" s="1">
        <v>23533</v>
      </c>
      <c r="H36" s="1">
        <v>14786</v>
      </c>
      <c r="I36" s="1">
        <v>633865</v>
      </c>
      <c r="J36" s="1">
        <v>42900</v>
      </c>
      <c r="K36" s="1">
        <v>34800</v>
      </c>
      <c r="L36" s="1">
        <v>23533</v>
      </c>
      <c r="M36" s="1">
        <v>2634</v>
      </c>
      <c r="N36" s="1">
        <v>62196</v>
      </c>
      <c r="O36" s="1">
        <v>23600</v>
      </c>
      <c r="P36" s="1">
        <v>9700</v>
      </c>
    </row>
    <row r="37" spans="1:16" x14ac:dyDescent="0.25">
      <c r="A37" s="4">
        <v>2000</v>
      </c>
      <c r="B37" s="1">
        <v>23892</v>
      </c>
      <c r="C37" s="1">
        <v>16858</v>
      </c>
      <c r="D37" s="1">
        <v>734815</v>
      </c>
      <c r="E37" s="1">
        <v>43600</v>
      </c>
      <c r="F37" s="1">
        <v>33400</v>
      </c>
      <c r="G37" s="1">
        <v>23892</v>
      </c>
      <c r="H37" s="1">
        <v>15259</v>
      </c>
      <c r="I37" s="1">
        <v>671455</v>
      </c>
      <c r="J37" s="1">
        <v>44000</v>
      </c>
      <c r="K37" s="1">
        <v>35100</v>
      </c>
      <c r="L37" s="1">
        <v>23892</v>
      </c>
      <c r="M37" s="1">
        <v>2639</v>
      </c>
      <c r="N37" s="1">
        <v>63360</v>
      </c>
      <c r="O37" s="1">
        <v>24000</v>
      </c>
      <c r="P37" s="1">
        <v>9600</v>
      </c>
    </row>
    <row r="38" spans="1:16" x14ac:dyDescent="0.25">
      <c r="A38" s="4">
        <v>2001</v>
      </c>
      <c r="B38" s="1">
        <v>24207</v>
      </c>
      <c r="C38" s="1">
        <v>17226</v>
      </c>
      <c r="D38" s="1">
        <v>750786</v>
      </c>
      <c r="E38" s="1">
        <v>43600</v>
      </c>
      <c r="F38" s="1">
        <v>33000</v>
      </c>
      <c r="G38" s="1">
        <v>24207</v>
      </c>
      <c r="H38" s="1">
        <v>15623</v>
      </c>
      <c r="I38" s="1">
        <v>685319</v>
      </c>
      <c r="J38" s="1">
        <v>43900</v>
      </c>
      <c r="K38" s="1">
        <v>34700</v>
      </c>
      <c r="L38" s="1">
        <v>24207</v>
      </c>
      <c r="M38" s="1">
        <v>2746</v>
      </c>
      <c r="N38" s="1">
        <v>65466</v>
      </c>
      <c r="O38" s="1">
        <v>23800</v>
      </c>
      <c r="P38" s="1">
        <v>9300</v>
      </c>
    </row>
    <row r="39" spans="1:16" x14ac:dyDescent="0.25">
      <c r="A39" s="4">
        <v>2002</v>
      </c>
      <c r="B39" s="1">
        <v>24517</v>
      </c>
      <c r="C39" s="1">
        <v>17445</v>
      </c>
      <c r="D39" s="1">
        <v>763886</v>
      </c>
      <c r="E39" s="1">
        <v>43800</v>
      </c>
      <c r="F39" s="1">
        <v>33100</v>
      </c>
      <c r="G39" s="1">
        <v>24517</v>
      </c>
      <c r="H39" s="1">
        <v>15845</v>
      </c>
      <c r="I39" s="1">
        <v>691685</v>
      </c>
      <c r="J39" s="1">
        <v>43700</v>
      </c>
      <c r="K39" s="1">
        <v>34200</v>
      </c>
      <c r="L39" s="1">
        <v>24517</v>
      </c>
      <c r="M39" s="1">
        <v>2697</v>
      </c>
      <c r="N39" s="1">
        <v>72201</v>
      </c>
      <c r="O39" s="1">
        <v>26800</v>
      </c>
      <c r="P39" s="1">
        <v>10100</v>
      </c>
    </row>
    <row r="40" spans="1:16" x14ac:dyDescent="0.25">
      <c r="A40" s="4">
        <v>2003</v>
      </c>
      <c r="B40" s="1">
        <v>24848</v>
      </c>
      <c r="C40" s="1">
        <v>17830</v>
      </c>
      <c r="D40" s="1">
        <v>769552</v>
      </c>
      <c r="E40" s="1">
        <v>43200</v>
      </c>
      <c r="F40" s="1">
        <v>32400</v>
      </c>
      <c r="G40" s="1">
        <v>24848</v>
      </c>
      <c r="H40" s="1">
        <v>16127</v>
      </c>
      <c r="I40" s="1">
        <v>700623</v>
      </c>
      <c r="J40" s="1">
        <v>43400</v>
      </c>
      <c r="K40" s="1">
        <v>33900</v>
      </c>
      <c r="L40" s="1">
        <v>24848</v>
      </c>
      <c r="M40" s="1">
        <v>2837</v>
      </c>
      <c r="N40" s="1">
        <v>68929</v>
      </c>
      <c r="O40" s="1">
        <v>24300</v>
      </c>
      <c r="P40" s="1">
        <v>9200</v>
      </c>
    </row>
    <row r="41" spans="1:16" x14ac:dyDescent="0.25">
      <c r="A41" s="4">
        <v>2004</v>
      </c>
      <c r="B41" s="1">
        <v>25179</v>
      </c>
      <c r="C41" s="1">
        <v>18163</v>
      </c>
      <c r="D41" s="1">
        <v>791513</v>
      </c>
      <c r="E41" s="1">
        <v>43600</v>
      </c>
      <c r="F41" s="1">
        <v>32400</v>
      </c>
      <c r="G41" s="1">
        <v>25179</v>
      </c>
      <c r="H41" s="1">
        <v>16421</v>
      </c>
      <c r="I41" s="1">
        <v>719364</v>
      </c>
      <c r="J41" s="1">
        <v>43800</v>
      </c>
      <c r="K41" s="1">
        <v>33900</v>
      </c>
      <c r="L41" s="1">
        <v>25179</v>
      </c>
      <c r="M41" s="1">
        <v>2938</v>
      </c>
      <c r="N41" s="1">
        <v>72149</v>
      </c>
      <c r="O41" s="1">
        <v>24600</v>
      </c>
      <c r="P41" s="1">
        <v>9300</v>
      </c>
    </row>
    <row r="42" spans="1:16" x14ac:dyDescent="0.25">
      <c r="A42" s="4">
        <v>2005</v>
      </c>
      <c r="B42" s="1">
        <v>25583</v>
      </c>
      <c r="C42" s="1">
        <v>18393</v>
      </c>
      <c r="D42" s="1">
        <v>814195</v>
      </c>
      <c r="E42" s="1">
        <v>44300</v>
      </c>
      <c r="F42" s="1">
        <v>33400</v>
      </c>
      <c r="G42" s="1">
        <v>25583</v>
      </c>
      <c r="H42" s="1">
        <v>16692</v>
      </c>
      <c r="I42" s="1">
        <v>743655</v>
      </c>
      <c r="J42" s="1">
        <v>44600</v>
      </c>
      <c r="K42" s="1">
        <v>34900</v>
      </c>
      <c r="L42" s="1">
        <v>25583</v>
      </c>
      <c r="M42" s="1">
        <v>2837</v>
      </c>
      <c r="N42" s="1">
        <v>70540</v>
      </c>
      <c r="O42" s="1">
        <v>24900</v>
      </c>
      <c r="P42" s="1">
        <v>10000</v>
      </c>
    </row>
    <row r="43" spans="1:16" x14ac:dyDescent="0.25">
      <c r="A43" s="4">
        <v>2006</v>
      </c>
      <c r="B43" s="1">
        <v>25822</v>
      </c>
      <c r="C43" s="1">
        <v>18776</v>
      </c>
      <c r="D43" s="1">
        <v>827088</v>
      </c>
      <c r="E43" s="1">
        <v>44100</v>
      </c>
      <c r="F43" s="1">
        <v>33500</v>
      </c>
      <c r="G43" s="1">
        <v>25822</v>
      </c>
      <c r="H43" s="1">
        <v>17119</v>
      </c>
      <c r="I43" s="1">
        <v>765977</v>
      </c>
      <c r="J43" s="1">
        <v>44700</v>
      </c>
      <c r="K43" s="1">
        <v>35100</v>
      </c>
      <c r="L43" s="1">
        <v>25822</v>
      </c>
      <c r="M43" s="1">
        <v>2918</v>
      </c>
      <c r="N43" s="1">
        <v>61111</v>
      </c>
      <c r="O43" s="1">
        <v>20900</v>
      </c>
      <c r="P43" s="1">
        <v>7600</v>
      </c>
    </row>
    <row r="44" spans="1:16" x14ac:dyDescent="0.25">
      <c r="A44" s="4">
        <v>2007</v>
      </c>
      <c r="B44" s="1">
        <v>26195</v>
      </c>
      <c r="C44" s="1">
        <v>19161</v>
      </c>
      <c r="D44" s="1">
        <v>860895</v>
      </c>
      <c r="E44" s="1">
        <v>44900</v>
      </c>
      <c r="F44" s="1">
        <v>33900</v>
      </c>
      <c r="G44" s="1">
        <v>26195</v>
      </c>
      <c r="H44" s="1">
        <v>17484</v>
      </c>
      <c r="I44" s="1">
        <v>797671</v>
      </c>
      <c r="J44" s="1">
        <v>45600</v>
      </c>
      <c r="K44" s="1">
        <v>35600</v>
      </c>
      <c r="L44" s="1">
        <v>26195</v>
      </c>
      <c r="M44" s="1">
        <v>2889</v>
      </c>
      <c r="N44" s="1">
        <v>63224</v>
      </c>
      <c r="O44" s="1">
        <v>21900</v>
      </c>
      <c r="P44" s="1">
        <v>8700</v>
      </c>
    </row>
    <row r="45" spans="1:16" x14ac:dyDescent="0.25">
      <c r="A45" s="4">
        <v>2008</v>
      </c>
      <c r="B45" s="1">
        <v>26590</v>
      </c>
      <c r="C45" s="1">
        <v>19405</v>
      </c>
      <c r="D45" s="1">
        <v>888010</v>
      </c>
      <c r="E45" s="1">
        <v>45800</v>
      </c>
      <c r="F45" s="1">
        <v>35100</v>
      </c>
      <c r="G45" s="1">
        <v>26590</v>
      </c>
      <c r="H45" s="1">
        <v>17691</v>
      </c>
      <c r="I45" s="1">
        <v>817018</v>
      </c>
      <c r="J45" s="1">
        <v>46200</v>
      </c>
      <c r="K45" s="1">
        <v>36100</v>
      </c>
      <c r="L45" s="1">
        <v>26590</v>
      </c>
      <c r="M45" s="1">
        <v>2939</v>
      </c>
      <c r="N45" s="1">
        <v>70991</v>
      </c>
      <c r="O45" s="1">
        <v>24200</v>
      </c>
      <c r="P45" s="1">
        <v>10100</v>
      </c>
    </row>
    <row r="46" spans="1:16" x14ac:dyDescent="0.25">
      <c r="A46" s="4">
        <v>2009</v>
      </c>
      <c r="B46" s="1">
        <v>26941</v>
      </c>
      <c r="C46" s="1">
        <v>19384</v>
      </c>
      <c r="D46" s="1">
        <v>876780</v>
      </c>
      <c r="E46" s="1">
        <v>45200</v>
      </c>
      <c r="F46" s="1">
        <v>34200</v>
      </c>
      <c r="G46" s="1">
        <v>26941</v>
      </c>
      <c r="H46" s="1">
        <v>17642</v>
      </c>
      <c r="I46" s="1">
        <v>809980</v>
      </c>
      <c r="J46" s="1">
        <v>45900</v>
      </c>
      <c r="K46" s="1">
        <v>35700</v>
      </c>
      <c r="L46" s="1">
        <v>26941</v>
      </c>
      <c r="M46" s="1">
        <v>2987</v>
      </c>
      <c r="N46" s="1">
        <v>66800</v>
      </c>
      <c r="O46" s="1">
        <v>22400</v>
      </c>
      <c r="P46" s="1">
        <v>9500</v>
      </c>
    </row>
    <row r="47" spans="1:16" x14ac:dyDescent="0.25">
      <c r="A47" s="4">
        <v>2010</v>
      </c>
      <c r="B47" s="1">
        <v>27371</v>
      </c>
      <c r="C47" s="1">
        <v>19627</v>
      </c>
      <c r="D47" s="1">
        <v>891876</v>
      </c>
      <c r="E47" s="1">
        <v>45400</v>
      </c>
      <c r="F47" s="1">
        <v>34000</v>
      </c>
      <c r="G47" s="1">
        <v>27371</v>
      </c>
      <c r="H47" s="1">
        <v>17806</v>
      </c>
      <c r="I47" s="1">
        <v>823419</v>
      </c>
      <c r="J47" s="1">
        <v>46200</v>
      </c>
      <c r="K47" s="1">
        <v>35800</v>
      </c>
      <c r="L47" s="1">
        <v>27371</v>
      </c>
      <c r="M47" s="1">
        <v>3160</v>
      </c>
      <c r="N47" s="1">
        <v>68457</v>
      </c>
      <c r="O47" s="1">
        <v>21700</v>
      </c>
      <c r="P47" s="1">
        <v>8700</v>
      </c>
    </row>
    <row r="48" spans="1:16" x14ac:dyDescent="0.25">
      <c r="A48" s="4">
        <v>2011</v>
      </c>
      <c r="B48" s="1">
        <v>27708</v>
      </c>
      <c r="C48" s="1">
        <v>19889</v>
      </c>
      <c r="D48" s="1">
        <v>905373</v>
      </c>
      <c r="E48" s="1">
        <v>45500</v>
      </c>
      <c r="F48" s="1">
        <v>34000</v>
      </c>
      <c r="G48" s="1">
        <v>27708</v>
      </c>
      <c r="H48" s="1">
        <v>18077</v>
      </c>
      <c r="I48" s="1">
        <v>837346</v>
      </c>
      <c r="J48" s="1">
        <v>46300</v>
      </c>
      <c r="K48" s="1">
        <v>36300</v>
      </c>
      <c r="L48" s="1">
        <v>27708</v>
      </c>
      <c r="M48" s="1">
        <v>3070</v>
      </c>
      <c r="N48" s="1">
        <v>68027</v>
      </c>
      <c r="O48" s="1">
        <v>22200</v>
      </c>
      <c r="P48" s="1">
        <v>8800</v>
      </c>
    </row>
    <row r="49" spans="1:16" x14ac:dyDescent="0.25">
      <c r="A49" s="4">
        <v>2012</v>
      </c>
      <c r="B49" s="1">
        <v>28050</v>
      </c>
      <c r="C49" s="1">
        <v>20093</v>
      </c>
      <c r="D49" s="1">
        <v>922779</v>
      </c>
      <c r="E49" s="1">
        <v>45900</v>
      </c>
      <c r="F49" s="1">
        <v>34700</v>
      </c>
      <c r="G49" s="1">
        <v>28050</v>
      </c>
      <c r="H49" s="1">
        <v>18318</v>
      </c>
      <c r="I49" s="1">
        <v>865320</v>
      </c>
      <c r="J49" s="1">
        <v>47200</v>
      </c>
      <c r="K49" s="1">
        <v>36800</v>
      </c>
      <c r="L49" s="1">
        <v>28050</v>
      </c>
      <c r="M49" s="1">
        <v>2912</v>
      </c>
      <c r="N49" s="1">
        <v>57459</v>
      </c>
      <c r="O49" s="1">
        <v>19700</v>
      </c>
      <c r="P49" s="1">
        <v>8400</v>
      </c>
    </row>
    <row r="50" spans="1:16" x14ac:dyDescent="0.25">
      <c r="A50" s="4">
        <v>2013</v>
      </c>
      <c r="B50" s="1">
        <v>28486</v>
      </c>
      <c r="C50" s="1">
        <v>20269</v>
      </c>
      <c r="D50" s="1">
        <v>952147</v>
      </c>
      <c r="E50" s="1">
        <v>47000</v>
      </c>
      <c r="F50" s="1">
        <v>35200</v>
      </c>
      <c r="G50" s="1">
        <v>28486</v>
      </c>
      <c r="H50" s="1">
        <v>18541</v>
      </c>
      <c r="I50" s="1">
        <v>891469</v>
      </c>
      <c r="J50" s="1">
        <v>48100</v>
      </c>
      <c r="K50" s="1">
        <v>37100</v>
      </c>
      <c r="L50" s="1">
        <v>28486</v>
      </c>
      <c r="M50" s="1">
        <v>3065</v>
      </c>
      <c r="N50" s="1">
        <v>60679</v>
      </c>
      <c r="O50" s="1">
        <v>19800</v>
      </c>
      <c r="P50" s="1">
        <v>7900</v>
      </c>
    </row>
    <row r="51" spans="1:16" x14ac:dyDescent="0.25">
      <c r="A51" s="4">
        <v>2014</v>
      </c>
      <c r="B51" s="1">
        <v>28684</v>
      </c>
      <c r="C51" s="1">
        <v>20637</v>
      </c>
      <c r="D51" s="1">
        <v>972871</v>
      </c>
      <c r="E51" s="1">
        <v>47100</v>
      </c>
      <c r="F51" s="1">
        <v>35700</v>
      </c>
      <c r="G51" s="1">
        <v>28684</v>
      </c>
      <c r="H51" s="1">
        <v>18814</v>
      </c>
      <c r="I51" s="1">
        <v>908590</v>
      </c>
      <c r="J51" s="1">
        <v>48300</v>
      </c>
      <c r="K51" s="1">
        <v>37500</v>
      </c>
      <c r="L51" s="1">
        <v>28684</v>
      </c>
      <c r="M51" s="1">
        <v>3155</v>
      </c>
      <c r="N51" s="1">
        <v>64281</v>
      </c>
      <c r="O51" s="1">
        <v>20400</v>
      </c>
      <c r="P51" s="1">
        <v>9000</v>
      </c>
    </row>
    <row r="52" spans="1:16" x14ac:dyDescent="0.25">
      <c r="A52" s="4">
        <v>2015</v>
      </c>
      <c r="B52" s="1">
        <v>29052</v>
      </c>
      <c r="C52" s="1">
        <v>20611</v>
      </c>
      <c r="D52" s="1">
        <v>975386</v>
      </c>
      <c r="E52" s="1">
        <v>47300</v>
      </c>
      <c r="F52" s="1">
        <v>35600</v>
      </c>
      <c r="G52" s="1">
        <v>29052</v>
      </c>
      <c r="H52" s="1">
        <v>18899</v>
      </c>
      <c r="I52" s="1">
        <v>915251</v>
      </c>
      <c r="J52" s="1">
        <v>48400</v>
      </c>
      <c r="K52" s="1">
        <v>37400</v>
      </c>
      <c r="L52" s="1">
        <v>29052</v>
      </c>
      <c r="M52" s="1">
        <v>3018</v>
      </c>
      <c r="N52" s="1">
        <v>60135</v>
      </c>
      <c r="O52" s="1">
        <v>19900</v>
      </c>
      <c r="P52" s="1">
        <v>8200</v>
      </c>
    </row>
    <row r="53" spans="1:16" x14ac:dyDescent="0.25">
      <c r="A53" s="4">
        <v>2016</v>
      </c>
      <c r="B53" s="1">
        <v>29341</v>
      </c>
      <c r="C53" s="1">
        <v>20659</v>
      </c>
      <c r="D53" s="1">
        <v>970368</v>
      </c>
      <c r="E53" s="1">
        <v>47000</v>
      </c>
      <c r="F53" s="1">
        <v>35300</v>
      </c>
      <c r="G53" s="1">
        <v>29341</v>
      </c>
      <c r="H53" s="1">
        <v>18885</v>
      </c>
      <c r="I53" s="1">
        <v>912556</v>
      </c>
      <c r="J53" s="1">
        <v>48300</v>
      </c>
      <c r="K53" s="1">
        <v>37400</v>
      </c>
      <c r="L53" s="1">
        <v>29341</v>
      </c>
      <c r="M53" s="1">
        <v>2982</v>
      </c>
      <c r="N53" s="1">
        <v>57812</v>
      </c>
      <c r="O53" s="1">
        <v>19400</v>
      </c>
      <c r="P53" s="1">
        <v>8500</v>
      </c>
    </row>
    <row r="54" spans="1:16" x14ac:dyDescent="0.25">
      <c r="A54" s="4">
        <v>2017</v>
      </c>
      <c r="B54" s="1">
        <v>29711</v>
      </c>
      <c r="C54" s="1">
        <v>21030</v>
      </c>
      <c r="D54" s="1">
        <v>1000685</v>
      </c>
      <c r="E54" s="1">
        <v>47600</v>
      </c>
      <c r="F54" s="1">
        <v>35600</v>
      </c>
      <c r="G54" s="1">
        <v>29711</v>
      </c>
      <c r="H54" s="1">
        <v>19273</v>
      </c>
      <c r="I54" s="1">
        <v>943078</v>
      </c>
      <c r="J54" s="1">
        <v>48900</v>
      </c>
      <c r="K54" s="1">
        <v>37700</v>
      </c>
      <c r="L54" s="1">
        <v>29711</v>
      </c>
      <c r="M54" s="1">
        <v>3119</v>
      </c>
      <c r="N54" s="1">
        <v>57607</v>
      </c>
      <c r="O54" s="1">
        <v>18500</v>
      </c>
      <c r="P54" s="1">
        <v>7600</v>
      </c>
    </row>
    <row r="55" spans="1:16" x14ac:dyDescent="0.25">
      <c r="A55" s="4">
        <v>2018</v>
      </c>
      <c r="B55" s="1">
        <v>30046</v>
      </c>
      <c r="C55" s="1">
        <v>21469</v>
      </c>
      <c r="D55" s="1">
        <v>1026322</v>
      </c>
      <c r="E55" s="1">
        <v>47800</v>
      </c>
      <c r="F55" s="1">
        <v>36300</v>
      </c>
      <c r="G55" s="1">
        <v>30046</v>
      </c>
      <c r="H55" s="1">
        <v>19661</v>
      </c>
      <c r="I55" s="1">
        <v>965199</v>
      </c>
      <c r="J55" s="1">
        <v>49100</v>
      </c>
      <c r="K55" s="1">
        <v>38200</v>
      </c>
      <c r="L55" s="1">
        <v>30046</v>
      </c>
      <c r="M55" s="1">
        <v>3317</v>
      </c>
      <c r="N55" s="1">
        <v>61124</v>
      </c>
      <c r="O55" s="1">
        <v>18400</v>
      </c>
      <c r="P55" s="1">
        <v>6800</v>
      </c>
    </row>
    <row r="56" spans="1:16" x14ac:dyDescent="0.25">
      <c r="A56" s="4">
        <v>2019</v>
      </c>
      <c r="B56" s="1">
        <v>30631</v>
      </c>
      <c r="C56" s="1">
        <v>21830</v>
      </c>
      <c r="D56" s="1">
        <v>1032106</v>
      </c>
      <c r="E56" s="1">
        <v>47300</v>
      </c>
      <c r="F56" s="1">
        <v>36900</v>
      </c>
      <c r="G56" s="1">
        <v>30631</v>
      </c>
      <c r="H56" s="1">
        <v>19989</v>
      </c>
      <c r="I56" s="1">
        <v>974360</v>
      </c>
      <c r="J56" s="1">
        <v>48700</v>
      </c>
      <c r="K56" s="1">
        <v>38800</v>
      </c>
      <c r="L56" s="1">
        <v>30631</v>
      </c>
      <c r="M56" s="1">
        <v>3309</v>
      </c>
      <c r="N56" s="1">
        <v>57746</v>
      </c>
      <c r="O56" s="1">
        <v>17500</v>
      </c>
      <c r="P56" s="1">
        <v>7000</v>
      </c>
    </row>
    <row r="58" spans="1:16" x14ac:dyDescent="0.25">
      <c r="A58" s="4" t="s">
        <v>7</v>
      </c>
    </row>
    <row r="59" spans="1:16" x14ac:dyDescent="0.25">
      <c r="A59" s="4" t="s">
        <v>19</v>
      </c>
      <c r="B59" s="4" t="s">
        <v>20</v>
      </c>
    </row>
    <row r="60" spans="1:16" x14ac:dyDescent="0.25">
      <c r="A60" s="4" t="s">
        <v>225</v>
      </c>
      <c r="B60" s="4" t="s">
        <v>226</v>
      </c>
    </row>
    <row r="61" spans="1:16" x14ac:dyDescent="0.25">
      <c r="A61" s="4" t="s">
        <v>227</v>
      </c>
      <c r="B61" s="4" t="s">
        <v>228</v>
      </c>
    </row>
    <row r="63" spans="1:16" x14ac:dyDescent="0.25">
      <c r="A63" s="4" t="s">
        <v>8</v>
      </c>
    </row>
    <row r="64" spans="1:16" x14ac:dyDescent="0.25">
      <c r="A64" s="4">
        <v>1</v>
      </c>
      <c r="B64" s="21" t="s">
        <v>21</v>
      </c>
    </row>
    <row r="65" spans="1:2" x14ac:dyDescent="0.25">
      <c r="A65" s="4">
        <v>2</v>
      </c>
      <c r="B65" s="4" t="s">
        <v>22</v>
      </c>
    </row>
    <row r="66" spans="1:2" x14ac:dyDescent="0.25">
      <c r="A66" s="4">
        <v>3</v>
      </c>
      <c r="B66" s="4" t="s">
        <v>23</v>
      </c>
    </row>
    <row r="67" spans="1:2" x14ac:dyDescent="0.25">
      <c r="A67" s="4">
        <v>4</v>
      </c>
      <c r="B67" s="21" t="s">
        <v>24</v>
      </c>
    </row>
    <row r="69" spans="1:2" x14ac:dyDescent="0.25">
      <c r="A69" s="4" t="s">
        <v>25</v>
      </c>
    </row>
    <row r="70" spans="1:2" x14ac:dyDescent="0.25">
      <c r="A70" s="4" t="s">
        <v>26</v>
      </c>
    </row>
    <row r="71" spans="1:2" x14ac:dyDescent="0.25">
      <c r="A71" s="4" t="s">
        <v>27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848C-1C48-4F75-90B9-C0E7066802B6}">
  <dimension ref="A1:E51"/>
  <sheetViews>
    <sheetView workbookViewId="0">
      <selection activeCell="A3" sqref="A3"/>
    </sheetView>
  </sheetViews>
  <sheetFormatPr defaultRowHeight="15" x14ac:dyDescent="0.25"/>
  <cols>
    <col min="1" max="1" width="9.140625" style="4"/>
    <col min="2" max="5" width="24.85546875" style="145" customWidth="1"/>
    <col min="6" max="16384" width="9.140625" style="4"/>
  </cols>
  <sheetData>
    <row r="1" spans="1:5" x14ac:dyDescent="0.25">
      <c r="A1" s="4" t="s">
        <v>918</v>
      </c>
    </row>
    <row r="2" spans="1:5" x14ac:dyDescent="0.25">
      <c r="A2" s="4" t="s">
        <v>0</v>
      </c>
    </row>
    <row r="3" spans="1:5" x14ac:dyDescent="0.25">
      <c r="A3" s="4" t="s">
        <v>919</v>
      </c>
    </row>
    <row r="4" spans="1:5" x14ac:dyDescent="0.25">
      <c r="A4" s="4" t="s">
        <v>920</v>
      </c>
    </row>
    <row r="5" spans="1:5" x14ac:dyDescent="0.25">
      <c r="A5" s="4" t="s">
        <v>209</v>
      </c>
    </row>
    <row r="7" spans="1:5" x14ac:dyDescent="0.25">
      <c r="B7" s="145" t="s">
        <v>2</v>
      </c>
    </row>
    <row r="8" spans="1:5" ht="60" x14ac:dyDescent="0.25">
      <c r="B8" s="145" t="s">
        <v>921</v>
      </c>
      <c r="C8" s="145" t="s">
        <v>922</v>
      </c>
      <c r="D8" s="145" t="s">
        <v>923</v>
      </c>
      <c r="E8" s="145" t="s">
        <v>924</v>
      </c>
    </row>
    <row r="9" spans="1:5" ht="30" x14ac:dyDescent="0.25">
      <c r="B9" s="145" t="s">
        <v>925</v>
      </c>
      <c r="C9" s="145" t="s">
        <v>925</v>
      </c>
      <c r="D9" s="145" t="s">
        <v>925</v>
      </c>
      <c r="E9" s="145" t="s">
        <v>925</v>
      </c>
    </row>
    <row r="10" spans="1:5" x14ac:dyDescent="0.25">
      <c r="A10" s="4" t="s">
        <v>4</v>
      </c>
      <c r="B10" s="145" t="s">
        <v>926</v>
      </c>
      <c r="C10" s="145" t="s">
        <v>3</v>
      </c>
      <c r="D10" s="145" t="s">
        <v>926</v>
      </c>
      <c r="E10" s="145" t="s">
        <v>3</v>
      </c>
    </row>
    <row r="11" spans="1:5" x14ac:dyDescent="0.25">
      <c r="B11" s="145" t="s">
        <v>6</v>
      </c>
      <c r="C11" s="145" t="s">
        <v>230</v>
      </c>
      <c r="D11" s="145" t="s">
        <v>6</v>
      </c>
      <c r="E11" s="145" t="s">
        <v>230</v>
      </c>
    </row>
    <row r="12" spans="1:5" x14ac:dyDescent="0.25">
      <c r="A12" s="13">
        <v>1997</v>
      </c>
      <c r="B12" s="156">
        <v>3834.9</v>
      </c>
      <c r="C12" s="157">
        <v>33.700000000000003</v>
      </c>
      <c r="D12" s="156">
        <v>3508.1</v>
      </c>
      <c r="E12" s="156">
        <v>30.9</v>
      </c>
    </row>
    <row r="13" spans="1:5" x14ac:dyDescent="0.25">
      <c r="A13" s="13">
        <v>1998</v>
      </c>
      <c r="B13" s="156">
        <v>3841.6</v>
      </c>
      <c r="C13" s="157">
        <v>33</v>
      </c>
      <c r="D13" s="156">
        <v>3549.3</v>
      </c>
      <c r="E13" s="156">
        <v>30.5</v>
      </c>
    </row>
    <row r="14" spans="1:5" x14ac:dyDescent="0.25">
      <c r="A14" s="13">
        <v>1999</v>
      </c>
      <c r="B14" s="156">
        <v>3862.6</v>
      </c>
      <c r="C14" s="157">
        <v>32.299999999999997</v>
      </c>
      <c r="D14" s="156">
        <v>3577.4</v>
      </c>
      <c r="E14" s="156">
        <v>29.9</v>
      </c>
    </row>
    <row r="15" spans="1:5" x14ac:dyDescent="0.25">
      <c r="A15" s="13">
        <v>2000</v>
      </c>
      <c r="B15" s="156">
        <v>4004.6</v>
      </c>
      <c r="C15" s="157">
        <v>32.299999999999997</v>
      </c>
      <c r="D15" s="156">
        <v>3720.7</v>
      </c>
      <c r="E15" s="156">
        <v>30.1</v>
      </c>
    </row>
    <row r="16" spans="1:5" x14ac:dyDescent="0.25">
      <c r="A16" s="13">
        <v>2001</v>
      </c>
      <c r="B16" s="156">
        <v>4093.5</v>
      </c>
      <c r="C16" s="157">
        <v>32.299999999999997</v>
      </c>
      <c r="D16" s="156">
        <v>3816.5</v>
      </c>
      <c r="E16" s="156">
        <v>30.2</v>
      </c>
    </row>
    <row r="17" spans="1:5" x14ac:dyDescent="0.25">
      <c r="A17" s="13">
        <v>2002</v>
      </c>
      <c r="B17" s="156">
        <v>4175.6000000000004</v>
      </c>
      <c r="C17" s="157">
        <v>32.200000000000003</v>
      </c>
      <c r="D17" s="156">
        <v>3897.1</v>
      </c>
      <c r="E17" s="156">
        <v>30.1</v>
      </c>
    </row>
    <row r="18" spans="1:5" x14ac:dyDescent="0.25">
      <c r="A18" s="13">
        <v>2003</v>
      </c>
      <c r="B18" s="156">
        <v>4268.5</v>
      </c>
      <c r="C18" s="157">
        <v>32.200000000000003</v>
      </c>
      <c r="D18" s="156">
        <v>3986.9</v>
      </c>
      <c r="E18" s="156">
        <v>30.1</v>
      </c>
    </row>
    <row r="19" spans="1:5" x14ac:dyDescent="0.25">
      <c r="A19" s="13">
        <v>2004</v>
      </c>
      <c r="B19" s="156">
        <v>4272</v>
      </c>
      <c r="C19" s="157">
        <v>31.7</v>
      </c>
      <c r="D19" s="156">
        <v>4005.4</v>
      </c>
      <c r="E19" s="156">
        <v>29.8</v>
      </c>
    </row>
    <row r="20" spans="1:5" x14ac:dyDescent="0.25">
      <c r="A20" s="13">
        <v>2005</v>
      </c>
      <c r="B20" s="156">
        <v>4360.7</v>
      </c>
      <c r="C20" s="157">
        <v>32</v>
      </c>
      <c r="D20" s="156">
        <v>4051.7</v>
      </c>
      <c r="E20" s="156">
        <v>29.8</v>
      </c>
    </row>
    <row r="21" spans="1:5" x14ac:dyDescent="0.25">
      <c r="A21" s="13">
        <v>2006</v>
      </c>
      <c r="B21" s="156">
        <v>4395.2</v>
      </c>
      <c r="C21" s="157">
        <v>31.6</v>
      </c>
      <c r="D21" s="156">
        <v>4077.2</v>
      </c>
      <c r="E21" s="156">
        <v>29.3</v>
      </c>
    </row>
    <row r="22" spans="1:5" x14ac:dyDescent="0.25">
      <c r="A22" s="13">
        <v>2007</v>
      </c>
      <c r="B22" s="156">
        <v>4454.5</v>
      </c>
      <c r="C22" s="157">
        <v>31.5</v>
      </c>
      <c r="D22" s="156">
        <v>4141.3</v>
      </c>
      <c r="E22" s="156">
        <v>29.3</v>
      </c>
    </row>
    <row r="23" spans="1:5" x14ac:dyDescent="0.25">
      <c r="A23" s="13">
        <v>2008</v>
      </c>
      <c r="B23" s="156">
        <v>4467.8</v>
      </c>
      <c r="C23" s="157">
        <v>31.1</v>
      </c>
      <c r="D23" s="156">
        <v>4168.7</v>
      </c>
      <c r="E23" s="156">
        <v>29.1</v>
      </c>
    </row>
    <row r="24" spans="1:5" x14ac:dyDescent="0.25">
      <c r="A24" s="13">
        <v>2009</v>
      </c>
      <c r="B24" s="156">
        <v>4418.8</v>
      </c>
      <c r="C24" s="157">
        <v>31.5</v>
      </c>
      <c r="D24" s="156">
        <v>4122</v>
      </c>
      <c r="E24" s="156">
        <v>29.4</v>
      </c>
    </row>
    <row r="25" spans="1:5" x14ac:dyDescent="0.25">
      <c r="A25" s="13">
        <v>2010</v>
      </c>
      <c r="B25" s="156">
        <v>4472.5</v>
      </c>
      <c r="C25" s="157">
        <v>31.4</v>
      </c>
      <c r="D25" s="156">
        <v>4184.3999999999996</v>
      </c>
      <c r="E25" s="156">
        <v>29.3</v>
      </c>
    </row>
    <row r="26" spans="1:5" x14ac:dyDescent="0.25">
      <c r="A26" s="13">
        <v>2011</v>
      </c>
      <c r="B26" s="156">
        <v>4501.7</v>
      </c>
      <c r="C26" s="157">
        <v>30.9</v>
      </c>
      <c r="D26" s="156">
        <v>4211</v>
      </c>
      <c r="E26" s="156">
        <v>28.9</v>
      </c>
    </row>
    <row r="27" spans="1:5" x14ac:dyDescent="0.25">
      <c r="A27" s="13">
        <v>2012</v>
      </c>
      <c r="B27" s="156">
        <v>4602.1000000000004</v>
      </c>
      <c r="C27" s="157">
        <v>31.3</v>
      </c>
      <c r="D27" s="156">
        <v>4309.1000000000004</v>
      </c>
      <c r="E27" s="156">
        <v>29.3</v>
      </c>
    </row>
    <row r="28" spans="1:5" x14ac:dyDescent="0.25">
      <c r="A28" s="13">
        <v>2013</v>
      </c>
      <c r="B28" s="156">
        <v>4634.1000000000004</v>
      </c>
      <c r="C28" s="157">
        <v>31.1</v>
      </c>
      <c r="D28" s="156">
        <v>4342.8</v>
      </c>
      <c r="E28" s="156">
        <v>29.2</v>
      </c>
    </row>
    <row r="29" spans="1:5" x14ac:dyDescent="0.25">
      <c r="A29" s="13">
        <v>2014</v>
      </c>
      <c r="B29" s="156">
        <v>4565.8</v>
      </c>
      <c r="C29" s="157">
        <v>30.4</v>
      </c>
      <c r="D29" s="156">
        <v>4264</v>
      </c>
      <c r="E29" s="156">
        <v>28.4</v>
      </c>
    </row>
    <row r="30" spans="1:5" x14ac:dyDescent="0.25">
      <c r="A30" s="13">
        <v>2015</v>
      </c>
      <c r="B30" s="156">
        <v>4619.8999999999996</v>
      </c>
      <c r="C30" s="157">
        <v>30.6</v>
      </c>
      <c r="D30" s="156">
        <v>4313.5</v>
      </c>
      <c r="E30" s="156">
        <v>28.6</v>
      </c>
    </row>
    <row r="31" spans="1:5" x14ac:dyDescent="0.25">
      <c r="A31" s="13">
        <v>2016</v>
      </c>
      <c r="B31" s="156">
        <v>4606.2</v>
      </c>
      <c r="C31" s="157">
        <v>30.4</v>
      </c>
      <c r="D31" s="156">
        <v>4314.1000000000004</v>
      </c>
      <c r="E31" s="156">
        <v>28.4</v>
      </c>
    </row>
    <row r="32" spans="1:5" x14ac:dyDescent="0.25">
      <c r="A32" s="13">
        <v>2017</v>
      </c>
      <c r="B32" s="156">
        <v>4719.2</v>
      </c>
      <c r="C32" s="157">
        <v>30.4</v>
      </c>
      <c r="D32" s="156">
        <v>4411.2</v>
      </c>
      <c r="E32" s="156">
        <v>28.4</v>
      </c>
    </row>
    <row r="33" spans="1:5" x14ac:dyDescent="0.25">
      <c r="A33" s="13">
        <v>2018</v>
      </c>
      <c r="B33" s="156">
        <v>4727.1000000000004</v>
      </c>
      <c r="C33" s="157">
        <v>30</v>
      </c>
      <c r="D33" s="156">
        <v>4413.5</v>
      </c>
      <c r="E33" s="156">
        <v>28</v>
      </c>
    </row>
    <row r="34" spans="1:5" x14ac:dyDescent="0.25">
      <c r="A34" s="13">
        <v>2019</v>
      </c>
      <c r="B34" s="156">
        <v>4875.2</v>
      </c>
      <c r="C34" s="157">
        <v>30.2</v>
      </c>
      <c r="D34" s="156">
        <v>4561.7</v>
      </c>
      <c r="E34" s="156">
        <v>28.3</v>
      </c>
    </row>
    <row r="35" spans="1:5" x14ac:dyDescent="0.25">
      <c r="A35" s="13">
        <v>2020</v>
      </c>
      <c r="B35" s="156">
        <v>4773.1000000000004</v>
      </c>
      <c r="C35" s="157">
        <v>31.3</v>
      </c>
      <c r="D35" s="156">
        <v>4477.8</v>
      </c>
      <c r="E35" s="156">
        <v>29.4</v>
      </c>
    </row>
    <row r="37" spans="1:5" x14ac:dyDescent="0.25">
      <c r="A37" s="4" t="s">
        <v>7</v>
      </c>
    </row>
    <row r="39" spans="1:5" x14ac:dyDescent="0.25">
      <c r="A39" s="4" t="s">
        <v>8</v>
      </c>
    </row>
    <row r="40" spans="1:5" ht="409.5" x14ac:dyDescent="0.25">
      <c r="A40" s="4">
        <v>1</v>
      </c>
      <c r="B40" s="145" t="s">
        <v>231</v>
      </c>
    </row>
    <row r="41" spans="1:5" x14ac:dyDescent="0.25">
      <c r="A41" s="4">
        <v>2</v>
      </c>
      <c r="B41" s="145" t="s">
        <v>232</v>
      </c>
    </row>
    <row r="42" spans="1:5" ht="375" x14ac:dyDescent="0.25">
      <c r="A42" s="4">
        <v>3</v>
      </c>
      <c r="B42" s="145" t="s">
        <v>927</v>
      </c>
    </row>
    <row r="43" spans="1:5" ht="105" x14ac:dyDescent="0.25">
      <c r="A43" s="4">
        <v>4</v>
      </c>
      <c r="B43" s="145" t="s">
        <v>928</v>
      </c>
    </row>
    <row r="44" spans="1:5" ht="90" x14ac:dyDescent="0.25">
      <c r="A44" s="4">
        <v>5</v>
      </c>
      <c r="B44" s="145" t="s">
        <v>929</v>
      </c>
    </row>
    <row r="45" spans="1:5" ht="30" x14ac:dyDescent="0.25">
      <c r="A45" s="4">
        <v>6</v>
      </c>
      <c r="B45" s="145" t="s">
        <v>930</v>
      </c>
    </row>
    <row r="46" spans="1:5" ht="60" x14ac:dyDescent="0.25">
      <c r="A46" s="4">
        <v>7</v>
      </c>
      <c r="B46" s="145" t="s">
        <v>931</v>
      </c>
    </row>
    <row r="47" spans="1:5" ht="60" x14ac:dyDescent="0.25">
      <c r="A47" s="4">
        <v>8</v>
      </c>
      <c r="B47" s="145" t="s">
        <v>932</v>
      </c>
    </row>
    <row r="49" spans="1:1" x14ac:dyDescent="0.25">
      <c r="A49" s="4" t="s">
        <v>933</v>
      </c>
    </row>
    <row r="50" spans="1:1" x14ac:dyDescent="0.25">
      <c r="A50" s="4" t="s">
        <v>934</v>
      </c>
    </row>
    <row r="51" spans="1:1" x14ac:dyDescent="0.25">
      <c r="A51" s="4" t="s">
        <v>935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B6F10-E467-4B9B-9AAC-FC7ABF98FBF5}">
  <dimension ref="A1:D40"/>
  <sheetViews>
    <sheetView workbookViewId="0">
      <selection activeCell="A4" sqref="A4"/>
    </sheetView>
  </sheetViews>
  <sheetFormatPr defaultRowHeight="15" x14ac:dyDescent="0.25"/>
  <cols>
    <col min="1" max="1" width="9.140625" style="4"/>
    <col min="2" max="5" width="15.7109375" style="4" customWidth="1"/>
    <col min="6" max="16384" width="9.140625" style="4"/>
  </cols>
  <sheetData>
    <row r="1" spans="1:4" x14ac:dyDescent="0.25">
      <c r="A1" s="4" t="s">
        <v>939</v>
      </c>
    </row>
    <row r="2" spans="1:4" x14ac:dyDescent="0.25">
      <c r="A2" s="4" t="s">
        <v>0</v>
      </c>
    </row>
    <row r="3" spans="1:4" x14ac:dyDescent="0.25">
      <c r="A3" s="4" t="s">
        <v>940</v>
      </c>
    </row>
    <row r="4" spans="1:4" x14ac:dyDescent="0.25">
      <c r="A4" s="4" t="s">
        <v>941</v>
      </c>
    </row>
    <row r="5" spans="1:4" x14ac:dyDescent="0.25">
      <c r="B5" s="4" t="s">
        <v>2</v>
      </c>
    </row>
    <row r="6" spans="1:4" x14ac:dyDescent="0.25">
      <c r="B6" s="4" t="s">
        <v>3</v>
      </c>
    </row>
    <row r="7" spans="1:4" ht="45" x14ac:dyDescent="0.25">
      <c r="A7" s="4" t="s">
        <v>4</v>
      </c>
      <c r="B7" s="145" t="s">
        <v>942</v>
      </c>
      <c r="C7" s="145" t="s">
        <v>943</v>
      </c>
      <c r="D7" s="145" t="s">
        <v>944</v>
      </c>
    </row>
    <row r="8" spans="1:4" x14ac:dyDescent="0.25">
      <c r="B8" s="4" t="s">
        <v>6</v>
      </c>
      <c r="D8" s="4" t="s">
        <v>230</v>
      </c>
    </row>
    <row r="9" spans="1:4" x14ac:dyDescent="0.25">
      <c r="A9" s="4">
        <v>1976</v>
      </c>
      <c r="B9" s="2">
        <v>2773.4</v>
      </c>
      <c r="C9" s="2">
        <v>8546.9</v>
      </c>
      <c r="D9" s="4">
        <v>32.4</v>
      </c>
    </row>
    <row r="10" spans="1:4" x14ac:dyDescent="0.25">
      <c r="A10" s="4">
        <v>1977</v>
      </c>
      <c r="B10" s="2">
        <v>2816.7</v>
      </c>
      <c r="C10" s="2">
        <v>8634.9</v>
      </c>
      <c r="D10" s="4">
        <v>32.6</v>
      </c>
    </row>
    <row r="11" spans="1:4" x14ac:dyDescent="0.25">
      <c r="A11" s="4">
        <v>1978</v>
      </c>
      <c r="B11" s="2">
        <v>2901.1</v>
      </c>
      <c r="C11" s="2">
        <v>8976.1</v>
      </c>
      <c r="D11" s="4">
        <v>32.299999999999997</v>
      </c>
    </row>
    <row r="12" spans="1:4" x14ac:dyDescent="0.25">
      <c r="A12" s="4">
        <v>1979</v>
      </c>
      <c r="B12" s="2">
        <v>3029</v>
      </c>
      <c r="C12" s="2">
        <v>9330.7999999999993</v>
      </c>
      <c r="D12" s="4">
        <v>32.5</v>
      </c>
    </row>
    <row r="13" spans="1:4" x14ac:dyDescent="0.25">
      <c r="A13" s="4">
        <v>1980</v>
      </c>
      <c r="B13" s="2">
        <v>3085.6</v>
      </c>
      <c r="C13" s="2">
        <v>9552.9</v>
      </c>
      <c r="D13" s="4">
        <v>32.299999999999997</v>
      </c>
    </row>
    <row r="14" spans="1:4" x14ac:dyDescent="0.25">
      <c r="A14" s="4">
        <v>1981</v>
      </c>
      <c r="B14" s="2">
        <v>3153.5</v>
      </c>
      <c r="C14" s="2">
        <v>9617.7999999999993</v>
      </c>
      <c r="D14" s="4">
        <v>32.799999999999997</v>
      </c>
    </row>
    <row r="15" spans="1:4" x14ac:dyDescent="0.25">
      <c r="A15" s="4">
        <v>1982</v>
      </c>
      <c r="B15" s="2">
        <v>3048.1</v>
      </c>
      <c r="C15" s="2">
        <v>9121.1</v>
      </c>
      <c r="D15" s="4">
        <v>33.4</v>
      </c>
    </row>
    <row r="16" spans="1:4" x14ac:dyDescent="0.25">
      <c r="A16" s="4">
        <v>1983</v>
      </c>
      <c r="B16" s="2">
        <v>3383.4</v>
      </c>
      <c r="C16" s="2">
        <v>9474.7000000000007</v>
      </c>
      <c r="D16" s="4">
        <v>35.700000000000003</v>
      </c>
    </row>
    <row r="17" spans="1:4" x14ac:dyDescent="0.25">
      <c r="A17" s="4">
        <v>1984</v>
      </c>
      <c r="B17" s="2">
        <v>3431.6</v>
      </c>
      <c r="C17" s="2">
        <v>9678.6</v>
      </c>
      <c r="D17" s="4">
        <v>35.5</v>
      </c>
    </row>
    <row r="18" spans="1:4" x14ac:dyDescent="0.25">
      <c r="A18" s="4">
        <v>1985</v>
      </c>
      <c r="B18" s="2">
        <v>3484.9</v>
      </c>
      <c r="C18" s="2">
        <v>10009.1</v>
      </c>
      <c r="D18" s="4">
        <v>34.799999999999997</v>
      </c>
    </row>
    <row r="19" spans="1:4" x14ac:dyDescent="0.25">
      <c r="A19" s="4">
        <v>1986</v>
      </c>
      <c r="B19" s="2">
        <v>3595.4</v>
      </c>
      <c r="C19" s="2">
        <v>10282.700000000001</v>
      </c>
      <c r="D19" s="4">
        <v>35</v>
      </c>
    </row>
    <row r="20" spans="1:4" x14ac:dyDescent="0.25">
      <c r="A20" s="4">
        <v>1987</v>
      </c>
      <c r="B20" s="2">
        <v>3662.1</v>
      </c>
      <c r="C20" s="2">
        <v>10709.5</v>
      </c>
      <c r="D20" s="4">
        <v>34.200000000000003</v>
      </c>
    </row>
    <row r="21" spans="1:4" x14ac:dyDescent="0.25">
      <c r="A21" s="4">
        <v>1988</v>
      </c>
      <c r="B21" s="2">
        <v>3772.8</v>
      </c>
      <c r="C21" s="2">
        <v>10939.7</v>
      </c>
      <c r="D21" s="4">
        <v>34.5</v>
      </c>
    </row>
    <row r="22" spans="1:4" x14ac:dyDescent="0.25">
      <c r="A22" s="4">
        <v>1989</v>
      </c>
      <c r="B22" s="2">
        <v>3873.1</v>
      </c>
      <c r="C22" s="2">
        <v>11136.6</v>
      </c>
      <c r="D22" s="4">
        <v>34.799999999999997</v>
      </c>
    </row>
    <row r="23" spans="1:4" x14ac:dyDescent="0.25">
      <c r="A23" s="4">
        <v>1990</v>
      </c>
      <c r="B23" s="2">
        <v>3887.6</v>
      </c>
      <c r="C23" s="2">
        <v>10949.9</v>
      </c>
      <c r="D23" s="4">
        <v>35.5</v>
      </c>
    </row>
    <row r="24" spans="1:4" x14ac:dyDescent="0.25">
      <c r="A24" s="4">
        <v>1991</v>
      </c>
      <c r="B24" s="2">
        <v>3888.2</v>
      </c>
      <c r="C24" s="2">
        <v>10778.4</v>
      </c>
      <c r="D24" s="4">
        <v>36.1</v>
      </c>
    </row>
    <row r="25" spans="1:4" x14ac:dyDescent="0.25">
      <c r="A25" s="4">
        <v>1992</v>
      </c>
      <c r="B25" s="2">
        <v>3854.8</v>
      </c>
      <c r="C25" s="2">
        <v>10717.6</v>
      </c>
      <c r="D25" s="4">
        <v>36</v>
      </c>
    </row>
    <row r="26" spans="1:4" x14ac:dyDescent="0.25">
      <c r="A26" s="4">
        <v>1993</v>
      </c>
      <c r="B26" s="2">
        <v>3824</v>
      </c>
      <c r="C26" s="2">
        <v>10757.1</v>
      </c>
      <c r="D26" s="4">
        <v>35.5</v>
      </c>
    </row>
    <row r="27" spans="1:4" x14ac:dyDescent="0.25">
      <c r="A27" s="4">
        <v>1994</v>
      </c>
      <c r="B27" s="2">
        <v>3842.6</v>
      </c>
      <c r="C27" s="2">
        <v>11149.6</v>
      </c>
      <c r="D27" s="4">
        <v>34.5</v>
      </c>
    </row>
    <row r="28" spans="1:4" x14ac:dyDescent="0.25">
      <c r="A28" s="4">
        <v>1995</v>
      </c>
      <c r="B28" s="2">
        <v>3906.5</v>
      </c>
      <c r="C28" s="2">
        <v>11149.4</v>
      </c>
      <c r="D28" s="4">
        <v>35</v>
      </c>
    </row>
    <row r="30" spans="1:4" x14ac:dyDescent="0.25">
      <c r="A30" s="4" t="s">
        <v>7</v>
      </c>
    </row>
    <row r="32" spans="1:4" x14ac:dyDescent="0.25">
      <c r="A32" s="4" t="s">
        <v>8</v>
      </c>
    </row>
    <row r="33" spans="1:2" x14ac:dyDescent="0.25">
      <c r="A33" s="4">
        <v>1</v>
      </c>
      <c r="B33" s="4" t="s">
        <v>945</v>
      </c>
    </row>
    <row r="34" spans="1:2" x14ac:dyDescent="0.25">
      <c r="A34" s="4">
        <v>2</v>
      </c>
      <c r="B34" s="4" t="s">
        <v>946</v>
      </c>
    </row>
    <row r="35" spans="1:2" x14ac:dyDescent="0.25">
      <c r="A35" s="4">
        <v>3</v>
      </c>
      <c r="B35" s="4" t="s">
        <v>947</v>
      </c>
    </row>
    <row r="36" spans="1:2" x14ac:dyDescent="0.25">
      <c r="A36" s="4">
        <v>4</v>
      </c>
      <c r="B36" s="4" t="s">
        <v>948</v>
      </c>
    </row>
    <row r="38" spans="1:2" x14ac:dyDescent="0.25">
      <c r="A38" s="4" t="s">
        <v>949</v>
      </c>
    </row>
    <row r="39" spans="1:2" x14ac:dyDescent="0.25">
      <c r="A39" s="4" t="s">
        <v>950</v>
      </c>
    </row>
    <row r="40" spans="1:2" x14ac:dyDescent="0.25">
      <c r="A40" s="4" t="s">
        <v>951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36F3-E341-4DE0-A31F-4CF7516F3FB1}">
  <dimension ref="A1:S62"/>
  <sheetViews>
    <sheetView workbookViewId="0">
      <selection activeCell="A4" sqref="A4"/>
    </sheetView>
  </sheetViews>
  <sheetFormatPr defaultRowHeight="15" x14ac:dyDescent="0.25"/>
  <cols>
    <col min="1" max="1" width="14.85546875" customWidth="1"/>
    <col min="2" max="2" width="15" style="4" customWidth="1"/>
    <col min="3" max="3" width="14.5703125" customWidth="1"/>
    <col min="4" max="4" width="17.28515625" customWidth="1"/>
    <col min="5" max="5" width="14.140625" customWidth="1"/>
    <col min="6" max="6" width="16.140625" customWidth="1"/>
    <col min="7" max="7" width="13.28515625" customWidth="1"/>
    <col min="8" max="9" width="11.85546875" customWidth="1"/>
    <col min="12" max="12" width="21.5703125" customWidth="1"/>
    <col min="13" max="13" width="15.140625" customWidth="1"/>
    <col min="14" max="14" width="7.85546875" customWidth="1"/>
    <col min="15" max="15" width="12.42578125" customWidth="1"/>
    <col min="16" max="16" width="13.85546875" customWidth="1"/>
    <col min="17" max="17" width="16" customWidth="1"/>
    <col min="18" max="18" width="13.28515625" style="4" customWidth="1"/>
    <col min="19" max="20" width="13.28515625" customWidth="1"/>
    <col min="21" max="21" width="11.5703125" bestFit="1" customWidth="1"/>
  </cols>
  <sheetData>
    <row r="1" spans="1:19" x14ac:dyDescent="0.25">
      <c r="A1" t="s">
        <v>395</v>
      </c>
    </row>
    <row r="2" spans="1:19" x14ac:dyDescent="0.25">
      <c r="A2" t="s">
        <v>0</v>
      </c>
    </row>
    <row r="3" spans="1:19" x14ac:dyDescent="0.25">
      <c r="A3" t="s">
        <v>396</v>
      </c>
    </row>
    <row r="4" spans="1:19" x14ac:dyDescent="0.25">
      <c r="A4" t="s">
        <v>1</v>
      </c>
    </row>
    <row r="6" spans="1:19" x14ac:dyDescent="0.25">
      <c r="B6" s="4" t="s">
        <v>2</v>
      </c>
      <c r="C6" s="4" t="s">
        <v>2</v>
      </c>
      <c r="D6" t="s">
        <v>2</v>
      </c>
      <c r="R6"/>
      <c r="S6" s="4"/>
    </row>
    <row r="7" spans="1:19" s="17" customFormat="1" ht="75" x14ac:dyDescent="0.25">
      <c r="B7" s="98" t="s">
        <v>745</v>
      </c>
      <c r="C7" s="98" t="s">
        <v>474</v>
      </c>
      <c r="D7" s="17" t="s">
        <v>397</v>
      </c>
      <c r="E7" s="17" t="s">
        <v>398</v>
      </c>
      <c r="F7" s="17" t="s">
        <v>399</v>
      </c>
      <c r="G7" s="17" t="s">
        <v>400</v>
      </c>
      <c r="H7" s="17" t="s">
        <v>401</v>
      </c>
      <c r="I7" s="17" t="s">
        <v>402</v>
      </c>
      <c r="J7" s="17" t="s">
        <v>403</v>
      </c>
      <c r="M7" s="17" t="s">
        <v>749</v>
      </c>
      <c r="P7" s="17" t="s">
        <v>750</v>
      </c>
    </row>
    <row r="8" spans="1:19" x14ac:dyDescent="0.25">
      <c r="A8" t="s">
        <v>4</v>
      </c>
      <c r="B8" s="4" t="s">
        <v>733</v>
      </c>
      <c r="C8" s="4" t="s">
        <v>733</v>
      </c>
      <c r="D8" t="s">
        <v>404</v>
      </c>
      <c r="E8" t="s">
        <v>404</v>
      </c>
      <c r="F8" t="s">
        <v>404</v>
      </c>
      <c r="G8" t="s">
        <v>404</v>
      </c>
      <c r="H8" t="s">
        <v>404</v>
      </c>
      <c r="I8" t="s">
        <v>404</v>
      </c>
      <c r="J8" t="s">
        <v>404</v>
      </c>
      <c r="N8" s="7"/>
      <c r="R8"/>
      <c r="S8" s="4"/>
    </row>
    <row r="9" spans="1:19" x14ac:dyDescent="0.25">
      <c r="B9" s="4" t="s">
        <v>408</v>
      </c>
      <c r="C9" s="4" t="s">
        <v>734</v>
      </c>
      <c r="D9" t="s">
        <v>405</v>
      </c>
      <c r="E9" t="s">
        <v>406</v>
      </c>
      <c r="F9" t="s">
        <v>407</v>
      </c>
      <c r="G9" t="s">
        <v>408</v>
      </c>
      <c r="H9" t="s">
        <v>409</v>
      </c>
      <c r="I9" t="s">
        <v>410</v>
      </c>
      <c r="J9" t="s">
        <v>30</v>
      </c>
      <c r="N9" s="7"/>
      <c r="R9"/>
      <c r="S9" s="4"/>
    </row>
    <row r="10" spans="1:19" x14ac:dyDescent="0.25">
      <c r="A10">
        <v>1997</v>
      </c>
      <c r="B10" s="1">
        <v>837504977</v>
      </c>
      <c r="C10" s="1">
        <v>1170662312</v>
      </c>
      <c r="D10" s="1">
        <v>14039440</v>
      </c>
      <c r="E10" s="22">
        <v>25236966.300000001</v>
      </c>
      <c r="F10" s="1">
        <v>1798</v>
      </c>
      <c r="G10" s="1">
        <v>492120478</v>
      </c>
      <c r="H10">
        <v>46.4</v>
      </c>
      <c r="I10">
        <v>19.5</v>
      </c>
      <c r="J10">
        <v>58.8</v>
      </c>
      <c r="L10" s="35"/>
      <c r="M10" s="15">
        <f>C10*N10/100</f>
        <v>1265580877.8378382</v>
      </c>
      <c r="N10" s="4">
        <f>'T4'!B42/'T4'!$B$37*100</f>
        <v>108.10810810810814</v>
      </c>
      <c r="P10" s="49">
        <f t="shared" ref="P10:P28" si="0">1000*Q10</f>
        <v>767343331.13090003</v>
      </c>
      <c r="Q10" s="15">
        <v>767343.33113090007</v>
      </c>
      <c r="S10" s="4"/>
    </row>
    <row r="11" spans="1:19" x14ac:dyDescent="0.25">
      <c r="A11">
        <v>1998</v>
      </c>
      <c r="B11" s="1">
        <v>867549873</v>
      </c>
      <c r="C11" s="1">
        <v>1214469891</v>
      </c>
      <c r="D11" s="1">
        <v>14353405</v>
      </c>
      <c r="E11" s="2">
        <v>25741385</v>
      </c>
      <c r="F11" s="1">
        <v>1793</v>
      </c>
      <c r="G11" s="1">
        <v>518823636</v>
      </c>
      <c r="H11">
        <v>47.2</v>
      </c>
      <c r="I11">
        <v>20.16</v>
      </c>
      <c r="J11">
        <v>59.8</v>
      </c>
      <c r="L11" s="35"/>
      <c r="M11" s="15">
        <f t="shared" ref="M11:M32" si="1">C11*N11/100</f>
        <v>1311116894.3378379</v>
      </c>
      <c r="N11" s="4">
        <f>'T4'!B43/'T4'!$B$37*100</f>
        <v>107.95795795795797</v>
      </c>
      <c r="P11" s="49">
        <f t="shared" si="0"/>
        <v>796853670.50759995</v>
      </c>
      <c r="Q11" s="15">
        <v>796853.67050759995</v>
      </c>
      <c r="S11" s="4"/>
    </row>
    <row r="12" spans="1:19" x14ac:dyDescent="0.25">
      <c r="A12">
        <v>1999</v>
      </c>
      <c r="B12" s="1">
        <v>930263747</v>
      </c>
      <c r="C12" s="1">
        <v>1277350902</v>
      </c>
      <c r="D12" s="1">
        <v>14729045</v>
      </c>
      <c r="E12" s="2">
        <v>26403278.699999999</v>
      </c>
      <c r="F12" s="1">
        <v>1793</v>
      </c>
      <c r="G12" s="1">
        <v>545687177</v>
      </c>
      <c r="H12">
        <v>48.4</v>
      </c>
      <c r="I12">
        <v>20.67</v>
      </c>
      <c r="J12">
        <v>58.7</v>
      </c>
      <c r="L12" s="35"/>
      <c r="M12" s="15">
        <f t="shared" si="1"/>
        <v>1403935225.6216216</v>
      </c>
      <c r="N12" s="4">
        <f>'T4'!B44/'T4'!$B$37*100</f>
        <v>109.90990990990991</v>
      </c>
      <c r="P12" s="49">
        <f t="shared" si="0"/>
        <v>860428818.67379999</v>
      </c>
      <c r="Q12" s="15">
        <v>860428.81867379998</v>
      </c>
      <c r="S12" s="4"/>
    </row>
    <row r="13" spans="1:19" x14ac:dyDescent="0.25">
      <c r="A13">
        <v>2000</v>
      </c>
      <c r="B13" s="1">
        <v>1023768017</v>
      </c>
      <c r="C13" s="1">
        <v>1345339414</v>
      </c>
      <c r="D13" s="1">
        <v>15068085</v>
      </c>
      <c r="E13" s="2">
        <v>26924816.5</v>
      </c>
      <c r="F13" s="1">
        <v>1787</v>
      </c>
      <c r="G13" s="1">
        <v>590374885</v>
      </c>
      <c r="H13">
        <v>50</v>
      </c>
      <c r="I13">
        <v>21.93</v>
      </c>
      <c r="J13">
        <v>57.7</v>
      </c>
      <c r="L13" s="35"/>
      <c r="M13" s="15">
        <f t="shared" si="1"/>
        <v>1543302270.714715</v>
      </c>
      <c r="N13" s="4">
        <f>'T4'!B45/'T4'!$B$37*100</f>
        <v>114.71471471471473</v>
      </c>
      <c r="P13" s="49">
        <f t="shared" si="0"/>
        <v>950298065.52020001</v>
      </c>
      <c r="Q13" s="15">
        <v>950298.06552020006</v>
      </c>
      <c r="S13" s="4"/>
    </row>
    <row r="14" spans="1:19" x14ac:dyDescent="0.25">
      <c r="A14">
        <v>2001</v>
      </c>
      <c r="B14" s="1">
        <v>1061611048</v>
      </c>
      <c r="C14" s="1">
        <v>1366589255</v>
      </c>
      <c r="D14" s="1">
        <v>15207665</v>
      </c>
      <c r="E14" s="22">
        <v>26976415.699999999</v>
      </c>
      <c r="F14" s="1">
        <v>1774</v>
      </c>
      <c r="G14" s="1">
        <v>612122508</v>
      </c>
      <c r="H14">
        <v>50.7</v>
      </c>
      <c r="I14">
        <v>22.69</v>
      </c>
      <c r="J14">
        <v>57.7</v>
      </c>
      <c r="L14" s="35"/>
      <c r="M14" s="15">
        <f t="shared" si="1"/>
        <v>1594354130.8333335</v>
      </c>
      <c r="N14" s="4">
        <f>'T4'!B46/'T4'!$B$37*100</f>
        <v>116.66666666666667</v>
      </c>
      <c r="P14" s="49">
        <f t="shared" si="0"/>
        <v>983136746.06779993</v>
      </c>
      <c r="Q14" s="15">
        <v>983136.74606779998</v>
      </c>
      <c r="S14" s="4"/>
    </row>
    <row r="15" spans="1:19" x14ac:dyDescent="0.25">
      <c r="A15">
        <v>2002</v>
      </c>
      <c r="B15" s="1">
        <v>1100838895</v>
      </c>
      <c r="C15" s="1">
        <v>1411065560</v>
      </c>
      <c r="D15" s="1">
        <v>15580815</v>
      </c>
      <c r="E15" s="2">
        <v>27346905.100000001</v>
      </c>
      <c r="F15" s="1">
        <v>1755</v>
      </c>
      <c r="G15" s="1">
        <v>635060380</v>
      </c>
      <c r="H15">
        <v>51.6</v>
      </c>
      <c r="I15">
        <v>23.22</v>
      </c>
      <c r="J15">
        <v>57.7</v>
      </c>
      <c r="L15" s="35"/>
      <c r="M15" s="15">
        <f t="shared" si="1"/>
        <v>1665311606.8468466</v>
      </c>
      <c r="N15" s="4">
        <f>'T4'!B47/'T4'!$B$37*100</f>
        <v>118.01801801801801</v>
      </c>
      <c r="P15" s="49">
        <f t="shared" si="0"/>
        <v>1018511393.3250999</v>
      </c>
      <c r="Q15" s="15">
        <v>1018511.3933251</v>
      </c>
      <c r="S15" s="4"/>
    </row>
    <row r="16" spans="1:19" x14ac:dyDescent="0.25">
      <c r="A16">
        <v>2003</v>
      </c>
      <c r="B16" s="1">
        <v>1161030967</v>
      </c>
      <c r="C16" s="1">
        <v>1437776742</v>
      </c>
      <c r="D16" s="1">
        <v>15917895</v>
      </c>
      <c r="E16" s="2">
        <v>27770531.699999999</v>
      </c>
      <c r="F16" s="1">
        <v>1745</v>
      </c>
      <c r="G16" s="1">
        <v>661777078</v>
      </c>
      <c r="H16">
        <v>51.8</v>
      </c>
      <c r="I16">
        <v>23.83</v>
      </c>
      <c r="J16">
        <v>57</v>
      </c>
      <c r="L16" s="35"/>
      <c r="M16" s="15">
        <f t="shared" si="1"/>
        <v>1752965036.7927926</v>
      </c>
      <c r="N16" s="4">
        <f>'T4'!B48/'T4'!$B$37*100</f>
        <v>121.92192192192192</v>
      </c>
      <c r="P16" s="49">
        <f t="shared" si="0"/>
        <v>1076535977.9171999</v>
      </c>
      <c r="Q16" s="15">
        <v>1076535.9779172</v>
      </c>
      <c r="S16" s="4"/>
    </row>
    <row r="17" spans="1:19" x14ac:dyDescent="0.25">
      <c r="A17">
        <v>2004</v>
      </c>
      <c r="B17" s="1">
        <v>1237188029</v>
      </c>
      <c r="C17" s="1">
        <v>1485280242</v>
      </c>
      <c r="D17" s="1">
        <v>16179200</v>
      </c>
      <c r="E17" s="2">
        <v>28388780.100000001</v>
      </c>
      <c r="F17" s="1">
        <v>1755</v>
      </c>
      <c r="G17" s="1">
        <v>698108678</v>
      </c>
      <c r="H17">
        <v>52.3</v>
      </c>
      <c r="I17">
        <v>24.59</v>
      </c>
      <c r="J17">
        <v>56.4</v>
      </c>
      <c r="L17" s="35"/>
      <c r="M17" s="15">
        <f t="shared" si="1"/>
        <v>1871096280.8378379</v>
      </c>
      <c r="N17" s="4">
        <f>'T4'!B49/'T4'!$B$37*100</f>
        <v>125.97597597597598</v>
      </c>
      <c r="P17" s="49">
        <f t="shared" si="0"/>
        <v>1147699463.9472001</v>
      </c>
      <c r="Q17" s="15">
        <v>1147699.4639472</v>
      </c>
      <c r="S17" s="4"/>
    </row>
    <row r="18" spans="1:19" x14ac:dyDescent="0.25">
      <c r="A18">
        <v>2005</v>
      </c>
      <c r="B18" s="1">
        <v>1319320004</v>
      </c>
      <c r="C18" s="1">
        <v>1532147073</v>
      </c>
      <c r="D18" s="1">
        <v>16427045</v>
      </c>
      <c r="E18" s="2">
        <v>28661966.5</v>
      </c>
      <c r="F18" s="1">
        <v>1745</v>
      </c>
      <c r="G18" s="1">
        <v>736368763</v>
      </c>
      <c r="H18">
        <v>53.5</v>
      </c>
      <c r="I18">
        <v>25.69</v>
      </c>
      <c r="J18">
        <v>55.8</v>
      </c>
      <c r="L18" s="35"/>
      <c r="M18" s="15">
        <f t="shared" si="1"/>
        <v>1989950777.9954953</v>
      </c>
      <c r="N18" s="4">
        <f>'T4'!B50/'T4'!$B$37*100</f>
        <v>129.87987987987987</v>
      </c>
      <c r="P18" s="49">
        <f t="shared" si="0"/>
        <v>1224764663.2218001</v>
      </c>
      <c r="Q18" s="15">
        <v>1224764.6632218</v>
      </c>
      <c r="S18" s="4"/>
    </row>
    <row r="19" spans="1:19" x14ac:dyDescent="0.25">
      <c r="A19">
        <v>2006</v>
      </c>
      <c r="B19" s="1">
        <v>1391514020</v>
      </c>
      <c r="C19" s="1">
        <v>1575073271</v>
      </c>
      <c r="D19" s="1">
        <v>16686930</v>
      </c>
      <c r="E19" s="2">
        <v>29106526.800000001</v>
      </c>
      <c r="F19" s="1">
        <v>1744</v>
      </c>
      <c r="G19" s="1">
        <v>781821689</v>
      </c>
      <c r="H19">
        <v>54.1</v>
      </c>
      <c r="I19">
        <v>26.86</v>
      </c>
      <c r="J19">
        <v>56.2</v>
      </c>
      <c r="L19" s="35"/>
      <c r="M19" s="15">
        <f t="shared" si="1"/>
        <v>2097732719.7852859</v>
      </c>
      <c r="N19" s="4">
        <f>'T4'!B51/'T4'!$B$37*100</f>
        <v>133.18318318318322</v>
      </c>
      <c r="P19" s="49">
        <f t="shared" si="0"/>
        <v>1295362427.4468999</v>
      </c>
      <c r="Q19" s="15">
        <v>1295362.4274468999</v>
      </c>
      <c r="S19" s="4"/>
    </row>
    <row r="20" spans="1:19" x14ac:dyDescent="0.25">
      <c r="A20">
        <v>2007</v>
      </c>
      <c r="B20" s="1">
        <v>1468929334</v>
      </c>
      <c r="C20" s="1">
        <v>1606281630</v>
      </c>
      <c r="D20" s="1">
        <v>17038855</v>
      </c>
      <c r="E20" s="2">
        <v>29711441.800000001</v>
      </c>
      <c r="F20" s="1">
        <v>1744</v>
      </c>
      <c r="G20" s="1">
        <v>830471232</v>
      </c>
      <c r="H20">
        <v>54.1</v>
      </c>
      <c r="I20">
        <v>27.95</v>
      </c>
      <c r="J20">
        <v>56.5</v>
      </c>
      <c r="L20" s="35"/>
      <c r="M20" s="15">
        <f t="shared" si="1"/>
        <v>2209240199.8198195</v>
      </c>
      <c r="N20" s="4">
        <f>'T4'!B52/'T4'!$B$37*100</f>
        <v>137.53753753753753</v>
      </c>
      <c r="P20" s="49">
        <f t="shared" si="0"/>
        <v>1366810744.9999998</v>
      </c>
      <c r="Q20" s="15">
        <v>1366810.7449999999</v>
      </c>
      <c r="S20" s="4"/>
    </row>
    <row r="21" spans="1:19" x14ac:dyDescent="0.25">
      <c r="A21">
        <v>2008</v>
      </c>
      <c r="B21" s="1">
        <v>1550931203</v>
      </c>
      <c r="C21" s="1">
        <v>1618165217</v>
      </c>
      <c r="D21" s="1">
        <v>17284825</v>
      </c>
      <c r="E21" s="2">
        <v>30095508.600000001</v>
      </c>
      <c r="F21" s="1">
        <v>1741</v>
      </c>
      <c r="G21" s="1">
        <v>868232164</v>
      </c>
      <c r="H21">
        <v>53.8</v>
      </c>
      <c r="I21">
        <v>28.85</v>
      </c>
      <c r="J21">
        <v>56</v>
      </c>
      <c r="L21" s="35"/>
      <c r="M21" s="15">
        <f t="shared" si="1"/>
        <v>2315482660.3618617</v>
      </c>
      <c r="N21" s="4">
        <f>'T4'!B53/'T4'!$B$37*100</f>
        <v>143.0930930930931</v>
      </c>
      <c r="P21" s="49">
        <f t="shared" si="0"/>
        <v>1442277230</v>
      </c>
      <c r="Q21" s="15">
        <v>1442277.23</v>
      </c>
      <c r="S21" s="4"/>
    </row>
    <row r="22" spans="1:19" x14ac:dyDescent="0.25">
      <c r="A22">
        <v>2009</v>
      </c>
      <c r="B22" s="1">
        <v>1465151830</v>
      </c>
      <c r="C22" s="1">
        <v>1565706530</v>
      </c>
      <c r="D22" s="1">
        <v>16986905</v>
      </c>
      <c r="E22" s="2">
        <v>29075274.600000001</v>
      </c>
      <c r="F22" s="1">
        <v>1712</v>
      </c>
      <c r="G22" s="1">
        <v>861036762</v>
      </c>
      <c r="H22">
        <v>53.9</v>
      </c>
      <c r="I22">
        <v>29.61</v>
      </c>
      <c r="J22">
        <v>58.8</v>
      </c>
      <c r="L22" s="35"/>
      <c r="M22" s="15">
        <f t="shared" si="1"/>
        <v>2188697867.0120125</v>
      </c>
      <c r="N22" s="4">
        <f>'T4'!B54/'T4'!$B$37*100</f>
        <v>139.78978978978981</v>
      </c>
      <c r="P22" s="49">
        <f t="shared" si="0"/>
        <v>1350856308.0000002</v>
      </c>
      <c r="Q22" s="15">
        <v>1350856.3080000002</v>
      </c>
      <c r="S22" s="4"/>
    </row>
    <row r="23" spans="1:19" x14ac:dyDescent="0.25">
      <c r="A23">
        <v>2010</v>
      </c>
      <c r="B23" s="1">
        <v>1555132149</v>
      </c>
      <c r="C23" s="1">
        <v>1620667840</v>
      </c>
      <c r="D23" s="1">
        <v>17299985</v>
      </c>
      <c r="E23" s="2">
        <v>29671692.399999999</v>
      </c>
      <c r="F23" s="1">
        <v>1715</v>
      </c>
      <c r="G23" s="1">
        <v>887677619</v>
      </c>
      <c r="H23">
        <v>54.6</v>
      </c>
      <c r="I23">
        <v>29.92</v>
      </c>
      <c r="J23">
        <v>57.1</v>
      </c>
      <c r="L23" s="35"/>
      <c r="M23" s="15">
        <f t="shared" si="1"/>
        <v>2328797481.8018022</v>
      </c>
      <c r="N23" s="4">
        <f>'T4'!B55/'T4'!$B$37*100</f>
        <v>143.69369369369372</v>
      </c>
      <c r="P23" s="49">
        <f t="shared" si="0"/>
        <v>1435583821</v>
      </c>
      <c r="Q23" s="15">
        <v>1435583.821</v>
      </c>
      <c r="S23" s="4"/>
    </row>
    <row r="24" spans="1:19" x14ac:dyDescent="0.25">
      <c r="A24">
        <v>2011</v>
      </c>
      <c r="B24" s="1">
        <v>1658212296</v>
      </c>
      <c r="C24" s="1">
        <v>1674111985</v>
      </c>
      <c r="D24" s="1">
        <v>17572655</v>
      </c>
      <c r="E24" s="2">
        <v>30113165</v>
      </c>
      <c r="F24" s="1">
        <v>1714</v>
      </c>
      <c r="G24" s="1">
        <v>933434706</v>
      </c>
      <c r="H24">
        <v>55.6</v>
      </c>
      <c r="I24">
        <v>31</v>
      </c>
      <c r="J24">
        <v>56.3</v>
      </c>
      <c r="L24" s="35"/>
      <c r="M24" s="15">
        <f t="shared" si="1"/>
        <v>2483517479.2492495</v>
      </c>
      <c r="N24" s="4">
        <f>'T4'!B56/'T4'!$B$37*100</f>
        <v>148.34834834834837</v>
      </c>
      <c r="P24" s="49">
        <f t="shared" si="0"/>
        <v>1533621589</v>
      </c>
      <c r="Q24" s="15">
        <v>1533621.5889999999</v>
      </c>
      <c r="S24" s="4"/>
    </row>
    <row r="25" spans="1:19" x14ac:dyDescent="0.25">
      <c r="A25">
        <v>2012</v>
      </c>
      <c r="B25" s="1">
        <v>1706035017</v>
      </c>
      <c r="C25" s="1">
        <v>1706035017</v>
      </c>
      <c r="D25" s="1">
        <v>17759995</v>
      </c>
      <c r="E25" s="2">
        <v>30576663.600000001</v>
      </c>
      <c r="F25" s="1">
        <v>1722</v>
      </c>
      <c r="G25" s="1">
        <v>973998267</v>
      </c>
      <c r="H25">
        <v>55.8</v>
      </c>
      <c r="I25">
        <v>31.85</v>
      </c>
      <c r="J25">
        <v>57.1</v>
      </c>
      <c r="L25" s="35"/>
      <c r="M25" s="15">
        <f t="shared" si="1"/>
        <v>2561614139.6396394</v>
      </c>
      <c r="N25" s="4">
        <f>'T4'!B57/'T4'!$B$37*100</f>
        <v>150.15015015015015</v>
      </c>
      <c r="P25" s="49">
        <f t="shared" si="0"/>
        <v>1575306956</v>
      </c>
      <c r="Q25" s="15">
        <v>1575306.956</v>
      </c>
      <c r="S25" s="4"/>
    </row>
    <row r="26" spans="1:19" x14ac:dyDescent="0.25">
      <c r="A26">
        <v>2013</v>
      </c>
      <c r="B26" s="1">
        <v>1777211767</v>
      </c>
      <c r="C26" s="1">
        <v>1749143732</v>
      </c>
      <c r="D26" s="1">
        <v>17994075</v>
      </c>
      <c r="E26" s="2">
        <v>30878712</v>
      </c>
      <c r="F26" s="1">
        <v>1716</v>
      </c>
      <c r="G26" s="1">
        <v>1012657222</v>
      </c>
      <c r="H26">
        <v>56.6</v>
      </c>
      <c r="I26">
        <v>32.79</v>
      </c>
      <c r="J26">
        <v>57</v>
      </c>
      <c r="L26" s="35"/>
      <c r="M26" s="15">
        <f t="shared" si="1"/>
        <v>2670989752.9189191</v>
      </c>
      <c r="N26" s="4">
        <f>'T4'!B58/'T4'!$B$37*100</f>
        <v>152.70270270270271</v>
      </c>
      <c r="P26" s="49">
        <f t="shared" si="0"/>
        <v>1639839458</v>
      </c>
      <c r="Q26" s="15">
        <v>1639839.4580000001</v>
      </c>
      <c r="S26" s="4"/>
    </row>
    <row r="27" spans="1:19" x14ac:dyDescent="0.25">
      <c r="A27">
        <v>2014</v>
      </c>
      <c r="B27" s="1">
        <v>1867752193</v>
      </c>
      <c r="C27" s="1">
        <v>1804169486</v>
      </c>
      <c r="D27" s="1">
        <v>18092385</v>
      </c>
      <c r="E27" s="2">
        <v>30953120.300000001</v>
      </c>
      <c r="F27" s="1">
        <v>1711</v>
      </c>
      <c r="G27" s="1">
        <v>1050335806</v>
      </c>
      <c r="H27">
        <v>58.3</v>
      </c>
      <c r="I27">
        <v>33.93</v>
      </c>
      <c r="J27">
        <v>56.2</v>
      </c>
      <c r="L27" s="35"/>
      <c r="M27" s="15">
        <f t="shared" si="1"/>
        <v>2809194830.3033037</v>
      </c>
      <c r="N27" s="4">
        <f>'T4'!B59/'T4'!$B$37*100</f>
        <v>155.70570570570572</v>
      </c>
      <c r="P27" s="49">
        <f t="shared" si="0"/>
        <v>1719348770</v>
      </c>
      <c r="Q27" s="15">
        <v>1719348.77</v>
      </c>
      <c r="S27" s="4"/>
    </row>
    <row r="28" spans="1:19" x14ac:dyDescent="0.25">
      <c r="A28">
        <v>2015</v>
      </c>
      <c r="B28" s="1">
        <v>1856814378</v>
      </c>
      <c r="C28" s="1">
        <v>1819020111</v>
      </c>
      <c r="D28" s="1">
        <v>18249525</v>
      </c>
      <c r="E28" s="2">
        <v>31239967.399999999</v>
      </c>
      <c r="F28" s="1">
        <v>1712</v>
      </c>
      <c r="G28" s="1">
        <v>1080277010</v>
      </c>
      <c r="H28">
        <v>58.2</v>
      </c>
      <c r="I28">
        <v>34.58</v>
      </c>
      <c r="J28">
        <v>58.2</v>
      </c>
      <c r="L28" s="35"/>
      <c r="M28" s="15">
        <f t="shared" si="1"/>
        <v>2807736747.9099102</v>
      </c>
      <c r="N28" s="4">
        <f>'T4'!B60/'T4'!$B$37*100</f>
        <v>154.35435435435437</v>
      </c>
      <c r="P28" s="49">
        <f t="shared" si="0"/>
        <v>1701901160</v>
      </c>
      <c r="Q28" s="15">
        <v>1701901.16</v>
      </c>
      <c r="S28" s="4"/>
    </row>
    <row r="29" spans="1:19" x14ac:dyDescent="0.25">
      <c r="A29">
        <v>2016</v>
      </c>
      <c r="B29" s="1">
        <v>1886103351</v>
      </c>
      <c r="C29" s="1">
        <v>1838406059</v>
      </c>
      <c r="D29" s="1">
        <v>18463610</v>
      </c>
      <c r="E29" s="2">
        <v>31501241</v>
      </c>
      <c r="F29" s="1">
        <v>1706</v>
      </c>
      <c r="G29" s="1">
        <v>1081193034</v>
      </c>
      <c r="H29">
        <v>58.4</v>
      </c>
      <c r="I29">
        <v>34.32</v>
      </c>
      <c r="J29">
        <v>57.3</v>
      </c>
      <c r="L29" s="35"/>
      <c r="M29" s="15">
        <f t="shared" si="1"/>
        <v>2859742758.4444447</v>
      </c>
      <c r="N29" s="4">
        <f>'T4'!B61/'T4'!$B$37*100</f>
        <v>155.55555555555557</v>
      </c>
      <c r="R29"/>
      <c r="S29" s="4"/>
    </row>
    <row r="30" spans="1:19" x14ac:dyDescent="0.25">
      <c r="A30">
        <v>2017</v>
      </c>
      <c r="B30" s="1">
        <v>1991533770</v>
      </c>
      <c r="C30" s="1">
        <v>1895556298</v>
      </c>
      <c r="D30" s="1">
        <v>18817335</v>
      </c>
      <c r="E30" s="2">
        <v>31890410</v>
      </c>
      <c r="F30" s="1">
        <v>1695</v>
      </c>
      <c r="G30" s="1">
        <v>1125021636</v>
      </c>
      <c r="H30">
        <v>59.4</v>
      </c>
      <c r="I30">
        <v>35.28</v>
      </c>
      <c r="J30">
        <v>56.5</v>
      </c>
      <c r="L30" s="35"/>
      <c r="M30" s="15">
        <f t="shared" si="1"/>
        <v>3022643826.5405407</v>
      </c>
      <c r="N30" s="4">
        <f>'T4'!B62/'T4'!$B$37*100</f>
        <v>159.45945945945948</v>
      </c>
      <c r="R30"/>
      <c r="S30" s="4"/>
    </row>
    <row r="31" spans="1:19" x14ac:dyDescent="0.25">
      <c r="A31">
        <v>2018</v>
      </c>
      <c r="B31" s="4" t="s">
        <v>213</v>
      </c>
      <c r="C31" s="1">
        <v>1944660677</v>
      </c>
      <c r="D31" s="1">
        <v>19066275</v>
      </c>
      <c r="E31" s="2">
        <v>32561229.100000001</v>
      </c>
      <c r="F31" s="1">
        <v>1708</v>
      </c>
      <c r="G31" s="1">
        <v>1182340761</v>
      </c>
      <c r="H31">
        <v>59.7</v>
      </c>
      <c r="I31">
        <v>36.31</v>
      </c>
      <c r="J31" t="s">
        <v>213</v>
      </c>
      <c r="L31" s="35"/>
      <c r="M31" s="15">
        <f t="shared" si="1"/>
        <v>3156423711.4669671</v>
      </c>
      <c r="N31" s="4">
        <f>'T4'!B63/'T4'!$B$37*100</f>
        <v>162.31231231231232</v>
      </c>
      <c r="R31"/>
      <c r="S31" s="4"/>
    </row>
    <row r="32" spans="1:19" x14ac:dyDescent="0.25">
      <c r="A32">
        <v>2019</v>
      </c>
      <c r="B32" s="4" t="s">
        <v>213</v>
      </c>
      <c r="C32" s="1">
        <v>1979725955</v>
      </c>
      <c r="D32" s="1">
        <v>19443525</v>
      </c>
      <c r="E32" s="2">
        <v>32865739.5</v>
      </c>
      <c r="F32" s="1">
        <v>1690</v>
      </c>
      <c r="G32" s="1">
        <v>1235419220</v>
      </c>
      <c r="H32">
        <v>60.2</v>
      </c>
      <c r="I32">
        <v>37.590000000000003</v>
      </c>
      <c r="J32" t="s">
        <v>213</v>
      </c>
      <c r="L32" s="35"/>
      <c r="M32" s="15">
        <f t="shared" si="1"/>
        <v>3266845081.8993993</v>
      </c>
      <c r="N32" s="4">
        <f>'T4'!B64/'T4'!$B$37*100</f>
        <v>165.01501501501502</v>
      </c>
      <c r="R32"/>
      <c r="S32" s="4"/>
    </row>
    <row r="33" spans="1:19" x14ac:dyDescent="0.25">
      <c r="B33" s="4" t="s">
        <v>213</v>
      </c>
      <c r="C33" s="1">
        <v>1875222495</v>
      </c>
      <c r="R33"/>
      <c r="S33" s="4"/>
    </row>
    <row r="34" spans="1:19" s="4" customFormat="1" x14ac:dyDescent="0.25">
      <c r="A34" s="21" t="s">
        <v>748</v>
      </c>
      <c r="B34" s="3">
        <f t="shared" ref="B34:J34" si="2">100*_xlfn.RRI(4,B10,B14)</f>
        <v>6.1071154372408731</v>
      </c>
      <c r="C34" s="3">
        <f t="shared" si="2"/>
        <v>3.9445183467764489</v>
      </c>
      <c r="D34" s="3">
        <f t="shared" si="2"/>
        <v>2.0183248268464515</v>
      </c>
      <c r="E34" s="3">
        <f t="shared" si="2"/>
        <v>1.6802895802104922</v>
      </c>
      <c r="F34" s="3">
        <f t="shared" si="2"/>
        <v>-0.33538761906991565</v>
      </c>
      <c r="G34" s="3">
        <f t="shared" si="2"/>
        <v>5.6067622416133389</v>
      </c>
      <c r="H34" s="3">
        <f t="shared" si="2"/>
        <v>2.2403893511194539</v>
      </c>
      <c r="I34" s="3">
        <f t="shared" si="2"/>
        <v>3.8603952791821605</v>
      </c>
      <c r="J34" s="3">
        <f t="shared" si="2"/>
        <v>-0.47100431409394794</v>
      </c>
      <c r="K34" s="3"/>
      <c r="L34" s="3"/>
      <c r="M34" s="3">
        <f>100*_xlfn.RRI(4,M10,M14)</f>
        <v>5.943354943012813</v>
      </c>
      <c r="N34" s="3">
        <f>100*_xlfn.RRI(4,N10,N14)</f>
        <v>1.9229841342550902</v>
      </c>
    </row>
    <row r="35" spans="1:19" s="4" customFormat="1" x14ac:dyDescent="0.25">
      <c r="A35" s="4" t="s">
        <v>747</v>
      </c>
      <c r="B35" s="3">
        <f>100*_xlfn.RRI(20,B10,B30)</f>
        <v>4.4263296795294282</v>
      </c>
      <c r="C35" s="3">
        <f t="shared" ref="C35:N35" si="3">100*_xlfn.RRI(20,C10,C30)</f>
        <v>2.4389816605918879</v>
      </c>
      <c r="D35" s="3">
        <f t="shared" si="3"/>
        <v>1.4753169726492654</v>
      </c>
      <c r="E35" s="3">
        <f t="shared" si="3"/>
        <v>1.1768485137028772</v>
      </c>
      <c r="F35" s="3">
        <f t="shared" si="3"/>
        <v>-0.29452639358594768</v>
      </c>
      <c r="G35" s="3">
        <f t="shared" si="3"/>
        <v>4.2208166507692324</v>
      </c>
      <c r="H35" s="3">
        <f t="shared" si="3"/>
        <v>1.2426311269366552</v>
      </c>
      <c r="I35" s="3">
        <f t="shared" si="3"/>
        <v>3.0088878452436685</v>
      </c>
      <c r="J35" s="3">
        <f t="shared" si="3"/>
        <v>-0.19930720265559643</v>
      </c>
      <c r="K35" s="3">
        <f t="shared" si="3"/>
        <v>0</v>
      </c>
      <c r="L35" s="3"/>
      <c r="M35" s="3">
        <f>100*_xlfn.RRI(20,M10,M30)</f>
        <v>4.4491364037929193</v>
      </c>
      <c r="N35" s="3">
        <f t="shared" si="3"/>
        <v>1.9622947344998476</v>
      </c>
    </row>
    <row r="36" spans="1:19" s="4" customFormat="1" x14ac:dyDescent="0.25"/>
    <row r="37" spans="1:19" s="4" customFormat="1" x14ac:dyDescent="0.25"/>
    <row r="38" spans="1:19" s="4" customFormat="1" x14ac:dyDescent="0.25"/>
    <row r="39" spans="1:19" s="4" customFormat="1" x14ac:dyDescent="0.25"/>
    <row r="40" spans="1:19" x14ac:dyDescent="0.25">
      <c r="A40" t="s">
        <v>7</v>
      </c>
    </row>
    <row r="41" spans="1:19" x14ac:dyDescent="0.25">
      <c r="A41" t="s">
        <v>213</v>
      </c>
      <c r="C41" t="s">
        <v>214</v>
      </c>
    </row>
    <row r="43" spans="1:19" x14ac:dyDescent="0.25">
      <c r="A43" t="s">
        <v>237</v>
      </c>
    </row>
    <row r="44" spans="1:19" x14ac:dyDescent="0.25">
      <c r="A44" t="s">
        <v>238</v>
      </c>
      <c r="C44" t="s">
        <v>239</v>
      </c>
    </row>
    <row r="45" spans="1:19" x14ac:dyDescent="0.25">
      <c r="A45" t="s">
        <v>411</v>
      </c>
      <c r="C45" t="s">
        <v>412</v>
      </c>
    </row>
    <row r="47" spans="1:19" x14ac:dyDescent="0.25">
      <c r="A47" t="s">
        <v>8</v>
      </c>
    </row>
    <row r="48" spans="1:19" x14ac:dyDescent="0.25">
      <c r="A48">
        <v>1</v>
      </c>
      <c r="C48" t="s">
        <v>413</v>
      </c>
    </row>
    <row r="49" spans="1:3" x14ac:dyDescent="0.25">
      <c r="A49">
        <v>2</v>
      </c>
      <c r="C49" t="s">
        <v>414</v>
      </c>
    </row>
    <row r="50" spans="1:3" x14ac:dyDescent="0.25">
      <c r="A50">
        <v>3</v>
      </c>
      <c r="C50" t="s">
        <v>415</v>
      </c>
    </row>
    <row r="51" spans="1:3" x14ac:dyDescent="0.25">
      <c r="A51">
        <v>4</v>
      </c>
      <c r="C51" t="s">
        <v>416</v>
      </c>
    </row>
    <row r="52" spans="1:3" x14ac:dyDescent="0.25">
      <c r="A52">
        <v>5</v>
      </c>
      <c r="C52" t="s">
        <v>417</v>
      </c>
    </row>
    <row r="53" spans="1:3" x14ac:dyDescent="0.25">
      <c r="A53">
        <v>6</v>
      </c>
      <c r="C53" t="s">
        <v>418</v>
      </c>
    </row>
    <row r="54" spans="1:3" x14ac:dyDescent="0.25">
      <c r="A54">
        <v>7</v>
      </c>
      <c r="C54" t="s">
        <v>419</v>
      </c>
    </row>
    <row r="55" spans="1:3" x14ac:dyDescent="0.25">
      <c r="A55">
        <v>8</v>
      </c>
      <c r="C55" s="37" t="s">
        <v>420</v>
      </c>
    </row>
    <row r="56" spans="1:3" x14ac:dyDescent="0.25">
      <c r="A56">
        <v>9</v>
      </c>
      <c r="C56" t="s">
        <v>385</v>
      </c>
    </row>
    <row r="57" spans="1:3" x14ac:dyDescent="0.25">
      <c r="A57">
        <v>10</v>
      </c>
      <c r="C57" t="s">
        <v>421</v>
      </c>
    </row>
    <row r="58" spans="1:3" x14ac:dyDescent="0.25">
      <c r="A58">
        <v>11</v>
      </c>
      <c r="C58" t="s">
        <v>422</v>
      </c>
    </row>
    <row r="60" spans="1:3" x14ac:dyDescent="0.25">
      <c r="A60" t="s">
        <v>423</v>
      </c>
    </row>
    <row r="61" spans="1:3" x14ac:dyDescent="0.25">
      <c r="A61" s="19" t="s">
        <v>424</v>
      </c>
      <c r="B61" s="19"/>
    </row>
    <row r="62" spans="1:3" x14ac:dyDescent="0.25">
      <c r="A62" t="s">
        <v>425</v>
      </c>
    </row>
  </sheetData>
  <hyperlinks>
    <hyperlink ref="A61" r:id="rId1" xr:uid="{4D7126F5-4A09-49C6-8DAC-F59FAD5141C6}"/>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29CF4-C119-4F19-BA96-D3F5817D75ED}">
  <dimension ref="A1:M140"/>
  <sheetViews>
    <sheetView workbookViewId="0">
      <pane xSplit="1" ySplit="6" topLeftCell="B7" activePane="bottomRight" state="frozen"/>
      <selection pane="topRight" activeCell="B1" sqref="B1"/>
      <selection pane="bottomLeft" activeCell="A7" sqref="A7"/>
      <selection pane="bottomRight" activeCell="B1" sqref="B1"/>
    </sheetView>
  </sheetViews>
  <sheetFormatPr defaultColWidth="9.140625" defaultRowHeight="15" x14ac:dyDescent="0.25"/>
  <cols>
    <col min="1" max="1" width="14.42578125" style="24" customWidth="1"/>
    <col min="2" max="2" width="16.7109375" style="24" customWidth="1"/>
    <col min="3" max="6" width="16.7109375" style="54" customWidth="1"/>
    <col min="8" max="8" width="10.7109375" customWidth="1"/>
    <col min="10" max="10" width="16.7109375" style="24" customWidth="1"/>
    <col min="11" max="11" width="20.85546875" style="24" customWidth="1"/>
    <col min="12" max="13" width="16.7109375" style="24" customWidth="1"/>
    <col min="14" max="16384" width="9.140625" style="24"/>
  </cols>
  <sheetData>
    <row r="1" spans="1:13" x14ac:dyDescent="0.25">
      <c r="A1" s="53" t="str">
        <f>_xlfn.CONCAT(Contents!A4:B4)</f>
        <v>T1 Nominal and Real Output</v>
      </c>
      <c r="E1" s="144"/>
    </row>
    <row r="2" spans="1:13" ht="105" x14ac:dyDescent="0.25">
      <c r="B2" s="48" t="s">
        <v>1055</v>
      </c>
      <c r="C2" s="48" t="s">
        <v>1056</v>
      </c>
      <c r="D2" s="48" t="s">
        <v>1057</v>
      </c>
      <c r="E2" s="48" t="s">
        <v>1058</v>
      </c>
      <c r="F2" s="48" t="s">
        <v>1059</v>
      </c>
      <c r="M2" s="54"/>
    </row>
    <row r="3" spans="1:13" x14ac:dyDescent="0.25">
      <c r="A3" s="54"/>
      <c r="B3" s="54" t="s">
        <v>225</v>
      </c>
      <c r="C3" s="54" t="s">
        <v>227</v>
      </c>
      <c r="D3" s="54" t="s">
        <v>911</v>
      </c>
      <c r="E3" s="54" t="s">
        <v>439</v>
      </c>
      <c r="F3" s="54" t="s">
        <v>224</v>
      </c>
    </row>
    <row r="4" spans="1:13" s="92" customFormat="1" x14ac:dyDescent="0.25">
      <c r="A4" s="54" t="s">
        <v>910</v>
      </c>
      <c r="B4" s="54" t="s">
        <v>730</v>
      </c>
      <c r="C4" s="54" t="s">
        <v>730</v>
      </c>
      <c r="D4" s="54" t="s">
        <v>820</v>
      </c>
      <c r="E4" s="54" t="s">
        <v>731</v>
      </c>
      <c r="F4" s="54" t="s">
        <v>731</v>
      </c>
    </row>
    <row r="5" spans="1:13" s="92" customFormat="1" ht="30" x14ac:dyDescent="0.25">
      <c r="A5" s="54" t="s">
        <v>825</v>
      </c>
      <c r="B5" s="93" t="s">
        <v>732</v>
      </c>
      <c r="C5" s="93" t="s">
        <v>735</v>
      </c>
      <c r="D5" s="93" t="s">
        <v>736</v>
      </c>
      <c r="E5" s="93" t="s">
        <v>736</v>
      </c>
      <c r="F5" s="93" t="s">
        <v>758</v>
      </c>
    </row>
    <row r="6" spans="1:13" s="105" customFormat="1" ht="45.75" customHeight="1" x14ac:dyDescent="0.25">
      <c r="A6" s="165" t="s">
        <v>897</v>
      </c>
      <c r="B6" s="93" t="s">
        <v>896</v>
      </c>
      <c r="C6" s="93" t="s">
        <v>896</v>
      </c>
      <c r="D6" s="93"/>
      <c r="E6" s="93"/>
      <c r="F6" s="93"/>
    </row>
    <row r="7" spans="1:13" x14ac:dyDescent="0.25">
      <c r="A7" s="24">
        <v>1961</v>
      </c>
      <c r="B7" s="78">
        <f>B8*(('36-10-0254-01'!B10/'36-10-0254-01'!B11))</f>
        <v>42073.8531920737</v>
      </c>
      <c r="C7" s="78">
        <f>C8*(('36-10-0255-01'!C10/'36-10-0255-01'!C11))</f>
        <v>356012.04858316487</v>
      </c>
      <c r="D7" s="119">
        <f>E7*'T4'!F6/100</f>
        <v>37317.692140193438</v>
      </c>
      <c r="E7" s="96">
        <f>E8*('36-10-0303-01'!B10/'36-10-0303-01'!B11)</f>
        <v>316251.62830672401</v>
      </c>
      <c r="F7" s="96" t="s">
        <v>213</v>
      </c>
      <c r="H7" s="15"/>
      <c r="K7" s="15"/>
      <c r="L7" s="148"/>
    </row>
    <row r="8" spans="1:13" x14ac:dyDescent="0.25">
      <c r="A8" s="24">
        <v>1962</v>
      </c>
      <c r="B8" s="78">
        <f>B9*(('36-10-0254-01'!B11/'36-10-0254-01'!B12))</f>
        <v>45642.257130254577</v>
      </c>
      <c r="C8" s="78">
        <f>C9*(('36-10-0255-01'!C11/'36-10-0255-01'!C12))</f>
        <v>380911.01772067428</v>
      </c>
      <c r="D8" s="119">
        <f>E8*'T4'!F7/100</f>
        <v>40617.827431066486</v>
      </c>
      <c r="E8" s="96">
        <f>E9*('36-10-0303-01'!B11/'36-10-0303-01'!B12)</f>
        <v>338481.89525888732</v>
      </c>
      <c r="F8" s="96" t="s">
        <v>213</v>
      </c>
      <c r="H8" s="15"/>
      <c r="K8" s="15"/>
      <c r="L8" s="148"/>
    </row>
    <row r="9" spans="1:13" x14ac:dyDescent="0.25">
      <c r="A9" s="24">
        <v>1963</v>
      </c>
      <c r="B9" s="78">
        <f>B10*(('36-10-0254-01'!B12/'36-10-0254-01'!B13))</f>
        <v>49010.372645788419</v>
      </c>
      <c r="C9" s="78">
        <f>C10*(('36-10-0255-01'!C12/'36-10-0255-01'!C13))</f>
        <v>401125.52923810837</v>
      </c>
      <c r="D9" s="119">
        <f>E9*'T4'!F8/100</f>
        <v>43935.904693214085</v>
      </c>
      <c r="E9" s="96">
        <f>E10*('36-10-0303-01'!B12/'36-10-0303-01'!B13)</f>
        <v>357202.47718060226</v>
      </c>
      <c r="F9" s="96" t="s">
        <v>213</v>
      </c>
      <c r="H9" s="15"/>
      <c r="K9" s="15"/>
      <c r="L9" s="148"/>
    </row>
    <row r="10" spans="1:13" x14ac:dyDescent="0.25">
      <c r="A10" s="24">
        <v>1964</v>
      </c>
      <c r="B10" s="78">
        <f>B11*(('36-10-0254-01'!B13/'36-10-0254-01'!B14))</f>
        <v>53698.756743260892</v>
      </c>
      <c r="C10" s="78">
        <f>C11*(('36-10-0255-01'!C13/'36-10-0255-01'!C14))</f>
        <v>427097.34685929591</v>
      </c>
      <c r="D10" s="119">
        <f>E10*'T4'!F9/100</f>
        <v>48162.686737058611</v>
      </c>
      <c r="E10" s="96">
        <f>E11*('36-10-0303-01'!B13/'36-10-0303-01'!B14)</f>
        <v>382243.5455322112</v>
      </c>
      <c r="F10" s="96" t="s">
        <v>213</v>
      </c>
      <c r="H10" s="15"/>
      <c r="K10" s="15"/>
      <c r="L10" s="148"/>
    </row>
    <row r="11" spans="1:13" x14ac:dyDescent="0.25">
      <c r="A11" s="24">
        <v>1965</v>
      </c>
      <c r="B11" s="78">
        <f>B12*(('36-10-0254-01'!B14/'36-10-0254-01'!B15))</f>
        <v>59197.491448687957</v>
      </c>
      <c r="C11" s="78">
        <f>C12*(('36-10-0255-01'!C14/'36-10-0255-01'!C15))</f>
        <v>454294.12322596292</v>
      </c>
      <c r="D11" s="119">
        <f>E11*'T4'!F10/100</f>
        <v>53677.166959984221</v>
      </c>
      <c r="E11" s="96">
        <f>E12*('36-10-0303-01'!B14/'36-10-0303-01'!B15)</f>
        <v>409749.3661067498</v>
      </c>
      <c r="F11" s="96" t="s">
        <v>213</v>
      </c>
      <c r="H11" s="15"/>
      <c r="K11" s="15"/>
      <c r="L11" s="148"/>
    </row>
    <row r="12" spans="1:13" x14ac:dyDescent="0.25">
      <c r="A12" s="24">
        <v>1966</v>
      </c>
      <c r="B12" s="78">
        <f>B13*(('36-10-0254-01'!B15/'36-10-0254-01'!B16))</f>
        <v>66236.198873140966</v>
      </c>
      <c r="C12" s="78">
        <f>C13*(('36-10-0255-01'!C15/'36-10-0255-01'!C16))</f>
        <v>484481.95270521822</v>
      </c>
      <c r="D12" s="119">
        <f>E12*'T4'!F11/100</f>
        <v>59985.29909501267</v>
      </c>
      <c r="E12" s="96">
        <f>E13*('36-10-0303-01'!B15/'36-10-0303-01'!B16)</f>
        <v>437848.89850374218</v>
      </c>
      <c r="F12" s="96" t="s">
        <v>213</v>
      </c>
      <c r="H12" s="15"/>
      <c r="K12" s="15"/>
      <c r="L12" s="148"/>
    </row>
    <row r="13" spans="1:13" x14ac:dyDescent="0.25">
      <c r="A13" s="24">
        <v>1967</v>
      </c>
      <c r="B13" s="78">
        <f>B14*(('36-10-0254-01'!B16/'36-10-0254-01'!B17))</f>
        <v>71222.971845169232</v>
      </c>
      <c r="C13" s="78">
        <f>C14*(('36-10-0255-01'!C16/'36-10-0255-01'!C17))</f>
        <v>498606.66931655444</v>
      </c>
      <c r="D13" s="119">
        <f>E13*'T4'!F12/100</f>
        <v>64350.432956683871</v>
      </c>
      <c r="E13" s="96">
        <f>E14*('36-10-0303-01'!B16/'36-10-0303-01'!B17)</f>
        <v>450003.02766911796</v>
      </c>
      <c r="F13" s="96" t="s">
        <v>213</v>
      </c>
      <c r="H13" s="15"/>
      <c r="K13" s="15"/>
      <c r="L13" s="148"/>
    </row>
    <row r="14" spans="1:13" x14ac:dyDescent="0.25">
      <c r="A14" s="24">
        <v>1968</v>
      </c>
      <c r="B14" s="78">
        <f>B15*(('36-10-0254-01'!B17/'36-10-0254-01'!B18))</f>
        <v>77796.724002763047</v>
      </c>
      <c r="C14" s="78">
        <f>C15*(('36-10-0255-01'!C17/'36-10-0255-01'!C18))</f>
        <v>522937.58066220413</v>
      </c>
      <c r="D14" s="119">
        <f>E14*'T4'!F13/100</f>
        <v>71164.236236174198</v>
      </c>
      <c r="E14" s="96">
        <f>E15*('36-10-0303-01'!B17/'36-10-0303-01'!B18)</f>
        <v>477612.32373271277</v>
      </c>
      <c r="F14" s="96" t="s">
        <v>213</v>
      </c>
      <c r="H14" s="15"/>
      <c r="K14" s="15"/>
      <c r="L14" s="148"/>
    </row>
    <row r="15" spans="1:13" x14ac:dyDescent="0.25">
      <c r="A15" s="24">
        <v>1969</v>
      </c>
      <c r="B15" s="78">
        <f>B16*(('36-10-0254-01'!B18/'36-10-0254-01'!B19))</f>
        <v>85659.066471366619</v>
      </c>
      <c r="C15" s="78">
        <f>C16*(('36-10-0255-01'!C18/'36-10-0255-01'!C19))</f>
        <v>549256.6942793628</v>
      </c>
      <c r="D15" s="119">
        <f>E15*'T4'!F14/100</f>
        <v>78484.055012983445</v>
      </c>
      <c r="E15" s="96">
        <f>E16*('36-10-0303-01'!B18/'36-10-0303-01'!B19)</f>
        <v>503102.91674989386</v>
      </c>
      <c r="F15" s="96" t="s">
        <v>213</v>
      </c>
      <c r="H15" s="15"/>
      <c r="K15" s="15"/>
      <c r="L15" s="148"/>
    </row>
    <row r="16" spans="1:13" x14ac:dyDescent="0.25">
      <c r="A16" s="24">
        <v>1970</v>
      </c>
      <c r="B16" s="78">
        <f>B17*(('36-10-0254-01'!B19/'36-10-0254-01'!B20))</f>
        <v>92152.090132077195</v>
      </c>
      <c r="C16" s="78">
        <f>C17*(('36-10-0255-01'!C19/'36-10-0255-01'!C20))</f>
        <v>565901.32602425676</v>
      </c>
      <c r="D16" s="119">
        <f>E16*'T4'!F15/100</f>
        <v>84328.282782099923</v>
      </c>
      <c r="E16" s="96">
        <f>E17*('36-10-0303-01'!B19/'36-10-0303-01'!B20)</f>
        <v>514196.84623231646</v>
      </c>
      <c r="F16" s="96" t="s">
        <v>213</v>
      </c>
      <c r="H16" s="15"/>
      <c r="K16" s="15"/>
      <c r="L16" s="148"/>
    </row>
    <row r="17" spans="1:12" x14ac:dyDescent="0.25">
      <c r="A17" s="24">
        <v>1971</v>
      </c>
      <c r="B17" s="78">
        <f>B18*(('36-10-0254-01'!B20/'36-10-0254-01'!B21))</f>
        <v>100582.59771798563</v>
      </c>
      <c r="C17" s="78">
        <f>C18*(('36-10-0255-01'!C20/'36-10-0255-01'!C21))</f>
        <v>589203.81046710827</v>
      </c>
      <c r="D17" s="119">
        <f>E17*'T4'!F16/100</f>
        <v>93272.351221666409</v>
      </c>
      <c r="E17" s="96">
        <f>E18*('36-10-0303-01'!B20/'36-10-0303-01'!B21)</f>
        <v>542281.11175387434</v>
      </c>
      <c r="F17" s="96" t="s">
        <v>213</v>
      </c>
      <c r="H17" s="15"/>
      <c r="K17" s="15"/>
      <c r="L17" s="148"/>
    </row>
    <row r="18" spans="1:12" x14ac:dyDescent="0.25">
      <c r="A18" s="24">
        <v>1972</v>
      </c>
      <c r="B18" s="78">
        <f>B19*(('36-10-0254-01'!B21/'36-10-0254-01'!B22))</f>
        <v>112317.86427757017</v>
      </c>
      <c r="C18" s="78">
        <f>C19*(('36-10-0255-01'!C21/'36-10-0255-01'!C22))</f>
        <v>621290.9990561126</v>
      </c>
      <c r="D18" s="119">
        <f>E18*'T4'!F17/100</f>
        <v>104624.94228561767</v>
      </c>
      <c r="E18" s="96">
        <f>E19*('36-10-0303-01'!B21/'36-10-0303-01'!B22)</f>
        <v>574862.32025064656</v>
      </c>
      <c r="F18" s="96" t="s">
        <v>213</v>
      </c>
      <c r="H18" s="15"/>
      <c r="K18" s="15"/>
      <c r="L18" s="148"/>
    </row>
    <row r="19" spans="1:12" x14ac:dyDescent="0.25">
      <c r="A19" s="24">
        <v>1973</v>
      </c>
      <c r="B19" s="78">
        <f>B20*(('36-10-0254-01'!B22/'36-10-0254-01'!B23))</f>
        <v>131777.5195452616</v>
      </c>
      <c r="C19" s="78">
        <f>C20*(('36-10-0255-01'!C22/'36-10-0255-01'!C23))</f>
        <v>664558.96494176786</v>
      </c>
      <c r="D19" s="119">
        <f>E19*'T4'!F18/100</f>
        <v>123253.01203115788</v>
      </c>
      <c r="E19" s="96">
        <f>E20*('36-10-0303-01'!B22/'36-10-0303-01'!B23)</f>
        <v>619361.86950330588</v>
      </c>
      <c r="F19" s="96" t="s">
        <v>213</v>
      </c>
      <c r="H19" s="15"/>
      <c r="K19" s="15"/>
      <c r="L19" s="148"/>
    </row>
    <row r="20" spans="1:12" x14ac:dyDescent="0.25">
      <c r="A20" s="24">
        <v>1974</v>
      </c>
      <c r="B20" s="78">
        <f>B21*(('36-10-0254-01'!B23/'36-10-0254-01'!B24))</f>
        <v>157408.30636583801</v>
      </c>
      <c r="C20" s="78">
        <f>C21*(('36-10-0255-01'!C23/'36-10-0255-01'!C24))</f>
        <v>689087.75423861039</v>
      </c>
      <c r="D20" s="119">
        <f>E20*'T4'!F19/100</f>
        <v>147069.1053132487</v>
      </c>
      <c r="E20" s="96">
        <f>E21*('36-10-0303-01'!B23/'36-10-0303-01'!B24)</f>
        <v>642223.16730676289</v>
      </c>
      <c r="F20" s="96" t="s">
        <v>213</v>
      </c>
      <c r="H20" s="15"/>
      <c r="K20" s="15"/>
      <c r="L20" s="148"/>
    </row>
    <row r="21" spans="1:12" x14ac:dyDescent="0.25">
      <c r="A21" s="24">
        <v>1975</v>
      </c>
      <c r="B21" s="78">
        <f>B22*(('36-10-0254-01'!B24/'36-10-0254-01'!B25))</f>
        <v>177419.77667551619</v>
      </c>
      <c r="C21" s="78">
        <f>C22*(('36-10-0255-01'!C24/'36-10-0255-01'!C25))</f>
        <v>701649.63886807661</v>
      </c>
      <c r="D21" s="119">
        <f>E21*'T4'!F20/100</f>
        <v>164770.58937331912</v>
      </c>
      <c r="E21" s="96">
        <f>E22*('36-10-0303-01'!B24/'36-10-0303-01'!B25)</f>
        <v>648703.10776897299</v>
      </c>
      <c r="F21" s="96" t="s">
        <v>213</v>
      </c>
      <c r="H21" s="15"/>
      <c r="K21" s="15"/>
      <c r="L21" s="148"/>
    </row>
    <row r="22" spans="1:12" x14ac:dyDescent="0.25">
      <c r="A22" s="24">
        <v>1976</v>
      </c>
      <c r="B22" s="78">
        <f>B23*(('36-10-0254-01'!B25/'36-10-0254-01'!B26))</f>
        <v>204369.81019832386</v>
      </c>
      <c r="C22" s="78">
        <f>C23*(('36-10-0255-01'!C25/'36-10-0255-01'!C26))</f>
        <v>738130.52563866868</v>
      </c>
      <c r="D22" s="119">
        <f>E22*'T4'!F21/100</f>
        <v>191435.19493349837</v>
      </c>
      <c r="E22" s="96">
        <f>E23*('36-10-0303-01'!B25/'36-10-0303-01'!B26)</f>
        <v>688615.80911330343</v>
      </c>
      <c r="F22" s="96" t="s">
        <v>213</v>
      </c>
      <c r="H22" s="15"/>
      <c r="K22" s="15"/>
      <c r="L22" s="148"/>
    </row>
    <row r="23" spans="1:12" x14ac:dyDescent="0.25">
      <c r="A23" s="24">
        <v>1977</v>
      </c>
      <c r="B23" s="78">
        <f>B24*(('36-10-0254-01'!B26/'36-10-0254-01'!B27))</f>
        <v>225807.82457950848</v>
      </c>
      <c r="C23" s="78">
        <f>C24*(('36-10-0255-01'!C26/'36-10-0255-01'!C27))</f>
        <v>763656.78134254448</v>
      </c>
      <c r="D23" s="119">
        <f>E23*'T4'!F22/100</f>
        <v>210902.63240147036</v>
      </c>
      <c r="E23" s="96">
        <f>E24*('36-10-0303-01'!B26/'36-10-0303-01'!B27)</f>
        <v>710109.87340562406</v>
      </c>
      <c r="F23" s="96" t="s">
        <v>213</v>
      </c>
      <c r="H23" s="15"/>
      <c r="K23" s="15"/>
      <c r="L23" s="148"/>
    </row>
    <row r="24" spans="1:12" x14ac:dyDescent="0.25">
      <c r="A24" s="24">
        <v>1978</v>
      </c>
      <c r="B24" s="78">
        <f>B25*(('36-10-0254-01'!B27/'36-10-0254-01'!B28))</f>
        <v>250234.8371047879</v>
      </c>
      <c r="C24" s="78">
        <f>C25*(('36-10-0255-01'!C27/'36-10-0255-01'!C28))</f>
        <v>793848.64914733439</v>
      </c>
      <c r="D24" s="119">
        <f>E24*'T4'!F23/100</f>
        <v>233026.71653866698</v>
      </c>
      <c r="E24" s="96">
        <f>E25*('36-10-0303-01'!B27/'36-10-0303-01'!B28)</f>
        <v>735100.05217245116</v>
      </c>
      <c r="F24" s="96" t="s">
        <v>213</v>
      </c>
      <c r="H24" s="15"/>
      <c r="K24" s="15"/>
      <c r="L24" s="148"/>
    </row>
    <row r="25" spans="1:12" x14ac:dyDescent="0.25">
      <c r="A25" s="24">
        <v>1979</v>
      </c>
      <c r="B25" s="78">
        <f>B26*(('36-10-0254-01'!B28/'36-10-0254-01'!B29))</f>
        <v>285694.06295097247</v>
      </c>
      <c r="C25" s="78">
        <f>C26*(('36-10-0255-01'!C28/'36-10-0255-01'!C29))</f>
        <v>824053.97803723952</v>
      </c>
      <c r="D25" s="119">
        <f>E25*'T4'!F24/100</f>
        <v>267653.76098172361</v>
      </c>
      <c r="E25" s="96">
        <f>E26*('36-10-0303-01'!B28/'36-10-0303-01'!B29)</f>
        <v>766916.22057800449</v>
      </c>
      <c r="F25" s="96" t="s">
        <v>213</v>
      </c>
      <c r="H25" s="15"/>
      <c r="K25" s="15"/>
      <c r="L25" s="148"/>
    </row>
    <row r="26" spans="1:12" x14ac:dyDescent="0.25">
      <c r="A26" s="24">
        <v>1980</v>
      </c>
      <c r="B26" s="78">
        <f>B27*(('36-10-0254-01'!B29/'36-10-0254-01'!B30))</f>
        <v>321268.76120409131</v>
      </c>
      <c r="C26" s="78">
        <f>C27*(('36-10-0255-01'!C29/'36-10-0255-01'!C30))</f>
        <v>841875.10862119833</v>
      </c>
      <c r="D26" s="119">
        <f>E26*'T4'!F25/100</f>
        <v>299146.68044106255</v>
      </c>
      <c r="E26" s="96">
        <f>E27*('36-10-0303-01'!B29/'36-10-0303-01'!B30)</f>
        <v>781061.82882783958</v>
      </c>
      <c r="F26" s="96" t="s">
        <v>213</v>
      </c>
      <c r="H26" s="15"/>
      <c r="K26" s="15"/>
      <c r="L26" s="148"/>
    </row>
    <row r="27" spans="1:12" x14ac:dyDescent="0.25">
      <c r="A27" s="24">
        <v>1981</v>
      </c>
      <c r="B27" s="56">
        <f>'36-10-0221-01'!O10</f>
        <v>368358</v>
      </c>
      <c r="C27" s="80">
        <f>'36-10-0222-01'!B10</f>
        <v>871367</v>
      </c>
      <c r="D27" s="119">
        <f>E27*'T4'!F26/100</f>
        <v>337308.42214548757</v>
      </c>
      <c r="E27" s="96">
        <f>E28*('36-10-0303-01'!B30/'36-10-0303-01'!B31)</f>
        <v>797419.43769618834</v>
      </c>
      <c r="F27" s="96" t="s">
        <v>213</v>
      </c>
      <c r="H27" s="15"/>
      <c r="K27" s="15"/>
      <c r="L27" s="148"/>
    </row>
    <row r="28" spans="1:12" x14ac:dyDescent="0.25">
      <c r="A28" s="24">
        <v>1982</v>
      </c>
      <c r="B28" s="56">
        <f>'36-10-0221-01'!O11</f>
        <v>388181</v>
      </c>
      <c r="C28" s="80">
        <f>'36-10-0222-01'!B11</f>
        <v>843594</v>
      </c>
      <c r="D28" s="119">
        <f>E28*'T4'!F27/100</f>
        <v>357240.13547334058</v>
      </c>
      <c r="E28" s="96">
        <f>E29*('36-10-0303-01'!B31/'36-10-0303-01'!B32)</f>
        <v>776608.99015943601</v>
      </c>
      <c r="F28" s="96" t="s">
        <v>213</v>
      </c>
      <c r="H28" s="15"/>
      <c r="K28" s="15"/>
      <c r="L28" s="148"/>
    </row>
    <row r="29" spans="1:12" x14ac:dyDescent="0.25">
      <c r="A29" s="24">
        <v>1983</v>
      </c>
      <c r="B29" s="56">
        <f>'36-10-0221-01'!O12</f>
        <v>421316</v>
      </c>
      <c r="C29" s="80">
        <f>'36-10-0222-01'!B12</f>
        <v>865539</v>
      </c>
      <c r="D29" s="119">
        <f>E29*'T4'!F28/100</f>
        <v>388347.39669600857</v>
      </c>
      <c r="E29" s="96">
        <f>E30*('36-10-0303-01'!B32/'36-10-0303-01'!B33)</f>
        <v>797427.91929365206</v>
      </c>
      <c r="F29" s="96" t="s">
        <v>213</v>
      </c>
      <c r="H29" s="15"/>
      <c r="K29" s="15"/>
      <c r="L29" s="148"/>
    </row>
    <row r="30" spans="1:12" x14ac:dyDescent="0.25">
      <c r="A30" s="24">
        <v>1984</v>
      </c>
      <c r="B30" s="56">
        <f>'36-10-0221-01'!O13</f>
        <v>461986</v>
      </c>
      <c r="C30" s="80">
        <f>'36-10-0222-01'!B13</f>
        <v>916679</v>
      </c>
      <c r="D30" s="119">
        <f>E30*'T4'!F29/100</f>
        <v>423820.1870227895</v>
      </c>
      <c r="E30" s="96">
        <f>E31*('36-10-0303-01'!B33/'36-10-0303-01'!B34)</f>
        <v>840913.06948966172</v>
      </c>
      <c r="F30" s="96" t="s">
        <v>213</v>
      </c>
      <c r="H30" s="15"/>
      <c r="K30" s="15"/>
      <c r="L30" s="148"/>
    </row>
    <row r="31" spans="1:12" x14ac:dyDescent="0.25">
      <c r="A31" s="24">
        <v>1985</v>
      </c>
      <c r="B31" s="56">
        <f>'36-10-0221-01'!O14</f>
        <v>500027</v>
      </c>
      <c r="C31" s="80">
        <f>'36-10-0222-01'!B14</f>
        <v>960106</v>
      </c>
      <c r="D31" s="119">
        <f>E31*'T4'!F30/100</f>
        <v>460315.44070908852</v>
      </c>
      <c r="E31" s="96">
        <f>E32*('36-10-0303-01'!B34/'36-10-0303-01'!B35)</f>
        <v>883522.91882742522</v>
      </c>
      <c r="F31" s="96" t="s">
        <v>213</v>
      </c>
      <c r="H31" s="15"/>
      <c r="K31" s="15"/>
      <c r="L31" s="148"/>
    </row>
    <row r="32" spans="1:12" x14ac:dyDescent="0.25">
      <c r="A32" s="24">
        <v>1986</v>
      </c>
      <c r="B32" s="56">
        <f>'36-10-0221-01'!O15</f>
        <v>526630</v>
      </c>
      <c r="C32" s="80">
        <f>'36-10-0222-01'!B15</f>
        <v>980700</v>
      </c>
      <c r="D32" s="119">
        <f>E32*'T4'!F31/100</f>
        <v>487522.64968172531</v>
      </c>
      <c r="E32" s="96">
        <f>E33*('36-10-0303-01'!B35/'36-10-0303-01'!B36)</f>
        <v>907863.40722853865</v>
      </c>
      <c r="F32" s="96" t="s">
        <v>213</v>
      </c>
      <c r="H32" s="15"/>
      <c r="K32" s="15"/>
      <c r="L32" s="148"/>
    </row>
    <row r="33" spans="1:12" x14ac:dyDescent="0.25">
      <c r="A33" s="24">
        <v>1987</v>
      </c>
      <c r="B33" s="56">
        <f>'36-10-0221-01'!O16</f>
        <v>574336</v>
      </c>
      <c r="C33" s="80">
        <f>'36-10-0222-01'!B16</f>
        <v>1020643</v>
      </c>
      <c r="D33" s="119">
        <f>E33*'T4'!F32/100</f>
        <v>531219.92971925868</v>
      </c>
      <c r="E33" s="96">
        <f>E34*('36-10-0303-01'!B36/'36-10-0303-01'!B37)</f>
        <v>943552.27303598344</v>
      </c>
      <c r="F33" s="96" t="s">
        <v>213</v>
      </c>
      <c r="H33" s="15"/>
      <c r="K33" s="15"/>
      <c r="L33" s="148"/>
    </row>
    <row r="34" spans="1:12" x14ac:dyDescent="0.25">
      <c r="A34" s="24">
        <v>1988</v>
      </c>
      <c r="B34" s="56">
        <f>'36-10-0221-01'!O17</f>
        <v>626894</v>
      </c>
      <c r="C34" s="80">
        <f>'36-10-0222-01'!B17</f>
        <v>1065655</v>
      </c>
      <c r="D34" s="119">
        <f>E34*'T4'!F33/100</f>
        <v>579357.62797387014</v>
      </c>
      <c r="E34" s="96">
        <f>E35*('36-10-0303-01'!B37/'36-10-0303-01'!B38)</f>
        <v>985302.08839093533</v>
      </c>
      <c r="F34" s="96" t="s">
        <v>213</v>
      </c>
      <c r="H34" s="15"/>
      <c r="K34" s="15"/>
      <c r="L34" s="148"/>
    </row>
    <row r="35" spans="1:12" x14ac:dyDescent="0.25">
      <c r="A35" s="24">
        <v>1989</v>
      </c>
      <c r="B35" s="56">
        <f>'36-10-0221-01'!O18</f>
        <v>671579</v>
      </c>
      <c r="C35" s="80">
        <f>'36-10-0222-01'!B18</f>
        <v>1090346</v>
      </c>
      <c r="D35" s="119">
        <f>E35*'T4'!F34/100</f>
        <v>621412.13623610523</v>
      </c>
      <c r="E35" s="96">
        <f>E36*('36-10-0303-01'!B38/'36-10-0303-01'!B39)</f>
        <v>1008785.9354482226</v>
      </c>
      <c r="F35" s="96" t="s">
        <v>213</v>
      </c>
      <c r="H35" s="15"/>
      <c r="K35" s="15"/>
      <c r="L35" s="148"/>
    </row>
    <row r="36" spans="1:12" x14ac:dyDescent="0.25">
      <c r="A36" s="24">
        <v>1990</v>
      </c>
      <c r="B36" s="56">
        <f>'36-10-0221-01'!O19</f>
        <v>695501</v>
      </c>
      <c r="C36" s="80">
        <f>'36-10-0222-01'!B19</f>
        <v>1092141</v>
      </c>
      <c r="D36" s="119">
        <f>E36*'T4'!F35/100</f>
        <v>645996.0685365781</v>
      </c>
      <c r="E36" s="96">
        <f>E37*('36-10-0303-01'!B39/'36-10-0303-01'!B40)</f>
        <v>1014122.556572336</v>
      </c>
      <c r="F36" s="96" t="s">
        <v>213</v>
      </c>
      <c r="H36" s="15"/>
      <c r="K36" s="15"/>
      <c r="L36" s="148"/>
    </row>
    <row r="37" spans="1:12" x14ac:dyDescent="0.25">
      <c r="A37" s="24">
        <v>1991</v>
      </c>
      <c r="B37" s="56">
        <f>'36-10-0221-01'!O20</f>
        <v>701773</v>
      </c>
      <c r="C37" s="80">
        <f>'36-10-0222-01'!B20</f>
        <v>1069358</v>
      </c>
      <c r="D37" s="119">
        <f>E37*'T4'!F36/100</f>
        <v>655741.17805595766</v>
      </c>
      <c r="E37" s="96">
        <f>E38*('36-10-0303-01'!B40/'36-10-0303-01'!B41)</f>
        <v>999605.45435359399</v>
      </c>
      <c r="F37" s="96" t="s">
        <v>213</v>
      </c>
      <c r="H37" s="15"/>
      <c r="K37" s="15"/>
      <c r="L37" s="148"/>
    </row>
    <row r="38" spans="1:12" x14ac:dyDescent="0.25">
      <c r="A38" s="24">
        <v>1992</v>
      </c>
      <c r="B38" s="56">
        <f>'36-10-0221-01'!O21</f>
        <v>718436</v>
      </c>
      <c r="C38" s="80">
        <f>'36-10-0222-01'!B21</f>
        <v>1078985</v>
      </c>
      <c r="D38" s="119">
        <f>E38*'T4'!F37/100</f>
        <v>671410.83098347578</v>
      </c>
      <c r="E38" s="96">
        <f>E39*('36-10-0303-01'!B41/'36-10-0303-01'!B42)</f>
        <v>1008124.3708460598</v>
      </c>
      <c r="F38" s="96" t="s">
        <v>213</v>
      </c>
      <c r="H38" s="15"/>
      <c r="K38" s="15"/>
      <c r="L38" s="148"/>
    </row>
    <row r="39" spans="1:12" x14ac:dyDescent="0.25">
      <c r="A39" s="24">
        <v>1993</v>
      </c>
      <c r="B39" s="56">
        <f>'36-10-0221-01'!O22</f>
        <v>747037</v>
      </c>
      <c r="C39" s="80">
        <f>'36-10-0222-01'!B22</f>
        <v>1107696</v>
      </c>
      <c r="D39" s="119">
        <f>E39*'T4'!F38/100</f>
        <v>696103.11908418545</v>
      </c>
      <c r="E39" s="96">
        <f>E40*('36-10-0303-01'!B42/'36-10-0303-01'!B43)</f>
        <v>1032793.9452287619</v>
      </c>
      <c r="F39" s="96" t="s">
        <v>213</v>
      </c>
      <c r="H39" s="15"/>
      <c r="K39" s="15"/>
      <c r="L39" s="148"/>
    </row>
    <row r="40" spans="1:12" x14ac:dyDescent="0.25">
      <c r="A40" s="24">
        <v>1994</v>
      </c>
      <c r="B40" s="56">
        <f>'36-10-0221-01'!O23</f>
        <v>791972</v>
      </c>
      <c r="C40" s="80">
        <f>'36-10-0222-01'!B23</f>
        <v>1157481</v>
      </c>
      <c r="D40" s="119">
        <f>E40*'T4'!F39/100</f>
        <v>738207.71626840206</v>
      </c>
      <c r="E40" s="96">
        <f>E41*('36-10-0303-01'!B43/'36-10-0303-01'!B44)</f>
        <v>1079251.047176026</v>
      </c>
      <c r="F40" s="96" t="s">
        <v>213</v>
      </c>
      <c r="H40" s="15"/>
      <c r="K40" s="15"/>
      <c r="L40" s="148"/>
    </row>
    <row r="41" spans="1:12" x14ac:dyDescent="0.25">
      <c r="A41" s="24">
        <v>1995</v>
      </c>
      <c r="B41" s="56">
        <f>'36-10-0221-01'!O24</f>
        <v>831621</v>
      </c>
      <c r="C41" s="80">
        <f>'36-10-0222-01'!B24</f>
        <v>1188663</v>
      </c>
      <c r="D41" s="119">
        <f>E41*'T4'!F40/100</f>
        <v>775262.96064195875</v>
      </c>
      <c r="E41" s="96">
        <f>E42*('36-10-0303-01'!B44/'36-10-0303-01'!B45)</f>
        <v>1107518.5152027982</v>
      </c>
      <c r="F41" s="96" t="s">
        <v>213</v>
      </c>
      <c r="H41" s="15"/>
      <c r="K41" s="15"/>
      <c r="L41" s="148"/>
    </row>
    <row r="42" spans="1:12" x14ac:dyDescent="0.25">
      <c r="A42" s="24">
        <v>1996</v>
      </c>
      <c r="B42" s="56">
        <f>'36-10-0221-01'!O25</f>
        <v>859834</v>
      </c>
      <c r="C42" s="80">
        <f>'36-10-0222-01'!B25</f>
        <v>1207909</v>
      </c>
      <c r="D42" s="119">
        <f>E42*'T4'!F41/100</f>
        <v>799743.25969566253</v>
      </c>
      <c r="E42" s="96">
        <f>E43*('36-10-0303-01'!B45/'36-10-0303-01'!B46)</f>
        <v>1123234.9153028969</v>
      </c>
      <c r="F42" s="96" t="s">
        <v>213</v>
      </c>
      <c r="H42" s="15"/>
      <c r="K42" s="15"/>
      <c r="L42" s="148"/>
    </row>
    <row r="43" spans="1:12" x14ac:dyDescent="0.25">
      <c r="A43" s="24">
        <v>1997</v>
      </c>
      <c r="B43" s="56">
        <f>'36-10-0221-01'!O26</f>
        <v>906926</v>
      </c>
      <c r="C43" s="80">
        <f>'36-10-0222-01'!B26</f>
        <v>1259608</v>
      </c>
      <c r="D43" s="119">
        <f>E43*'T4'!F42/100</f>
        <v>842876.86464000016</v>
      </c>
      <c r="E43" s="80">
        <f>'36-10-0480-01'!C10/1000</f>
        <v>1170662.3119999999</v>
      </c>
      <c r="F43" s="80">
        <f>'36-10-0480-01'!B10/1000</f>
        <v>837504.97699999996</v>
      </c>
      <c r="H43" s="15"/>
      <c r="K43" s="15"/>
      <c r="L43" s="148"/>
    </row>
    <row r="44" spans="1:12" x14ac:dyDescent="0.25">
      <c r="A44" s="24">
        <v>1998</v>
      </c>
      <c r="B44" s="56">
        <f>'36-10-0221-01'!O27</f>
        <v>940548</v>
      </c>
      <c r="C44" s="80">
        <f>'36-10-0222-01'!B27</f>
        <v>1308685</v>
      </c>
      <c r="D44" s="119">
        <f>E44*'T4'!F43/100</f>
        <v>873203.85162900016</v>
      </c>
      <c r="E44" s="80">
        <f>'36-10-0480-01'!C11/1000</f>
        <v>1214469.8910000001</v>
      </c>
      <c r="F44" s="80">
        <f>'36-10-0480-01'!B11/1000</f>
        <v>867549.87300000002</v>
      </c>
      <c r="H44" s="15"/>
      <c r="K44" s="15"/>
      <c r="L44" s="148"/>
    </row>
    <row r="45" spans="1:12" x14ac:dyDescent="0.25">
      <c r="A45" s="24">
        <v>1999</v>
      </c>
      <c r="B45" s="56">
        <f>'36-10-0221-01'!O28</f>
        <v>1007927</v>
      </c>
      <c r="C45" s="80">
        <f>'36-10-0222-01'!B28</f>
        <v>1376251</v>
      </c>
      <c r="D45" s="119">
        <f>E45*'T4'!F44/100</f>
        <v>935020.86026400002</v>
      </c>
      <c r="E45" s="80">
        <f>'36-10-0480-01'!C12/1000</f>
        <v>1277350.902</v>
      </c>
      <c r="F45" s="80">
        <f>'36-10-0480-01'!B12/1000</f>
        <v>930263.74699999997</v>
      </c>
      <c r="H45" s="15"/>
      <c r="K45" s="15"/>
      <c r="L45" s="148"/>
    </row>
    <row r="46" spans="1:12" x14ac:dyDescent="0.25">
      <c r="A46" s="24">
        <v>2000</v>
      </c>
      <c r="B46" s="56">
        <f>'36-10-0221-01'!O29</f>
        <v>1106071</v>
      </c>
      <c r="C46" s="80">
        <f>'36-10-0222-01'!B29</f>
        <v>1447508</v>
      </c>
      <c r="D46" s="119">
        <f>E46*'T4'!F45/100</f>
        <v>1027839.3122960001</v>
      </c>
      <c r="E46" s="80">
        <f>'36-10-0480-01'!C13/1000</f>
        <v>1345339.4140000001</v>
      </c>
      <c r="F46" s="80">
        <f>'36-10-0480-01'!B13/1000</f>
        <v>1023768.017</v>
      </c>
      <c r="H46" s="15"/>
      <c r="K46" s="15"/>
      <c r="L46" s="148"/>
    </row>
    <row r="47" spans="1:12" x14ac:dyDescent="0.25">
      <c r="A47" s="24">
        <v>2001</v>
      </c>
      <c r="B47" s="56">
        <f>'36-10-0221-01'!O30</f>
        <v>1144543</v>
      </c>
      <c r="C47" s="80">
        <f>'36-10-0222-01'!B30</f>
        <v>1473418</v>
      </c>
      <c r="D47" s="119">
        <f>E47*'T4'!F46/100</f>
        <v>1061839.8511349999</v>
      </c>
      <c r="E47" s="80">
        <f>'36-10-0480-01'!C14/1000</f>
        <v>1366589.2549999999</v>
      </c>
      <c r="F47" s="80">
        <f>'36-10-0480-01'!B14/1000</f>
        <v>1061611.048</v>
      </c>
      <c r="H47" s="15"/>
      <c r="K47" s="15"/>
      <c r="L47" s="148"/>
    </row>
    <row r="48" spans="1:12" x14ac:dyDescent="0.25">
      <c r="A48" s="24">
        <v>2002</v>
      </c>
      <c r="B48" s="56">
        <f>'36-10-0221-01'!O31</f>
        <v>1193694</v>
      </c>
      <c r="C48" s="80">
        <f>'36-10-0222-01'!B31</f>
        <v>1517887</v>
      </c>
      <c r="D48" s="119">
        <f>E48*'T4'!F47/100</f>
        <v>1109097.5301600001</v>
      </c>
      <c r="E48" s="80">
        <f>'36-10-0480-01'!C15/1000</f>
        <v>1411065.56</v>
      </c>
      <c r="F48" s="80">
        <f>'36-10-0480-01'!B15/1000</f>
        <v>1100838.895</v>
      </c>
      <c r="H48" s="15"/>
      <c r="K48" s="15"/>
      <c r="L48" s="148"/>
    </row>
    <row r="49" spans="1:12" x14ac:dyDescent="0.25">
      <c r="A49" s="24">
        <v>2003</v>
      </c>
      <c r="B49" s="56">
        <f>'36-10-0221-01'!O32</f>
        <v>1254747</v>
      </c>
      <c r="C49" s="80">
        <f>'36-10-0222-01'!B32</f>
        <v>1545232</v>
      </c>
      <c r="D49" s="119">
        <f>E49*'T4'!F48/100</f>
        <v>1167474.714504</v>
      </c>
      <c r="E49" s="80">
        <f>'36-10-0480-01'!C16/1000</f>
        <v>1437776.7420000001</v>
      </c>
      <c r="F49" s="80">
        <f>'36-10-0480-01'!B16/1000</f>
        <v>1161030.9669999999</v>
      </c>
      <c r="H49" s="15"/>
      <c r="K49" s="15"/>
      <c r="L49" s="148"/>
    </row>
    <row r="50" spans="1:12" x14ac:dyDescent="0.25">
      <c r="A50" s="24">
        <v>2004</v>
      </c>
      <c r="B50" s="56">
        <f>'36-10-0221-01'!O33</f>
        <v>1335731</v>
      </c>
      <c r="C50" s="80">
        <f>'36-10-0222-01'!B33</f>
        <v>1592933</v>
      </c>
      <c r="D50" s="119">
        <f>E50*'T4'!F49/100</f>
        <v>1246150.1230380002</v>
      </c>
      <c r="E50" s="80">
        <f>'36-10-0480-01'!C17/1000</f>
        <v>1485280.2420000001</v>
      </c>
      <c r="F50" s="80">
        <f>'36-10-0480-01'!B17/1000</f>
        <v>1237188.0290000001</v>
      </c>
      <c r="H50" s="15"/>
      <c r="K50" s="15"/>
      <c r="L50" s="148"/>
    </row>
    <row r="51" spans="1:12" x14ac:dyDescent="0.25">
      <c r="A51" s="24">
        <v>2005</v>
      </c>
      <c r="B51" s="56">
        <f>'36-10-0221-01'!O34</f>
        <v>1421590</v>
      </c>
      <c r="C51" s="80">
        <f>'36-10-0222-01'!B34</f>
        <v>1643973</v>
      </c>
      <c r="D51" s="119">
        <f>E51*'T4'!F50/100</f>
        <v>1325307.218145</v>
      </c>
      <c r="E51" s="80">
        <f>'36-10-0480-01'!C18/1000</f>
        <v>1532147.0730000001</v>
      </c>
      <c r="F51" s="80">
        <f>'36-10-0480-01'!B18/1000</f>
        <v>1319320.004</v>
      </c>
      <c r="H51" s="15"/>
      <c r="K51" s="15"/>
      <c r="L51" s="148"/>
    </row>
    <row r="52" spans="1:12" x14ac:dyDescent="0.25">
      <c r="A52" s="24">
        <v>2006</v>
      </c>
      <c r="B52" s="56">
        <f>'36-10-0221-01'!O35</f>
        <v>1496604</v>
      </c>
      <c r="C52" s="80">
        <f>'36-10-0222-01'!B35</f>
        <v>1687281</v>
      </c>
      <c r="D52" s="119">
        <f>E52*'T4'!F51/100</f>
        <v>1397089.9913770002</v>
      </c>
      <c r="E52" s="80">
        <f>'36-10-0480-01'!C19/1000</f>
        <v>1575073.2709999999</v>
      </c>
      <c r="F52" s="80">
        <f>'36-10-0480-01'!B19/1000</f>
        <v>1391514.02</v>
      </c>
      <c r="H52" s="15"/>
      <c r="K52" s="15"/>
      <c r="L52" s="148"/>
    </row>
    <row r="53" spans="1:12" x14ac:dyDescent="0.25">
      <c r="A53" s="24">
        <v>2007</v>
      </c>
      <c r="B53" s="56">
        <f>'36-10-0221-01'!O36</f>
        <v>1577661</v>
      </c>
      <c r="C53" s="80">
        <f>'36-10-0222-01'!B36</f>
        <v>1722238</v>
      </c>
      <c r="D53" s="119">
        <f>E53*'T4'!F52/100</f>
        <v>1471353.9730799997</v>
      </c>
      <c r="E53" s="80">
        <f>'36-10-0480-01'!C20/1000</f>
        <v>1606281.63</v>
      </c>
      <c r="F53" s="80">
        <f>'36-10-0480-01'!B20/1000</f>
        <v>1468929.334</v>
      </c>
      <c r="H53" s="15"/>
      <c r="K53" s="15"/>
      <c r="L53" s="148"/>
    </row>
    <row r="54" spans="1:12" x14ac:dyDescent="0.25">
      <c r="A54" s="24">
        <v>2008</v>
      </c>
      <c r="B54" s="56">
        <f>'36-10-0221-01'!O37</f>
        <v>1657041</v>
      </c>
      <c r="C54" s="80">
        <f>'36-10-0222-01'!B37</f>
        <v>1739534</v>
      </c>
      <c r="D54" s="119">
        <f>E54*'T4'!F53/100</f>
        <v>1542111.4518009999</v>
      </c>
      <c r="E54" s="80">
        <f>'36-10-0480-01'!C21/1000</f>
        <v>1618165.2169999999</v>
      </c>
      <c r="F54" s="80">
        <f>'36-10-0480-01'!B21/1000</f>
        <v>1550931.203</v>
      </c>
      <c r="H54" s="15"/>
      <c r="K54" s="15"/>
      <c r="L54" s="148"/>
    </row>
    <row r="55" spans="1:12" x14ac:dyDescent="0.25">
      <c r="A55" s="24">
        <v>2009</v>
      </c>
      <c r="B55" s="56">
        <f>'36-10-0221-01'!O38</f>
        <v>1571334</v>
      </c>
      <c r="C55" s="80">
        <f>'36-10-0222-01'!B38</f>
        <v>1688636</v>
      </c>
      <c r="D55" s="119">
        <f>E55*'T4'!F54/100</f>
        <v>1457672.7794300001</v>
      </c>
      <c r="E55" s="80">
        <f>'36-10-0480-01'!C22/1000</f>
        <v>1565706.53</v>
      </c>
      <c r="F55" s="80">
        <f>'36-10-0480-01'!B22/1000</f>
        <v>1465151.83</v>
      </c>
      <c r="H55" s="15"/>
      <c r="K55" s="15"/>
      <c r="L55" s="148"/>
    </row>
    <row r="56" spans="1:12" x14ac:dyDescent="0.25">
      <c r="A56" s="24">
        <v>2010</v>
      </c>
      <c r="B56" s="56">
        <f>'36-10-0221-01'!O39</f>
        <v>1666048</v>
      </c>
      <c r="C56" s="80">
        <f>'36-10-0222-01'!B39</f>
        <v>1740814</v>
      </c>
      <c r="D56" s="119">
        <f>E56*'T4'!F55/100</f>
        <v>1550979.1228800004</v>
      </c>
      <c r="E56" s="80">
        <f>'36-10-0480-01'!C23/1000</f>
        <v>1620667.84</v>
      </c>
      <c r="F56" s="80">
        <f>'36-10-0480-01'!B23/1000</f>
        <v>1555132.149</v>
      </c>
      <c r="H56" s="15"/>
      <c r="K56" s="15"/>
      <c r="L56" s="148"/>
    </row>
    <row r="57" spans="1:12" x14ac:dyDescent="0.25">
      <c r="A57" s="24">
        <v>2011</v>
      </c>
      <c r="B57" s="56">
        <f>'36-10-0221-01'!O40</f>
        <v>1774063</v>
      </c>
      <c r="C57" s="80">
        <f>'36-10-0222-01'!B40</f>
        <v>1795582</v>
      </c>
      <c r="D57" s="119">
        <f>E57*'T4'!F56/100</f>
        <v>1654022.64118</v>
      </c>
      <c r="E57" s="80">
        <f>'36-10-0480-01'!C24/1000</f>
        <v>1674111.9850000001</v>
      </c>
      <c r="F57" s="80">
        <f>'36-10-0480-01'!B24/1000</f>
        <v>1658212.2960000001</v>
      </c>
      <c r="H57" s="15"/>
      <c r="K57" s="15"/>
      <c r="L57" s="148"/>
    </row>
    <row r="58" spans="1:12" x14ac:dyDescent="0.25">
      <c r="A58" s="24">
        <v>2012</v>
      </c>
      <c r="B58" s="56">
        <f>'36-10-0221-01'!O41</f>
        <v>1827201</v>
      </c>
      <c r="C58" s="80">
        <f>'36-10-0222-01'!B41</f>
        <v>1827201</v>
      </c>
      <c r="D58" s="119">
        <f>E58*'T4'!F57/100</f>
        <v>1706035.017</v>
      </c>
      <c r="E58" s="80">
        <f>'36-10-0480-01'!C25/1000</f>
        <v>1706035.017</v>
      </c>
      <c r="F58" s="80">
        <f>'36-10-0480-01'!B25/1000</f>
        <v>1706035.017</v>
      </c>
      <c r="H58" s="15"/>
      <c r="K58" s="15"/>
      <c r="L58" s="148"/>
    </row>
    <row r="59" spans="1:12" x14ac:dyDescent="0.25">
      <c r="A59" s="24">
        <v>2013</v>
      </c>
      <c r="B59" s="56">
        <f>'36-10-0221-01'!O42</f>
        <v>1902247</v>
      </c>
      <c r="C59" s="80">
        <f>'36-10-0222-01'!B42</f>
        <v>1869759</v>
      </c>
      <c r="D59" s="119">
        <f>E59*'T4'!F58/100</f>
        <v>1778879.1754440004</v>
      </c>
      <c r="E59" s="80">
        <f>'36-10-0480-01'!C26/1000</f>
        <v>1749143.7320000001</v>
      </c>
      <c r="F59" s="80">
        <f>'36-10-0480-01'!B26/1000</f>
        <v>1777211.767</v>
      </c>
      <c r="H59" s="15"/>
      <c r="K59" s="15"/>
      <c r="L59" s="148"/>
    </row>
    <row r="60" spans="1:12" x14ac:dyDescent="0.25">
      <c r="A60" s="24">
        <v>2014</v>
      </c>
      <c r="B60" s="56">
        <f>'36-10-0221-01'!O43</f>
        <v>1994898</v>
      </c>
      <c r="C60" s="80">
        <f>'36-10-0222-01'!B43</f>
        <v>1923422</v>
      </c>
      <c r="D60" s="119">
        <f>E60*'T4'!F59/100</f>
        <v>1870923.7569820005</v>
      </c>
      <c r="E60" s="80">
        <f>'36-10-0480-01'!C27/1000</f>
        <v>1804169.486</v>
      </c>
      <c r="F60" s="80">
        <f>'36-10-0480-01'!B27/1000</f>
        <v>1867752.193</v>
      </c>
      <c r="H60" s="15"/>
      <c r="K60" s="15"/>
      <c r="L60" s="148"/>
    </row>
    <row r="61" spans="1:12" x14ac:dyDescent="0.25">
      <c r="A61" s="24">
        <v>2015</v>
      </c>
      <c r="B61" s="56">
        <f>'36-10-0221-01'!O44</f>
        <v>1990441</v>
      </c>
      <c r="C61" s="80">
        <f>'36-10-0222-01'!B44</f>
        <v>1936100</v>
      </c>
      <c r="D61" s="119">
        <f>E61*'T4'!F60/100</f>
        <v>1869952.674108</v>
      </c>
      <c r="E61" s="80">
        <f>'36-10-0480-01'!C28/1000</f>
        <v>1819020.111</v>
      </c>
      <c r="F61" s="80">
        <f>'36-10-0480-01'!B28/1000</f>
        <v>1856814.378</v>
      </c>
      <c r="H61" s="15"/>
      <c r="K61" s="15"/>
      <c r="L61" s="148"/>
    </row>
    <row r="62" spans="1:12" x14ac:dyDescent="0.25">
      <c r="A62" s="24">
        <v>2016</v>
      </c>
      <c r="B62" s="56">
        <f>'36-10-0221-01'!O45</f>
        <v>2025535</v>
      </c>
      <c r="C62" s="80">
        <f>'36-10-0222-01'!B45</f>
        <v>1955488</v>
      </c>
      <c r="D62" s="119">
        <f>E62*'T4'!F61/100</f>
        <v>1904588.6771240002</v>
      </c>
      <c r="E62" s="80">
        <f>'36-10-0480-01'!C29/1000</f>
        <v>1838406.0589999999</v>
      </c>
      <c r="F62" s="80">
        <f>'36-10-0480-01'!B29/1000</f>
        <v>1886103.351</v>
      </c>
      <c r="H62" s="15"/>
      <c r="K62" s="15"/>
      <c r="L62" s="148"/>
    </row>
    <row r="63" spans="1:12" x14ac:dyDescent="0.25">
      <c r="A63" s="24">
        <v>2017</v>
      </c>
      <c r="B63" s="56">
        <f>'36-10-0221-01'!O46</f>
        <v>2140641</v>
      </c>
      <c r="C63" s="80">
        <f>'36-10-0222-01'!B46</f>
        <v>2014933</v>
      </c>
      <c r="D63" s="119">
        <f>E63*'T4'!F62/100</f>
        <v>2013080.7884760001</v>
      </c>
      <c r="E63" s="80">
        <f>'36-10-0480-01'!C30/1000</f>
        <v>1895556.298</v>
      </c>
      <c r="F63" s="80">
        <f>'36-10-0480-01'!B30/1000</f>
        <v>1991533.77</v>
      </c>
      <c r="H63" s="15"/>
      <c r="K63" s="15"/>
      <c r="L63" s="148"/>
    </row>
    <row r="64" spans="1:12" x14ac:dyDescent="0.25">
      <c r="A64" s="24">
        <v>2018</v>
      </c>
      <c r="B64" s="56">
        <f>'36-10-0221-01'!O47</f>
        <v>2231168</v>
      </c>
      <c r="C64" s="80">
        <f>'36-10-0222-01'!B47</f>
        <v>2063887</v>
      </c>
      <c r="D64" s="119">
        <f>E64*'T4'!F63/100</f>
        <v>2102178.1918369997</v>
      </c>
      <c r="E64" s="80">
        <f>'36-10-0480-01'!C31/1000</f>
        <v>1944660.6769999999</v>
      </c>
      <c r="F64" s="80" t="str">
        <f>'36-10-0480-01'!B31</f>
        <v>..</v>
      </c>
      <c r="H64" s="15"/>
      <c r="K64" s="15"/>
      <c r="L64" s="148"/>
    </row>
    <row r="65" spans="1:12" x14ac:dyDescent="0.25">
      <c r="A65" s="24">
        <v>2019</v>
      </c>
      <c r="B65" s="56">
        <f>'36-10-0221-01'!O48</f>
        <v>2310712</v>
      </c>
      <c r="C65" s="80">
        <f>'36-10-0222-01'!B48</f>
        <v>2102304</v>
      </c>
      <c r="D65" s="119">
        <f>E65*'T4'!F64/100</f>
        <v>2175718.8245449997</v>
      </c>
      <c r="E65" s="80">
        <f>'36-10-0480-01'!C32/1000</f>
        <v>1979725.9550000001</v>
      </c>
      <c r="F65" s="80" t="str">
        <f>'36-10-0480-01'!B32</f>
        <v>..</v>
      </c>
      <c r="H65" s="15"/>
      <c r="K65" s="15"/>
      <c r="L65" s="148"/>
    </row>
    <row r="66" spans="1:12" x14ac:dyDescent="0.25">
      <c r="B66" s="60"/>
    </row>
    <row r="67" spans="1:12" x14ac:dyDescent="0.25">
      <c r="B67" s="60"/>
    </row>
    <row r="68" spans="1:12" x14ac:dyDescent="0.25">
      <c r="B68" s="60"/>
    </row>
    <row r="69" spans="1:12" x14ac:dyDescent="0.25">
      <c r="A69" s="5" t="s">
        <v>444</v>
      </c>
      <c r="B69" s="60"/>
    </row>
    <row r="70" spans="1:12" x14ac:dyDescent="0.25">
      <c r="A70" s="5" t="s">
        <v>600</v>
      </c>
      <c r="B70" s="56"/>
    </row>
    <row r="71" spans="1:12" x14ac:dyDescent="0.25">
      <c r="A71" s="24" t="s">
        <v>549</v>
      </c>
      <c r="B71" s="60">
        <f>IFERROR(100*_xlfn.RRI(15,B7,B22),"..")</f>
        <v>11.111829109801107</v>
      </c>
      <c r="C71" s="60">
        <f>IFERROR(100*_xlfn.RRI(15,C7,C22),"..")</f>
        <v>4.9811271470279639</v>
      </c>
      <c r="D71" s="60">
        <f>IFERROR(100*_xlfn.RRI(15,D7,D22),"..")</f>
        <v>11.516843240754504</v>
      </c>
      <c r="E71" s="60">
        <f>IFERROR(100*_xlfn.RRI(15,E7,E22),"..")</f>
        <v>5.3245505581341224</v>
      </c>
      <c r="F71" s="60" t="str">
        <f>IFERROR(100*_xlfn.RRI(15,F7,F22),"..")</f>
        <v>..</v>
      </c>
    </row>
    <row r="72" spans="1:12" x14ac:dyDescent="0.25">
      <c r="A72" s="24" t="s">
        <v>462</v>
      </c>
      <c r="B72" s="60">
        <f>IFERROR(100*_xlfn.RRI(5,B22,B27),"..")</f>
        <v>12.504701817079411</v>
      </c>
      <c r="C72" s="60">
        <f>IFERROR(100*_xlfn.RRI(5,C22,C27),"..")</f>
        <v>3.3745396333310529</v>
      </c>
      <c r="D72" s="60">
        <f>IFERROR(100*_xlfn.RRI(5,D22,D27),"..")</f>
        <v>11.995630759878996</v>
      </c>
      <c r="E72" s="60">
        <f>IFERROR(100*_xlfn.RRI(5,E22,E27),"..")</f>
        <v>2.9774102680968362</v>
      </c>
      <c r="F72" s="60" t="str">
        <f>IFERROR(100*_xlfn.RRI(5,F22,F27),"..")</f>
        <v>..</v>
      </c>
    </row>
    <row r="73" spans="1:12" x14ac:dyDescent="0.25">
      <c r="A73" s="24" t="s">
        <v>463</v>
      </c>
      <c r="B73" s="60">
        <f>IFERROR(100*_xlfn.RRI(8,B27,B35),"..")</f>
        <v>7.7961810483735183</v>
      </c>
      <c r="C73" s="60">
        <f>IFERROR(100*_xlfn.RRI(8,C27,C35),"..")</f>
        <v>2.8419738000181827</v>
      </c>
      <c r="D73" s="60">
        <f>IFERROR(100*_xlfn.RRI(8,D27,D35),"..")</f>
        <v>7.9366831433357099</v>
      </c>
      <c r="E73" s="60">
        <f>IFERROR(100*_xlfn.RRI(8,E27,E35),"..")</f>
        <v>2.9826409901718032</v>
      </c>
      <c r="F73" s="60" t="str">
        <f>IFERROR(100*_xlfn.RRI(8,F27,F35),"..")</f>
        <v>..</v>
      </c>
    </row>
    <row r="74" spans="1:12" x14ac:dyDescent="0.25">
      <c r="A74" s="24" t="s">
        <v>464</v>
      </c>
      <c r="B74" s="60">
        <f>IFERROR(100*_xlfn.RRI(11,B35,B46),"..")</f>
        <v>4.6402378212032414</v>
      </c>
      <c r="C74" s="60">
        <f>IFERROR(100*_xlfn.RRI(11,C35,C46),"..")</f>
        <v>2.6093572288193423</v>
      </c>
      <c r="D74" s="60">
        <f>IFERROR(100*_xlfn.RRI(11,D35,D46),"..")</f>
        <v>4.6809781644404858</v>
      </c>
      <c r="E74" s="60">
        <f>IFERROR(100*_xlfn.RRI(11,E35,E46),"..")</f>
        <v>2.6518126067291536</v>
      </c>
      <c r="F74" s="60" t="str">
        <f>IFERROR(100*_xlfn.RRI(11,F35,F46),"..")</f>
        <v>..</v>
      </c>
    </row>
    <row r="75" spans="1:12" x14ac:dyDescent="0.25">
      <c r="A75" s="24" t="s">
        <v>465</v>
      </c>
      <c r="B75" s="60">
        <f>IFERROR(100*_xlfn.RRI(8,B46,B54),"..")</f>
        <v>5.1825707348455152</v>
      </c>
      <c r="C75" s="60">
        <f>IFERROR(100*_xlfn.RRI(8,C46,C54),"..")</f>
        <v>2.3237607612261124</v>
      </c>
      <c r="D75" s="60">
        <f>IFERROR(100*_xlfn.RRI(8,D46,D54),"..")</f>
        <v>5.2019566279805751</v>
      </c>
      <c r="E75" s="60">
        <f>IFERROR(100*_xlfn.RRI(8,E46,E54),"..")</f>
        <v>2.3349247340234358</v>
      </c>
      <c r="F75" s="60">
        <f>IFERROR(100*_xlfn.RRI(8,F46,F54),"..")</f>
        <v>5.3292209391488488</v>
      </c>
    </row>
    <row r="76" spans="1:12" x14ac:dyDescent="0.25">
      <c r="A76" s="24" t="s">
        <v>469</v>
      </c>
      <c r="B76" s="60">
        <f>IFERROR(100*_xlfn.RRI(11,B54,B65),"..")</f>
        <v>3.0690836820977729</v>
      </c>
      <c r="C76" s="60">
        <f>IFERROR(100*_xlfn.RRI(11,C54,C65),"..")</f>
        <v>1.7368806756311805</v>
      </c>
      <c r="D76" s="60">
        <f>IFERROR(100*_xlfn.RRI(11,D54,D65),"..")</f>
        <v>3.1786230806125415</v>
      </c>
      <c r="E76" s="60">
        <f>IFERROR(100*_xlfn.RRI(11,E54,E65),"..")</f>
        <v>1.8502312899463247</v>
      </c>
      <c r="F76" s="60" t="str">
        <f>IFERROR(100*_xlfn.RRI(11,F54,F65),"..")</f>
        <v>..</v>
      </c>
    </row>
    <row r="77" spans="1:12" x14ac:dyDescent="0.25">
      <c r="B77" s="60"/>
      <c r="C77" s="60"/>
      <c r="D77" s="60"/>
      <c r="E77" s="60"/>
      <c r="F77" s="60"/>
    </row>
    <row r="78" spans="1:12" x14ac:dyDescent="0.25">
      <c r="A78" s="24" t="s">
        <v>645</v>
      </c>
      <c r="B78" s="60">
        <f>IFERROR(100*_xlfn.RRI(24,B22,B46),"..")</f>
        <v>7.2894274469345044</v>
      </c>
      <c r="C78" s="60">
        <f>IFERROR(100*_xlfn.RRI(24,C22,C46),"..")</f>
        <v>2.8459021115411209</v>
      </c>
      <c r="D78" s="60">
        <f>IFERROR(100*_xlfn.RRI(24,D22,D46),"..")</f>
        <v>7.2537889208803552</v>
      </c>
      <c r="E78" s="60">
        <f>IFERROR(100*_xlfn.RRI(24,E22,E46),"..")</f>
        <v>2.829791022073147</v>
      </c>
      <c r="F78" s="60" t="str">
        <f>IFERROR(100*_xlfn.RRI(24,F22,F46),"..")</f>
        <v>..</v>
      </c>
    </row>
    <row r="79" spans="1:12" x14ac:dyDescent="0.25">
      <c r="A79" s="24" t="s">
        <v>522</v>
      </c>
      <c r="B79" s="60">
        <f>IFERROR(100*_xlfn.RRI(19,B46,B65),"..")</f>
        <v>3.9537470153632182</v>
      </c>
      <c r="C79" s="60">
        <f>IFERROR(100*_xlfn.RRI(19,C46,C65),"..")</f>
        <v>1.9835766935025534</v>
      </c>
      <c r="D79" s="60">
        <f>IFERROR(100*_xlfn.RRI(19,D46,D65),"..")</f>
        <v>4.0257662368837988</v>
      </c>
      <c r="E79" s="60">
        <f>IFERROR(100*_xlfn.RRI(19,E46,E65),"..")</f>
        <v>2.0540323052558707</v>
      </c>
      <c r="F79" s="60" t="str">
        <f>IFERROR(100*_xlfn.RRI(19,F46,F65),"..")</f>
        <v>..</v>
      </c>
    </row>
    <row r="80" spans="1:12" x14ac:dyDescent="0.25">
      <c r="A80" s="24" t="s">
        <v>581</v>
      </c>
      <c r="B80" s="60">
        <f>IFERROR(100*_xlfn.RRI(5,B54,B59),"..")</f>
        <v>2.7984888958845211</v>
      </c>
      <c r="C80" s="60">
        <f>IFERROR(100*_xlfn.RRI(5,C54,C59),"..")</f>
        <v>1.4543194854222286</v>
      </c>
      <c r="D80" s="60">
        <f>IFERROR(100*_xlfn.RRI(5,D54,D59),"..")</f>
        <v>2.897811443917786</v>
      </c>
      <c r="E80" s="60">
        <f>IFERROR(100*_xlfn.RRI(5,E54,E59),"..")</f>
        <v>1.5688481435107926</v>
      </c>
      <c r="F80" s="60">
        <f>IFERROR(100*_xlfn.RRI(5,F54,F59),"..")</f>
        <v>2.7612383725919454</v>
      </c>
    </row>
    <row r="81" spans="1:6" x14ac:dyDescent="0.25">
      <c r="A81" s="24" t="s">
        <v>582</v>
      </c>
      <c r="B81" s="60">
        <f>IFERROR(100*_xlfn.RRI(6,B59,B65),"..")</f>
        <v>3.2951233622595222</v>
      </c>
      <c r="C81" s="60">
        <f>IFERROR(100*_xlfn.RRI(6,C59,C65),"..")</f>
        <v>1.9729493937208353</v>
      </c>
      <c r="D81" s="60">
        <f>IFERROR(100*_xlfn.RRI(6,D59,D65),"..")</f>
        <v>3.4132180912483046</v>
      </c>
      <c r="E81" s="60">
        <f>IFERROR(100*_xlfn.RRI(6,E59,E65),"..")</f>
        <v>2.085312631881564</v>
      </c>
      <c r="F81" s="60" t="str">
        <f>IFERROR(100*_xlfn.RRI(6,F59,F65),"..")</f>
        <v>..</v>
      </c>
    </row>
    <row r="82" spans="1:6" x14ac:dyDescent="0.25">
      <c r="A82" s="24" t="s">
        <v>558</v>
      </c>
      <c r="B82" s="60">
        <f>IFERROR(100*_xlfn.RRI(6,B54,B60),"..")</f>
        <v>3.1409768049944775</v>
      </c>
      <c r="C82" s="60">
        <f>IFERROR(100*_xlfn.RRI(6,C54,C60),"..")</f>
        <v>1.6889140778491907</v>
      </c>
      <c r="D82" s="60">
        <f>IFERROR(100*_xlfn.RRI(6,D54,D60),"..")</f>
        <v>3.2737755591576212</v>
      </c>
      <c r="E82" s="60">
        <f>IFERROR(100*_xlfn.RRI(6,E54,E60),"..")</f>
        <v>1.8300003542941479</v>
      </c>
      <c r="F82" s="60">
        <f>IFERROR(100*_xlfn.RRI(6,F54,F60),"..")</f>
        <v>3.1464899369399335</v>
      </c>
    </row>
    <row r="83" spans="1:6" x14ac:dyDescent="0.25">
      <c r="A83" s="24" t="s">
        <v>579</v>
      </c>
      <c r="B83" s="60">
        <f>IFERROR(100*_xlfn.RRI(5,B60,B65),"..")</f>
        <v>2.9828780796496979</v>
      </c>
      <c r="C83" s="60">
        <f>IFERROR(100*_xlfn.RRI(5,C60,C65),"..")</f>
        <v>1.7944704599837547</v>
      </c>
      <c r="D83" s="60">
        <f>IFERROR(100*_xlfn.RRI(5,D60,D65),"..")</f>
        <v>3.0645558234222436</v>
      </c>
      <c r="E83" s="60">
        <f>IFERROR(100*_xlfn.RRI(5,E60,E65),"..")</f>
        <v>1.8745137183456606</v>
      </c>
      <c r="F83" s="60" t="str">
        <f>IFERROR(100*_xlfn.RRI(5,F60,F65),"..")</f>
        <v>..</v>
      </c>
    </row>
    <row r="84" spans="1:6" x14ac:dyDescent="0.25">
      <c r="A84" s="24" t="s">
        <v>466</v>
      </c>
      <c r="B84" s="60">
        <f>IFERROR(100*_xlfn.RRI(43,B22,B65),"..")</f>
        <v>5.8025232261788018</v>
      </c>
      <c r="C84" s="60">
        <f>IFERROR(100*_xlfn.RRI(43,C22,C65),"..")</f>
        <v>2.4639791320685056</v>
      </c>
      <c r="D84" s="60">
        <f>IFERROR(100*_xlfn.RRI(43,D22,D65),"..")</f>
        <v>5.8152823180680269</v>
      </c>
      <c r="E84" s="60">
        <f>IFERROR(100*_xlfn.RRI(43,E22,E65),"..")</f>
        <v>2.4862894138160341</v>
      </c>
      <c r="F84" s="60" t="str">
        <f>IFERROR(100*_xlfn.RRI(43,F22,F65),"..")</f>
        <v>..</v>
      </c>
    </row>
    <row r="85" spans="1:6" s="91" customFormat="1" x14ac:dyDescent="0.25">
      <c r="A85" s="91" t="s">
        <v>727</v>
      </c>
      <c r="B85" s="60">
        <f>IFERROR(100*_xlfn.RRI(38,B22,B60),"..")</f>
        <v>6.1792315055575697</v>
      </c>
      <c r="C85" s="60">
        <f>IFERROR(100*_xlfn.RRI(38,C22,C60),"..")</f>
        <v>2.5523995716916437</v>
      </c>
      <c r="D85" s="60">
        <f>IFERROR(100*_xlfn.RRI(38,D22,D60),"..")</f>
        <v>6.1826437682598101</v>
      </c>
      <c r="E85" s="60">
        <f>IFERROR(100*_xlfn.RRI(38,E22,E60),"..")</f>
        <v>2.56705924352294</v>
      </c>
      <c r="F85" s="60" t="str">
        <f>IFERROR(100*_xlfn.RRI(38,F22,F60),"..")</f>
        <v>..</v>
      </c>
    </row>
    <row r="86" spans="1:6" x14ac:dyDescent="0.25">
      <c r="B86" s="60"/>
      <c r="C86" s="60"/>
      <c r="D86" s="60"/>
      <c r="E86" s="60"/>
      <c r="F86" s="60"/>
    </row>
    <row r="87" spans="1:6" x14ac:dyDescent="0.25">
      <c r="A87" s="5" t="s">
        <v>599</v>
      </c>
      <c r="B87" s="60"/>
      <c r="C87" s="60"/>
      <c r="D87" s="60"/>
      <c r="E87" s="60"/>
      <c r="F87" s="60"/>
    </row>
    <row r="88" spans="1:6" x14ac:dyDescent="0.25">
      <c r="A88" s="24" t="s">
        <v>580</v>
      </c>
      <c r="B88" s="60">
        <f>IFERROR(100*_xlfn.RRI(10,B55,B65),"..")</f>
        <v>3.9316282415992942</v>
      </c>
      <c r="C88" s="60">
        <f>IFERROR(100*_xlfn.RRI(10,C55,C65),"..")</f>
        <v>2.2153093359112974</v>
      </c>
      <c r="D88" s="60">
        <f>IFERROR(100*_xlfn.RRI(10,D55,D65),"..")</f>
        <v>4.0864681957676119</v>
      </c>
      <c r="E88" s="60">
        <f>IFERROR(100*_xlfn.RRI(10,E55,E65),"..")</f>
        <v>2.3739525834445052</v>
      </c>
      <c r="F88" s="60" t="str">
        <f>IFERROR(100*_xlfn.RRI(10,F55,F65),"..")</f>
        <v>..</v>
      </c>
    </row>
    <row r="89" spans="1:6" x14ac:dyDescent="0.25">
      <c r="A89" s="24" t="s">
        <v>587</v>
      </c>
      <c r="B89" s="60">
        <f>IFERROR(100*_xlfn.RRI(12,B53,B65),"..")</f>
        <v>3.231208329965507</v>
      </c>
      <c r="C89" s="60">
        <f>IFERROR(100*_xlfn.RRI(12,C53,C65),"..")</f>
        <v>1.6756277490261873</v>
      </c>
      <c r="D89" s="60">
        <f>IFERROR(100*_xlfn.RRI(12,D53,D65),"..")</f>
        <v>3.3135140333244495</v>
      </c>
      <c r="E89" s="60">
        <f>IFERROR(100*_xlfn.RRI(12,E53,E65),"..")</f>
        <v>1.7572313517609128</v>
      </c>
      <c r="F89" s="60" t="str">
        <f>IFERROR(100*_xlfn.RRI(12,F53,F65),"..")</f>
        <v>..</v>
      </c>
    </row>
    <row r="90" spans="1:6" x14ac:dyDescent="0.25">
      <c r="A90" s="24" t="s">
        <v>583</v>
      </c>
      <c r="B90" s="60">
        <f>IFERROR(100*_xlfn.RRI(7,B47,B54),"..")</f>
        <v>5.4283247870729578</v>
      </c>
      <c r="C90" s="60">
        <f>IFERROR(100*_xlfn.RRI(7,C47,C54),"..")</f>
        <v>2.4002443429351317</v>
      </c>
      <c r="D90" s="60">
        <f>IFERROR(100*_xlfn.RRI(7,D47,D54),"..")</f>
        <v>5.4753470685469763</v>
      </c>
      <c r="E90" s="60">
        <f>IFERROR(100*_xlfn.RRI(7,E47,E54),"..")</f>
        <v>2.4432979937468069</v>
      </c>
      <c r="F90" s="60">
        <f>IFERROR(100*_xlfn.RRI(7,F47,F54),"..")</f>
        <v>5.5645638528922126</v>
      </c>
    </row>
    <row r="91" spans="1:6" x14ac:dyDescent="0.25">
      <c r="A91" s="24" t="s">
        <v>588</v>
      </c>
      <c r="B91" s="60">
        <f>IFERROR(100*_xlfn.RRI(9,B45,B54),"..")</f>
        <v>5.6791600495991856</v>
      </c>
      <c r="C91" s="60">
        <f>IFERROR(100*_xlfn.RRI(9,C45,C54),"..")</f>
        <v>2.6369928827919775</v>
      </c>
      <c r="D91" s="60">
        <f>IFERROR(100*_xlfn.RRI(9,D45,D54),"..")</f>
        <v>5.7167562750644274</v>
      </c>
      <c r="E91" s="60">
        <f>IFERROR(100*_xlfn.RRI(9,E45,E54),"..")</f>
        <v>2.6626607475225272</v>
      </c>
      <c r="F91" s="60">
        <f>IFERROR(100*_xlfn.RRI(9,F45,F54),"..")</f>
        <v>5.8437357053738648</v>
      </c>
    </row>
    <row r="92" spans="1:6" x14ac:dyDescent="0.25">
      <c r="A92" s="24" t="s">
        <v>584</v>
      </c>
      <c r="B92" s="60">
        <f>IFERROR(100*_xlfn.RRI(10,B36,B46),"..")</f>
        <v>4.7486717574888093</v>
      </c>
      <c r="C92" s="60">
        <f>IFERROR(100*_xlfn.RRI(10,C36,C46),"..")</f>
        <v>2.8570883190768281</v>
      </c>
      <c r="D92" s="60">
        <f>IFERROR(100*_xlfn.RRI(10,D36,D46),"..")</f>
        <v>4.753739398222967</v>
      </c>
      <c r="E92" s="60">
        <f>IFERROR(100*_xlfn.RRI(10,E36,E46),"..")</f>
        <v>2.8665423891069075</v>
      </c>
      <c r="F92" s="60" t="str">
        <f>IFERROR(100*_xlfn.RRI(10,F36,F46),"..")</f>
        <v>..</v>
      </c>
    </row>
    <row r="93" spans="1:6" x14ac:dyDescent="0.25">
      <c r="A93" s="24" t="s">
        <v>591</v>
      </c>
      <c r="B93" s="60">
        <f>IFERROR(100*_xlfn.RRI(12,B34,B46),"..")</f>
        <v>4.8453259931705794</v>
      </c>
      <c r="C93" s="60">
        <f>IFERROR(100*_xlfn.RRI(12,C34,C46),"..")</f>
        <v>2.5849604780503466</v>
      </c>
      <c r="D93" s="60">
        <f>IFERROR(100*_xlfn.RRI(12,D34,D46),"..")</f>
        <v>4.8934108963187173</v>
      </c>
      <c r="E93" s="60">
        <f>IFERROR(100*_xlfn.RRI(12,E34,E46),"..")</f>
        <v>2.6294193699194723</v>
      </c>
      <c r="F93" s="60" t="str">
        <f>IFERROR(100*_xlfn.RRI(12,F34,F46),"..")</f>
        <v>..</v>
      </c>
    </row>
    <row r="94" spans="1:6" x14ac:dyDescent="0.25">
      <c r="A94" s="24" t="s">
        <v>585</v>
      </c>
      <c r="B94" s="60">
        <f>IFERROR(100*_xlfn.RRI(7,B28,B35),"..")</f>
        <v>8.1456302957436435</v>
      </c>
      <c r="C94" s="60">
        <f>IFERROR(100*_xlfn.RRI(7,C28,C35),"..")</f>
        <v>3.7334192290914725</v>
      </c>
      <c r="D94" s="60">
        <f>IFERROR(100*_xlfn.RRI(7,D28,D35),"..")</f>
        <v>8.2294971796004432</v>
      </c>
      <c r="E94" s="60">
        <f>IFERROR(100*_xlfn.RRI(7,E28,E35),"..")</f>
        <v>3.8073456809552875</v>
      </c>
      <c r="F94" s="60" t="str">
        <f>IFERROR(100*_xlfn.RRI(7,F28,F35),"..")</f>
        <v>..</v>
      </c>
    </row>
    <row r="95" spans="1:6" x14ac:dyDescent="0.25">
      <c r="A95" s="24" t="s">
        <v>589</v>
      </c>
      <c r="B95" s="60">
        <f>IFERROR(100*_xlfn.RRI(9,B26,B35),"..")</f>
        <v>8.5377855308778283</v>
      </c>
      <c r="C95" s="60">
        <f>IFERROR(100*_xlfn.RRI(9,C26,C35),"..")</f>
        <v>2.9152253892631652</v>
      </c>
      <c r="D95" s="60">
        <f>IFERROR(100*_xlfn.RRI(9,D26,D35),"..")</f>
        <v>8.4619186174952574</v>
      </c>
      <c r="E95" s="60">
        <f>IFERROR(100*_xlfn.RRI(9,E26,E35),"..")</f>
        <v>2.8835535278829427</v>
      </c>
      <c r="F95" s="60" t="str">
        <f>IFERROR(100*_xlfn.RRI(9,F26,F35),"..")</f>
        <v>..</v>
      </c>
    </row>
    <row r="96" spans="1:6" x14ac:dyDescent="0.25">
      <c r="A96" s="24" t="s">
        <v>586</v>
      </c>
      <c r="B96" s="60">
        <f>IFERROR(100*_xlfn.RRI(4,B23,B27),"..")</f>
        <v>13.014138784987917</v>
      </c>
      <c r="C96" s="60">
        <f>IFERROR(100*_xlfn.RRI(4,C23,C27),"..")</f>
        <v>3.3536274720705084</v>
      </c>
      <c r="D96" s="60">
        <f>IFERROR(100*_xlfn.RRI(4,D23,D27),"..")</f>
        <v>12.456948844009052</v>
      </c>
      <c r="E96" s="60">
        <f>IFERROR(100*_xlfn.RRI(4,E23,E27),"..")</f>
        <v>2.9414583795642324</v>
      </c>
      <c r="F96" s="60" t="str">
        <f>IFERROR(100*_xlfn.RRI(4,F23,F27),"..")</f>
        <v>..</v>
      </c>
    </row>
    <row r="97" spans="1:13" x14ac:dyDescent="0.25">
      <c r="A97" s="24" t="s">
        <v>590</v>
      </c>
      <c r="B97" s="60">
        <f>IFERROR(100*_xlfn.RRI(6,B21,B27),"..")</f>
        <v>12.947861602904819</v>
      </c>
      <c r="C97" s="60">
        <f>IFERROR(100*_xlfn.RRI(6,C21,C27),"..")</f>
        <v>3.6764537496571048</v>
      </c>
      <c r="D97" s="60">
        <f>IFERROR(100*_xlfn.RRI(6,D21,D27),"..")</f>
        <v>12.682873938710104</v>
      </c>
      <c r="E97" s="60">
        <f>IFERROR(100*_xlfn.RRI(6,E21,E27),"..")</f>
        <v>3.4999499701374948</v>
      </c>
      <c r="F97" s="60" t="str">
        <f>IFERROR(100*_xlfn.RRI(6,F21,F27),"..")</f>
        <v>..</v>
      </c>
    </row>
    <row r="98" spans="1:13" x14ac:dyDescent="0.25">
      <c r="A98" s="5"/>
      <c r="B98" s="56"/>
      <c r="C98" s="56"/>
      <c r="D98" s="56"/>
      <c r="E98" s="56"/>
      <c r="F98" s="56"/>
    </row>
    <row r="99" spans="1:13" x14ac:dyDescent="0.25">
      <c r="A99" s="5" t="s">
        <v>601</v>
      </c>
      <c r="B99" s="56"/>
      <c r="C99" s="56"/>
      <c r="D99" s="56"/>
      <c r="E99" s="56"/>
      <c r="F99" s="56"/>
    </row>
    <row r="100" spans="1:13" x14ac:dyDescent="0.25">
      <c r="A100" s="24" t="s">
        <v>500</v>
      </c>
      <c r="B100" s="60">
        <f>IFERROR(100*_xlfn.RRI(20,B7,B27),"..")</f>
        <v>11.458422210573405</v>
      </c>
      <c r="C100" s="60">
        <f>IFERROR(100*_xlfn.RRI(20,C7,C27),"..")</f>
        <v>4.577154483949486</v>
      </c>
      <c r="D100" s="60">
        <f>IFERROR(100*_xlfn.RRI(20,D7,D27),"..")</f>
        <v>11.636347886355814</v>
      </c>
      <c r="E100" s="60">
        <f>IFERROR(100*_xlfn.RRI(20,E7,E27),"..")</f>
        <v>4.7327970940836517</v>
      </c>
      <c r="F100" s="60" t="str">
        <f>IFERROR(100*_xlfn.RRI(20,F7,F27),"..")</f>
        <v>..</v>
      </c>
    </row>
    <row r="101" spans="1:13" x14ac:dyDescent="0.25">
      <c r="A101" s="24" t="s">
        <v>501</v>
      </c>
      <c r="B101" s="60">
        <f>IFERROR(100*_xlfn.RRI(19,B27,B46),"..")</f>
        <v>5.9576354121672503</v>
      </c>
      <c r="C101" s="60">
        <f>IFERROR(100*_xlfn.RRI(19,C27,C46),"..")</f>
        <v>2.7072368501869226</v>
      </c>
      <c r="D101" s="60">
        <f>IFERROR(100*_xlfn.RRI(19,D27,D46),"..")</f>
        <v>6.0396578737744733</v>
      </c>
      <c r="E101" s="60">
        <f>IFERROR(100*_xlfn.RRI(19,E27,E46),"..")</f>
        <v>2.7909790357279141</v>
      </c>
      <c r="F101" s="60" t="str">
        <f>IFERROR(100*_xlfn.RRI(19,F27,F46),"..")</f>
        <v>..</v>
      </c>
    </row>
    <row r="102" spans="1:13" x14ac:dyDescent="0.25">
      <c r="A102" s="24" t="s">
        <v>526</v>
      </c>
      <c r="B102" s="60">
        <f>IFERROR(100*_xlfn.RRI(14,B43,B57),"..")</f>
        <v>4.9093230591288117</v>
      </c>
      <c r="C102" s="60">
        <f>IFERROR(100*_xlfn.RRI(14,C43,C57),"..")</f>
        <v>2.5646837389639465</v>
      </c>
      <c r="D102" s="60">
        <f>IFERROR(100*_xlfn.RRI(14,D43,D57),"..")</f>
        <v>4.9331391957799342</v>
      </c>
      <c r="E102" s="60">
        <f>IFERROR(100*_xlfn.RRI(14,E43,E57),"..")</f>
        <v>2.5880166147754791</v>
      </c>
      <c r="F102" s="60">
        <f>IFERROR(100*_xlfn.RRI(14,F43,F57),"..")</f>
        <v>5.0000439963893362</v>
      </c>
    </row>
    <row r="103" spans="1:13" x14ac:dyDescent="0.25">
      <c r="A103" s="24" t="s">
        <v>558</v>
      </c>
      <c r="B103" s="60">
        <f>IFERROR(100*_xlfn.RRI(6,B54,B60),"..")</f>
        <v>3.1409768049944775</v>
      </c>
      <c r="C103" s="60">
        <f>IFERROR(100*_xlfn.RRI(6,C54,C60),"..")</f>
        <v>1.6889140778491907</v>
      </c>
      <c r="D103" s="60">
        <f>IFERROR(100*_xlfn.RRI(6,D54,D60),"..")</f>
        <v>3.2737755591576212</v>
      </c>
      <c r="E103" s="60">
        <f>IFERROR(100*_xlfn.RRI(6,E54,E60),"..")</f>
        <v>1.8300003542941479</v>
      </c>
      <c r="F103" s="60">
        <f>IFERROR(100*_xlfn.RRI(6,F54,F60),"..")</f>
        <v>3.1464899369399335</v>
      </c>
    </row>
    <row r="104" spans="1:13" x14ac:dyDescent="0.25">
      <c r="A104" s="24" t="s">
        <v>579</v>
      </c>
      <c r="B104" s="60">
        <f>IFERROR(100*_xlfn.RRI(5,B60,B65),"..")</f>
        <v>2.9828780796496979</v>
      </c>
      <c r="C104" s="60">
        <f>IFERROR(100*_xlfn.RRI(5,C60,C65),"..")</f>
        <v>1.7944704599837547</v>
      </c>
      <c r="D104" s="60">
        <f>IFERROR(100*_xlfn.RRI(5,D60,D65),"..")</f>
        <v>3.0645558234222436</v>
      </c>
      <c r="E104" s="60">
        <f>IFERROR(100*_xlfn.RRI(5,E60,E65),"..")</f>
        <v>1.8745137183456606</v>
      </c>
      <c r="F104" s="60" t="str">
        <f>IFERROR(100*_xlfn.RRI(5,F60,F65),"..")</f>
        <v>..</v>
      </c>
    </row>
    <row r="105" spans="1:13" x14ac:dyDescent="0.25">
      <c r="A105" s="74" t="s">
        <v>453</v>
      </c>
      <c r="B105" s="60">
        <f>IFERROR(100*_xlfn.RRI(38,B27,B65),"..")</f>
        <v>4.9509086477221853</v>
      </c>
      <c r="C105" s="60">
        <f>IFERROR(100*_xlfn.RRI(38,C27,C65),"..")</f>
        <v>2.3447671661271041</v>
      </c>
      <c r="D105" s="60">
        <f>IFERROR(100*_xlfn.RRI(38,D27,D65),"..")</f>
        <v>5.027885163019441</v>
      </c>
      <c r="E105" s="60">
        <f>IFERROR(100*_xlfn.RRI(38,E27,E65),"..")</f>
        <v>2.4218428617697629</v>
      </c>
      <c r="F105" s="60" t="str">
        <f>IFERROR(100*_xlfn.RRI(38,F27,F65),"..")</f>
        <v>..</v>
      </c>
    </row>
    <row r="106" spans="1:13" s="74" customFormat="1" x14ac:dyDescent="0.25">
      <c r="A106" s="74" t="s">
        <v>665</v>
      </c>
      <c r="B106" s="60">
        <f>IFERROR(100*_xlfn.RRI(36,B7,B43),"..")</f>
        <v>8.9038720491088306</v>
      </c>
      <c r="C106" s="60">
        <f>IFERROR(100*_xlfn.RRI(36,C7,C43),"..")</f>
        <v>3.5723024665514913</v>
      </c>
      <c r="D106" s="60">
        <f>IFERROR(100*_xlfn.RRI(36,D7,D43),"..")</f>
        <v>9.0452937011767709</v>
      </c>
      <c r="E106" s="60">
        <f>IFERROR(100*_xlfn.RRI(36,E7,E43),"..")</f>
        <v>3.7024119302693226</v>
      </c>
      <c r="F106" s="60" t="str">
        <f>IFERROR(100*_xlfn.RRI(36,F7,F43),"..")</f>
        <v>..</v>
      </c>
    </row>
    <row r="107" spans="1:13" s="74" customFormat="1" x14ac:dyDescent="0.25">
      <c r="A107" s="74" t="s">
        <v>651</v>
      </c>
      <c r="B107" s="9">
        <f>IFERROR(100*_xlfn.RRI(22,B43,B65),"..")</f>
        <v>4.3427919227846168</v>
      </c>
      <c r="C107" s="9">
        <f>IFERROR(100*_xlfn.RRI(22,C43,C65),"..")</f>
        <v>2.3556505742585276</v>
      </c>
      <c r="D107" s="9">
        <f>IFERROR(100*_xlfn.RRI(22,D43,D65),"..")</f>
        <v>4.4046731223549962</v>
      </c>
      <c r="E107" s="9">
        <f>IFERROR(100*_xlfn.RRI(22,E43,E65),"..")</f>
        <v>2.4168749353733254</v>
      </c>
      <c r="F107" s="9" t="str">
        <f>IFERROR(100*_xlfn.RRI(22,F43,F65),"..")</f>
        <v>..</v>
      </c>
    </row>
    <row r="108" spans="1:13" s="74" customFormat="1" x14ac:dyDescent="0.25">
      <c r="A108" s="74" t="s">
        <v>653</v>
      </c>
      <c r="B108" s="28">
        <f>IFERROR(100*_xlfn.RRI(58,B7,B65),"..")</f>
        <v>7.1507970025453504</v>
      </c>
      <c r="C108" s="28">
        <f>IFERROR(100*_xlfn.RRI(58,C7,C65),"..")</f>
        <v>3.1091206623117484</v>
      </c>
      <c r="D108" s="28">
        <f>IFERROR(100*_xlfn.RRI(58,D7,D65),"..")</f>
        <v>7.2612605154415144</v>
      </c>
      <c r="E108" s="28">
        <f>IFERROR(100*_xlfn.RRI(58,E7,E65),"..")</f>
        <v>3.2129058410728994</v>
      </c>
      <c r="F108" s="28" t="str">
        <f>IFERROR(100*_xlfn.RRI(58,F7,F65),"..")</f>
        <v>..</v>
      </c>
    </row>
    <row r="109" spans="1:13" x14ac:dyDescent="0.25">
      <c r="A109" s="100" t="s">
        <v>747</v>
      </c>
      <c r="B109" s="9">
        <f>IFERROR(100*_xlfn.RRI(20,B43,B63),"..")</f>
        <v>4.3875246715448846</v>
      </c>
      <c r="C109" s="9">
        <f>IFERROR(100*_xlfn.RRI(20,C43,C63),"..")</f>
        <v>2.3767314782847215</v>
      </c>
      <c r="D109" s="9">
        <f>IFERROR(100*_xlfn.RRI(20,D43,D63),"..")</f>
        <v>4.4491364037929193</v>
      </c>
      <c r="E109" s="9">
        <f>IFERROR(100*_xlfn.RRI(20,E43,E63),"..")</f>
        <v>2.4389816605918879</v>
      </c>
      <c r="F109" s="9">
        <f>IFERROR(100*_xlfn.RRI(20,F43,F63),"..")</f>
        <v>4.4263296795294282</v>
      </c>
    </row>
    <row r="110" spans="1:13" s="105" customFormat="1" x14ac:dyDescent="0.25">
      <c r="B110" s="9"/>
      <c r="C110" s="9"/>
      <c r="D110" s="9"/>
      <c r="E110" s="9"/>
      <c r="F110" s="9"/>
      <c r="G110" s="4"/>
      <c r="H110" s="4"/>
      <c r="I110" s="4"/>
    </row>
    <row r="111" spans="1:13" ht="33" customHeight="1" x14ac:dyDescent="0.25">
      <c r="A111" s="153" t="s">
        <v>906</v>
      </c>
      <c r="B111" s="162"/>
      <c r="C111" s="162"/>
      <c r="D111" s="162"/>
      <c r="E111" s="162"/>
      <c r="F111" s="108"/>
      <c r="J111" s="106"/>
      <c r="K111" s="106"/>
      <c r="L111" s="106"/>
      <c r="M111" s="106"/>
    </row>
    <row r="112" spans="1:13" ht="48.75" customHeight="1" x14ac:dyDescent="0.25">
      <c r="A112" s="162"/>
      <c r="B112" s="178" t="s">
        <v>1105</v>
      </c>
      <c r="C112" s="178"/>
      <c r="D112" s="178"/>
      <c r="E112" s="178"/>
      <c r="F112" s="108"/>
      <c r="J112" s="106"/>
      <c r="K112" s="106"/>
      <c r="L112" s="106"/>
      <c r="M112" s="106"/>
    </row>
    <row r="113" spans="1:13" ht="64.5" customHeight="1" x14ac:dyDescent="0.25">
      <c r="A113" s="162"/>
      <c r="B113" s="178" t="s">
        <v>1106</v>
      </c>
      <c r="C113" s="178"/>
      <c r="D113" s="178"/>
      <c r="E113" s="178"/>
      <c r="F113" s="108"/>
      <c r="J113" s="106"/>
      <c r="K113" s="106"/>
      <c r="L113" s="106"/>
      <c r="M113" s="106"/>
    </row>
    <row r="114" spans="1:13" ht="14.25" customHeight="1" x14ac:dyDescent="0.25">
      <c r="A114" s="162"/>
      <c r="B114" s="178"/>
      <c r="C114" s="178"/>
      <c r="D114" s="178"/>
      <c r="E114" s="178"/>
      <c r="F114" s="108"/>
      <c r="J114" s="106"/>
      <c r="K114" s="106"/>
      <c r="L114" s="106"/>
      <c r="M114" s="106"/>
    </row>
    <row r="115" spans="1:13" ht="29.25" customHeight="1" x14ac:dyDescent="0.25">
      <c r="A115" s="153" t="s">
        <v>893</v>
      </c>
      <c r="B115" s="178"/>
      <c r="C115" s="178"/>
      <c r="D115" s="178"/>
      <c r="E115" s="178"/>
      <c r="F115" s="108"/>
      <c r="J115" s="106"/>
      <c r="K115" s="106"/>
      <c r="L115" s="106"/>
      <c r="M115" s="106"/>
    </row>
    <row r="116" spans="1:13" ht="31.5" customHeight="1" x14ac:dyDescent="0.25">
      <c r="A116" s="162"/>
      <c r="B116" s="178" t="s">
        <v>894</v>
      </c>
      <c r="C116" s="178"/>
      <c r="D116" s="178"/>
      <c r="E116" s="178"/>
      <c r="F116" s="108"/>
      <c r="J116" s="106"/>
      <c r="K116" s="106"/>
      <c r="L116" s="106"/>
      <c r="M116" s="106"/>
    </row>
    <row r="117" spans="1:13" s="55" customFormat="1" ht="31.5" customHeight="1" x14ac:dyDescent="0.25">
      <c r="A117" s="162"/>
      <c r="B117" s="178" t="s">
        <v>895</v>
      </c>
      <c r="C117" s="178"/>
      <c r="D117" s="178"/>
      <c r="E117" s="178"/>
      <c r="F117" s="107"/>
      <c r="J117" s="103"/>
      <c r="K117" s="103"/>
      <c r="L117" s="103"/>
      <c r="M117" s="103"/>
    </row>
    <row r="118" spans="1:13" s="53" customFormat="1" ht="14.25" customHeight="1" x14ac:dyDescent="0.25">
      <c r="A118" s="151"/>
      <c r="B118" s="178"/>
      <c r="C118" s="178"/>
      <c r="D118" s="178"/>
      <c r="E118" s="178"/>
      <c r="F118" s="104"/>
      <c r="J118" s="104"/>
      <c r="K118" s="104"/>
      <c r="L118" s="104"/>
      <c r="M118" s="104"/>
    </row>
    <row r="119" spans="1:13" ht="30" customHeight="1" x14ac:dyDescent="0.25">
      <c r="A119" s="153" t="s">
        <v>854</v>
      </c>
      <c r="B119" s="178"/>
      <c r="C119" s="178"/>
      <c r="D119" s="178"/>
      <c r="E119" s="178"/>
      <c r="F119" s="104"/>
      <c r="J119" s="104"/>
      <c r="K119" s="104"/>
      <c r="L119" s="104"/>
      <c r="M119" s="104"/>
    </row>
    <row r="120" spans="1:13" ht="35.25" customHeight="1" x14ac:dyDescent="0.25">
      <c r="A120" s="162"/>
      <c r="B120" s="178" t="s">
        <v>909</v>
      </c>
      <c r="C120" s="178"/>
      <c r="D120" s="178"/>
      <c r="E120" s="178"/>
    </row>
    <row r="121" spans="1:13" ht="35.25" customHeight="1" x14ac:dyDescent="0.25">
      <c r="A121" s="162"/>
      <c r="B121" s="178" t="s">
        <v>855</v>
      </c>
      <c r="C121" s="178"/>
      <c r="D121" s="178"/>
      <c r="E121" s="178"/>
    </row>
    <row r="122" spans="1:13" ht="46.5" customHeight="1" x14ac:dyDescent="0.25">
      <c r="A122" s="162"/>
      <c r="B122" s="178" t="s">
        <v>856</v>
      </c>
      <c r="C122" s="178"/>
      <c r="D122" s="178"/>
      <c r="E122" s="178"/>
    </row>
    <row r="123" spans="1:13" ht="14.25" customHeight="1" x14ac:dyDescent="0.25">
      <c r="A123" s="162"/>
      <c r="B123" s="178"/>
      <c r="C123" s="178"/>
      <c r="D123" s="178"/>
      <c r="E123" s="178"/>
    </row>
    <row r="124" spans="1:13" ht="14.25" customHeight="1" x14ac:dyDescent="0.25">
      <c r="A124" s="153" t="s">
        <v>857</v>
      </c>
      <c r="B124" s="178"/>
      <c r="C124" s="178"/>
      <c r="D124" s="178"/>
      <c r="E124" s="178"/>
    </row>
    <row r="125" spans="1:13" ht="14.25" customHeight="1" x14ac:dyDescent="0.25">
      <c r="A125" s="162"/>
      <c r="B125" s="178" t="s">
        <v>858</v>
      </c>
      <c r="C125" s="178"/>
      <c r="D125" s="178"/>
      <c r="E125" s="178"/>
    </row>
    <row r="126" spans="1:13" ht="14.25" customHeight="1" x14ac:dyDescent="0.25">
      <c r="A126" s="162"/>
      <c r="B126" s="178" t="s">
        <v>859</v>
      </c>
      <c r="C126" s="178"/>
      <c r="D126" s="178"/>
      <c r="E126" s="178"/>
    </row>
    <row r="127" spans="1:13" ht="14.25" customHeight="1" x14ac:dyDescent="0.25">
      <c r="A127" s="162"/>
      <c r="B127" s="178" t="s">
        <v>860</v>
      </c>
      <c r="C127" s="178"/>
      <c r="D127" s="178"/>
      <c r="E127" s="178"/>
    </row>
    <row r="128" spans="1:13" ht="32.25" customHeight="1" x14ac:dyDescent="0.25">
      <c r="A128" s="162"/>
      <c r="B128" s="178" t="s">
        <v>861</v>
      </c>
      <c r="C128" s="178"/>
      <c r="D128" s="178"/>
      <c r="E128" s="178"/>
    </row>
    <row r="129" spans="1:5" x14ac:dyDescent="0.25">
      <c r="A129" s="4"/>
      <c r="B129" s="4"/>
      <c r="C129" s="4"/>
      <c r="D129" s="4"/>
      <c r="E129" s="4"/>
    </row>
    <row r="130" spans="1:5" x14ac:dyDescent="0.25">
      <c r="A130" s="4"/>
      <c r="B130" s="4"/>
      <c r="C130" s="4"/>
      <c r="D130" s="4"/>
      <c r="E130" s="4"/>
    </row>
    <row r="131" spans="1:5" x14ac:dyDescent="0.25">
      <c r="A131" s="4"/>
      <c r="B131" s="180"/>
      <c r="C131" s="180"/>
      <c r="D131" s="180"/>
      <c r="E131" s="180"/>
    </row>
    <row r="132" spans="1:5" x14ac:dyDescent="0.25">
      <c r="A132" s="4"/>
      <c r="B132" s="4"/>
      <c r="C132" s="4"/>
      <c r="D132" s="4"/>
      <c r="E132" s="4"/>
    </row>
    <row r="133" spans="1:5" x14ac:dyDescent="0.25">
      <c r="A133" s="4"/>
      <c r="B133" s="4"/>
      <c r="C133" s="4"/>
      <c r="D133" s="4"/>
      <c r="E133" s="4"/>
    </row>
    <row r="134" spans="1:5" x14ac:dyDescent="0.25">
      <c r="A134" s="4"/>
      <c r="B134" s="4"/>
      <c r="C134" s="4"/>
      <c r="D134" s="4"/>
      <c r="E134" s="4"/>
    </row>
    <row r="135" spans="1:5" x14ac:dyDescent="0.25">
      <c r="A135" s="4"/>
      <c r="B135" s="4"/>
      <c r="C135" s="4"/>
      <c r="D135" s="4"/>
      <c r="E135" s="4"/>
    </row>
    <row r="136" spans="1:5" x14ac:dyDescent="0.25">
      <c r="A136" s="4"/>
      <c r="B136" s="4"/>
      <c r="C136" s="4"/>
      <c r="D136" s="4"/>
      <c r="E136" s="4"/>
    </row>
    <row r="137" spans="1:5" x14ac:dyDescent="0.25">
      <c r="A137" s="4"/>
      <c r="B137" s="4"/>
      <c r="C137" s="4"/>
      <c r="D137" s="4"/>
      <c r="E137" s="4"/>
    </row>
    <row r="138" spans="1:5" x14ac:dyDescent="0.25">
      <c r="A138" s="4"/>
      <c r="B138" s="4"/>
      <c r="C138" s="4"/>
      <c r="D138" s="4"/>
      <c r="E138" s="4"/>
    </row>
    <row r="139" spans="1:5" x14ac:dyDescent="0.25">
      <c r="A139" s="4"/>
      <c r="B139" s="4"/>
      <c r="C139" s="4"/>
      <c r="D139" s="4"/>
      <c r="E139" s="4"/>
    </row>
    <row r="140" spans="1:5" x14ac:dyDescent="0.25">
      <c r="A140" s="4"/>
      <c r="B140" s="4"/>
      <c r="C140" s="4"/>
      <c r="D140" s="4"/>
      <c r="E140" s="4"/>
    </row>
  </sheetData>
  <mergeCells count="18">
    <mergeCell ref="B131:E131"/>
    <mergeCell ref="B112:E112"/>
    <mergeCell ref="B113:E113"/>
    <mergeCell ref="B120:E120"/>
    <mergeCell ref="B121:E121"/>
    <mergeCell ref="B122:E122"/>
    <mergeCell ref="B125:E125"/>
    <mergeCell ref="B114:E114"/>
    <mergeCell ref="B115:E115"/>
    <mergeCell ref="B116:E116"/>
    <mergeCell ref="B117:E117"/>
    <mergeCell ref="B118:E118"/>
    <mergeCell ref="B119:E119"/>
    <mergeCell ref="B123:E123"/>
    <mergeCell ref="B124:E124"/>
    <mergeCell ref="B126:E126"/>
    <mergeCell ref="B127:E127"/>
    <mergeCell ref="B128:E128"/>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D487-FB7C-4674-9978-34D93E188557}">
  <dimension ref="A1:Q79"/>
  <sheetViews>
    <sheetView workbookViewId="0">
      <selection activeCell="A4" sqref="A4"/>
    </sheetView>
  </sheetViews>
  <sheetFormatPr defaultColWidth="8.7109375" defaultRowHeight="15" x14ac:dyDescent="0.25"/>
  <cols>
    <col min="1" max="1" width="11" style="4" customWidth="1"/>
    <col min="2" max="15" width="15.28515625" style="4" customWidth="1"/>
    <col min="16" max="16" width="8.7109375" style="4"/>
    <col min="17" max="17" width="11.5703125" style="4" bestFit="1" customWidth="1"/>
    <col min="18" max="16384" width="8.7109375" style="4"/>
  </cols>
  <sheetData>
    <row r="1" spans="1:17" x14ac:dyDescent="0.25">
      <c r="A1" s="4" t="s">
        <v>472</v>
      </c>
    </row>
    <row r="2" spans="1:17" x14ac:dyDescent="0.25">
      <c r="A2" s="4" t="s">
        <v>0</v>
      </c>
    </row>
    <row r="3" spans="1:17" x14ac:dyDescent="0.25">
      <c r="A3" s="4" t="s">
        <v>473</v>
      </c>
    </row>
    <row r="4" spans="1:17" x14ac:dyDescent="0.25">
      <c r="A4" s="4" t="s">
        <v>209</v>
      </c>
    </row>
    <row r="6" spans="1:17" x14ac:dyDescent="0.25">
      <c r="B6" s="4" t="s">
        <v>2</v>
      </c>
    </row>
    <row r="7" spans="1:17" ht="90" x14ac:dyDescent="0.25">
      <c r="B7" s="31" t="s">
        <v>474</v>
      </c>
      <c r="C7" s="31" t="s">
        <v>475</v>
      </c>
      <c r="D7" s="31" t="s">
        <v>399</v>
      </c>
      <c r="E7" s="31" t="s">
        <v>476</v>
      </c>
      <c r="F7" s="31" t="s">
        <v>477</v>
      </c>
      <c r="G7" s="31" t="s">
        <v>478</v>
      </c>
      <c r="H7" s="31" t="s">
        <v>479</v>
      </c>
      <c r="I7" s="31" t="s">
        <v>480</v>
      </c>
      <c r="J7" s="31" t="s">
        <v>481</v>
      </c>
      <c r="K7" s="31" t="s">
        <v>482</v>
      </c>
      <c r="L7" s="31" t="s">
        <v>483</v>
      </c>
      <c r="M7" s="31" t="s">
        <v>484</v>
      </c>
      <c r="N7" s="31" t="s">
        <v>485</v>
      </c>
      <c r="P7" s="102" t="s">
        <v>751</v>
      </c>
      <c r="Q7" s="102" t="s">
        <v>746</v>
      </c>
    </row>
    <row r="8" spans="1:17" x14ac:dyDescent="0.25">
      <c r="A8" s="4" t="s">
        <v>4</v>
      </c>
      <c r="B8" s="4" t="s">
        <v>486</v>
      </c>
      <c r="C8" s="4" t="s">
        <v>487</v>
      </c>
      <c r="D8" s="4" t="s">
        <v>487</v>
      </c>
      <c r="E8" s="4" t="s">
        <v>488</v>
      </c>
      <c r="F8" s="4" t="s">
        <v>488</v>
      </c>
      <c r="G8" s="4" t="s">
        <v>487</v>
      </c>
      <c r="H8" s="4" t="s">
        <v>487</v>
      </c>
      <c r="I8" s="4" t="s">
        <v>487</v>
      </c>
      <c r="J8" s="4" t="s">
        <v>487</v>
      </c>
      <c r="K8" s="4" t="s">
        <v>487</v>
      </c>
      <c r="L8" s="4" t="s">
        <v>487</v>
      </c>
      <c r="M8" s="4" t="s">
        <v>488</v>
      </c>
      <c r="N8" s="4" t="s">
        <v>487</v>
      </c>
    </row>
    <row r="9" spans="1:17" x14ac:dyDescent="0.25">
      <c r="B9" s="4" t="s">
        <v>489</v>
      </c>
      <c r="C9" s="4" t="s">
        <v>405</v>
      </c>
      <c r="D9" s="4" t="s">
        <v>407</v>
      </c>
      <c r="F9" s="4" t="s">
        <v>212</v>
      </c>
      <c r="G9" s="4" t="s">
        <v>489</v>
      </c>
      <c r="H9" s="4" t="s">
        <v>212</v>
      </c>
      <c r="J9" s="4" t="s">
        <v>490</v>
      </c>
      <c r="K9" s="4" t="s">
        <v>405</v>
      </c>
      <c r="L9" s="4" t="s">
        <v>407</v>
      </c>
      <c r="N9" s="4" t="s">
        <v>212</v>
      </c>
    </row>
    <row r="10" spans="1:17" x14ac:dyDescent="0.25">
      <c r="A10" s="4">
        <v>1961</v>
      </c>
      <c r="B10" s="1">
        <v>186434</v>
      </c>
      <c r="C10" s="1">
        <v>6479285</v>
      </c>
      <c r="D10" s="2">
        <v>2059.6999999999998</v>
      </c>
      <c r="E10" s="1">
        <v>13345287</v>
      </c>
      <c r="F10" s="1">
        <v>24383897</v>
      </c>
      <c r="G10" s="4" t="s">
        <v>376</v>
      </c>
      <c r="H10" s="1">
        <v>3763</v>
      </c>
      <c r="I10" s="4">
        <v>1.83</v>
      </c>
      <c r="J10" s="4" t="s">
        <v>376</v>
      </c>
      <c r="K10" s="1">
        <v>5357789</v>
      </c>
      <c r="L10" s="2">
        <v>1972.8</v>
      </c>
      <c r="M10" s="1">
        <v>10570018</v>
      </c>
      <c r="N10" s="4">
        <v>2</v>
      </c>
      <c r="P10" s="3">
        <f>'T4'!B6/'T4'!$B$37*100</f>
        <v>17.717717717717722</v>
      </c>
      <c r="Q10" s="15">
        <f>B10*P10/100</f>
        <v>33031.849849849859</v>
      </c>
    </row>
    <row r="11" spans="1:17" x14ac:dyDescent="0.25">
      <c r="A11" s="4">
        <v>1962</v>
      </c>
      <c r="B11" s="1">
        <v>199539</v>
      </c>
      <c r="C11" s="1">
        <v>6676481</v>
      </c>
      <c r="D11" s="2">
        <v>2060.8000000000002</v>
      </c>
      <c r="E11" s="1">
        <v>13759088</v>
      </c>
      <c r="F11" s="1">
        <v>26036656</v>
      </c>
      <c r="G11" s="4" t="s">
        <v>376</v>
      </c>
      <c r="H11" s="1">
        <v>3900</v>
      </c>
      <c r="I11" s="4">
        <v>1.89</v>
      </c>
      <c r="J11" s="4" t="s">
        <v>376</v>
      </c>
      <c r="K11" s="1">
        <v>5562906</v>
      </c>
      <c r="L11" s="2">
        <v>1980.5</v>
      </c>
      <c r="M11" s="1">
        <v>11017119</v>
      </c>
      <c r="N11" s="4">
        <v>2.0699999999999998</v>
      </c>
      <c r="P11" s="3">
        <f>'T4'!B7/'T4'!$B$37*100</f>
        <v>18.018018018018019</v>
      </c>
      <c r="Q11" s="15">
        <f t="shared" ref="Q11:Q50" si="0">B11*P11/100</f>
        <v>35952.972972972973</v>
      </c>
    </row>
    <row r="12" spans="1:17" x14ac:dyDescent="0.25">
      <c r="A12" s="4">
        <v>1963</v>
      </c>
      <c r="B12" s="1">
        <v>210575</v>
      </c>
      <c r="C12" s="1">
        <v>6840958</v>
      </c>
      <c r="D12" s="2">
        <v>2044</v>
      </c>
      <c r="E12" s="1">
        <v>13982772</v>
      </c>
      <c r="F12" s="1">
        <v>27705585</v>
      </c>
      <c r="G12" s="4" t="s">
        <v>376</v>
      </c>
      <c r="H12" s="1">
        <v>4050</v>
      </c>
      <c r="I12" s="4">
        <v>1.98</v>
      </c>
      <c r="J12" s="4" t="s">
        <v>376</v>
      </c>
      <c r="K12" s="1">
        <v>5728103</v>
      </c>
      <c r="L12" s="2">
        <v>1967.4</v>
      </c>
      <c r="M12" s="1">
        <v>11269187</v>
      </c>
      <c r="N12" s="4">
        <v>2.16</v>
      </c>
      <c r="P12" s="3">
        <f>'T4'!B8/'T4'!$B$37*100</f>
        <v>18.468468468468473</v>
      </c>
      <c r="Q12" s="15">
        <f t="shared" si="0"/>
        <v>38889.977477477485</v>
      </c>
    </row>
    <row r="13" spans="1:17" x14ac:dyDescent="0.25">
      <c r="A13" s="4">
        <v>1964</v>
      </c>
      <c r="B13" s="1">
        <v>225337</v>
      </c>
      <c r="C13" s="1">
        <v>7090285</v>
      </c>
      <c r="D13" s="2">
        <v>2035</v>
      </c>
      <c r="E13" s="1">
        <v>14428574</v>
      </c>
      <c r="F13" s="1">
        <v>30146214</v>
      </c>
      <c r="G13" s="4" t="s">
        <v>376</v>
      </c>
      <c r="H13" s="1">
        <v>4252</v>
      </c>
      <c r="I13" s="4">
        <v>2.09</v>
      </c>
      <c r="J13" s="4" t="s">
        <v>376</v>
      </c>
      <c r="K13" s="1">
        <v>5970166</v>
      </c>
      <c r="L13" s="2">
        <v>1964.5</v>
      </c>
      <c r="M13" s="1">
        <v>11728440</v>
      </c>
      <c r="N13" s="4">
        <v>2.27</v>
      </c>
      <c r="P13" s="3">
        <f>'T4'!B9/'T4'!$B$37*100</f>
        <v>18.918918918918919</v>
      </c>
      <c r="Q13" s="15">
        <f t="shared" si="0"/>
        <v>42631.324324324327</v>
      </c>
    </row>
    <row r="14" spans="1:17" x14ac:dyDescent="0.25">
      <c r="A14" s="4">
        <v>1965</v>
      </c>
      <c r="B14" s="1">
        <v>241552</v>
      </c>
      <c r="C14" s="1">
        <v>7353720</v>
      </c>
      <c r="D14" s="2">
        <v>2018.7</v>
      </c>
      <c r="E14" s="1">
        <v>14844862</v>
      </c>
      <c r="F14" s="1">
        <v>33402857</v>
      </c>
      <c r="G14" s="4" t="s">
        <v>376</v>
      </c>
      <c r="H14" s="1">
        <v>4542</v>
      </c>
      <c r="I14" s="4">
        <v>2.25</v>
      </c>
      <c r="J14" s="4" t="s">
        <v>376</v>
      </c>
      <c r="K14" s="1">
        <v>6279373</v>
      </c>
      <c r="L14" s="2">
        <v>1956.9</v>
      </c>
      <c r="M14" s="1">
        <v>12288033</v>
      </c>
      <c r="N14" s="4">
        <v>2.41</v>
      </c>
      <c r="P14" s="3">
        <f>'T4'!B10/'T4'!$B$37*100</f>
        <v>19.669669669669666</v>
      </c>
      <c r="Q14" s="15">
        <f t="shared" si="0"/>
        <v>47512.480480480473</v>
      </c>
    </row>
    <row r="15" spans="1:17" x14ac:dyDescent="0.25">
      <c r="A15" s="4">
        <v>1966</v>
      </c>
      <c r="B15" s="1">
        <v>258117</v>
      </c>
      <c r="C15" s="1">
        <v>7748664</v>
      </c>
      <c r="D15" s="2">
        <v>2003.7</v>
      </c>
      <c r="E15" s="1">
        <v>15525770</v>
      </c>
      <c r="F15" s="1">
        <v>37674342</v>
      </c>
      <c r="G15" s="4" t="s">
        <v>376</v>
      </c>
      <c r="H15" s="1">
        <v>4862</v>
      </c>
      <c r="I15" s="4">
        <v>2.4300000000000002</v>
      </c>
      <c r="J15" s="4" t="s">
        <v>376</v>
      </c>
      <c r="K15" s="1">
        <v>6630743</v>
      </c>
      <c r="L15" s="2">
        <v>1939.7</v>
      </c>
      <c r="M15" s="1">
        <v>12861799</v>
      </c>
      <c r="N15" s="4">
        <v>2.61</v>
      </c>
      <c r="P15" s="3">
        <f>'T4'!B11/'T4'!$B$37*100</f>
        <v>20.57057057057057</v>
      </c>
      <c r="Q15" s="15">
        <f t="shared" si="0"/>
        <v>53096.139639639638</v>
      </c>
    </row>
    <row r="16" spans="1:17" x14ac:dyDescent="0.25">
      <c r="A16" s="4">
        <v>1967</v>
      </c>
      <c r="B16" s="1">
        <v>265282</v>
      </c>
      <c r="C16" s="1">
        <v>7976288</v>
      </c>
      <c r="D16" s="2">
        <v>1995.5</v>
      </c>
      <c r="E16" s="1">
        <v>15916435</v>
      </c>
      <c r="F16" s="1">
        <v>41507159</v>
      </c>
      <c r="G16" s="4" t="s">
        <v>376</v>
      </c>
      <c r="H16" s="1">
        <v>5204</v>
      </c>
      <c r="I16" s="4">
        <v>2.61</v>
      </c>
      <c r="J16" s="4" t="s">
        <v>376</v>
      </c>
      <c r="K16" s="1">
        <v>6855186</v>
      </c>
      <c r="L16" s="2">
        <v>1934.1</v>
      </c>
      <c r="M16" s="1">
        <v>13258615</v>
      </c>
      <c r="N16" s="4">
        <v>2.8</v>
      </c>
      <c r="P16" s="3">
        <f>'T4'!B12/'T4'!$B$37*100</f>
        <v>21.471471471471475</v>
      </c>
      <c r="Q16" s="15">
        <f t="shared" si="0"/>
        <v>56959.948948948964</v>
      </c>
    </row>
    <row r="17" spans="1:17" x14ac:dyDescent="0.25">
      <c r="A17" s="4">
        <v>1968</v>
      </c>
      <c r="B17" s="1">
        <v>281558</v>
      </c>
      <c r="C17" s="1">
        <v>8113148</v>
      </c>
      <c r="D17" s="2">
        <v>1960.2</v>
      </c>
      <c r="E17" s="1">
        <v>15903324</v>
      </c>
      <c r="F17" s="1">
        <v>44811844</v>
      </c>
      <c r="G17" s="4" t="s">
        <v>376</v>
      </c>
      <c r="H17" s="1">
        <v>5523</v>
      </c>
      <c r="I17" s="4">
        <v>2.82</v>
      </c>
      <c r="J17" s="4" t="s">
        <v>376</v>
      </c>
      <c r="K17" s="1">
        <v>7036608</v>
      </c>
      <c r="L17" s="2">
        <v>1902.3</v>
      </c>
      <c r="M17" s="1">
        <v>13385576</v>
      </c>
      <c r="N17" s="4">
        <v>3.01</v>
      </c>
      <c r="P17" s="3">
        <f>'T4'!B13/'T4'!$B$37*100</f>
        <v>22.372372372372372</v>
      </c>
      <c r="Q17" s="15">
        <f t="shared" si="0"/>
        <v>62991.204204204201</v>
      </c>
    </row>
    <row r="18" spans="1:17" x14ac:dyDescent="0.25">
      <c r="A18" s="4">
        <v>1969</v>
      </c>
      <c r="B18" s="1">
        <v>296585</v>
      </c>
      <c r="C18" s="1">
        <v>8350291</v>
      </c>
      <c r="D18" s="2">
        <v>1943.8</v>
      </c>
      <c r="E18" s="1">
        <v>16231095</v>
      </c>
      <c r="F18" s="1">
        <v>49890732</v>
      </c>
      <c r="G18" s="4" t="s">
        <v>376</v>
      </c>
      <c r="H18" s="1">
        <v>5975</v>
      </c>
      <c r="I18" s="4">
        <v>3.07</v>
      </c>
      <c r="J18" s="4" t="s">
        <v>376</v>
      </c>
      <c r="K18" s="1">
        <v>7267434</v>
      </c>
      <c r="L18" s="2">
        <v>1885.7</v>
      </c>
      <c r="M18" s="1">
        <v>13703996</v>
      </c>
      <c r="N18" s="4">
        <v>3.29</v>
      </c>
      <c r="P18" s="3">
        <f>'T4'!B14/'T4'!$B$37*100</f>
        <v>23.423423423423426</v>
      </c>
      <c r="Q18" s="15">
        <f t="shared" si="0"/>
        <v>69470.36036036037</v>
      </c>
    </row>
    <row r="19" spans="1:17" x14ac:dyDescent="0.25">
      <c r="A19" s="4">
        <v>1970</v>
      </c>
      <c r="B19" s="1">
        <v>303125</v>
      </c>
      <c r="C19" s="1">
        <v>8417433</v>
      </c>
      <c r="D19" s="2">
        <v>1925.1</v>
      </c>
      <c r="E19" s="1">
        <v>16204750</v>
      </c>
      <c r="F19" s="1">
        <v>53777758</v>
      </c>
      <c r="G19" s="4" t="s">
        <v>376</v>
      </c>
      <c r="H19" s="1">
        <v>6389</v>
      </c>
      <c r="I19" s="4">
        <v>3.32</v>
      </c>
      <c r="J19" s="4" t="s">
        <v>376</v>
      </c>
      <c r="K19" s="1">
        <v>7370526</v>
      </c>
      <c r="L19" s="2">
        <v>1870.6</v>
      </c>
      <c r="M19" s="1">
        <v>13787545</v>
      </c>
      <c r="N19" s="4">
        <v>3.54</v>
      </c>
      <c r="P19" s="3">
        <f>'T4'!B15/'T4'!$B$37*100</f>
        <v>24.624624624624627</v>
      </c>
      <c r="Q19" s="15">
        <f t="shared" si="0"/>
        <v>74643.393393393402</v>
      </c>
    </row>
    <row r="20" spans="1:17" x14ac:dyDescent="0.25">
      <c r="A20" s="4">
        <v>1971</v>
      </c>
      <c r="B20" s="1">
        <v>319681</v>
      </c>
      <c r="C20" s="1">
        <v>8588607</v>
      </c>
      <c r="D20" s="2">
        <v>1909.9</v>
      </c>
      <c r="E20" s="1">
        <v>16403730</v>
      </c>
      <c r="F20" s="1">
        <v>58882375</v>
      </c>
      <c r="G20" s="4" t="s">
        <v>376</v>
      </c>
      <c r="H20" s="1">
        <v>6856</v>
      </c>
      <c r="I20" s="4">
        <v>3.59</v>
      </c>
      <c r="J20" s="4" t="s">
        <v>376</v>
      </c>
      <c r="K20" s="1">
        <v>7549620</v>
      </c>
      <c r="L20" s="2">
        <v>1854.7</v>
      </c>
      <c r="M20" s="1">
        <v>14002271</v>
      </c>
      <c r="N20" s="4">
        <v>3.82</v>
      </c>
      <c r="P20" s="3">
        <f>'T4'!B16/'T4'!$B$37*100</f>
        <v>25.825825825825831</v>
      </c>
      <c r="Q20" s="15">
        <f t="shared" si="0"/>
        <v>82560.258258258269</v>
      </c>
    </row>
    <row r="21" spans="1:17" x14ac:dyDescent="0.25">
      <c r="A21" s="4">
        <v>1972</v>
      </c>
      <c r="B21" s="1">
        <v>338888</v>
      </c>
      <c r="C21" s="1">
        <v>8817315</v>
      </c>
      <c r="D21" s="2">
        <v>1900</v>
      </c>
      <c r="E21" s="1">
        <v>16753247</v>
      </c>
      <c r="F21" s="1">
        <v>65776370</v>
      </c>
      <c r="G21" s="4" t="s">
        <v>376</v>
      </c>
      <c r="H21" s="1">
        <v>7460</v>
      </c>
      <c r="I21" s="4">
        <v>3.93</v>
      </c>
      <c r="J21" s="4" t="s">
        <v>376</v>
      </c>
      <c r="K21" s="1">
        <v>7826368</v>
      </c>
      <c r="L21" s="2">
        <v>1849.7</v>
      </c>
      <c r="M21" s="1">
        <v>14476211</v>
      </c>
      <c r="N21" s="4">
        <v>4.1500000000000004</v>
      </c>
      <c r="P21" s="3">
        <f>'T4'!B17/'T4'!$B$37*100</f>
        <v>27.327327327327328</v>
      </c>
      <c r="Q21" s="15">
        <f t="shared" si="0"/>
        <v>92609.033033033033</v>
      </c>
    </row>
    <row r="22" spans="1:17" x14ac:dyDescent="0.25">
      <c r="A22" s="4">
        <v>1973</v>
      </c>
      <c r="B22" s="1">
        <v>365121</v>
      </c>
      <c r="C22" s="1">
        <v>9228471</v>
      </c>
      <c r="D22" s="2">
        <v>1892.7</v>
      </c>
      <c r="E22" s="1">
        <v>17466347</v>
      </c>
      <c r="F22" s="1">
        <v>75652800</v>
      </c>
      <c r="G22" s="4" t="s">
        <v>376</v>
      </c>
      <c r="H22" s="1">
        <v>8198</v>
      </c>
      <c r="I22" s="4">
        <v>4.33</v>
      </c>
      <c r="J22" s="4" t="s">
        <v>376</v>
      </c>
      <c r="K22" s="1">
        <v>8276547</v>
      </c>
      <c r="L22" s="2">
        <v>1846.6</v>
      </c>
      <c r="M22" s="1">
        <v>15283728</v>
      </c>
      <c r="N22" s="4">
        <v>4.53</v>
      </c>
      <c r="P22" s="3">
        <f>'T4'!B18/'T4'!$B$37*100</f>
        <v>29.879879879879883</v>
      </c>
      <c r="Q22" s="15">
        <f t="shared" si="0"/>
        <v>109097.71621621624</v>
      </c>
    </row>
    <row r="23" spans="1:17" x14ac:dyDescent="0.25">
      <c r="A23" s="4">
        <v>1974</v>
      </c>
      <c r="B23" s="1">
        <v>378598</v>
      </c>
      <c r="C23" s="1">
        <v>9590219</v>
      </c>
      <c r="D23" s="2">
        <v>1883.8</v>
      </c>
      <c r="E23" s="1">
        <v>18066188</v>
      </c>
      <c r="F23" s="1">
        <v>89961329</v>
      </c>
      <c r="G23" s="4" t="s">
        <v>376</v>
      </c>
      <c r="H23" s="1">
        <v>9381</v>
      </c>
      <c r="I23" s="4">
        <v>4.9800000000000004</v>
      </c>
      <c r="J23" s="4" t="s">
        <v>376</v>
      </c>
      <c r="K23" s="1">
        <v>8629006</v>
      </c>
      <c r="L23" s="2">
        <v>1835.7</v>
      </c>
      <c r="M23" s="1">
        <v>15840415</v>
      </c>
      <c r="N23" s="4">
        <v>5.21</v>
      </c>
      <c r="P23" s="3">
        <f>'T4'!B19/'T4'!$B$37*100</f>
        <v>34.384384384384383</v>
      </c>
      <c r="Q23" s="15">
        <f t="shared" si="0"/>
        <v>130178.5915915916</v>
      </c>
    </row>
    <row r="24" spans="1:17" x14ac:dyDescent="0.25">
      <c r="A24" s="4">
        <v>1975</v>
      </c>
      <c r="B24" s="1">
        <v>382418</v>
      </c>
      <c r="C24" s="1">
        <v>9737840</v>
      </c>
      <c r="D24" s="2">
        <v>1864.1</v>
      </c>
      <c r="E24" s="1">
        <v>18152451</v>
      </c>
      <c r="F24" s="1">
        <v>104618827</v>
      </c>
      <c r="G24" s="4" t="s">
        <v>376</v>
      </c>
      <c r="H24" s="1">
        <v>10744</v>
      </c>
      <c r="I24" s="4">
        <v>5.76</v>
      </c>
      <c r="J24" s="4" t="s">
        <v>376</v>
      </c>
      <c r="K24" s="1">
        <v>8788969</v>
      </c>
      <c r="L24" s="2">
        <v>1817.4</v>
      </c>
      <c r="M24" s="1">
        <v>15973107</v>
      </c>
      <c r="N24" s="4">
        <v>6.03</v>
      </c>
      <c r="P24" s="3">
        <f>'T4'!B20/'T4'!$B$37*100</f>
        <v>38.138138138138132</v>
      </c>
      <c r="Q24" s="15">
        <f t="shared" si="0"/>
        <v>145847.10510510509</v>
      </c>
    </row>
    <row r="25" spans="1:17" x14ac:dyDescent="0.25">
      <c r="A25" s="4">
        <v>1976</v>
      </c>
      <c r="B25" s="1">
        <v>405947</v>
      </c>
      <c r="C25" s="1">
        <v>9876857</v>
      </c>
      <c r="D25" s="2">
        <v>1854.3</v>
      </c>
      <c r="E25" s="1">
        <v>18314387</v>
      </c>
      <c r="F25" s="1">
        <v>120769091</v>
      </c>
      <c r="G25" s="4" t="s">
        <v>376</v>
      </c>
      <c r="H25" s="1">
        <v>12227</v>
      </c>
      <c r="I25" s="4">
        <v>6.59</v>
      </c>
      <c r="J25" s="4" t="s">
        <v>376</v>
      </c>
      <c r="K25" s="1">
        <v>8948552</v>
      </c>
      <c r="L25" s="2">
        <v>1809.2</v>
      </c>
      <c r="M25" s="1">
        <v>16190112</v>
      </c>
      <c r="N25" s="4">
        <v>6.88</v>
      </c>
      <c r="P25" s="3">
        <f>'T4'!B21/'T4'!$B$37*100</f>
        <v>41.741741741741748</v>
      </c>
      <c r="Q25" s="15">
        <f t="shared" si="0"/>
        <v>169449.34834834837</v>
      </c>
    </row>
    <row r="26" spans="1:17" x14ac:dyDescent="0.25">
      <c r="A26" s="4">
        <v>1977</v>
      </c>
      <c r="B26" s="1">
        <v>418618</v>
      </c>
      <c r="C26" s="1">
        <v>10050233</v>
      </c>
      <c r="D26" s="2">
        <v>1835.6</v>
      </c>
      <c r="E26" s="1">
        <v>18448657</v>
      </c>
      <c r="F26" s="1">
        <v>133257577</v>
      </c>
      <c r="G26" s="4" t="s">
        <v>376</v>
      </c>
      <c r="H26" s="1">
        <v>13259</v>
      </c>
      <c r="I26" s="4">
        <v>7.22</v>
      </c>
      <c r="J26" s="4" t="s">
        <v>376</v>
      </c>
      <c r="K26" s="1">
        <v>9097679</v>
      </c>
      <c r="L26" s="2">
        <v>1798.2</v>
      </c>
      <c r="M26" s="1">
        <v>16359866</v>
      </c>
      <c r="N26" s="4">
        <v>7.54</v>
      </c>
      <c r="P26" s="3">
        <f>'T4'!B22/'T4'!$B$37*100</f>
        <v>44.594594594594597</v>
      </c>
      <c r="Q26" s="15">
        <f t="shared" si="0"/>
        <v>186681</v>
      </c>
    </row>
    <row r="27" spans="1:17" x14ac:dyDescent="0.25">
      <c r="A27" s="4">
        <v>1978</v>
      </c>
      <c r="B27" s="1">
        <v>433350</v>
      </c>
      <c r="C27" s="1">
        <v>10335621</v>
      </c>
      <c r="D27" s="2">
        <v>1838.9</v>
      </c>
      <c r="E27" s="1">
        <v>19005890</v>
      </c>
      <c r="F27" s="1">
        <v>144752246</v>
      </c>
      <c r="G27" s="4" t="s">
        <v>376</v>
      </c>
      <c r="H27" s="1">
        <v>14005</v>
      </c>
      <c r="I27" s="4">
        <v>7.62</v>
      </c>
      <c r="J27" s="4" t="s">
        <v>376</v>
      </c>
      <c r="K27" s="1">
        <v>9333028</v>
      </c>
      <c r="L27" s="2">
        <v>1804.1</v>
      </c>
      <c r="M27" s="1">
        <v>16837505</v>
      </c>
      <c r="N27" s="4">
        <v>7.97</v>
      </c>
      <c r="P27" s="3">
        <f>'T4'!B23/'T4'!$B$37*100</f>
        <v>47.597597597597598</v>
      </c>
      <c r="Q27" s="15">
        <f t="shared" si="0"/>
        <v>206264.1891891892</v>
      </c>
    </row>
    <row r="28" spans="1:17" x14ac:dyDescent="0.25">
      <c r="A28" s="4">
        <v>1979</v>
      </c>
      <c r="B28" s="1">
        <v>452106</v>
      </c>
      <c r="C28" s="1">
        <v>10793426</v>
      </c>
      <c r="D28" s="2">
        <v>1831.7</v>
      </c>
      <c r="E28" s="1">
        <v>19770435</v>
      </c>
      <c r="F28" s="1">
        <v>162308938</v>
      </c>
      <c r="G28" s="4" t="s">
        <v>376</v>
      </c>
      <c r="H28" s="1">
        <v>15038</v>
      </c>
      <c r="I28" s="4">
        <v>8.2100000000000009</v>
      </c>
      <c r="J28" s="4" t="s">
        <v>376</v>
      </c>
      <c r="K28" s="1">
        <v>9746559</v>
      </c>
      <c r="L28" s="2">
        <v>1800.6</v>
      </c>
      <c r="M28" s="1">
        <v>17550113</v>
      </c>
      <c r="N28" s="4">
        <v>8.6</v>
      </c>
      <c r="P28" s="3">
        <f>'T4'!B24/'T4'!$B$37*100</f>
        <v>52.402402402402402</v>
      </c>
      <c r="Q28" s="15">
        <f t="shared" si="0"/>
        <v>236914.40540540538</v>
      </c>
    </row>
    <row r="29" spans="1:17" x14ac:dyDescent="0.25">
      <c r="A29" s="4">
        <v>1980</v>
      </c>
      <c r="B29" s="1">
        <v>460445</v>
      </c>
      <c r="C29" s="1">
        <v>11139516</v>
      </c>
      <c r="D29" s="2">
        <v>1802.1</v>
      </c>
      <c r="E29" s="1">
        <v>20074105</v>
      </c>
      <c r="F29" s="1">
        <v>182775203</v>
      </c>
      <c r="G29" s="4" t="s">
        <v>376</v>
      </c>
      <c r="H29" s="1">
        <v>16408</v>
      </c>
      <c r="I29" s="4">
        <v>9.11</v>
      </c>
      <c r="J29" s="4" t="s">
        <v>376</v>
      </c>
      <c r="K29" s="1">
        <v>10081007</v>
      </c>
      <c r="L29" s="2">
        <v>1779.4</v>
      </c>
      <c r="M29" s="1">
        <v>17938286</v>
      </c>
      <c r="N29" s="4">
        <v>9.51</v>
      </c>
      <c r="P29" s="3">
        <f>'T4'!B25/'T4'!$B$37*100</f>
        <v>57.507507507507505</v>
      </c>
      <c r="Q29" s="15">
        <f t="shared" si="0"/>
        <v>264790.44294294296</v>
      </c>
    </row>
    <row r="30" spans="1:17" x14ac:dyDescent="0.25">
      <c r="A30" s="4">
        <v>1981</v>
      </c>
      <c r="B30" s="1">
        <v>470088</v>
      </c>
      <c r="C30" s="1">
        <v>11481460</v>
      </c>
      <c r="D30" s="2">
        <v>1800.7</v>
      </c>
      <c r="E30" s="1">
        <v>20674763</v>
      </c>
      <c r="F30" s="1">
        <v>209559549</v>
      </c>
      <c r="G30" s="4" t="s">
        <v>376</v>
      </c>
      <c r="H30" s="1">
        <v>18252</v>
      </c>
      <c r="I30" s="4">
        <v>10.14</v>
      </c>
      <c r="J30" s="4" t="s">
        <v>376</v>
      </c>
      <c r="K30" s="1">
        <v>10393725</v>
      </c>
      <c r="L30" s="2">
        <v>1780</v>
      </c>
      <c r="M30" s="1">
        <v>18501087</v>
      </c>
      <c r="N30" s="4">
        <v>10.63</v>
      </c>
      <c r="P30" s="3">
        <f>'T4'!B26/'T4'!$B$37*100</f>
        <v>63.513513513513509</v>
      </c>
      <c r="Q30" s="15">
        <f t="shared" si="0"/>
        <v>298569.40540540538</v>
      </c>
    </row>
    <row r="31" spans="1:17" x14ac:dyDescent="0.25">
      <c r="A31" s="4">
        <v>1982</v>
      </c>
      <c r="B31" s="1">
        <v>457820</v>
      </c>
      <c r="C31" s="1">
        <v>11120015</v>
      </c>
      <c r="D31" s="2">
        <v>1783.7</v>
      </c>
      <c r="E31" s="1">
        <v>19835271</v>
      </c>
      <c r="F31" s="1">
        <v>223819202</v>
      </c>
      <c r="G31" s="4" t="s">
        <v>376</v>
      </c>
      <c r="H31" s="1">
        <v>20128</v>
      </c>
      <c r="I31" s="4">
        <v>11.28</v>
      </c>
      <c r="J31" s="4" t="s">
        <v>376</v>
      </c>
      <c r="K31" s="1">
        <v>10022292</v>
      </c>
      <c r="L31" s="2">
        <v>1762.2</v>
      </c>
      <c r="M31" s="1">
        <v>17661358</v>
      </c>
      <c r="N31" s="4">
        <v>11.9</v>
      </c>
      <c r="P31" s="3">
        <f>'T4'!B27/'T4'!$B$37*100</f>
        <v>69.069069069069073</v>
      </c>
      <c r="Q31" s="15">
        <f t="shared" si="0"/>
        <v>316212.01201201207</v>
      </c>
    </row>
    <row r="32" spans="1:17" x14ac:dyDescent="0.25">
      <c r="A32" s="4">
        <v>1983</v>
      </c>
      <c r="B32" s="1">
        <v>470093</v>
      </c>
      <c r="C32" s="1">
        <v>11210192</v>
      </c>
      <c r="D32" s="2">
        <v>1780.1</v>
      </c>
      <c r="E32" s="1">
        <v>19955512</v>
      </c>
      <c r="F32" s="1">
        <v>235362350</v>
      </c>
      <c r="G32" s="4" t="s">
        <v>376</v>
      </c>
      <c r="H32" s="1">
        <v>20995</v>
      </c>
      <c r="I32" s="4">
        <v>11.79</v>
      </c>
      <c r="J32" s="4" t="s">
        <v>376</v>
      </c>
      <c r="K32" s="1">
        <v>10074080</v>
      </c>
      <c r="L32" s="2">
        <v>1761.6</v>
      </c>
      <c r="M32" s="1">
        <v>17746658</v>
      </c>
      <c r="N32" s="4">
        <v>12.41</v>
      </c>
      <c r="P32" s="3">
        <f>'T4'!B28/'T4'!$B$37*100</f>
        <v>73.123123123123136</v>
      </c>
      <c r="Q32" s="15">
        <f t="shared" si="0"/>
        <v>343746.6831831832</v>
      </c>
    </row>
    <row r="33" spans="1:17" x14ac:dyDescent="0.25">
      <c r="A33" s="4">
        <v>1984</v>
      </c>
      <c r="B33" s="1">
        <v>495728</v>
      </c>
      <c r="C33" s="1">
        <v>11485544</v>
      </c>
      <c r="D33" s="2">
        <v>1782.3</v>
      </c>
      <c r="E33" s="1">
        <v>20470908</v>
      </c>
      <c r="F33" s="1">
        <v>253769789</v>
      </c>
      <c r="G33" s="4" t="s">
        <v>376</v>
      </c>
      <c r="H33" s="1">
        <v>22095</v>
      </c>
      <c r="I33" s="4">
        <v>12.4</v>
      </c>
      <c r="J33" s="4" t="s">
        <v>376</v>
      </c>
      <c r="K33" s="1">
        <v>10309047</v>
      </c>
      <c r="L33" s="2">
        <v>1765.1</v>
      </c>
      <c r="M33" s="1">
        <v>18196172</v>
      </c>
      <c r="N33" s="4">
        <v>13.04</v>
      </c>
      <c r="P33" s="3">
        <f>'T4'!B29/'T4'!$B$37*100</f>
        <v>75.675675675675677</v>
      </c>
      <c r="Q33" s="15">
        <f t="shared" si="0"/>
        <v>375145.51351351349</v>
      </c>
    </row>
    <row r="34" spans="1:17" x14ac:dyDescent="0.25">
      <c r="A34" s="4">
        <v>1985</v>
      </c>
      <c r="B34" s="1">
        <v>520847</v>
      </c>
      <c r="C34" s="1">
        <v>11843526</v>
      </c>
      <c r="D34" s="2">
        <v>1790.3</v>
      </c>
      <c r="E34" s="1">
        <v>21202982</v>
      </c>
      <c r="F34" s="1">
        <v>274246090</v>
      </c>
      <c r="G34" s="4" t="s">
        <v>376</v>
      </c>
      <c r="H34" s="1">
        <v>23156</v>
      </c>
      <c r="I34" s="4">
        <v>12.93</v>
      </c>
      <c r="J34" s="4" t="s">
        <v>376</v>
      </c>
      <c r="K34" s="1">
        <v>10587751</v>
      </c>
      <c r="L34" s="2">
        <v>1772.3</v>
      </c>
      <c r="M34" s="1">
        <v>18764688</v>
      </c>
      <c r="N34" s="4">
        <v>13.63</v>
      </c>
      <c r="P34" s="3">
        <f>'T4'!B30/'T4'!$B$37*100</f>
        <v>78.228228228228218</v>
      </c>
      <c r="Q34" s="15">
        <f t="shared" si="0"/>
        <v>407449.37987987982</v>
      </c>
    </row>
    <row r="35" spans="1:17" x14ac:dyDescent="0.25">
      <c r="A35" s="4">
        <v>1986</v>
      </c>
      <c r="B35" s="1">
        <v>535196</v>
      </c>
      <c r="C35" s="1">
        <v>12205532</v>
      </c>
      <c r="D35" s="2">
        <v>1788.6</v>
      </c>
      <c r="E35" s="1">
        <v>21831136</v>
      </c>
      <c r="F35" s="1">
        <v>292096251</v>
      </c>
      <c r="G35" s="4" t="s">
        <v>376</v>
      </c>
      <c r="H35" s="1">
        <v>23931</v>
      </c>
      <c r="I35" s="4">
        <v>13.38</v>
      </c>
      <c r="J35" s="4" t="s">
        <v>376</v>
      </c>
      <c r="K35" s="1">
        <v>10976424</v>
      </c>
      <c r="L35" s="2">
        <v>1772.8</v>
      </c>
      <c r="M35" s="1">
        <v>19459105</v>
      </c>
      <c r="N35" s="4">
        <v>14.02</v>
      </c>
      <c r="P35" s="3">
        <f>'T4'!B31/'T4'!$B$37*100</f>
        <v>80.630630630630634</v>
      </c>
      <c r="Q35" s="15">
        <f t="shared" si="0"/>
        <v>431531.90990990994</v>
      </c>
    </row>
    <row r="36" spans="1:17" x14ac:dyDescent="0.25">
      <c r="A36" s="4">
        <v>1987</v>
      </c>
      <c r="B36" s="1">
        <v>556235</v>
      </c>
      <c r="C36" s="1">
        <v>12586131</v>
      </c>
      <c r="D36" s="2">
        <v>1797.4</v>
      </c>
      <c r="E36" s="1">
        <v>22622290</v>
      </c>
      <c r="F36" s="1">
        <v>317644564</v>
      </c>
      <c r="G36" s="4" t="s">
        <v>376</v>
      </c>
      <c r="H36" s="1">
        <v>25238</v>
      </c>
      <c r="I36" s="4">
        <v>14.04</v>
      </c>
      <c r="J36" s="4" t="s">
        <v>376</v>
      </c>
      <c r="K36" s="1">
        <v>11330399</v>
      </c>
      <c r="L36" s="2">
        <v>1784</v>
      </c>
      <c r="M36" s="1">
        <v>20213967</v>
      </c>
      <c r="N36" s="4">
        <v>14.67</v>
      </c>
      <c r="P36" s="3">
        <f>'T4'!B32/'T4'!$B$37*100</f>
        <v>84.534534534534544</v>
      </c>
      <c r="Q36" s="15">
        <f t="shared" si="0"/>
        <v>470210.66816816822</v>
      </c>
    </row>
    <row r="37" spans="1:17" x14ac:dyDescent="0.25">
      <c r="A37" s="4">
        <v>1988</v>
      </c>
      <c r="B37" s="1">
        <v>580847</v>
      </c>
      <c r="C37" s="1">
        <v>13024757</v>
      </c>
      <c r="D37" s="2">
        <v>1807</v>
      </c>
      <c r="E37" s="1">
        <v>23535422</v>
      </c>
      <c r="F37" s="1">
        <v>348965431</v>
      </c>
      <c r="G37" s="4" t="s">
        <v>376</v>
      </c>
      <c r="H37" s="1">
        <v>26792</v>
      </c>
      <c r="I37" s="4">
        <v>14.83</v>
      </c>
      <c r="J37" s="4" t="s">
        <v>376</v>
      </c>
      <c r="K37" s="1">
        <v>11738227</v>
      </c>
      <c r="L37" s="2">
        <v>1793.2</v>
      </c>
      <c r="M37" s="1">
        <v>21048484</v>
      </c>
      <c r="N37" s="4">
        <v>15.45</v>
      </c>
      <c r="P37" s="3">
        <f>'T4'!B33/'T4'!$B$37*100</f>
        <v>88.2882882882883</v>
      </c>
      <c r="Q37" s="15">
        <f t="shared" si="0"/>
        <v>512819.87387387396</v>
      </c>
    </row>
    <row r="38" spans="1:17" x14ac:dyDescent="0.25">
      <c r="A38" s="4">
        <v>1989</v>
      </c>
      <c r="B38" s="1">
        <v>594691</v>
      </c>
      <c r="C38" s="1">
        <v>13333635</v>
      </c>
      <c r="D38" s="2">
        <v>1801.2</v>
      </c>
      <c r="E38" s="1">
        <v>24015922</v>
      </c>
      <c r="F38" s="1">
        <v>376215065</v>
      </c>
      <c r="G38" s="4" t="s">
        <v>376</v>
      </c>
      <c r="H38" s="1">
        <v>28215</v>
      </c>
      <c r="I38" s="4">
        <v>15.67</v>
      </c>
      <c r="J38" s="4" t="s">
        <v>376</v>
      </c>
      <c r="K38" s="1">
        <v>12016792</v>
      </c>
      <c r="L38" s="2">
        <v>1786.1</v>
      </c>
      <c r="M38" s="1">
        <v>21462831</v>
      </c>
      <c r="N38" s="4">
        <v>16.34</v>
      </c>
      <c r="P38" s="3">
        <f>'T4'!B34/'T4'!$B$37*100</f>
        <v>92.492492492492502</v>
      </c>
      <c r="Q38" s="15">
        <f t="shared" si="0"/>
        <v>550044.52852852864</v>
      </c>
    </row>
    <row r="39" spans="1:17" x14ac:dyDescent="0.25">
      <c r="A39" s="4">
        <v>1990</v>
      </c>
      <c r="B39" s="1">
        <v>597837</v>
      </c>
      <c r="C39" s="1">
        <v>13416530</v>
      </c>
      <c r="D39" s="2">
        <v>1787.9</v>
      </c>
      <c r="E39" s="1">
        <v>23987840</v>
      </c>
      <c r="F39" s="1">
        <v>395425836</v>
      </c>
      <c r="G39" s="4" t="s">
        <v>376</v>
      </c>
      <c r="H39" s="1">
        <v>29473</v>
      </c>
      <c r="I39" s="4">
        <v>16.48</v>
      </c>
      <c r="J39" s="4" t="s">
        <v>376</v>
      </c>
      <c r="K39" s="1">
        <v>12080966</v>
      </c>
      <c r="L39" s="2">
        <v>1771.3</v>
      </c>
      <c r="M39" s="1">
        <v>21399614</v>
      </c>
      <c r="N39" s="4">
        <v>17.2</v>
      </c>
      <c r="P39" s="3">
        <f>'T4'!B35/'T4'!$B$37*100</f>
        <v>95.645645645645658</v>
      </c>
      <c r="Q39" s="15">
        <f t="shared" si="0"/>
        <v>571805.05855855858</v>
      </c>
    </row>
    <row r="40" spans="1:17" x14ac:dyDescent="0.25">
      <c r="A40" s="4">
        <v>1991</v>
      </c>
      <c r="B40" s="1">
        <v>589279</v>
      </c>
      <c r="C40" s="1">
        <v>13177410</v>
      </c>
      <c r="D40" s="2">
        <v>1767.2</v>
      </c>
      <c r="E40" s="1">
        <v>23287481</v>
      </c>
      <c r="F40" s="1">
        <v>406290828</v>
      </c>
      <c r="G40" s="4" t="s">
        <v>376</v>
      </c>
      <c r="H40" s="1">
        <v>30832</v>
      </c>
      <c r="I40" s="4">
        <v>17.45</v>
      </c>
      <c r="J40" s="4" t="s">
        <v>376</v>
      </c>
      <c r="K40" s="1">
        <v>11826953</v>
      </c>
      <c r="L40" s="2">
        <v>1751.9</v>
      </c>
      <c r="M40" s="1">
        <v>20719288</v>
      </c>
      <c r="N40" s="4">
        <v>18.3</v>
      </c>
      <c r="P40" s="3">
        <f>'T4'!B36/'T4'!$B$37*100</f>
        <v>98.498498498498506</v>
      </c>
      <c r="Q40" s="15">
        <f t="shared" si="0"/>
        <v>580430.96696696698</v>
      </c>
    </row>
    <row r="41" spans="1:17" x14ac:dyDescent="0.25">
      <c r="A41" s="4">
        <v>1992</v>
      </c>
      <c r="B41" s="1">
        <v>594301</v>
      </c>
      <c r="C41" s="1">
        <v>13084495</v>
      </c>
      <c r="D41" s="2">
        <v>1759.2</v>
      </c>
      <c r="E41" s="1">
        <v>23018333</v>
      </c>
      <c r="F41" s="1">
        <v>416362509</v>
      </c>
      <c r="G41" s="4" t="s">
        <v>376</v>
      </c>
      <c r="H41" s="1">
        <v>31821</v>
      </c>
      <c r="I41" s="4">
        <v>18.09</v>
      </c>
      <c r="J41" s="4" t="s">
        <v>376</v>
      </c>
      <c r="K41" s="1">
        <v>11703913</v>
      </c>
      <c r="L41" s="2">
        <v>1746.8</v>
      </c>
      <c r="M41" s="1">
        <v>20444072</v>
      </c>
      <c r="N41" s="4">
        <v>19</v>
      </c>
      <c r="P41" s="3">
        <f>'T4'!B37/'T4'!$B$37*100</f>
        <v>100</v>
      </c>
      <c r="Q41" s="15">
        <f t="shared" si="0"/>
        <v>594301</v>
      </c>
    </row>
    <row r="42" spans="1:17" x14ac:dyDescent="0.25">
      <c r="A42" s="4">
        <v>1993</v>
      </c>
      <c r="B42" s="1">
        <v>608844</v>
      </c>
      <c r="C42" s="1">
        <v>13229118</v>
      </c>
      <c r="D42" s="2">
        <v>1762.7</v>
      </c>
      <c r="E42" s="1">
        <v>23319140</v>
      </c>
      <c r="F42" s="1">
        <v>425369774</v>
      </c>
      <c r="G42" s="4" t="s">
        <v>376</v>
      </c>
      <c r="H42" s="1">
        <v>32154</v>
      </c>
      <c r="I42" s="4">
        <v>18.239999999999998</v>
      </c>
      <c r="J42" s="4" t="s">
        <v>376</v>
      </c>
      <c r="K42" s="1">
        <v>11745599</v>
      </c>
      <c r="L42" s="2">
        <v>1753.2</v>
      </c>
      <c r="M42" s="1">
        <v>20592638</v>
      </c>
      <c r="N42" s="4">
        <v>19.2</v>
      </c>
      <c r="P42" s="3">
        <f>'T4'!B38/'T4'!$B$37*100</f>
        <v>101.20120120120121</v>
      </c>
      <c r="Q42" s="15">
        <f t="shared" si="0"/>
        <v>616157.44144144154</v>
      </c>
    </row>
    <row r="43" spans="1:17" x14ac:dyDescent="0.25">
      <c r="A43" s="4">
        <v>1994</v>
      </c>
      <c r="B43" s="1">
        <v>636231</v>
      </c>
      <c r="C43" s="1">
        <v>13469903</v>
      </c>
      <c r="D43" s="2">
        <v>1780</v>
      </c>
      <c r="E43" s="1">
        <v>23975774</v>
      </c>
      <c r="F43" s="1">
        <v>436332565</v>
      </c>
      <c r="G43" s="4" t="s">
        <v>376</v>
      </c>
      <c r="H43" s="1">
        <v>32393</v>
      </c>
      <c r="I43" s="4">
        <v>18.2</v>
      </c>
      <c r="J43" s="4" t="s">
        <v>376</v>
      </c>
      <c r="K43" s="1">
        <v>11955953</v>
      </c>
      <c r="L43" s="2">
        <v>1769</v>
      </c>
      <c r="M43" s="1">
        <v>21150303</v>
      </c>
      <c r="N43" s="4">
        <v>19.100000000000001</v>
      </c>
      <c r="P43" s="3">
        <f>'T4'!B39/'T4'!$B$37*100</f>
        <v>102.70270270270272</v>
      </c>
      <c r="Q43" s="15">
        <f t="shared" si="0"/>
        <v>653426.43243243254</v>
      </c>
    </row>
    <row r="44" spans="1:17" x14ac:dyDescent="0.25">
      <c r="A44" s="4">
        <v>1995</v>
      </c>
      <c r="B44" s="1">
        <v>652895</v>
      </c>
      <c r="C44" s="1">
        <v>13692847</v>
      </c>
      <c r="D44" s="2">
        <v>1774.8</v>
      </c>
      <c r="E44" s="1">
        <v>24301844</v>
      </c>
      <c r="F44" s="1">
        <v>450685151</v>
      </c>
      <c r="G44" s="4" t="s">
        <v>376</v>
      </c>
      <c r="H44" s="1">
        <v>32914</v>
      </c>
      <c r="I44" s="4">
        <v>18.55</v>
      </c>
      <c r="J44" s="4" t="s">
        <v>376</v>
      </c>
      <c r="K44" s="1">
        <v>12180961</v>
      </c>
      <c r="L44" s="2">
        <v>1767.7</v>
      </c>
      <c r="M44" s="1">
        <v>21532049</v>
      </c>
      <c r="N44" s="4">
        <v>19.5</v>
      </c>
      <c r="P44" s="3">
        <f>'T4'!B40/'T4'!$B$37*100</f>
        <v>105.10510510510511</v>
      </c>
      <c r="Q44" s="15">
        <f t="shared" si="0"/>
        <v>686225.97597597598</v>
      </c>
    </row>
    <row r="45" spans="1:17" x14ac:dyDescent="0.25">
      <c r="A45" s="4">
        <v>1996</v>
      </c>
      <c r="B45" s="1">
        <v>662160</v>
      </c>
      <c r="C45" s="1">
        <v>13816026</v>
      </c>
      <c r="D45" s="2">
        <v>1784.2</v>
      </c>
      <c r="E45" s="1">
        <v>24650828</v>
      </c>
      <c r="F45" s="1">
        <v>463256840</v>
      </c>
      <c r="G45" s="4" t="s">
        <v>376</v>
      </c>
      <c r="H45" s="1">
        <v>33530</v>
      </c>
      <c r="I45" s="4">
        <v>18.79</v>
      </c>
      <c r="J45" s="4" t="s">
        <v>376</v>
      </c>
      <c r="K45" s="1">
        <v>12218666</v>
      </c>
      <c r="L45" s="2">
        <v>1777.2</v>
      </c>
      <c r="M45" s="1">
        <v>21715458</v>
      </c>
      <c r="N45" s="4">
        <v>19.7</v>
      </c>
      <c r="P45" s="3">
        <f>'T4'!B41/'T4'!$B$37*100</f>
        <v>106.9069069069069</v>
      </c>
      <c r="Q45" s="15">
        <f t="shared" si="0"/>
        <v>707894.77477477479</v>
      </c>
    </row>
    <row r="46" spans="1:17" x14ac:dyDescent="0.25">
      <c r="A46" s="4">
        <v>1997</v>
      </c>
      <c r="B46" s="1">
        <v>690119</v>
      </c>
      <c r="C46" s="1">
        <v>14106225</v>
      </c>
      <c r="D46" s="2">
        <v>1790.3</v>
      </c>
      <c r="E46" s="23">
        <v>25254803</v>
      </c>
      <c r="F46" s="1">
        <v>490886781</v>
      </c>
      <c r="G46" s="4" t="s">
        <v>376</v>
      </c>
      <c r="H46" s="1">
        <v>34799</v>
      </c>
      <c r="I46" s="4">
        <v>19.440000000000001</v>
      </c>
      <c r="J46" s="4" t="s">
        <v>376</v>
      </c>
      <c r="K46" s="1">
        <v>12480675</v>
      </c>
      <c r="L46" s="2">
        <v>1781.9</v>
      </c>
      <c r="M46" s="1">
        <v>22238788</v>
      </c>
      <c r="N46" s="4">
        <v>20.45</v>
      </c>
      <c r="P46" s="3">
        <f>'T4'!B42/'T4'!$B$37*100</f>
        <v>108.10810810810814</v>
      </c>
      <c r="Q46" s="15">
        <f t="shared" si="0"/>
        <v>746074.59459459479</v>
      </c>
    </row>
    <row r="47" spans="1:17" x14ac:dyDescent="0.25">
      <c r="A47" s="4">
        <v>1998</v>
      </c>
      <c r="B47" s="1">
        <v>716694</v>
      </c>
      <c r="C47" s="1">
        <v>14440013</v>
      </c>
      <c r="D47" s="2">
        <v>1786.7</v>
      </c>
      <c r="E47" s="1">
        <v>25799889</v>
      </c>
      <c r="F47" s="1">
        <v>522522700</v>
      </c>
      <c r="G47" s="4" t="s">
        <v>376</v>
      </c>
      <c r="H47" s="1">
        <v>36186</v>
      </c>
      <c r="I47" s="4">
        <v>20.25</v>
      </c>
      <c r="J47" s="4" t="s">
        <v>376</v>
      </c>
      <c r="K47" s="1">
        <v>12744580</v>
      </c>
      <c r="L47" s="2">
        <v>1776.5</v>
      </c>
      <c r="M47" s="1">
        <v>22640885</v>
      </c>
      <c r="N47" s="4">
        <v>18.940000000000001</v>
      </c>
      <c r="P47" s="3">
        <f>'T4'!B43/'T4'!$B$37*100</f>
        <v>107.95795795795797</v>
      </c>
      <c r="Q47" s="15">
        <f t="shared" si="0"/>
        <v>773728.20720720734</v>
      </c>
    </row>
    <row r="48" spans="1:17" x14ac:dyDescent="0.25">
      <c r="A48" s="4">
        <v>1999</v>
      </c>
      <c r="B48" s="1">
        <v>751334</v>
      </c>
      <c r="C48" s="1">
        <v>14848678</v>
      </c>
      <c r="D48" s="2">
        <v>1790.5</v>
      </c>
      <c r="E48" s="1">
        <v>26586770</v>
      </c>
      <c r="F48" s="1">
        <v>543663320</v>
      </c>
      <c r="G48" s="4" t="s">
        <v>376</v>
      </c>
      <c r="H48" s="1">
        <v>36614</v>
      </c>
      <c r="I48" s="4">
        <v>20.45</v>
      </c>
      <c r="J48" s="4" t="s">
        <v>376</v>
      </c>
      <c r="K48" s="1">
        <v>13172591</v>
      </c>
      <c r="L48" s="2">
        <v>1781.1</v>
      </c>
      <c r="M48" s="1">
        <v>23462313</v>
      </c>
      <c r="N48" s="4">
        <v>19.309999999999999</v>
      </c>
      <c r="P48" s="3">
        <f>'T4'!B44/'T4'!$B$37*100</f>
        <v>109.90990990990991</v>
      </c>
      <c r="Q48" s="15">
        <f t="shared" si="0"/>
        <v>825790.52252252249</v>
      </c>
    </row>
    <row r="49" spans="1:17" x14ac:dyDescent="0.25">
      <c r="A49" s="4">
        <v>2000</v>
      </c>
      <c r="B49" s="1">
        <v>785285</v>
      </c>
      <c r="C49" s="1">
        <v>15200968</v>
      </c>
      <c r="D49" s="2">
        <v>1794.5</v>
      </c>
      <c r="E49" s="1">
        <v>27278313</v>
      </c>
      <c r="F49" s="1">
        <v>592079334</v>
      </c>
      <c r="G49" s="4" t="s">
        <v>376</v>
      </c>
      <c r="H49" s="1">
        <v>38950</v>
      </c>
      <c r="I49" s="4">
        <v>21.71</v>
      </c>
      <c r="J49" s="4" t="s">
        <v>376</v>
      </c>
      <c r="K49" s="1">
        <v>13594260</v>
      </c>
      <c r="L49" s="2">
        <v>1785.8</v>
      </c>
      <c r="M49" s="1">
        <v>24277087</v>
      </c>
      <c r="N49" s="4">
        <v>19.55</v>
      </c>
      <c r="P49" s="3">
        <f>'T4'!B45/'T4'!$B$37*100</f>
        <v>114.71471471471473</v>
      </c>
      <c r="Q49" s="15">
        <f t="shared" si="0"/>
        <v>900837.44744744757</v>
      </c>
    </row>
    <row r="50" spans="1:17" x14ac:dyDescent="0.25">
      <c r="A50" s="4">
        <v>2001</v>
      </c>
      <c r="B50" s="1">
        <v>794025</v>
      </c>
      <c r="C50" s="1">
        <v>15332616</v>
      </c>
      <c r="D50" s="2">
        <v>1779.5</v>
      </c>
      <c r="E50" s="23">
        <v>27284742</v>
      </c>
      <c r="F50" s="1">
        <v>614032947</v>
      </c>
      <c r="G50" s="4" t="s">
        <v>376</v>
      </c>
      <c r="H50" s="1">
        <v>40048</v>
      </c>
      <c r="I50" s="4">
        <v>22.5</v>
      </c>
      <c r="J50" s="4" t="s">
        <v>376</v>
      </c>
      <c r="K50" s="1">
        <v>13815257</v>
      </c>
      <c r="L50" s="2">
        <v>1769.6</v>
      </c>
      <c r="M50" s="1">
        <v>24447570</v>
      </c>
      <c r="N50" s="4">
        <v>20.399999999999999</v>
      </c>
      <c r="P50" s="3">
        <f>'T4'!B46/'T4'!$B$37*100</f>
        <v>116.66666666666667</v>
      </c>
      <c r="Q50" s="15">
        <f t="shared" si="0"/>
        <v>926362.5</v>
      </c>
    </row>
    <row r="52" spans="1:17" ht="30" x14ac:dyDescent="0.25">
      <c r="A52" s="33" t="s">
        <v>494</v>
      </c>
      <c r="B52" s="3">
        <f>100*_xlfn.RRI(4,B46,B50)</f>
        <v>3.5684670188901757</v>
      </c>
      <c r="C52" s="3">
        <f t="shared" ref="C52:N52" si="1">100*_xlfn.RRI(4,C46,C50)</f>
        <v>2.1060235179062525</v>
      </c>
      <c r="D52" s="3">
        <f t="shared" si="1"/>
        <v>-0.15115508562527635</v>
      </c>
      <c r="E52" s="3">
        <f t="shared" si="1"/>
        <v>1.951581390957613</v>
      </c>
      <c r="F52" s="3">
        <f t="shared" si="1"/>
        <v>5.7554078219070437</v>
      </c>
      <c r="G52" s="3"/>
      <c r="H52" s="3">
        <f t="shared" si="1"/>
        <v>3.5746601723432914</v>
      </c>
      <c r="I52" s="3">
        <f t="shared" si="1"/>
        <v>3.7221628814130492</v>
      </c>
      <c r="J52" s="3"/>
      <c r="K52" s="3">
        <f t="shared" si="1"/>
        <v>2.5723306176101302</v>
      </c>
      <c r="L52" s="3">
        <f t="shared" si="1"/>
        <v>-0.17301711266134445</v>
      </c>
      <c r="M52" s="3">
        <f t="shared" si="1"/>
        <v>2.3955648068327617</v>
      </c>
      <c r="N52" s="3">
        <f t="shared" si="1"/>
        <v>-6.1180817866612891E-2</v>
      </c>
    </row>
    <row r="55" spans="1:17" x14ac:dyDescent="0.25">
      <c r="A55" s="4" t="s">
        <v>7</v>
      </c>
    </row>
    <row r="56" spans="1:17" x14ac:dyDescent="0.25">
      <c r="A56" s="4" t="s">
        <v>222</v>
      </c>
      <c r="B56" s="4" t="s">
        <v>223</v>
      </c>
    </row>
    <row r="58" spans="1:17" x14ac:dyDescent="0.25">
      <c r="A58" s="4" t="s">
        <v>8</v>
      </c>
    </row>
    <row r="59" spans="1:17" x14ac:dyDescent="0.25">
      <c r="A59" s="4">
        <v>1</v>
      </c>
      <c r="B59" s="4" t="s">
        <v>377</v>
      </c>
    </row>
    <row r="60" spans="1:17" x14ac:dyDescent="0.25">
      <c r="A60" s="4">
        <v>2</v>
      </c>
      <c r="B60" s="4" t="s">
        <v>393</v>
      </c>
    </row>
    <row r="61" spans="1:17" x14ac:dyDescent="0.25">
      <c r="A61" s="4">
        <v>3</v>
      </c>
      <c r="B61" s="4" t="s">
        <v>391</v>
      </c>
    </row>
    <row r="62" spans="1:17" x14ac:dyDescent="0.25">
      <c r="A62" s="4">
        <v>4</v>
      </c>
      <c r="B62" s="4" t="s">
        <v>378</v>
      </c>
    </row>
    <row r="63" spans="1:17" x14ac:dyDescent="0.25">
      <c r="A63" s="4">
        <v>5</v>
      </c>
      <c r="B63" s="4" t="s">
        <v>379</v>
      </c>
    </row>
    <row r="64" spans="1:17" x14ac:dyDescent="0.25">
      <c r="A64" s="4">
        <v>6</v>
      </c>
      <c r="B64" s="4" t="s">
        <v>380</v>
      </c>
    </row>
    <row r="65" spans="1:2" x14ac:dyDescent="0.25">
      <c r="A65" s="4">
        <v>7</v>
      </c>
      <c r="B65" s="4" t="s">
        <v>381</v>
      </c>
    </row>
    <row r="66" spans="1:2" x14ac:dyDescent="0.25">
      <c r="A66" s="4">
        <v>8</v>
      </c>
      <c r="B66" s="4" t="s">
        <v>382</v>
      </c>
    </row>
    <row r="67" spans="1:2" x14ac:dyDescent="0.25">
      <c r="A67" s="4">
        <v>9</v>
      </c>
      <c r="B67" s="4" t="s">
        <v>383</v>
      </c>
    </row>
    <row r="68" spans="1:2" x14ac:dyDescent="0.25">
      <c r="A68" s="4">
        <v>10</v>
      </c>
      <c r="B68" s="4" t="s">
        <v>384</v>
      </c>
    </row>
    <row r="69" spans="1:2" x14ac:dyDescent="0.25">
      <c r="A69" s="4">
        <v>11</v>
      </c>
      <c r="B69" s="4" t="s">
        <v>385</v>
      </c>
    </row>
    <row r="70" spans="1:2" x14ac:dyDescent="0.25">
      <c r="A70" s="4">
        <v>12</v>
      </c>
      <c r="B70" s="4" t="s">
        <v>386</v>
      </c>
    </row>
    <row r="71" spans="1:2" x14ac:dyDescent="0.25">
      <c r="A71" s="4">
        <v>13</v>
      </c>
      <c r="B71" s="4" t="s">
        <v>387</v>
      </c>
    </row>
    <row r="72" spans="1:2" x14ac:dyDescent="0.25">
      <c r="A72" s="4">
        <v>14</v>
      </c>
      <c r="B72" s="4" t="s">
        <v>388</v>
      </c>
    </row>
    <row r="73" spans="1:2" x14ac:dyDescent="0.25">
      <c r="A73" s="4">
        <v>15</v>
      </c>
      <c r="B73" s="4" t="s">
        <v>389</v>
      </c>
    </row>
    <row r="74" spans="1:2" x14ac:dyDescent="0.25">
      <c r="A74" s="4">
        <v>16</v>
      </c>
      <c r="B74" s="4" t="s">
        <v>390</v>
      </c>
    </row>
    <row r="75" spans="1:2" x14ac:dyDescent="0.25">
      <c r="A75" s="4">
        <v>17</v>
      </c>
      <c r="B75" s="4" t="s">
        <v>392</v>
      </c>
    </row>
    <row r="77" spans="1:2" x14ac:dyDescent="0.25">
      <c r="A77" s="4" t="s">
        <v>491</v>
      </c>
    </row>
    <row r="78" spans="1:2" x14ac:dyDescent="0.25">
      <c r="A78" s="4" t="s">
        <v>492</v>
      </c>
    </row>
    <row r="79" spans="1:2" x14ac:dyDescent="0.25">
      <c r="A79" s="4" t="s">
        <v>493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BF22B-3AC1-4188-8A7D-E3027161AAC1}">
  <dimension ref="A1:J68"/>
  <sheetViews>
    <sheetView workbookViewId="0">
      <selection activeCell="A4" sqref="A4"/>
    </sheetView>
  </sheetViews>
  <sheetFormatPr defaultColWidth="8.7109375" defaultRowHeight="15" x14ac:dyDescent="0.25"/>
  <cols>
    <col min="1" max="11" width="12.5703125" style="4" customWidth="1"/>
    <col min="12" max="16384" width="8.7109375" style="4"/>
  </cols>
  <sheetData>
    <row r="1" spans="1:10" x14ac:dyDescent="0.25">
      <c r="A1" s="4" t="s">
        <v>538</v>
      </c>
    </row>
    <row r="2" spans="1:10" x14ac:dyDescent="0.25">
      <c r="A2" s="4" t="s">
        <v>0</v>
      </c>
    </row>
    <row r="3" spans="1:10" x14ac:dyDescent="0.25">
      <c r="A3" s="4" t="s">
        <v>539</v>
      </c>
    </row>
    <row r="4" spans="1:10" x14ac:dyDescent="0.25">
      <c r="A4" s="4" t="s">
        <v>209</v>
      </c>
    </row>
    <row r="7" spans="1:10" x14ac:dyDescent="0.25">
      <c r="B7" s="4" t="s">
        <v>2</v>
      </c>
    </row>
    <row r="8" spans="1:10" s="51" customFormat="1" ht="90" x14ac:dyDescent="0.25">
      <c r="A8" s="51" t="s">
        <v>4</v>
      </c>
      <c r="B8" s="51" t="s">
        <v>449</v>
      </c>
      <c r="C8" s="51" t="s">
        <v>540</v>
      </c>
      <c r="D8" s="51" t="s">
        <v>541</v>
      </c>
      <c r="E8" s="51" t="s">
        <v>542</v>
      </c>
      <c r="F8" s="51" t="s">
        <v>593</v>
      </c>
      <c r="G8" s="51" t="s">
        <v>596</v>
      </c>
      <c r="J8" s="51" t="s">
        <v>595</v>
      </c>
    </row>
    <row r="9" spans="1:10" x14ac:dyDescent="0.25">
      <c r="B9" s="4" t="s">
        <v>212</v>
      </c>
    </row>
    <row r="10" spans="1:10" x14ac:dyDescent="0.25">
      <c r="A10" s="4">
        <v>1961</v>
      </c>
      <c r="B10" s="1">
        <v>41173</v>
      </c>
      <c r="C10" s="1">
        <v>33195</v>
      </c>
      <c r="D10" s="1">
        <v>21184</v>
      </c>
      <c r="E10" s="1">
        <v>5014</v>
      </c>
      <c r="F10" s="1">
        <v>1877</v>
      </c>
      <c r="G10" s="1">
        <v>2873</v>
      </c>
      <c r="J10" s="1">
        <f>SUM(F10:G10)</f>
        <v>4750</v>
      </c>
    </row>
    <row r="11" spans="1:10" x14ac:dyDescent="0.25">
      <c r="A11" s="4">
        <v>1962</v>
      </c>
      <c r="B11" s="1">
        <v>44665</v>
      </c>
      <c r="C11" s="1">
        <v>36039</v>
      </c>
      <c r="D11" s="1">
        <v>22785</v>
      </c>
      <c r="E11" s="1">
        <v>5365</v>
      </c>
      <c r="F11" s="1">
        <v>2020</v>
      </c>
      <c r="G11" s="1">
        <v>3309</v>
      </c>
      <c r="J11" s="1">
        <f t="shared" ref="J11:J60" si="0">SUM(F11:G11)</f>
        <v>5329</v>
      </c>
    </row>
    <row r="12" spans="1:10" x14ac:dyDescent="0.25">
      <c r="A12" s="4">
        <v>1963</v>
      </c>
      <c r="B12" s="1">
        <v>47961</v>
      </c>
      <c r="C12" s="1">
        <v>38749</v>
      </c>
      <c r="D12" s="1">
        <v>24318</v>
      </c>
      <c r="E12" s="1">
        <v>5717</v>
      </c>
      <c r="F12" s="1">
        <v>2157</v>
      </c>
      <c r="G12" s="1">
        <v>3449</v>
      </c>
      <c r="J12" s="1">
        <f t="shared" si="0"/>
        <v>5606</v>
      </c>
    </row>
    <row r="13" spans="1:10" x14ac:dyDescent="0.25">
      <c r="A13" s="4">
        <v>1964</v>
      </c>
      <c r="B13" s="1">
        <v>52549</v>
      </c>
      <c r="C13" s="1">
        <v>42272</v>
      </c>
      <c r="D13" s="1">
        <v>26580</v>
      </c>
      <c r="E13" s="1">
        <v>6178</v>
      </c>
      <c r="F13" s="1">
        <v>2364</v>
      </c>
      <c r="G13" s="1">
        <v>4000</v>
      </c>
      <c r="J13" s="1">
        <f t="shared" si="0"/>
        <v>6364</v>
      </c>
    </row>
    <row r="14" spans="1:10" x14ac:dyDescent="0.25">
      <c r="A14" s="4">
        <v>1965</v>
      </c>
      <c r="B14" s="1">
        <v>57930</v>
      </c>
      <c r="C14" s="1">
        <v>46460</v>
      </c>
      <c r="D14" s="1">
        <v>29630</v>
      </c>
      <c r="E14" s="1">
        <v>6735</v>
      </c>
      <c r="F14" s="1">
        <v>2585</v>
      </c>
      <c r="G14" s="1">
        <v>4611</v>
      </c>
      <c r="J14" s="1">
        <f t="shared" si="0"/>
        <v>7196</v>
      </c>
    </row>
    <row r="15" spans="1:10" x14ac:dyDescent="0.25">
      <c r="A15" s="4">
        <v>1966</v>
      </c>
      <c r="B15" s="1">
        <v>64818</v>
      </c>
      <c r="C15" s="1">
        <v>52047</v>
      </c>
      <c r="D15" s="1">
        <v>33508</v>
      </c>
      <c r="E15" s="1">
        <v>7426</v>
      </c>
      <c r="F15" s="1">
        <v>2861</v>
      </c>
      <c r="G15" s="1">
        <v>5092</v>
      </c>
      <c r="J15" s="1">
        <f t="shared" si="0"/>
        <v>7953</v>
      </c>
    </row>
    <row r="16" spans="1:10" x14ac:dyDescent="0.25">
      <c r="A16" s="4">
        <v>1967</v>
      </c>
      <c r="B16" s="1">
        <v>69698</v>
      </c>
      <c r="C16" s="1">
        <v>55898</v>
      </c>
      <c r="D16" s="1">
        <v>37067</v>
      </c>
      <c r="E16" s="1">
        <v>8076</v>
      </c>
      <c r="F16" s="1">
        <v>3185</v>
      </c>
      <c r="G16" s="1">
        <v>5594</v>
      </c>
      <c r="J16" s="1">
        <f t="shared" si="0"/>
        <v>8779</v>
      </c>
    </row>
    <row r="17" spans="1:10" x14ac:dyDescent="0.25">
      <c r="A17" s="4">
        <v>1968</v>
      </c>
      <c r="B17" s="1">
        <v>76131</v>
      </c>
      <c r="C17" s="1">
        <v>61328</v>
      </c>
      <c r="D17" s="1">
        <v>40297</v>
      </c>
      <c r="E17" s="1">
        <v>8679</v>
      </c>
      <c r="F17" s="1">
        <v>3549</v>
      </c>
      <c r="G17" s="1">
        <v>6030</v>
      </c>
      <c r="J17" s="1">
        <f t="shared" si="0"/>
        <v>9579</v>
      </c>
    </row>
    <row r="18" spans="1:10" x14ac:dyDescent="0.25">
      <c r="A18" s="4">
        <v>1969</v>
      </c>
      <c r="B18" s="1">
        <v>83825</v>
      </c>
      <c r="C18" s="1">
        <v>67867</v>
      </c>
      <c r="D18" s="1">
        <v>45065</v>
      </c>
      <c r="E18" s="1">
        <v>9485</v>
      </c>
      <c r="F18" s="1">
        <v>3924</v>
      </c>
      <c r="G18" s="1">
        <v>6681</v>
      </c>
      <c r="J18" s="1">
        <f t="shared" si="0"/>
        <v>10605</v>
      </c>
    </row>
    <row r="19" spans="1:10" x14ac:dyDescent="0.25">
      <c r="A19" s="4">
        <v>1970</v>
      </c>
      <c r="B19" s="1">
        <v>90179</v>
      </c>
      <c r="C19" s="1">
        <v>72404</v>
      </c>
      <c r="D19" s="1">
        <v>48851</v>
      </c>
      <c r="E19" s="1">
        <v>10335</v>
      </c>
      <c r="F19" s="1">
        <v>4297</v>
      </c>
      <c r="G19" s="1">
        <v>6958</v>
      </c>
      <c r="J19" s="1">
        <f t="shared" si="0"/>
        <v>11255</v>
      </c>
    </row>
    <row r="20" spans="1:10" x14ac:dyDescent="0.25">
      <c r="A20" s="4">
        <v>1971</v>
      </c>
      <c r="B20" s="1">
        <v>98429</v>
      </c>
      <c r="C20" s="1">
        <v>78924</v>
      </c>
      <c r="D20" s="1">
        <v>53555</v>
      </c>
      <c r="E20" s="1">
        <v>11241</v>
      </c>
      <c r="F20" s="1">
        <v>4633</v>
      </c>
      <c r="G20" s="1">
        <v>7638</v>
      </c>
      <c r="J20" s="1">
        <f t="shared" si="0"/>
        <v>12271</v>
      </c>
    </row>
    <row r="21" spans="1:10" x14ac:dyDescent="0.25">
      <c r="A21" s="4">
        <v>1972</v>
      </c>
      <c r="B21" s="1">
        <v>109913</v>
      </c>
      <c r="C21" s="1">
        <v>88883</v>
      </c>
      <c r="D21" s="1">
        <v>60109</v>
      </c>
      <c r="E21" s="1">
        <v>12207</v>
      </c>
      <c r="F21" s="1">
        <v>5046</v>
      </c>
      <c r="G21" s="1">
        <v>8821</v>
      </c>
      <c r="J21" s="1">
        <f t="shared" si="0"/>
        <v>13867</v>
      </c>
    </row>
    <row r="22" spans="1:10" x14ac:dyDescent="0.25">
      <c r="A22" s="4">
        <v>1973</v>
      </c>
      <c r="B22" s="1">
        <v>128956</v>
      </c>
      <c r="C22" s="1">
        <v>104926</v>
      </c>
      <c r="D22" s="1">
        <v>69243</v>
      </c>
      <c r="E22" s="1">
        <v>14203</v>
      </c>
      <c r="F22" s="1">
        <v>5505</v>
      </c>
      <c r="G22" s="1">
        <v>10132</v>
      </c>
      <c r="J22" s="1">
        <f t="shared" si="0"/>
        <v>15637</v>
      </c>
    </row>
    <row r="23" spans="1:10" x14ac:dyDescent="0.25">
      <c r="A23" s="4">
        <v>1974</v>
      </c>
      <c r="B23" s="1">
        <v>154038</v>
      </c>
      <c r="C23" s="1">
        <v>125939</v>
      </c>
      <c r="D23" s="1">
        <v>82571</v>
      </c>
      <c r="E23" s="1">
        <v>17182</v>
      </c>
      <c r="F23" s="1">
        <v>6179</v>
      </c>
      <c r="G23" s="1">
        <v>11949</v>
      </c>
      <c r="J23" s="1">
        <f t="shared" si="0"/>
        <v>18128</v>
      </c>
    </row>
    <row r="24" spans="1:10" x14ac:dyDescent="0.25">
      <c r="A24" s="4">
        <v>1975</v>
      </c>
      <c r="B24" s="1">
        <v>173621</v>
      </c>
      <c r="C24" s="1">
        <v>144412</v>
      </c>
      <c r="D24" s="1">
        <v>96306</v>
      </c>
      <c r="E24" s="1">
        <v>19676</v>
      </c>
      <c r="F24" s="1">
        <v>7174</v>
      </c>
      <c r="G24" s="1">
        <v>10183</v>
      </c>
      <c r="J24" s="1">
        <f t="shared" si="0"/>
        <v>17357</v>
      </c>
    </row>
    <row r="25" spans="1:10" x14ac:dyDescent="0.25">
      <c r="A25" s="4">
        <v>1976</v>
      </c>
      <c r="B25" s="1">
        <v>199994</v>
      </c>
      <c r="C25" s="1">
        <v>165824</v>
      </c>
      <c r="D25" s="1">
        <v>111412</v>
      </c>
      <c r="E25" s="1">
        <v>22462</v>
      </c>
      <c r="F25" s="1">
        <v>8743</v>
      </c>
      <c r="G25" s="1">
        <v>12649</v>
      </c>
      <c r="J25" s="1">
        <f t="shared" si="0"/>
        <v>21392</v>
      </c>
    </row>
    <row r="26" spans="1:10" x14ac:dyDescent="0.25">
      <c r="A26" s="4">
        <v>1977</v>
      </c>
      <c r="B26" s="1">
        <v>220973</v>
      </c>
      <c r="C26" s="1">
        <v>181850</v>
      </c>
      <c r="D26" s="1">
        <v>123390</v>
      </c>
      <c r="E26" s="1">
        <v>24905</v>
      </c>
      <c r="F26" s="1">
        <v>10003</v>
      </c>
      <c r="G26" s="1">
        <v>13782</v>
      </c>
      <c r="J26" s="1">
        <f t="shared" si="0"/>
        <v>23785</v>
      </c>
    </row>
    <row r="27" spans="1:10" x14ac:dyDescent="0.25">
      <c r="A27" s="4">
        <v>1978</v>
      </c>
      <c r="B27" s="1">
        <v>244877</v>
      </c>
      <c r="C27" s="1">
        <v>202921</v>
      </c>
      <c r="D27" s="1">
        <v>134216</v>
      </c>
      <c r="E27" s="1">
        <v>27808</v>
      </c>
      <c r="F27" s="1">
        <v>11105</v>
      </c>
      <c r="G27" s="1">
        <v>14325</v>
      </c>
      <c r="J27" s="1">
        <f t="shared" si="0"/>
        <v>25430</v>
      </c>
    </row>
    <row r="28" spans="1:10" x14ac:dyDescent="0.25">
      <c r="A28" s="4">
        <v>1979</v>
      </c>
      <c r="B28" s="1">
        <v>279577</v>
      </c>
      <c r="C28" s="1">
        <v>232726</v>
      </c>
      <c r="D28" s="1">
        <v>150946</v>
      </c>
      <c r="E28" s="1">
        <v>32073</v>
      </c>
      <c r="F28" s="1">
        <v>11606</v>
      </c>
      <c r="G28" s="1">
        <v>15029</v>
      </c>
      <c r="J28" s="1">
        <f t="shared" si="0"/>
        <v>26635</v>
      </c>
    </row>
    <row r="29" spans="1:10" x14ac:dyDescent="0.25">
      <c r="A29" s="4">
        <v>1980</v>
      </c>
      <c r="B29" s="1">
        <v>314390</v>
      </c>
      <c r="C29" s="1">
        <v>263313</v>
      </c>
      <c r="D29" s="1">
        <v>170642</v>
      </c>
      <c r="E29" s="1">
        <v>37212</v>
      </c>
      <c r="F29" s="1">
        <v>13283</v>
      </c>
      <c r="G29" s="1">
        <v>14609</v>
      </c>
      <c r="J29" s="1">
        <f t="shared" si="0"/>
        <v>27892</v>
      </c>
    </row>
    <row r="30" spans="1:10" x14ac:dyDescent="0.25">
      <c r="A30" s="4">
        <v>1981</v>
      </c>
      <c r="B30" s="1">
        <v>360471</v>
      </c>
      <c r="C30" s="1">
        <v>297047</v>
      </c>
      <c r="D30" s="1">
        <v>196716</v>
      </c>
      <c r="E30" s="1">
        <v>43012</v>
      </c>
      <c r="F30" s="1">
        <v>15983</v>
      </c>
      <c r="G30" s="1">
        <v>21953</v>
      </c>
      <c r="J30" s="1">
        <f t="shared" si="0"/>
        <v>37936</v>
      </c>
    </row>
    <row r="31" spans="1:10" x14ac:dyDescent="0.25">
      <c r="A31" s="4">
        <v>1982</v>
      </c>
      <c r="B31" s="1">
        <v>379859</v>
      </c>
      <c r="C31" s="1">
        <v>311279</v>
      </c>
      <c r="D31" s="1">
        <v>210085</v>
      </c>
      <c r="E31" s="1">
        <v>46717</v>
      </c>
      <c r="F31" s="1">
        <v>18098</v>
      </c>
      <c r="G31" s="1">
        <v>22587</v>
      </c>
      <c r="J31" s="1">
        <f t="shared" si="0"/>
        <v>40685</v>
      </c>
    </row>
    <row r="32" spans="1:10" x14ac:dyDescent="0.25">
      <c r="A32" s="4">
        <v>1983</v>
      </c>
      <c r="B32" s="1">
        <v>411386</v>
      </c>
      <c r="C32" s="1">
        <v>338448</v>
      </c>
      <c r="D32" s="1">
        <v>220282</v>
      </c>
      <c r="E32" s="1">
        <v>49648</v>
      </c>
      <c r="F32" s="1">
        <v>19873</v>
      </c>
      <c r="G32" s="1">
        <v>22420</v>
      </c>
      <c r="J32" s="1">
        <f t="shared" si="0"/>
        <v>42293</v>
      </c>
    </row>
    <row r="33" spans="1:10" x14ac:dyDescent="0.25">
      <c r="A33" s="4">
        <v>1984</v>
      </c>
      <c r="B33" s="1">
        <v>449582</v>
      </c>
      <c r="C33" s="1">
        <v>371211</v>
      </c>
      <c r="D33" s="1">
        <v>237248</v>
      </c>
      <c r="E33" s="1">
        <v>53316</v>
      </c>
      <c r="F33" s="1">
        <v>20776</v>
      </c>
      <c r="G33" s="1">
        <v>24283</v>
      </c>
      <c r="J33" s="1">
        <f t="shared" si="0"/>
        <v>45059</v>
      </c>
    </row>
    <row r="34" spans="1:10" x14ac:dyDescent="0.25">
      <c r="A34" s="4">
        <v>1985</v>
      </c>
      <c r="B34" s="1">
        <v>485714</v>
      </c>
      <c r="C34" s="1">
        <v>400200</v>
      </c>
      <c r="D34" s="1">
        <v>255826</v>
      </c>
      <c r="E34" s="1">
        <v>58365</v>
      </c>
      <c r="F34" s="1">
        <v>21963</v>
      </c>
      <c r="G34" s="1">
        <v>27247</v>
      </c>
      <c r="J34" s="1">
        <f t="shared" si="0"/>
        <v>49210</v>
      </c>
    </row>
    <row r="35" spans="1:10" x14ac:dyDescent="0.25">
      <c r="A35" s="4">
        <v>1986</v>
      </c>
      <c r="B35" s="1">
        <v>512541</v>
      </c>
      <c r="C35" s="1">
        <v>416327</v>
      </c>
      <c r="D35" s="1">
        <v>272755</v>
      </c>
      <c r="E35" s="1">
        <v>62640</v>
      </c>
      <c r="F35" s="1">
        <v>23318</v>
      </c>
      <c r="G35" s="1">
        <v>33003</v>
      </c>
      <c r="J35" s="1">
        <f t="shared" si="0"/>
        <v>56321</v>
      </c>
    </row>
    <row r="36" spans="1:10" x14ac:dyDescent="0.25">
      <c r="A36" s="4">
        <v>1987</v>
      </c>
      <c r="B36" s="1">
        <v>558949</v>
      </c>
      <c r="C36" s="1">
        <v>453342</v>
      </c>
      <c r="D36" s="1">
        <v>296442</v>
      </c>
      <c r="E36" s="1">
        <v>66253</v>
      </c>
      <c r="F36" s="1">
        <v>25536</v>
      </c>
      <c r="G36" s="1">
        <v>38049</v>
      </c>
      <c r="J36" s="1">
        <f t="shared" si="0"/>
        <v>63585</v>
      </c>
    </row>
    <row r="37" spans="1:10" x14ac:dyDescent="0.25">
      <c r="A37" s="4">
        <v>1988</v>
      </c>
      <c r="B37" s="1">
        <v>613094</v>
      </c>
      <c r="C37" s="1">
        <v>500203</v>
      </c>
      <c r="D37" s="1">
        <v>325248</v>
      </c>
      <c r="E37" s="1">
        <v>70477</v>
      </c>
      <c r="F37" s="1">
        <v>27744</v>
      </c>
      <c r="G37" s="1">
        <v>44210</v>
      </c>
      <c r="J37" s="1">
        <f t="shared" si="0"/>
        <v>71954</v>
      </c>
    </row>
    <row r="38" spans="1:10" x14ac:dyDescent="0.25">
      <c r="A38" s="4">
        <v>1989</v>
      </c>
      <c r="B38" s="1">
        <v>657728</v>
      </c>
      <c r="C38" s="1">
        <v>532119</v>
      </c>
      <c r="D38" s="1">
        <v>350743</v>
      </c>
      <c r="E38" s="1">
        <v>75940</v>
      </c>
      <c r="F38" s="1">
        <v>31066</v>
      </c>
      <c r="G38" s="1">
        <v>50055</v>
      </c>
      <c r="J38" s="1">
        <f t="shared" si="0"/>
        <v>81121</v>
      </c>
    </row>
    <row r="39" spans="1:10" x14ac:dyDescent="0.25">
      <c r="A39" s="4">
        <v>1990</v>
      </c>
      <c r="B39" s="1">
        <v>679921</v>
      </c>
      <c r="C39" s="1">
        <v>549182</v>
      </c>
      <c r="D39" s="1">
        <v>368891</v>
      </c>
      <c r="E39" s="1">
        <v>82244</v>
      </c>
      <c r="F39" s="1">
        <v>36124</v>
      </c>
      <c r="G39" s="1">
        <v>48517</v>
      </c>
      <c r="J39" s="1">
        <f t="shared" si="0"/>
        <v>84641</v>
      </c>
    </row>
    <row r="40" spans="1:10" x14ac:dyDescent="0.25">
      <c r="A40" s="4">
        <v>1991</v>
      </c>
      <c r="B40" s="1">
        <v>685367</v>
      </c>
      <c r="C40" s="1">
        <v>550199</v>
      </c>
      <c r="D40" s="1">
        <v>379091</v>
      </c>
      <c r="E40" s="1">
        <v>85906</v>
      </c>
      <c r="F40" s="1">
        <v>38564</v>
      </c>
      <c r="G40" s="1">
        <v>49275</v>
      </c>
      <c r="J40" s="1">
        <f t="shared" si="0"/>
        <v>87839</v>
      </c>
    </row>
    <row r="41" spans="1:10" x14ac:dyDescent="0.25">
      <c r="A41" s="4">
        <v>1992</v>
      </c>
      <c r="B41" s="1">
        <v>700480</v>
      </c>
      <c r="C41" s="1">
        <v>557995</v>
      </c>
      <c r="D41" s="1">
        <v>387788</v>
      </c>
      <c r="E41" s="1">
        <v>89573</v>
      </c>
      <c r="F41" s="1">
        <v>40976</v>
      </c>
      <c r="G41" s="1">
        <v>51378</v>
      </c>
      <c r="J41" s="1">
        <f t="shared" si="0"/>
        <v>92354</v>
      </c>
    </row>
    <row r="42" spans="1:10" x14ac:dyDescent="0.25">
      <c r="A42" s="4">
        <v>1993</v>
      </c>
      <c r="B42" s="1">
        <v>727184</v>
      </c>
      <c r="C42" s="1">
        <v>576833</v>
      </c>
      <c r="D42" s="1">
        <v>394816</v>
      </c>
      <c r="E42" s="1">
        <v>94035</v>
      </c>
      <c r="F42" s="1">
        <v>42877</v>
      </c>
      <c r="G42" s="1">
        <v>54350</v>
      </c>
      <c r="J42" s="1">
        <f t="shared" si="0"/>
        <v>97227</v>
      </c>
    </row>
    <row r="43" spans="1:10" x14ac:dyDescent="0.25">
      <c r="A43" s="4">
        <v>1994</v>
      </c>
      <c r="B43" s="1">
        <v>770873</v>
      </c>
      <c r="C43" s="1">
        <v>613352</v>
      </c>
      <c r="D43" s="1">
        <v>404918</v>
      </c>
      <c r="E43" s="1">
        <v>99631</v>
      </c>
      <c r="F43" s="1">
        <v>44329</v>
      </c>
      <c r="G43" s="1">
        <v>56721</v>
      </c>
      <c r="J43" s="1">
        <f t="shared" si="0"/>
        <v>101050</v>
      </c>
    </row>
    <row r="44" spans="1:10" x14ac:dyDescent="0.25">
      <c r="A44" s="4">
        <v>1995</v>
      </c>
      <c r="B44" s="1">
        <v>810426</v>
      </c>
      <c r="C44" s="1">
        <v>644818</v>
      </c>
      <c r="D44" s="1">
        <v>418825</v>
      </c>
      <c r="E44" s="1">
        <v>105021</v>
      </c>
      <c r="F44" s="1">
        <v>45441</v>
      </c>
      <c r="G44" s="1">
        <v>59758</v>
      </c>
      <c r="J44" s="1">
        <f t="shared" si="0"/>
        <v>105199</v>
      </c>
    </row>
    <row r="45" spans="1:10" x14ac:dyDescent="0.25">
      <c r="A45" s="4">
        <v>1996</v>
      </c>
      <c r="B45" s="1">
        <v>836864</v>
      </c>
      <c r="C45" s="1">
        <v>664294</v>
      </c>
      <c r="D45" s="1">
        <v>428792</v>
      </c>
      <c r="E45" s="1">
        <v>110818</v>
      </c>
      <c r="F45" s="1">
        <v>47040</v>
      </c>
      <c r="G45" s="1">
        <v>61126</v>
      </c>
      <c r="J45" s="1">
        <f t="shared" si="0"/>
        <v>108166</v>
      </c>
    </row>
    <row r="46" spans="1:10" x14ac:dyDescent="0.25">
      <c r="A46" s="4">
        <v>1997</v>
      </c>
      <c r="B46" s="1">
        <v>882733</v>
      </c>
      <c r="C46" s="1">
        <v>700063</v>
      </c>
      <c r="D46" s="1">
        <v>453073</v>
      </c>
      <c r="E46" s="1">
        <v>116574</v>
      </c>
      <c r="F46" s="1">
        <v>47821</v>
      </c>
      <c r="G46" s="1">
        <v>66025</v>
      </c>
      <c r="J46" s="1">
        <f t="shared" si="0"/>
        <v>113846</v>
      </c>
    </row>
    <row r="47" spans="1:10" x14ac:dyDescent="0.25">
      <c r="A47" s="4">
        <v>1998</v>
      </c>
      <c r="B47" s="1">
        <v>914973</v>
      </c>
      <c r="C47" s="1">
        <v>723487</v>
      </c>
      <c r="D47" s="1">
        <v>475335</v>
      </c>
      <c r="E47" s="1">
        <v>122659</v>
      </c>
      <c r="F47" s="1">
        <v>48899</v>
      </c>
      <c r="G47" s="1">
        <v>68439</v>
      </c>
      <c r="J47" s="1">
        <f t="shared" si="0"/>
        <v>117338</v>
      </c>
    </row>
    <row r="48" spans="1:10" x14ac:dyDescent="0.25">
      <c r="A48" s="4">
        <v>1999</v>
      </c>
      <c r="B48" s="1">
        <v>982441</v>
      </c>
      <c r="C48" s="1">
        <v>780786</v>
      </c>
      <c r="D48" s="1">
        <v>502726</v>
      </c>
      <c r="E48" s="1">
        <v>128999</v>
      </c>
      <c r="F48" s="1">
        <v>50673</v>
      </c>
      <c r="G48" s="1">
        <v>72747</v>
      </c>
      <c r="J48" s="1">
        <f t="shared" si="0"/>
        <v>123420</v>
      </c>
    </row>
    <row r="49" spans="1:10" x14ac:dyDescent="0.25">
      <c r="A49" s="4">
        <v>2000</v>
      </c>
      <c r="B49" s="1">
        <v>1076577</v>
      </c>
      <c r="C49" s="1">
        <v>863254</v>
      </c>
      <c r="D49" s="1">
        <v>545204</v>
      </c>
      <c r="E49" s="1">
        <v>137425</v>
      </c>
      <c r="F49" s="1">
        <v>51693</v>
      </c>
      <c r="G49" s="1">
        <v>76647</v>
      </c>
      <c r="J49" s="1">
        <f t="shared" si="0"/>
        <v>128340</v>
      </c>
    </row>
    <row r="50" spans="1:10" x14ac:dyDescent="0.25">
      <c r="A50" s="4">
        <v>2001</v>
      </c>
      <c r="B50" s="1">
        <v>1108048</v>
      </c>
      <c r="C50" s="1">
        <v>884203</v>
      </c>
      <c r="D50" s="1">
        <v>570008</v>
      </c>
      <c r="E50" s="1">
        <v>147536</v>
      </c>
      <c r="F50" s="1">
        <v>52650</v>
      </c>
      <c r="G50" s="1">
        <v>75871</v>
      </c>
      <c r="J50" s="1">
        <f t="shared" si="0"/>
        <v>128521</v>
      </c>
    </row>
    <row r="51" spans="1:10" x14ac:dyDescent="0.25">
      <c r="A51" s="4">
        <v>2002</v>
      </c>
      <c r="B51" s="1">
        <v>1152905</v>
      </c>
      <c r="C51" s="1">
        <v>912615</v>
      </c>
      <c r="D51" s="1">
        <v>593307</v>
      </c>
      <c r="E51" s="1">
        <v>155567</v>
      </c>
      <c r="F51" s="1">
        <v>53916</v>
      </c>
      <c r="G51" s="1">
        <v>84139</v>
      </c>
      <c r="J51" s="1">
        <f t="shared" si="0"/>
        <v>138055</v>
      </c>
    </row>
    <row r="52" spans="1:10" x14ac:dyDescent="0.25">
      <c r="A52" s="4">
        <v>2003</v>
      </c>
      <c r="B52" s="1">
        <v>1213175</v>
      </c>
      <c r="C52" s="1">
        <v>967051</v>
      </c>
      <c r="D52" s="1">
        <v>621003</v>
      </c>
      <c r="E52" s="1">
        <v>161817</v>
      </c>
      <c r="F52" s="1">
        <v>56072</v>
      </c>
      <c r="G52" s="1">
        <v>84380</v>
      </c>
      <c r="J52" s="1">
        <f t="shared" si="0"/>
        <v>140452</v>
      </c>
    </row>
    <row r="53" spans="1:10" x14ac:dyDescent="0.25">
      <c r="A53" s="4">
        <v>2004</v>
      </c>
      <c r="B53" s="1">
        <v>1290906</v>
      </c>
      <c r="C53" s="1">
        <v>1033888</v>
      </c>
      <c r="D53" s="1">
        <v>657249</v>
      </c>
      <c r="E53" s="1">
        <v>167823</v>
      </c>
      <c r="F53" s="1">
        <v>59219</v>
      </c>
      <c r="G53" s="1">
        <v>89603</v>
      </c>
      <c r="J53" s="1">
        <f t="shared" si="0"/>
        <v>148822</v>
      </c>
    </row>
    <row r="54" spans="1:10" x14ac:dyDescent="0.25">
      <c r="A54" s="4">
        <v>2005</v>
      </c>
      <c r="B54" s="1">
        <v>1373845</v>
      </c>
      <c r="C54" s="1">
        <v>1104878</v>
      </c>
      <c r="D54" s="1">
        <v>695093</v>
      </c>
      <c r="E54" s="1">
        <v>176246</v>
      </c>
      <c r="F54" s="1">
        <v>61982</v>
      </c>
      <c r="G54" s="1">
        <v>93302</v>
      </c>
      <c r="J54" s="1">
        <f t="shared" si="0"/>
        <v>155284</v>
      </c>
    </row>
    <row r="55" spans="1:10" x14ac:dyDescent="0.25">
      <c r="A55" s="4">
        <v>2006</v>
      </c>
      <c r="B55" s="1">
        <v>1450405</v>
      </c>
      <c r="C55" s="1">
        <v>1169911</v>
      </c>
      <c r="D55" s="1">
        <v>743392</v>
      </c>
      <c r="E55" s="1">
        <v>185201</v>
      </c>
      <c r="F55" s="1">
        <v>64536</v>
      </c>
      <c r="G55" s="1">
        <v>96052</v>
      </c>
      <c r="J55" s="1">
        <f t="shared" si="0"/>
        <v>160588</v>
      </c>
    </row>
    <row r="56" spans="1:10" x14ac:dyDescent="0.25">
      <c r="A56" s="4">
        <v>2007</v>
      </c>
      <c r="B56" s="1">
        <v>1529589</v>
      </c>
      <c r="C56" s="1">
        <v>1233670</v>
      </c>
      <c r="D56" s="1">
        <v>784885</v>
      </c>
      <c r="E56" s="1">
        <v>196346</v>
      </c>
      <c r="F56" s="1">
        <v>67900</v>
      </c>
      <c r="G56" s="1">
        <v>98816</v>
      </c>
      <c r="J56" s="1">
        <f t="shared" si="0"/>
        <v>166716</v>
      </c>
    </row>
    <row r="57" spans="1:10" x14ac:dyDescent="0.25">
      <c r="A57" s="4">
        <v>2008</v>
      </c>
      <c r="B57" s="1">
        <v>1603418</v>
      </c>
      <c r="C57" s="1">
        <v>1299791</v>
      </c>
      <c r="D57" s="1">
        <v>818563</v>
      </c>
      <c r="E57" s="1">
        <v>209257</v>
      </c>
      <c r="F57" s="1">
        <v>70586</v>
      </c>
      <c r="G57" s="1">
        <v>94190</v>
      </c>
      <c r="J57" s="1">
        <f t="shared" si="0"/>
        <v>164776</v>
      </c>
    </row>
    <row r="58" spans="1:10" x14ac:dyDescent="0.25">
      <c r="A58" s="4">
        <v>2009</v>
      </c>
      <c r="B58" s="1">
        <v>1528985</v>
      </c>
      <c r="C58" s="1">
        <v>1216467</v>
      </c>
      <c r="D58" s="1">
        <v>814707</v>
      </c>
      <c r="E58" s="1">
        <v>219445</v>
      </c>
      <c r="F58" s="1">
        <v>71202</v>
      </c>
      <c r="G58" s="1">
        <v>92862</v>
      </c>
      <c r="J58" s="1">
        <f t="shared" si="0"/>
        <v>164064</v>
      </c>
    </row>
    <row r="59" spans="1:10" x14ac:dyDescent="0.25">
      <c r="A59" s="4">
        <v>2010</v>
      </c>
      <c r="B59" s="1">
        <v>1624608</v>
      </c>
      <c r="C59" s="1">
        <v>1296816</v>
      </c>
      <c r="D59" s="1">
        <v>849618</v>
      </c>
      <c r="E59" s="1">
        <v>229331</v>
      </c>
      <c r="F59" s="1">
        <v>73961</v>
      </c>
      <c r="G59" s="1">
        <v>98667</v>
      </c>
      <c r="J59" s="1">
        <f t="shared" si="0"/>
        <v>172628</v>
      </c>
    </row>
    <row r="60" spans="1:10" x14ac:dyDescent="0.25">
      <c r="A60" s="4">
        <v>2011</v>
      </c>
      <c r="B60" s="1">
        <v>1720748</v>
      </c>
      <c r="C60" s="1">
        <v>1375377</v>
      </c>
      <c r="D60" s="1">
        <v>889487</v>
      </c>
      <c r="E60" s="1">
        <v>241673</v>
      </c>
      <c r="F60" s="1">
        <v>76759</v>
      </c>
      <c r="G60" s="1">
        <v>103221</v>
      </c>
      <c r="J60" s="1">
        <f t="shared" si="0"/>
        <v>179980</v>
      </c>
    </row>
    <row r="62" spans="1:10" ht="30" x14ac:dyDescent="0.25">
      <c r="A62" s="129" t="s">
        <v>471</v>
      </c>
      <c r="B62" s="3">
        <f t="shared" ref="B62:G62" si="1">_xlfn.RRI(30,B30,B60)*100</f>
        <v>5.3484697021749517</v>
      </c>
      <c r="C62" s="3">
        <f t="shared" si="1"/>
        <v>5.2413845233137302</v>
      </c>
      <c r="D62" s="3">
        <f t="shared" si="1"/>
        <v>5.1582452854591843</v>
      </c>
      <c r="E62" s="3">
        <f t="shared" si="1"/>
        <v>5.9224335053299937</v>
      </c>
      <c r="F62" s="3">
        <f t="shared" si="1"/>
        <v>5.3696895008804146</v>
      </c>
      <c r="G62" s="3">
        <f t="shared" si="1"/>
        <v>5.2953371444855124</v>
      </c>
      <c r="J62" s="4">
        <f>_xlfn.RRI(30,J30,J60)*100</f>
        <v>5.3268486383987401</v>
      </c>
    </row>
    <row r="63" spans="1:10" x14ac:dyDescent="0.25">
      <c r="A63" s="4" t="s">
        <v>7</v>
      </c>
    </row>
    <row r="64" spans="1:10" x14ac:dyDescent="0.25">
      <c r="A64" s="4" t="s">
        <v>8</v>
      </c>
    </row>
    <row r="66" spans="1:1" x14ac:dyDescent="0.25">
      <c r="A66" s="4" t="s">
        <v>543</v>
      </c>
    </row>
    <row r="67" spans="1:1" x14ac:dyDescent="0.25">
      <c r="A67" s="19" t="s">
        <v>662</v>
      </c>
    </row>
    <row r="68" spans="1:1" x14ac:dyDescent="0.25">
      <c r="A68" s="4" t="s">
        <v>544</v>
      </c>
    </row>
  </sheetData>
  <hyperlinks>
    <hyperlink ref="A67" r:id="rId1" display="https://www150.statcan.gc.ca/t1/tbl1/en/tv.action?pid=3610025401" xr:uid="{66D56A08-87A8-43DF-86B2-A5A5E89562F5}"/>
  </hyperlinks>
  <pageMargins left="0.7" right="0.7" top="0.75" bottom="0.75" header="0.3" footer="0.3"/>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B5D7-D0B6-40A6-BE33-0D60D0407C08}">
  <dimension ref="A1:Z61"/>
  <sheetViews>
    <sheetView workbookViewId="0">
      <selection activeCell="A4" sqref="A4"/>
    </sheetView>
  </sheetViews>
  <sheetFormatPr defaultRowHeight="15" x14ac:dyDescent="0.25"/>
  <cols>
    <col min="1" max="6" width="13.7109375" customWidth="1"/>
    <col min="7" max="8" width="13.7109375" style="5" customWidth="1"/>
    <col min="9" max="10" width="13.7109375" customWidth="1"/>
    <col min="11" max="11" width="13.7109375" style="5" customWidth="1"/>
    <col min="12" max="15" width="13.7109375" customWidth="1"/>
    <col min="17" max="18" width="9.140625" style="4"/>
  </cols>
  <sheetData>
    <row r="1" spans="1:26" x14ac:dyDescent="0.25">
      <c r="A1" t="s">
        <v>262</v>
      </c>
    </row>
    <row r="2" spans="1:26" x14ac:dyDescent="0.25">
      <c r="A2" t="s">
        <v>0</v>
      </c>
    </row>
    <row r="3" spans="1:26" x14ac:dyDescent="0.25">
      <c r="A3" t="s">
        <v>263</v>
      </c>
    </row>
    <row r="4" spans="1:26" x14ac:dyDescent="0.25">
      <c r="A4" t="s">
        <v>1</v>
      </c>
    </row>
    <row r="5" spans="1:26" s="4" customFormat="1" x14ac:dyDescent="0.25">
      <c r="G5" s="5"/>
      <c r="H5" s="5"/>
      <c r="K5" s="5"/>
    </row>
    <row r="7" spans="1:26" x14ac:dyDescent="0.25">
      <c r="B7" t="s">
        <v>264</v>
      </c>
    </row>
    <row r="8" spans="1:26" s="10" customFormat="1" ht="137.25" customHeight="1" x14ac:dyDescent="0.25">
      <c r="A8" s="10" t="s">
        <v>4</v>
      </c>
      <c r="B8" s="10" t="s">
        <v>265</v>
      </c>
      <c r="C8" s="10" t="s">
        <v>277</v>
      </c>
      <c r="D8" s="10" t="s">
        <v>278</v>
      </c>
      <c r="E8" s="10" t="s">
        <v>279</v>
      </c>
      <c r="F8" s="10" t="s">
        <v>280</v>
      </c>
      <c r="G8" s="17" t="s">
        <v>281</v>
      </c>
      <c r="H8" s="17" t="s">
        <v>282</v>
      </c>
      <c r="I8" s="10" t="s">
        <v>283</v>
      </c>
      <c r="J8" s="10" t="s">
        <v>284</v>
      </c>
      <c r="K8" s="17" t="s">
        <v>285</v>
      </c>
      <c r="L8" s="10" t="s">
        <v>454</v>
      </c>
      <c r="M8" s="10" t="s">
        <v>455</v>
      </c>
      <c r="N8" s="10" t="s">
        <v>286</v>
      </c>
      <c r="O8" s="10" t="s">
        <v>273</v>
      </c>
      <c r="Q8" s="52" t="s">
        <v>661</v>
      </c>
      <c r="R8" s="52"/>
      <c r="S8" s="10" t="s">
        <v>545</v>
      </c>
      <c r="T8" s="10" t="s">
        <v>546</v>
      </c>
      <c r="V8" s="10" t="s">
        <v>649</v>
      </c>
      <c r="Y8" s="10" t="s">
        <v>728</v>
      </c>
      <c r="Z8" s="10" t="s">
        <v>729</v>
      </c>
    </row>
    <row r="9" spans="1:26" x14ac:dyDescent="0.25">
      <c r="B9" t="s">
        <v>212</v>
      </c>
    </row>
    <row r="10" spans="1:26" x14ac:dyDescent="0.25">
      <c r="A10">
        <v>1981</v>
      </c>
      <c r="B10" s="1">
        <v>196780</v>
      </c>
      <c r="C10" s="1">
        <v>179697</v>
      </c>
      <c r="D10" s="1">
        <v>17083</v>
      </c>
      <c r="E10" s="1">
        <v>87282</v>
      </c>
      <c r="F10" s="1">
        <v>40618</v>
      </c>
      <c r="G10" s="23">
        <v>35658</v>
      </c>
      <c r="H10" s="23">
        <v>11006</v>
      </c>
      <c r="I10" s="1">
        <v>45485</v>
      </c>
      <c r="J10" s="1">
        <v>34442</v>
      </c>
      <c r="K10" s="23">
        <v>11043</v>
      </c>
      <c r="L10" s="1">
        <v>15674</v>
      </c>
      <c r="M10" s="1">
        <v>22765</v>
      </c>
      <c r="N10">
        <v>372</v>
      </c>
      <c r="O10" s="1">
        <v>368358</v>
      </c>
      <c r="Q10" s="1">
        <f>SUM(L10,M10)</f>
        <v>38439</v>
      </c>
      <c r="R10" s="1"/>
      <c r="S10" s="1">
        <f>SUM(G10,H10,K10)</f>
        <v>57707</v>
      </c>
      <c r="T10" s="1">
        <f>'36-10-0254-01'!E30</f>
        <v>43012</v>
      </c>
      <c r="V10" s="35">
        <f>D10/'T5'!B27*100</f>
        <v>8.6812684215875588</v>
      </c>
      <c r="Y10">
        <f>B10/C10</f>
        <v>1.0950655826196318</v>
      </c>
      <c r="Z10">
        <v>1.0950655826196318</v>
      </c>
    </row>
    <row r="11" spans="1:26" x14ac:dyDescent="0.25">
      <c r="A11">
        <v>1982</v>
      </c>
      <c r="B11" s="1">
        <v>210149</v>
      </c>
      <c r="C11" s="1">
        <v>191673</v>
      </c>
      <c r="D11" s="1">
        <v>18476</v>
      </c>
      <c r="E11" s="1">
        <v>86940</v>
      </c>
      <c r="F11" s="1">
        <v>34432</v>
      </c>
      <c r="G11" s="23">
        <v>40238</v>
      </c>
      <c r="H11" s="23">
        <v>12270</v>
      </c>
      <c r="I11" s="1">
        <v>49039</v>
      </c>
      <c r="J11" s="1">
        <v>36773</v>
      </c>
      <c r="K11" s="23">
        <v>12266</v>
      </c>
      <c r="L11" s="1">
        <v>17665</v>
      </c>
      <c r="M11" s="1">
        <v>23324</v>
      </c>
      <c r="N11" s="1">
        <v>1064</v>
      </c>
      <c r="O11" s="1">
        <v>388181</v>
      </c>
      <c r="Q11" s="1">
        <f t="shared" ref="Q11:Q48" si="0">SUM(L11,M11)</f>
        <v>40989</v>
      </c>
      <c r="R11" s="1"/>
      <c r="S11" s="1">
        <f t="shared" ref="S11:S48" si="1">SUM(G11,H11,K11)</f>
        <v>64774</v>
      </c>
      <c r="T11" s="1">
        <f>'36-10-0254-01'!E31</f>
        <v>46717</v>
      </c>
      <c r="V11" s="35">
        <f>D11/'T5'!B28*100</f>
        <v>8.7918572060775926</v>
      </c>
      <c r="Y11" s="4">
        <f t="shared" ref="Y11:Y48" si="2">B11/C11</f>
        <v>1.096393336568009</v>
      </c>
      <c r="Z11">
        <v>1.096393336568009</v>
      </c>
    </row>
    <row r="12" spans="1:26" x14ac:dyDescent="0.25">
      <c r="A12">
        <v>1983</v>
      </c>
      <c r="B12" s="1">
        <v>220342</v>
      </c>
      <c r="C12" s="1">
        <v>200138</v>
      </c>
      <c r="D12" s="1">
        <v>20204</v>
      </c>
      <c r="E12" s="1">
        <v>105018</v>
      </c>
      <c r="F12" s="1">
        <v>50190</v>
      </c>
      <c r="G12" s="23">
        <v>41865</v>
      </c>
      <c r="H12" s="23">
        <v>12963</v>
      </c>
      <c r="I12" s="1">
        <v>52051</v>
      </c>
      <c r="J12" s="1">
        <v>39081</v>
      </c>
      <c r="K12" s="23">
        <v>12970</v>
      </c>
      <c r="L12" s="1">
        <v>19604</v>
      </c>
      <c r="M12" s="1">
        <v>23245</v>
      </c>
      <c r="N12" s="1">
        <v>1056</v>
      </c>
      <c r="O12" s="1">
        <v>421316</v>
      </c>
      <c r="Q12" s="1">
        <f t="shared" si="0"/>
        <v>42849</v>
      </c>
      <c r="R12" s="1"/>
      <c r="S12" s="1">
        <f t="shared" si="1"/>
        <v>67798</v>
      </c>
      <c r="T12" s="1">
        <f>'36-10-0254-01'!E32</f>
        <v>49648</v>
      </c>
      <c r="V12" s="35">
        <f>D12/'T5'!B29*100</f>
        <v>9.169382142306052</v>
      </c>
      <c r="Y12" s="4">
        <f t="shared" si="2"/>
        <v>1.1009503442624589</v>
      </c>
      <c r="Z12">
        <v>1.1009503442624589</v>
      </c>
    </row>
    <row r="13" spans="1:26" x14ac:dyDescent="0.25">
      <c r="A13">
        <v>1984</v>
      </c>
      <c r="B13" s="1">
        <v>237295</v>
      </c>
      <c r="C13" s="1">
        <v>215333</v>
      </c>
      <c r="D13" s="1">
        <v>21962</v>
      </c>
      <c r="E13" s="1">
        <v>121469</v>
      </c>
      <c r="F13" s="1">
        <v>63475</v>
      </c>
      <c r="G13" s="23">
        <v>44087</v>
      </c>
      <c r="H13" s="23">
        <v>13907</v>
      </c>
      <c r="I13" s="1">
        <v>57204</v>
      </c>
      <c r="J13" s="1">
        <v>43236</v>
      </c>
      <c r="K13" s="23">
        <v>13968</v>
      </c>
      <c r="L13" s="1">
        <v>20012</v>
      </c>
      <c r="M13" s="1">
        <v>25396</v>
      </c>
      <c r="N13">
        <v>610</v>
      </c>
      <c r="O13" s="1">
        <v>461986</v>
      </c>
      <c r="Q13" s="1">
        <f t="shared" si="0"/>
        <v>45408</v>
      </c>
      <c r="R13" s="1"/>
      <c r="S13" s="1">
        <f t="shared" si="1"/>
        <v>71962</v>
      </c>
      <c r="T13" s="1">
        <f>'36-10-0254-01'!E33</f>
        <v>53316</v>
      </c>
      <c r="V13" s="35">
        <f>D13/'T5'!B30*100</f>
        <v>9.2551465475463033</v>
      </c>
      <c r="Y13" s="4">
        <f t="shared" si="2"/>
        <v>1.101990869954907</v>
      </c>
      <c r="Z13">
        <v>1.101990869954907</v>
      </c>
    </row>
    <row r="14" spans="1:26" x14ac:dyDescent="0.25">
      <c r="A14">
        <v>1985</v>
      </c>
      <c r="B14" s="1">
        <v>255899</v>
      </c>
      <c r="C14" s="1">
        <v>231903</v>
      </c>
      <c r="D14" s="1">
        <v>23996</v>
      </c>
      <c r="E14" s="1">
        <v>132784</v>
      </c>
      <c r="F14" s="1">
        <v>70908</v>
      </c>
      <c r="G14" s="23">
        <v>46889</v>
      </c>
      <c r="H14" s="23">
        <v>14987</v>
      </c>
      <c r="I14" s="1">
        <v>61927</v>
      </c>
      <c r="J14" s="1">
        <v>47109</v>
      </c>
      <c r="K14" s="23">
        <v>14818</v>
      </c>
      <c r="L14" s="1">
        <v>20996</v>
      </c>
      <c r="M14" s="1">
        <v>28621</v>
      </c>
      <c r="N14">
        <v>-200</v>
      </c>
      <c r="O14" s="1">
        <v>500027</v>
      </c>
      <c r="Q14" s="1">
        <f t="shared" si="0"/>
        <v>49617</v>
      </c>
      <c r="R14" s="1"/>
      <c r="S14" s="1">
        <f t="shared" si="1"/>
        <v>76694</v>
      </c>
      <c r="T14" s="1">
        <f>'36-10-0254-01'!E34</f>
        <v>58365</v>
      </c>
      <c r="V14" s="35">
        <f>D14/'T5'!B31*100</f>
        <v>9.377137073611074</v>
      </c>
      <c r="Y14" s="4">
        <f t="shared" si="2"/>
        <v>1.1034742974433276</v>
      </c>
      <c r="Z14">
        <v>1.1034742974433276</v>
      </c>
    </row>
    <row r="15" spans="1:26" x14ac:dyDescent="0.25">
      <c r="A15">
        <v>1986</v>
      </c>
      <c r="B15" s="1">
        <v>272834</v>
      </c>
      <c r="C15" s="1">
        <v>247423</v>
      </c>
      <c r="D15" s="1">
        <v>25411</v>
      </c>
      <c r="E15" s="1">
        <v>128680</v>
      </c>
      <c r="F15" s="1">
        <v>62991</v>
      </c>
      <c r="G15" s="23">
        <v>49928</v>
      </c>
      <c r="H15" s="23">
        <v>15761</v>
      </c>
      <c r="I15" s="1">
        <v>67470</v>
      </c>
      <c r="J15" s="1">
        <v>51970</v>
      </c>
      <c r="K15" s="23">
        <v>15500</v>
      </c>
      <c r="L15" s="1">
        <v>22571</v>
      </c>
      <c r="M15" s="1">
        <v>34240</v>
      </c>
      <c r="N15">
        <v>835</v>
      </c>
      <c r="O15" s="1">
        <v>526630</v>
      </c>
      <c r="Q15" s="1">
        <f t="shared" si="0"/>
        <v>56811</v>
      </c>
      <c r="R15" s="1"/>
      <c r="S15" s="1">
        <f t="shared" si="1"/>
        <v>81189</v>
      </c>
      <c r="T15" s="1">
        <f>'36-10-0254-01'!E35</f>
        <v>62640</v>
      </c>
      <c r="V15" s="35">
        <f>D15/'T5'!B32*100</f>
        <v>9.3137218968310407</v>
      </c>
      <c r="Y15" s="4">
        <f t="shared" si="2"/>
        <v>1.1027026590090654</v>
      </c>
      <c r="Z15">
        <v>1.1027026590090654</v>
      </c>
    </row>
    <row r="16" spans="1:26" x14ac:dyDescent="0.25">
      <c r="A16">
        <v>1987</v>
      </c>
      <c r="B16" s="1">
        <v>296539</v>
      </c>
      <c r="C16" s="1">
        <v>268854</v>
      </c>
      <c r="D16" s="1">
        <v>27685</v>
      </c>
      <c r="E16" s="1">
        <v>143862</v>
      </c>
      <c r="F16" s="1">
        <v>74891</v>
      </c>
      <c r="G16" s="23">
        <v>52488</v>
      </c>
      <c r="H16" s="23">
        <v>16483</v>
      </c>
      <c r="I16" s="1">
        <v>71235</v>
      </c>
      <c r="J16" s="1">
        <v>54375</v>
      </c>
      <c r="K16" s="23">
        <v>16860</v>
      </c>
      <c r="L16" s="1">
        <v>25102</v>
      </c>
      <c r="M16" s="1">
        <v>38639</v>
      </c>
      <c r="N16" s="1">
        <v>-1041</v>
      </c>
      <c r="O16" s="1">
        <v>574336</v>
      </c>
      <c r="Q16" s="1">
        <f t="shared" si="0"/>
        <v>63741</v>
      </c>
      <c r="R16" s="1"/>
      <c r="S16" s="1">
        <f t="shared" si="1"/>
        <v>85831</v>
      </c>
      <c r="T16" s="1">
        <f>'36-10-0254-01'!E36</f>
        <v>66253</v>
      </c>
      <c r="V16" s="35">
        <f>D16/'T5'!B33*100</f>
        <v>9.3360401161398663</v>
      </c>
      <c r="Y16" s="4">
        <f t="shared" si="2"/>
        <v>1.1029741049045207</v>
      </c>
      <c r="Z16">
        <v>1.1029741049045207</v>
      </c>
    </row>
    <row r="17" spans="1:26" x14ac:dyDescent="0.25">
      <c r="A17">
        <v>1988</v>
      </c>
      <c r="B17" s="1">
        <v>325358</v>
      </c>
      <c r="C17" s="1">
        <v>294949</v>
      </c>
      <c r="D17" s="1">
        <v>30409</v>
      </c>
      <c r="E17" s="1">
        <v>152127</v>
      </c>
      <c r="F17" s="1">
        <v>78295</v>
      </c>
      <c r="G17" s="23">
        <v>56303</v>
      </c>
      <c r="H17" s="23">
        <v>17529</v>
      </c>
      <c r="I17" s="1">
        <v>78664</v>
      </c>
      <c r="J17" s="1">
        <v>60398</v>
      </c>
      <c r="K17" s="23">
        <v>18266</v>
      </c>
      <c r="L17" s="1">
        <v>26839</v>
      </c>
      <c r="M17" s="1">
        <v>44935</v>
      </c>
      <c r="N17" s="1">
        <v>-1029</v>
      </c>
      <c r="O17" s="1">
        <v>626894</v>
      </c>
      <c r="Q17" s="1">
        <f t="shared" si="0"/>
        <v>71774</v>
      </c>
      <c r="R17" s="1"/>
      <c r="S17" s="1">
        <f t="shared" si="1"/>
        <v>92098</v>
      </c>
      <c r="T17" s="1">
        <f>'36-10-0254-01'!E37</f>
        <v>70477</v>
      </c>
      <c r="V17" s="35">
        <f>D17/'T5'!B34*100</f>
        <v>9.3463200536024935</v>
      </c>
      <c r="Y17" s="4">
        <f t="shared" si="2"/>
        <v>1.1030991798582128</v>
      </c>
      <c r="Z17">
        <v>1.1030991798582128</v>
      </c>
    </row>
    <row r="18" spans="1:26" x14ac:dyDescent="0.25">
      <c r="A18">
        <v>1989</v>
      </c>
      <c r="B18" s="1">
        <v>350860</v>
      </c>
      <c r="C18" s="1">
        <v>318834</v>
      </c>
      <c r="D18" s="1">
        <v>32026</v>
      </c>
      <c r="E18" s="1">
        <v>155393</v>
      </c>
      <c r="F18" s="1">
        <v>75477</v>
      </c>
      <c r="G18" s="23">
        <v>61129</v>
      </c>
      <c r="H18" s="23">
        <v>18787</v>
      </c>
      <c r="I18" s="1">
        <v>85136</v>
      </c>
      <c r="J18" s="1">
        <v>65276</v>
      </c>
      <c r="K18" s="23">
        <v>19860</v>
      </c>
      <c r="L18" s="1">
        <v>30021</v>
      </c>
      <c r="M18" s="1">
        <v>51090</v>
      </c>
      <c r="N18">
        <v>-921</v>
      </c>
      <c r="O18" s="1">
        <v>671579</v>
      </c>
      <c r="Q18" s="1">
        <f t="shared" si="0"/>
        <v>81111</v>
      </c>
      <c r="R18" s="1"/>
      <c r="S18" s="1">
        <f t="shared" si="1"/>
        <v>99776</v>
      </c>
      <c r="T18" s="1">
        <f>'36-10-0254-01'!E38</f>
        <v>75940</v>
      </c>
      <c r="V18" s="35">
        <f>D18/'T5'!B35*100</f>
        <v>9.1278572650059857</v>
      </c>
      <c r="Y18" s="4">
        <f t="shared" si="2"/>
        <v>1.1004472546842559</v>
      </c>
      <c r="Z18">
        <v>1.1004472546842559</v>
      </c>
    </row>
    <row r="19" spans="1:26" x14ac:dyDescent="0.25">
      <c r="A19">
        <v>1990</v>
      </c>
      <c r="B19" s="1">
        <v>370004</v>
      </c>
      <c r="C19" s="1">
        <v>333595</v>
      </c>
      <c r="D19" s="1">
        <v>36409</v>
      </c>
      <c r="E19" s="1">
        <v>150860</v>
      </c>
      <c r="F19" s="1">
        <v>65421</v>
      </c>
      <c r="G19" s="23">
        <v>65318</v>
      </c>
      <c r="H19" s="23">
        <v>20121</v>
      </c>
      <c r="I19" s="1">
        <v>89877</v>
      </c>
      <c r="J19" s="1">
        <v>68755</v>
      </c>
      <c r="K19" s="23">
        <v>21122</v>
      </c>
      <c r="L19" s="1">
        <v>35472</v>
      </c>
      <c r="M19" s="1">
        <v>49858</v>
      </c>
      <c r="N19">
        <v>-570</v>
      </c>
      <c r="O19" s="1">
        <v>695501</v>
      </c>
      <c r="Q19" s="1">
        <f t="shared" si="0"/>
        <v>85330</v>
      </c>
      <c r="R19" s="1"/>
      <c r="S19" s="1">
        <f t="shared" si="1"/>
        <v>106561</v>
      </c>
      <c r="T19" s="1">
        <f>'36-10-0254-01'!E39</f>
        <v>82244</v>
      </c>
      <c r="V19" s="35">
        <f>D19/'T5'!B36*100</f>
        <v>9.8401638901201078</v>
      </c>
      <c r="Y19" s="4">
        <f t="shared" si="2"/>
        <v>1.1091413240606125</v>
      </c>
      <c r="Z19">
        <v>1.1091413240606125</v>
      </c>
    </row>
    <row r="20" spans="1:26" x14ac:dyDescent="0.25">
      <c r="A20">
        <v>1991</v>
      </c>
      <c r="B20" s="1">
        <v>380599</v>
      </c>
      <c r="C20" s="1">
        <v>338716</v>
      </c>
      <c r="D20" s="1">
        <v>41883</v>
      </c>
      <c r="E20" s="1">
        <v>138209</v>
      </c>
      <c r="F20" s="1">
        <v>52574</v>
      </c>
      <c r="G20" s="23">
        <v>65355</v>
      </c>
      <c r="H20" s="23">
        <v>20280</v>
      </c>
      <c r="I20" s="1">
        <v>93281</v>
      </c>
      <c r="J20" s="1">
        <v>71374</v>
      </c>
      <c r="K20" s="23">
        <v>21907</v>
      </c>
      <c r="L20" s="1">
        <v>37515</v>
      </c>
      <c r="M20" s="1">
        <v>51313</v>
      </c>
      <c r="N20">
        <v>856</v>
      </c>
      <c r="O20" s="1">
        <v>701773</v>
      </c>
      <c r="Q20" s="1">
        <f t="shared" si="0"/>
        <v>88828</v>
      </c>
      <c r="R20" s="1"/>
      <c r="S20" s="1">
        <f t="shared" si="1"/>
        <v>107542</v>
      </c>
      <c r="T20" s="1">
        <f>'36-10-0254-01'!E40</f>
        <v>85906</v>
      </c>
      <c r="V20" s="35">
        <f>D20/'T5'!B37*100</f>
        <v>11.004495545180097</v>
      </c>
      <c r="Y20" s="4">
        <f t="shared" si="2"/>
        <v>1.1236522632529906</v>
      </c>
      <c r="Z20">
        <v>1.1236522632529906</v>
      </c>
    </row>
    <row r="21" spans="1:26" x14ac:dyDescent="0.25">
      <c r="A21">
        <v>1992</v>
      </c>
      <c r="B21" s="1">
        <v>389757</v>
      </c>
      <c r="C21" s="1">
        <v>343223</v>
      </c>
      <c r="D21" s="1">
        <v>46534</v>
      </c>
      <c r="E21" s="1">
        <v>137999</v>
      </c>
      <c r="F21" s="1">
        <v>49247</v>
      </c>
      <c r="G21" s="23">
        <v>67443</v>
      </c>
      <c r="H21" s="23">
        <v>21309</v>
      </c>
      <c r="I21" s="1">
        <v>96760</v>
      </c>
      <c r="J21" s="1">
        <v>74235</v>
      </c>
      <c r="K21" s="23">
        <v>22525</v>
      </c>
      <c r="L21" s="1">
        <v>39224</v>
      </c>
      <c r="M21" s="1">
        <v>53369</v>
      </c>
      <c r="N21" s="1">
        <v>1327</v>
      </c>
      <c r="O21" s="1">
        <v>718436</v>
      </c>
      <c r="Q21" s="1">
        <f t="shared" si="0"/>
        <v>92593</v>
      </c>
      <c r="R21" s="1"/>
      <c r="S21" s="1">
        <f t="shared" si="1"/>
        <v>111277</v>
      </c>
      <c r="T21" s="1">
        <f>'36-10-0254-01'!E41</f>
        <v>89573</v>
      </c>
      <c r="V21" s="35">
        <f>D21/'T5'!B38*100</f>
        <v>11.939233932937702</v>
      </c>
      <c r="Y21" s="4">
        <f t="shared" si="2"/>
        <v>1.1355794920503579</v>
      </c>
      <c r="Z21">
        <v>1.1355794920503579</v>
      </c>
    </row>
    <row r="22" spans="1:26" x14ac:dyDescent="0.25">
      <c r="A22">
        <v>1993</v>
      </c>
      <c r="B22" s="1">
        <v>396616</v>
      </c>
      <c r="C22" s="1">
        <v>347368</v>
      </c>
      <c r="D22" s="1">
        <v>49248</v>
      </c>
      <c r="E22" s="1">
        <v>152344</v>
      </c>
      <c r="F22" s="1">
        <v>61690</v>
      </c>
      <c r="G22" s="23">
        <v>69070</v>
      </c>
      <c r="H22" s="23">
        <v>21584</v>
      </c>
      <c r="I22" s="1">
        <v>100908</v>
      </c>
      <c r="J22" s="1">
        <v>77386</v>
      </c>
      <c r="K22" s="23">
        <v>23522</v>
      </c>
      <c r="L22" s="1">
        <v>41447</v>
      </c>
      <c r="M22" s="1">
        <v>55380</v>
      </c>
      <c r="N22">
        <v>342</v>
      </c>
      <c r="O22" s="1">
        <v>747037</v>
      </c>
      <c r="Q22" s="1">
        <f t="shared" si="0"/>
        <v>96827</v>
      </c>
      <c r="R22" s="1"/>
      <c r="S22" s="1">
        <f t="shared" si="1"/>
        <v>114176</v>
      </c>
      <c r="T22" s="1">
        <f>'36-10-0254-01'!E42</f>
        <v>94035</v>
      </c>
      <c r="V22" s="35">
        <f>D22/'T5'!B39*100</f>
        <v>12.417048228008957</v>
      </c>
      <c r="Y22" s="4">
        <f t="shared" si="2"/>
        <v>1.1417747173026875</v>
      </c>
      <c r="Z22">
        <v>1.1417747173026875</v>
      </c>
    </row>
    <row r="23" spans="1:26" x14ac:dyDescent="0.25">
      <c r="A23">
        <v>1994</v>
      </c>
      <c r="B23" s="1">
        <v>407635</v>
      </c>
      <c r="C23" s="1">
        <v>356056</v>
      </c>
      <c r="D23" s="1">
        <v>51579</v>
      </c>
      <c r="E23" s="1">
        <v>178504</v>
      </c>
      <c r="F23" s="1">
        <v>82803</v>
      </c>
      <c r="G23" s="23">
        <v>72909</v>
      </c>
      <c r="H23" s="23">
        <v>22792</v>
      </c>
      <c r="I23" s="1">
        <v>105417</v>
      </c>
      <c r="J23" s="1">
        <v>80827</v>
      </c>
      <c r="K23" s="23">
        <v>24590</v>
      </c>
      <c r="L23" s="1">
        <v>43480</v>
      </c>
      <c r="M23" s="1">
        <v>57313</v>
      </c>
      <c r="N23">
        <v>-377</v>
      </c>
      <c r="O23" s="1">
        <v>791972</v>
      </c>
      <c r="Q23" s="1">
        <f t="shared" si="0"/>
        <v>100793</v>
      </c>
      <c r="R23" s="1"/>
      <c r="S23" s="1">
        <f t="shared" si="1"/>
        <v>120291</v>
      </c>
      <c r="T23" s="1">
        <f>'36-10-0254-01'!E43</f>
        <v>99631</v>
      </c>
      <c r="V23" s="35">
        <f>D23/'T5'!B40*100</f>
        <v>12.653231444797431</v>
      </c>
      <c r="Y23" s="4">
        <f t="shared" si="2"/>
        <v>1.1448620441728268</v>
      </c>
      <c r="Z23">
        <v>1.1448620441728268</v>
      </c>
    </row>
    <row r="24" spans="1:26" x14ac:dyDescent="0.25">
      <c r="A24">
        <v>1995</v>
      </c>
      <c r="B24" s="1">
        <v>421128</v>
      </c>
      <c r="C24" s="1">
        <v>366529</v>
      </c>
      <c r="D24" s="1">
        <v>54599</v>
      </c>
      <c r="E24" s="1">
        <v>195406</v>
      </c>
      <c r="F24" s="1">
        <v>95376</v>
      </c>
      <c r="G24" s="23">
        <v>76482</v>
      </c>
      <c r="H24" s="23">
        <v>23548</v>
      </c>
      <c r="I24" s="1">
        <v>109929</v>
      </c>
      <c r="J24" s="1">
        <v>84516</v>
      </c>
      <c r="K24" s="23">
        <v>25413</v>
      </c>
      <c r="L24" s="1">
        <v>44813</v>
      </c>
      <c r="M24" s="1">
        <v>60348</v>
      </c>
      <c r="N24">
        <v>-3</v>
      </c>
      <c r="O24" s="1">
        <v>831621</v>
      </c>
      <c r="Q24" s="1">
        <f t="shared" si="0"/>
        <v>105161</v>
      </c>
      <c r="R24" s="1"/>
      <c r="S24" s="1">
        <f t="shared" si="1"/>
        <v>125443</v>
      </c>
      <c r="T24" s="1">
        <f>'36-10-0254-01'!E44</f>
        <v>105021</v>
      </c>
      <c r="V24" s="35">
        <f>D24/'T5'!B41*100</f>
        <v>12.964941775422201</v>
      </c>
      <c r="Y24" s="4">
        <f t="shared" si="2"/>
        <v>1.1489622922060738</v>
      </c>
      <c r="Z24">
        <v>1.1489622922060738</v>
      </c>
    </row>
    <row r="25" spans="1:26" x14ac:dyDescent="0.25">
      <c r="A25">
        <v>1996</v>
      </c>
      <c r="B25" s="1">
        <v>431742</v>
      </c>
      <c r="C25" s="1">
        <v>375853</v>
      </c>
      <c r="D25" s="1">
        <v>55889</v>
      </c>
      <c r="E25" s="1">
        <v>206201</v>
      </c>
      <c r="F25" s="1">
        <v>101692</v>
      </c>
      <c r="G25" s="23">
        <v>80270</v>
      </c>
      <c r="H25" s="23">
        <v>24239</v>
      </c>
      <c r="I25" s="1">
        <v>114145</v>
      </c>
      <c r="J25" s="1">
        <v>87754</v>
      </c>
      <c r="K25" s="23">
        <v>26391</v>
      </c>
      <c r="L25" s="1">
        <v>45969</v>
      </c>
      <c r="M25" s="1">
        <v>61353</v>
      </c>
      <c r="N25">
        <v>424</v>
      </c>
      <c r="O25" s="1">
        <v>859834</v>
      </c>
      <c r="Q25" s="1">
        <f t="shared" si="0"/>
        <v>107322</v>
      </c>
      <c r="R25" s="1"/>
      <c r="S25" s="1">
        <f t="shared" si="1"/>
        <v>130900</v>
      </c>
      <c r="T25" s="1">
        <f>'36-10-0254-01'!E45</f>
        <v>110818</v>
      </c>
      <c r="V25" s="35">
        <f>D25/'T5'!B42*100</f>
        <v>12.94499955992236</v>
      </c>
      <c r="Y25" s="4">
        <f t="shared" si="2"/>
        <v>1.1486990924643412</v>
      </c>
      <c r="Z25">
        <v>1.1486990924643412</v>
      </c>
    </row>
    <row r="26" spans="1:26" x14ac:dyDescent="0.25">
      <c r="A26">
        <v>1997</v>
      </c>
      <c r="B26" s="1">
        <v>456324</v>
      </c>
      <c r="C26" s="1">
        <v>398006</v>
      </c>
      <c r="D26" s="1">
        <v>58318</v>
      </c>
      <c r="E26" s="1">
        <v>221211</v>
      </c>
      <c r="F26" s="1">
        <v>109878</v>
      </c>
      <c r="G26" s="23">
        <v>85815</v>
      </c>
      <c r="H26" s="23">
        <v>25518</v>
      </c>
      <c r="I26" s="1">
        <v>116681</v>
      </c>
      <c r="J26" s="1">
        <v>89597</v>
      </c>
      <c r="K26" s="23">
        <v>27084</v>
      </c>
      <c r="L26" s="1">
        <v>47460</v>
      </c>
      <c r="M26" s="1">
        <v>66395</v>
      </c>
      <c r="N26" s="1">
        <v>-1145</v>
      </c>
      <c r="O26" s="1">
        <v>906926</v>
      </c>
      <c r="Q26" s="1">
        <f t="shared" si="0"/>
        <v>113855</v>
      </c>
      <c r="R26" s="1"/>
      <c r="S26" s="1">
        <f t="shared" si="1"/>
        <v>138417</v>
      </c>
      <c r="T26" s="1">
        <f>'36-10-0254-01'!E46</f>
        <v>116574</v>
      </c>
      <c r="V26" s="35">
        <f>D26/'T5'!B43*100</f>
        <v>12.779954593665904</v>
      </c>
      <c r="Y26" s="4">
        <f t="shared" si="2"/>
        <v>1.1465254292648854</v>
      </c>
      <c r="Z26">
        <v>1.1465254292648854</v>
      </c>
    </row>
    <row r="27" spans="1:26" x14ac:dyDescent="0.25">
      <c r="A27">
        <v>1998</v>
      </c>
      <c r="B27" s="1">
        <v>480971</v>
      </c>
      <c r="C27" s="1">
        <v>421166</v>
      </c>
      <c r="D27" s="1">
        <v>59805</v>
      </c>
      <c r="E27" s="1">
        <v>219921</v>
      </c>
      <c r="F27" s="1">
        <v>100440</v>
      </c>
      <c r="G27" s="23">
        <v>93508</v>
      </c>
      <c r="H27" s="23">
        <v>25973</v>
      </c>
      <c r="I27" s="1">
        <v>122560</v>
      </c>
      <c r="J27" s="1">
        <v>94090</v>
      </c>
      <c r="K27" s="23">
        <v>28470</v>
      </c>
      <c r="L27" s="1">
        <v>47902</v>
      </c>
      <c r="M27" s="1">
        <v>69745</v>
      </c>
      <c r="N27">
        <v>-551</v>
      </c>
      <c r="O27" s="1">
        <v>940548</v>
      </c>
      <c r="Q27" s="1">
        <f t="shared" si="0"/>
        <v>117647</v>
      </c>
      <c r="R27" s="1"/>
      <c r="S27" s="1">
        <f t="shared" si="1"/>
        <v>147951</v>
      </c>
      <c r="T27" s="1">
        <f>'36-10-0254-01'!E47</f>
        <v>122659</v>
      </c>
      <c r="V27" s="35">
        <f>D27/'T5'!B44*100</f>
        <v>12.434221605876445</v>
      </c>
      <c r="Y27" s="4">
        <f t="shared" si="2"/>
        <v>1.1419986418656776</v>
      </c>
      <c r="Z27">
        <v>1.1419986418656776</v>
      </c>
    </row>
    <row r="28" spans="1:26" x14ac:dyDescent="0.25">
      <c r="A28">
        <v>1999</v>
      </c>
      <c r="B28" s="1">
        <v>507126</v>
      </c>
      <c r="C28" s="1">
        <v>445097</v>
      </c>
      <c r="D28" s="1">
        <v>62029</v>
      </c>
      <c r="E28" s="1">
        <v>250572</v>
      </c>
      <c r="F28" s="1">
        <v>124769</v>
      </c>
      <c r="G28" s="23">
        <v>98838</v>
      </c>
      <c r="H28" s="23">
        <v>26965</v>
      </c>
      <c r="I28" s="1">
        <v>126930</v>
      </c>
      <c r="J28" s="1">
        <v>97808</v>
      </c>
      <c r="K28" s="23">
        <v>29122</v>
      </c>
      <c r="L28" s="1">
        <v>50524</v>
      </c>
      <c r="M28" s="1">
        <v>74194</v>
      </c>
      <c r="N28" s="1">
        <v>-1419</v>
      </c>
      <c r="O28" s="1">
        <v>1007927</v>
      </c>
      <c r="Q28" s="1">
        <f t="shared" si="0"/>
        <v>124718</v>
      </c>
      <c r="R28" s="1"/>
      <c r="S28" s="1">
        <f t="shared" si="1"/>
        <v>154925</v>
      </c>
      <c r="T28" s="1">
        <f>'36-10-0254-01'!E48</f>
        <v>128999</v>
      </c>
      <c r="V28" s="35">
        <f>D28/'T5'!B45*100</f>
        <v>12.231476989939384</v>
      </c>
      <c r="Y28" s="4">
        <f t="shared" si="2"/>
        <v>1.1393606337494973</v>
      </c>
      <c r="Z28">
        <v>1.1393606337494973</v>
      </c>
    </row>
    <row r="29" spans="1:26" x14ac:dyDescent="0.25">
      <c r="A29">
        <v>2000</v>
      </c>
      <c r="B29" s="1">
        <v>552023</v>
      </c>
      <c r="C29" s="1">
        <v>485578</v>
      </c>
      <c r="D29" s="1">
        <v>66445</v>
      </c>
      <c r="E29" s="1">
        <v>292184</v>
      </c>
      <c r="F29" s="1">
        <v>157537</v>
      </c>
      <c r="G29" s="23">
        <v>105873</v>
      </c>
      <c r="H29" s="23">
        <v>28774</v>
      </c>
      <c r="I29" s="1">
        <v>133236</v>
      </c>
      <c r="J29" s="1">
        <v>102752</v>
      </c>
      <c r="K29" s="23">
        <v>30484</v>
      </c>
      <c r="L29" s="1">
        <v>51032</v>
      </c>
      <c r="M29" s="1">
        <v>78615</v>
      </c>
      <c r="N29" s="1">
        <v>-1019</v>
      </c>
      <c r="O29" s="1">
        <v>1106071</v>
      </c>
      <c r="Q29" s="1">
        <f t="shared" si="0"/>
        <v>129647</v>
      </c>
      <c r="R29" s="1"/>
      <c r="S29" s="1">
        <f t="shared" si="1"/>
        <v>165131</v>
      </c>
      <c r="T29" s="1">
        <f>'36-10-0254-01'!E49</f>
        <v>137425</v>
      </c>
      <c r="V29" s="35">
        <f>D29/'T5'!B46*100</f>
        <v>12.036636154652976</v>
      </c>
      <c r="Y29" s="4">
        <f t="shared" si="2"/>
        <v>1.1368369242428611</v>
      </c>
      <c r="Z29">
        <v>1.1368369242428611</v>
      </c>
    </row>
    <row r="30" spans="1:26" x14ac:dyDescent="0.25">
      <c r="A30">
        <v>2001</v>
      </c>
      <c r="B30" s="1">
        <v>574795</v>
      </c>
      <c r="C30" s="1">
        <v>504325</v>
      </c>
      <c r="D30" s="1">
        <v>70470</v>
      </c>
      <c r="E30" s="1">
        <v>299576</v>
      </c>
      <c r="F30" s="1">
        <v>156454</v>
      </c>
      <c r="G30" s="23">
        <v>112940</v>
      </c>
      <c r="H30" s="23">
        <v>30182</v>
      </c>
      <c r="I30" s="1">
        <v>140098</v>
      </c>
      <c r="J30" s="1">
        <v>107636</v>
      </c>
      <c r="K30" s="23">
        <v>32462</v>
      </c>
      <c r="L30" s="1">
        <v>51066</v>
      </c>
      <c r="M30" s="1">
        <v>78894</v>
      </c>
      <c r="N30">
        <v>114</v>
      </c>
      <c r="O30" s="1">
        <v>1144543</v>
      </c>
      <c r="Q30" s="1">
        <f t="shared" si="0"/>
        <v>129960</v>
      </c>
      <c r="R30" s="1"/>
      <c r="S30" s="1">
        <f t="shared" si="1"/>
        <v>175584</v>
      </c>
      <c r="T30" s="1">
        <f>'36-10-0254-01'!E50</f>
        <v>147536</v>
      </c>
      <c r="V30" s="35">
        <f>D30/'T5'!B47*100</f>
        <v>12.260023138684227</v>
      </c>
      <c r="Y30" s="4">
        <f t="shared" si="2"/>
        <v>1.1397313240469935</v>
      </c>
      <c r="Z30">
        <v>1.1397313240469935</v>
      </c>
    </row>
    <row r="31" spans="1:26" x14ac:dyDescent="0.25">
      <c r="A31">
        <v>2002</v>
      </c>
      <c r="B31" s="1">
        <v>597153</v>
      </c>
      <c r="C31" s="1">
        <v>520815</v>
      </c>
      <c r="D31" s="1">
        <v>76338</v>
      </c>
      <c r="E31" s="1">
        <v>311199</v>
      </c>
      <c r="F31" s="1">
        <v>161843</v>
      </c>
      <c r="G31" s="23">
        <v>117708</v>
      </c>
      <c r="H31" s="23">
        <v>31648</v>
      </c>
      <c r="I31" s="1">
        <v>145875</v>
      </c>
      <c r="J31" s="1">
        <v>111745</v>
      </c>
      <c r="K31" s="23">
        <v>34130</v>
      </c>
      <c r="L31" s="1">
        <v>51578</v>
      </c>
      <c r="M31" s="1">
        <v>88613</v>
      </c>
      <c r="N31">
        <v>-724</v>
      </c>
      <c r="O31" s="1">
        <v>1193694</v>
      </c>
      <c r="Q31" s="1">
        <f t="shared" si="0"/>
        <v>140191</v>
      </c>
      <c r="R31" s="1"/>
      <c r="S31" s="1">
        <f t="shared" si="1"/>
        <v>183486</v>
      </c>
      <c r="T31" s="1">
        <f>'36-10-0254-01'!E51</f>
        <v>155567</v>
      </c>
      <c r="V31" s="35">
        <f>D31/'T5'!B48*100</f>
        <v>12.783658459389805</v>
      </c>
      <c r="Y31" s="4">
        <f t="shared" si="2"/>
        <v>1.1465741194090031</v>
      </c>
      <c r="Z31">
        <v>1.1465741194090031</v>
      </c>
    </row>
    <row r="32" spans="1:26" x14ac:dyDescent="0.25">
      <c r="A32">
        <v>2003</v>
      </c>
      <c r="B32" s="1">
        <v>621208</v>
      </c>
      <c r="C32" s="1">
        <v>540598</v>
      </c>
      <c r="D32" s="1">
        <v>80610</v>
      </c>
      <c r="E32" s="1">
        <v>340781</v>
      </c>
      <c r="F32" s="1">
        <v>189104</v>
      </c>
      <c r="G32" s="23">
        <v>119035</v>
      </c>
      <c r="H32" s="23">
        <v>32642</v>
      </c>
      <c r="I32" s="1">
        <v>151084</v>
      </c>
      <c r="J32" s="1">
        <v>116533</v>
      </c>
      <c r="K32" s="23">
        <v>34551</v>
      </c>
      <c r="L32" s="1">
        <v>53268</v>
      </c>
      <c r="M32" s="1">
        <v>89286</v>
      </c>
      <c r="N32">
        <v>-880</v>
      </c>
      <c r="O32" s="1">
        <v>1254747</v>
      </c>
      <c r="Q32" s="1">
        <f t="shared" si="0"/>
        <v>142554</v>
      </c>
      <c r="R32" s="1"/>
      <c r="S32" s="1">
        <f t="shared" si="1"/>
        <v>186228</v>
      </c>
      <c r="T32" s="1">
        <f>'36-10-0254-01'!E52</f>
        <v>161817</v>
      </c>
      <c r="V32" s="35">
        <f>D32/'T5'!B49*100</f>
        <v>12.976329989311147</v>
      </c>
      <c r="Y32" s="4">
        <f t="shared" si="2"/>
        <v>1.1491126493253767</v>
      </c>
      <c r="Z32">
        <v>1.1491126493253767</v>
      </c>
    </row>
    <row r="33" spans="1:26" x14ac:dyDescent="0.25">
      <c r="A33">
        <v>2004</v>
      </c>
      <c r="B33" s="1">
        <v>656758</v>
      </c>
      <c r="C33" s="1">
        <v>571240</v>
      </c>
      <c r="D33" s="1">
        <v>85518</v>
      </c>
      <c r="E33" s="1">
        <v>370495</v>
      </c>
      <c r="F33" s="1">
        <v>212827</v>
      </c>
      <c r="G33" s="23">
        <v>123303</v>
      </c>
      <c r="H33" s="23">
        <v>34365</v>
      </c>
      <c r="I33" s="1">
        <v>158035</v>
      </c>
      <c r="J33" s="1">
        <v>122300</v>
      </c>
      <c r="K33" s="23">
        <v>35735</v>
      </c>
      <c r="L33" s="1">
        <v>56702</v>
      </c>
      <c r="M33" s="1">
        <v>93991</v>
      </c>
      <c r="N33">
        <v>-250</v>
      </c>
      <c r="O33" s="1">
        <v>1335731</v>
      </c>
      <c r="Q33" s="1">
        <f t="shared" si="0"/>
        <v>150693</v>
      </c>
      <c r="R33" s="1"/>
      <c r="S33" s="1">
        <f t="shared" si="1"/>
        <v>193403</v>
      </c>
      <c r="T33" s="1">
        <f>'36-10-0254-01'!E53</f>
        <v>167823</v>
      </c>
      <c r="V33" s="35">
        <f>D33/'T5'!B50*100</f>
        <v>13.021234610008559</v>
      </c>
      <c r="Y33" s="4">
        <f t="shared" si="2"/>
        <v>1.1497059029479728</v>
      </c>
      <c r="Z33">
        <v>1.1497059029479728</v>
      </c>
    </row>
    <row r="34" spans="1:26" x14ac:dyDescent="0.25">
      <c r="A34">
        <v>2005</v>
      </c>
      <c r="B34" s="1">
        <v>693437</v>
      </c>
      <c r="C34" s="1">
        <v>604621</v>
      </c>
      <c r="D34" s="1">
        <v>88816</v>
      </c>
      <c r="E34" s="1">
        <v>408244</v>
      </c>
      <c r="F34" s="1">
        <v>241212</v>
      </c>
      <c r="G34" s="23">
        <v>130665</v>
      </c>
      <c r="H34" s="23">
        <v>36367</v>
      </c>
      <c r="I34" s="1">
        <v>162924</v>
      </c>
      <c r="J34" s="1">
        <v>125663</v>
      </c>
      <c r="K34" s="23">
        <v>37261</v>
      </c>
      <c r="L34" s="1">
        <v>59745</v>
      </c>
      <c r="M34" s="1">
        <v>97708</v>
      </c>
      <c r="N34">
        <v>-468</v>
      </c>
      <c r="O34" s="1">
        <v>1421590</v>
      </c>
      <c r="Q34" s="1">
        <f t="shared" si="0"/>
        <v>157453</v>
      </c>
      <c r="R34" s="1"/>
      <c r="S34" s="1">
        <f t="shared" si="1"/>
        <v>204293</v>
      </c>
      <c r="T34" s="1">
        <f>'36-10-0254-01'!E54</f>
        <v>176246</v>
      </c>
      <c r="V34" s="35">
        <f>D34/'T5'!B51*100</f>
        <v>12.8080849449914</v>
      </c>
      <c r="Y34" s="4">
        <f t="shared" si="2"/>
        <v>1.14689532781693</v>
      </c>
      <c r="Z34">
        <v>1.14689532781693</v>
      </c>
    </row>
    <row r="35" spans="1:26" x14ac:dyDescent="0.25">
      <c r="A35">
        <v>2006</v>
      </c>
      <c r="B35" s="1">
        <v>738263</v>
      </c>
      <c r="C35" s="1">
        <v>644759</v>
      </c>
      <c r="D35" s="1">
        <v>93504</v>
      </c>
      <c r="E35" s="1">
        <v>425709</v>
      </c>
      <c r="F35" s="1">
        <v>244922</v>
      </c>
      <c r="G35" s="23">
        <v>141427</v>
      </c>
      <c r="H35" s="23">
        <v>39360</v>
      </c>
      <c r="I35" s="1">
        <v>169534</v>
      </c>
      <c r="J35" s="1">
        <v>131003</v>
      </c>
      <c r="K35" s="23">
        <v>38531</v>
      </c>
      <c r="L35" s="1">
        <v>62189</v>
      </c>
      <c r="M35" s="1">
        <v>100693</v>
      </c>
      <c r="N35">
        <v>216</v>
      </c>
      <c r="O35" s="1">
        <v>1496604</v>
      </c>
      <c r="Q35" s="1">
        <f t="shared" si="0"/>
        <v>162882</v>
      </c>
      <c r="R35" s="1"/>
      <c r="S35" s="1">
        <f t="shared" si="1"/>
        <v>219318</v>
      </c>
      <c r="T35" s="1">
        <f>'36-10-0254-01'!E55</f>
        <v>185201</v>
      </c>
      <c r="V35" s="35">
        <f>D35/'T5'!B52*100</f>
        <v>12.665405146946279</v>
      </c>
      <c r="Y35" s="4">
        <f t="shared" si="2"/>
        <v>1.1450216282362868</v>
      </c>
      <c r="Z35">
        <v>1.1450216282362868</v>
      </c>
    </row>
    <row r="36" spans="1:26" x14ac:dyDescent="0.25">
      <c r="A36">
        <v>2007</v>
      </c>
      <c r="B36" s="1">
        <v>783930</v>
      </c>
      <c r="C36" s="1">
        <v>684981</v>
      </c>
      <c r="D36" s="1">
        <v>98949</v>
      </c>
      <c r="E36" s="1">
        <v>441928</v>
      </c>
      <c r="F36" s="1">
        <v>247867</v>
      </c>
      <c r="G36" s="23">
        <v>151370</v>
      </c>
      <c r="H36" s="23">
        <v>42691</v>
      </c>
      <c r="I36" s="1">
        <v>180326</v>
      </c>
      <c r="J36" s="1">
        <v>138842</v>
      </c>
      <c r="K36" s="23">
        <v>41484</v>
      </c>
      <c r="L36" s="1">
        <v>65890</v>
      </c>
      <c r="M36" s="1">
        <v>104606</v>
      </c>
      <c r="N36">
        <v>981</v>
      </c>
      <c r="O36" s="1">
        <v>1577661</v>
      </c>
      <c r="Q36" s="1">
        <f t="shared" si="0"/>
        <v>170496</v>
      </c>
      <c r="R36" s="1"/>
      <c r="S36" s="1">
        <f t="shared" si="1"/>
        <v>235545</v>
      </c>
      <c r="T36" s="1">
        <f>'36-10-0254-01'!E56</f>
        <v>196346</v>
      </c>
      <c r="V36" s="35">
        <f>D36/'T5'!B53*100</f>
        <v>12.622172898090392</v>
      </c>
      <c r="Y36" s="4">
        <f t="shared" si="2"/>
        <v>1.1444551016743529</v>
      </c>
      <c r="Z36">
        <v>1.1444551016743529</v>
      </c>
    </row>
    <row r="37" spans="1:26" x14ac:dyDescent="0.25">
      <c r="A37">
        <v>2008</v>
      </c>
      <c r="B37" s="1">
        <v>819727</v>
      </c>
      <c r="C37" s="1">
        <v>716169</v>
      </c>
      <c r="D37" s="1">
        <v>103558</v>
      </c>
      <c r="E37" s="1">
        <v>478958</v>
      </c>
      <c r="F37" s="1">
        <v>266888</v>
      </c>
      <c r="G37" s="23">
        <v>164679</v>
      </c>
      <c r="H37" s="23">
        <v>47391</v>
      </c>
      <c r="I37" s="1">
        <v>188491</v>
      </c>
      <c r="J37" s="1">
        <v>143917</v>
      </c>
      <c r="K37" s="23">
        <v>44574</v>
      </c>
      <c r="L37" s="1">
        <v>67543</v>
      </c>
      <c r="M37" s="1">
        <v>101996</v>
      </c>
      <c r="N37">
        <v>326</v>
      </c>
      <c r="O37" s="1">
        <v>1657041</v>
      </c>
      <c r="Q37" s="1">
        <f t="shared" si="0"/>
        <v>169539</v>
      </c>
      <c r="R37" s="1"/>
      <c r="S37" s="1">
        <f t="shared" si="1"/>
        <v>256644</v>
      </c>
      <c r="T37" s="1">
        <f>'36-10-0254-01'!E57</f>
        <v>209257</v>
      </c>
      <c r="V37" s="35">
        <f>D37/'T5'!B54*100</f>
        <v>12.633230331561604</v>
      </c>
      <c r="Y37" s="4">
        <f t="shared" si="2"/>
        <v>1.1445999477776894</v>
      </c>
      <c r="Z37">
        <v>1.1445999477776894</v>
      </c>
    </row>
    <row r="38" spans="1:26" x14ac:dyDescent="0.25">
      <c r="A38">
        <v>2009</v>
      </c>
      <c r="B38" s="1">
        <v>812073</v>
      </c>
      <c r="C38" s="1">
        <v>705172</v>
      </c>
      <c r="D38" s="1">
        <v>106901</v>
      </c>
      <c r="E38" s="1">
        <v>395390</v>
      </c>
      <c r="F38" s="1">
        <v>173580</v>
      </c>
      <c r="G38" s="23">
        <v>171755</v>
      </c>
      <c r="H38" s="23">
        <v>50055</v>
      </c>
      <c r="I38" s="1">
        <v>191149</v>
      </c>
      <c r="J38" s="1">
        <v>144670</v>
      </c>
      <c r="K38" s="23">
        <v>46479</v>
      </c>
      <c r="L38" s="1">
        <v>69652</v>
      </c>
      <c r="M38" s="1">
        <v>102216</v>
      </c>
      <c r="N38">
        <v>854</v>
      </c>
      <c r="O38" s="1">
        <v>1571334</v>
      </c>
      <c r="Q38" s="1">
        <f t="shared" si="0"/>
        <v>171868</v>
      </c>
      <c r="R38" s="1"/>
      <c r="S38" s="1">
        <f t="shared" si="1"/>
        <v>268289</v>
      </c>
      <c r="T38" s="1">
        <f>'36-10-0254-01'!E58</f>
        <v>219445</v>
      </c>
      <c r="V38" s="35">
        <f>D38/'T5'!B55*100</f>
        <v>13.163964323404423</v>
      </c>
      <c r="Y38" s="4">
        <f t="shared" si="2"/>
        <v>1.1515956390781257</v>
      </c>
      <c r="Z38">
        <v>1.1515956390781257</v>
      </c>
    </row>
    <row r="39" spans="1:26" x14ac:dyDescent="0.25">
      <c r="A39">
        <v>2010</v>
      </c>
      <c r="B39" s="1">
        <v>837683</v>
      </c>
      <c r="C39" s="1">
        <v>727616</v>
      </c>
      <c r="D39" s="1">
        <v>110067</v>
      </c>
      <c r="E39" s="1">
        <v>449176</v>
      </c>
      <c r="F39" s="1">
        <v>227802</v>
      </c>
      <c r="G39" s="23">
        <v>168706</v>
      </c>
      <c r="H39" s="23">
        <v>52668</v>
      </c>
      <c r="I39" s="1">
        <v>198853</v>
      </c>
      <c r="J39" s="1">
        <v>151130</v>
      </c>
      <c r="K39" s="23">
        <v>47723</v>
      </c>
      <c r="L39" s="1">
        <v>71966</v>
      </c>
      <c r="M39" s="1">
        <v>106997</v>
      </c>
      <c r="N39" s="1">
        <v>1373</v>
      </c>
      <c r="O39" s="1">
        <v>1666048</v>
      </c>
      <c r="Q39" s="1">
        <f t="shared" si="0"/>
        <v>178963</v>
      </c>
      <c r="R39" s="1"/>
      <c r="S39" s="1">
        <f t="shared" si="1"/>
        <v>269097</v>
      </c>
      <c r="T39" s="1">
        <f>'36-10-0254-01'!E59</f>
        <v>229331</v>
      </c>
      <c r="V39" s="35">
        <f>D39/'T5'!B56*100</f>
        <v>13.139457288735715</v>
      </c>
      <c r="Y39" s="4">
        <f t="shared" si="2"/>
        <v>1.1512707252176972</v>
      </c>
      <c r="Z39">
        <v>1.1512707252176972</v>
      </c>
    </row>
    <row r="40" spans="1:26" x14ac:dyDescent="0.25">
      <c r="A40">
        <v>2011</v>
      </c>
      <c r="B40" s="1">
        <v>883045</v>
      </c>
      <c r="C40" s="1">
        <v>766670</v>
      </c>
      <c r="D40" s="1">
        <v>116375</v>
      </c>
      <c r="E40" s="1">
        <v>497599</v>
      </c>
      <c r="F40" s="1">
        <v>266561</v>
      </c>
      <c r="G40" s="23">
        <v>174130</v>
      </c>
      <c r="H40" s="23">
        <v>56908</v>
      </c>
      <c r="I40" s="1">
        <v>206698</v>
      </c>
      <c r="J40" s="1">
        <v>157676</v>
      </c>
      <c r="K40" s="23">
        <v>49022</v>
      </c>
      <c r="L40" s="1">
        <v>73980</v>
      </c>
      <c r="M40" s="1">
        <v>111709</v>
      </c>
      <c r="N40" s="1">
        <v>1032</v>
      </c>
      <c r="O40" s="1">
        <v>1774063</v>
      </c>
      <c r="Q40" s="1">
        <f t="shared" si="0"/>
        <v>185689</v>
      </c>
      <c r="R40" s="1"/>
      <c r="S40" s="1">
        <f t="shared" si="1"/>
        <v>280060</v>
      </c>
      <c r="T40" s="1">
        <f>'36-10-0254-01'!E60</f>
        <v>241673</v>
      </c>
      <c r="V40" s="35">
        <f>D40/'T5'!B57*100</f>
        <v>13.178830070947686</v>
      </c>
      <c r="Y40" s="4">
        <f t="shared" si="2"/>
        <v>1.1517928182920945</v>
      </c>
      <c r="Z40">
        <v>1.1517928182920945</v>
      </c>
    </row>
    <row r="41" spans="1:26" x14ac:dyDescent="0.25">
      <c r="A41">
        <v>2012</v>
      </c>
      <c r="B41" s="1">
        <v>923413</v>
      </c>
      <c r="C41" s="1">
        <v>799649</v>
      </c>
      <c r="D41" s="1">
        <v>123764</v>
      </c>
      <c r="E41" s="1">
        <v>495996</v>
      </c>
      <c r="F41" s="1">
        <v>252542</v>
      </c>
      <c r="G41" s="23">
        <v>183261</v>
      </c>
      <c r="H41" s="23">
        <v>60193</v>
      </c>
      <c r="I41" s="1">
        <v>213585</v>
      </c>
      <c r="J41" s="1">
        <v>162931</v>
      </c>
      <c r="K41" s="23">
        <v>50654</v>
      </c>
      <c r="L41" s="1">
        <v>76402</v>
      </c>
      <c r="M41" s="1">
        <v>116773</v>
      </c>
      <c r="N41" s="1">
        <v>1032</v>
      </c>
      <c r="O41" s="1">
        <v>1827201</v>
      </c>
      <c r="Q41" s="1">
        <f t="shared" si="0"/>
        <v>193175</v>
      </c>
      <c r="R41" s="1"/>
      <c r="S41" s="1">
        <f t="shared" si="1"/>
        <v>294108</v>
      </c>
      <c r="T41" s="1">
        <f>'36-10-0254-01'!E61</f>
        <v>0</v>
      </c>
      <c r="V41" s="35">
        <f>D41/'T5'!B58*100</f>
        <v>13.402886898928216</v>
      </c>
      <c r="Y41" s="4">
        <f t="shared" si="2"/>
        <v>1.1547729066127763</v>
      </c>
      <c r="Z41">
        <v>1.1547729066127763</v>
      </c>
    </row>
    <row r="42" spans="1:26" x14ac:dyDescent="0.25">
      <c r="A42">
        <v>2013</v>
      </c>
      <c r="B42" s="1">
        <v>961179</v>
      </c>
      <c r="C42" s="1">
        <v>828737</v>
      </c>
      <c r="D42" s="1">
        <v>132442</v>
      </c>
      <c r="E42" s="1">
        <v>518267</v>
      </c>
      <c r="F42" s="1">
        <v>262648</v>
      </c>
      <c r="G42" s="23">
        <v>192769</v>
      </c>
      <c r="H42" s="23">
        <v>62850</v>
      </c>
      <c r="I42" s="1">
        <v>221071</v>
      </c>
      <c r="J42" s="1">
        <v>167714</v>
      </c>
      <c r="K42" s="23">
        <v>53357</v>
      </c>
      <c r="L42" s="1">
        <v>81301</v>
      </c>
      <c r="M42" s="1">
        <v>120319</v>
      </c>
      <c r="N42">
        <v>110</v>
      </c>
      <c r="O42" s="1">
        <v>1902247</v>
      </c>
      <c r="Q42" s="1">
        <f t="shared" si="0"/>
        <v>201620</v>
      </c>
      <c r="R42" s="1"/>
      <c r="S42" s="1">
        <f t="shared" si="1"/>
        <v>308976</v>
      </c>
      <c r="T42" s="1">
        <f>'36-10-0254-01'!E62</f>
        <v>5.9224335053299937</v>
      </c>
      <c r="V42" s="35">
        <f>D42/'T5'!B59*100</f>
        <v>13.779119185916464</v>
      </c>
      <c r="Y42" s="4">
        <f t="shared" si="2"/>
        <v>1.1598118582855599</v>
      </c>
      <c r="Z42">
        <v>1.1598118582855599</v>
      </c>
    </row>
    <row r="43" spans="1:26" x14ac:dyDescent="0.25">
      <c r="A43">
        <v>2014</v>
      </c>
      <c r="B43" s="1">
        <v>998463</v>
      </c>
      <c r="C43" s="1">
        <v>861053</v>
      </c>
      <c r="D43" s="1">
        <v>137410</v>
      </c>
      <c r="E43" s="1">
        <v>557244</v>
      </c>
      <c r="F43" s="1">
        <v>289123</v>
      </c>
      <c r="G43" s="23">
        <v>203080</v>
      </c>
      <c r="H43" s="23">
        <v>65041</v>
      </c>
      <c r="I43" s="1">
        <v>227166</v>
      </c>
      <c r="J43" s="1">
        <v>172079</v>
      </c>
      <c r="K43" s="23">
        <v>55087</v>
      </c>
      <c r="L43" s="1">
        <v>84321</v>
      </c>
      <c r="M43" s="1">
        <v>127144</v>
      </c>
      <c r="N43">
        <v>560</v>
      </c>
      <c r="O43" s="1">
        <v>1994898</v>
      </c>
      <c r="Q43" s="1">
        <f t="shared" si="0"/>
        <v>211465</v>
      </c>
      <c r="R43" s="1"/>
      <c r="S43" s="1">
        <f t="shared" si="1"/>
        <v>323208</v>
      </c>
      <c r="T43" s="1">
        <f>'36-10-0254-01'!E63</f>
        <v>0</v>
      </c>
      <c r="V43" s="35">
        <f>D43/'T5'!B60*100</f>
        <v>13.76215242828227</v>
      </c>
      <c r="Y43" s="4">
        <f t="shared" si="2"/>
        <v>1.1595836725497735</v>
      </c>
      <c r="Z43">
        <v>1.1595836725497735</v>
      </c>
    </row>
    <row r="44" spans="1:26" x14ac:dyDescent="0.25">
      <c r="A44">
        <v>2015</v>
      </c>
      <c r="B44" s="1">
        <v>1026846</v>
      </c>
      <c r="C44" s="1">
        <v>884410</v>
      </c>
      <c r="D44" s="1">
        <v>142436</v>
      </c>
      <c r="E44" s="1">
        <v>505167</v>
      </c>
      <c r="F44" s="1">
        <v>220212</v>
      </c>
      <c r="G44" s="23">
        <v>217285</v>
      </c>
      <c r="H44" s="23">
        <v>67670</v>
      </c>
      <c r="I44" s="1">
        <v>235365</v>
      </c>
      <c r="J44" s="1">
        <v>177997</v>
      </c>
      <c r="K44" s="23">
        <v>57368</v>
      </c>
      <c r="L44" s="1">
        <v>88570</v>
      </c>
      <c r="M44" s="1">
        <v>133627</v>
      </c>
      <c r="N44">
        <v>866</v>
      </c>
      <c r="O44" s="1">
        <v>1990441</v>
      </c>
      <c r="Q44" s="1">
        <f t="shared" si="0"/>
        <v>222197</v>
      </c>
      <c r="R44" s="1"/>
      <c r="S44" s="1">
        <f t="shared" si="1"/>
        <v>342323</v>
      </c>
      <c r="T44" s="1">
        <f>'36-10-0254-01'!E64</f>
        <v>0</v>
      </c>
      <c r="V44" s="35">
        <f>D44/'T5'!B61*100</f>
        <v>13.871213404931215</v>
      </c>
      <c r="Y44" s="4">
        <f t="shared" si="2"/>
        <v>1.1610520007688743</v>
      </c>
      <c r="Z44">
        <v>1.1610520007688743</v>
      </c>
    </row>
    <row r="45" spans="1:26" x14ac:dyDescent="0.25">
      <c r="A45">
        <v>2016</v>
      </c>
      <c r="B45" s="1">
        <v>1026483</v>
      </c>
      <c r="C45" s="1">
        <v>880138</v>
      </c>
      <c r="D45" s="1">
        <v>146345</v>
      </c>
      <c r="E45" s="1">
        <v>526024</v>
      </c>
      <c r="F45" s="1">
        <v>233763</v>
      </c>
      <c r="G45" s="23">
        <v>222954</v>
      </c>
      <c r="H45" s="23">
        <v>69307</v>
      </c>
      <c r="I45" s="1">
        <v>244403</v>
      </c>
      <c r="J45" s="1">
        <v>183577</v>
      </c>
      <c r="K45" s="23">
        <v>60826</v>
      </c>
      <c r="L45" s="1">
        <v>90516</v>
      </c>
      <c r="M45" s="1">
        <v>139429</v>
      </c>
      <c r="N45" s="1">
        <v>-1320</v>
      </c>
      <c r="O45" s="1">
        <v>2025535</v>
      </c>
      <c r="Q45" s="1">
        <f t="shared" si="0"/>
        <v>229945</v>
      </c>
      <c r="R45" s="1"/>
      <c r="S45" s="1">
        <f t="shared" si="1"/>
        <v>353087</v>
      </c>
      <c r="T45" s="1">
        <f>'36-10-0254-01'!E65</f>
        <v>0</v>
      </c>
      <c r="V45" s="35">
        <f>D45/'T5'!B62*100</f>
        <v>14.25693362676245</v>
      </c>
      <c r="Y45" s="4">
        <f t="shared" si="2"/>
        <v>1.1662750614108242</v>
      </c>
      <c r="Z45">
        <v>1.1662750614108242</v>
      </c>
    </row>
    <row r="46" spans="1:26" x14ac:dyDescent="0.25">
      <c r="A46">
        <v>2017</v>
      </c>
      <c r="B46" s="1">
        <v>1069956</v>
      </c>
      <c r="C46" s="1">
        <v>922093</v>
      </c>
      <c r="D46" s="1">
        <v>147863</v>
      </c>
      <c r="E46" s="1">
        <v>571830</v>
      </c>
      <c r="F46" s="1">
        <v>278778</v>
      </c>
      <c r="G46" s="23">
        <v>222013</v>
      </c>
      <c r="H46" s="23">
        <v>71039</v>
      </c>
      <c r="I46" s="1">
        <v>252569</v>
      </c>
      <c r="J46" s="1">
        <v>190324</v>
      </c>
      <c r="K46" s="23">
        <v>62245</v>
      </c>
      <c r="L46" s="1">
        <v>96368</v>
      </c>
      <c r="M46" s="1">
        <v>149109</v>
      </c>
      <c r="N46">
        <v>809</v>
      </c>
      <c r="O46" s="1">
        <v>2140641</v>
      </c>
      <c r="Q46" s="1">
        <f t="shared" si="0"/>
        <v>245477</v>
      </c>
      <c r="R46" s="1"/>
      <c r="S46" s="1">
        <f t="shared" si="1"/>
        <v>355297</v>
      </c>
      <c r="T46" s="1">
        <f>'36-10-0254-01'!E66</f>
        <v>0</v>
      </c>
      <c r="V46" s="35">
        <f>D46/'T5'!B63*100</f>
        <v>13.819540242776338</v>
      </c>
      <c r="Y46" s="4">
        <f t="shared" si="2"/>
        <v>1.1603558426319254</v>
      </c>
      <c r="Z46">
        <v>1.1603558426319254</v>
      </c>
    </row>
    <row r="47" spans="1:26" x14ac:dyDescent="0.25">
      <c r="A47">
        <v>2018</v>
      </c>
      <c r="B47" s="1">
        <v>1126948</v>
      </c>
      <c r="C47" s="1">
        <v>971922</v>
      </c>
      <c r="D47" s="1">
        <v>155026</v>
      </c>
      <c r="E47" s="1">
        <v>593352</v>
      </c>
      <c r="F47" s="1">
        <v>289414</v>
      </c>
      <c r="G47" s="23">
        <v>229519</v>
      </c>
      <c r="H47" s="23">
        <v>74419</v>
      </c>
      <c r="I47" s="1">
        <v>260461</v>
      </c>
      <c r="J47" s="1">
        <v>194830</v>
      </c>
      <c r="K47" s="23">
        <v>65631</v>
      </c>
      <c r="L47" s="1">
        <v>99413</v>
      </c>
      <c r="M47" s="1">
        <v>151546</v>
      </c>
      <c r="N47">
        <v>-552</v>
      </c>
      <c r="O47" s="1">
        <v>2231168</v>
      </c>
      <c r="Q47" s="1">
        <f t="shared" si="0"/>
        <v>250959</v>
      </c>
      <c r="R47" s="1"/>
      <c r="S47" s="1">
        <f t="shared" si="1"/>
        <v>369569</v>
      </c>
      <c r="T47" s="1">
        <f>'36-10-0254-01'!E67</f>
        <v>0</v>
      </c>
      <c r="V47" s="35">
        <f>D47/'T5'!B64*100</f>
        <v>13.756269144627792</v>
      </c>
      <c r="Y47" s="4">
        <f t="shared" si="2"/>
        <v>1.1595045692967132</v>
      </c>
      <c r="Z47">
        <v>1.1595045692967132</v>
      </c>
    </row>
    <row r="48" spans="1:26" x14ac:dyDescent="0.25">
      <c r="A48">
        <v>2019</v>
      </c>
      <c r="B48" s="1">
        <v>1176732</v>
      </c>
      <c r="C48" s="1">
        <v>1015568</v>
      </c>
      <c r="D48" s="1">
        <v>161164</v>
      </c>
      <c r="E48" s="1">
        <v>606115</v>
      </c>
      <c r="F48" s="1">
        <v>291022</v>
      </c>
      <c r="G48" s="23">
        <v>236937</v>
      </c>
      <c r="H48" s="23">
        <v>78156</v>
      </c>
      <c r="I48" s="1">
        <v>271871</v>
      </c>
      <c r="J48" s="1">
        <v>204664</v>
      </c>
      <c r="K48" s="23">
        <v>67207</v>
      </c>
      <c r="L48" s="1">
        <v>102457</v>
      </c>
      <c r="M48" s="1">
        <v>153695</v>
      </c>
      <c r="N48">
        <v>-158</v>
      </c>
      <c r="O48" s="1">
        <v>2310712</v>
      </c>
      <c r="Q48" s="1">
        <f t="shared" si="0"/>
        <v>256152</v>
      </c>
      <c r="R48" s="1"/>
      <c r="S48" s="1">
        <f t="shared" si="1"/>
        <v>382300</v>
      </c>
      <c r="T48" s="1">
        <f>'36-10-0254-01'!E68</f>
        <v>0</v>
      </c>
      <c r="V48" s="35">
        <f>D48/'T5'!B65*100</f>
        <v>13.695896771737321</v>
      </c>
      <c r="Y48" s="4">
        <f t="shared" si="2"/>
        <v>1.1586934602114285</v>
      </c>
      <c r="Z48">
        <v>1.1586934602114285</v>
      </c>
    </row>
    <row r="49" spans="1:20" s="4" customFormat="1" x14ac:dyDescent="0.25">
      <c r="A49" s="1" t="s">
        <v>444</v>
      </c>
      <c r="B49" s="1"/>
      <c r="C49" s="1"/>
      <c r="D49" s="1"/>
      <c r="E49" s="1"/>
      <c r="F49" s="1"/>
      <c r="G49" s="23"/>
      <c r="H49" s="23"/>
      <c r="I49" s="1"/>
      <c r="J49" s="1"/>
      <c r="K49" s="23"/>
      <c r="L49" s="1"/>
      <c r="M49" s="1"/>
      <c r="O49" s="1"/>
    </row>
    <row r="50" spans="1:20" s="4" customFormat="1" x14ac:dyDescent="0.25">
      <c r="A50" s="4" t="s">
        <v>547</v>
      </c>
      <c r="B50" s="2">
        <f>100*_xlfn.RRI(15,B10,B25)</f>
        <v>5.3779040286643154</v>
      </c>
      <c r="C50" s="2">
        <f t="shared" ref="C50:T50" si="3">100*_xlfn.RRI(15,C10,C25)</f>
        <v>5.0425234429471555</v>
      </c>
      <c r="D50" s="2">
        <f t="shared" si="3"/>
        <v>8.2224794962936887</v>
      </c>
      <c r="E50" s="2">
        <f t="shared" si="3"/>
        <v>5.8988080381259467</v>
      </c>
      <c r="F50" s="2">
        <f t="shared" si="3"/>
        <v>6.3092898120932661</v>
      </c>
      <c r="G50" s="22">
        <f t="shared" si="3"/>
        <v>5.5584696854321436</v>
      </c>
      <c r="H50" s="22">
        <f t="shared" si="3"/>
        <v>5.4044660739021477</v>
      </c>
      <c r="I50" s="2">
        <f t="shared" si="3"/>
        <v>6.3259437551910436</v>
      </c>
      <c r="J50" s="2">
        <f t="shared" si="3"/>
        <v>6.4335555628310503</v>
      </c>
      <c r="K50" s="22">
        <f t="shared" si="3"/>
        <v>5.980163447609943</v>
      </c>
      <c r="L50" s="2">
        <f t="shared" si="3"/>
        <v>7.4366226711690908</v>
      </c>
      <c r="M50" s="2">
        <f t="shared" si="3"/>
        <v>6.8327833237181723</v>
      </c>
      <c r="N50" s="2">
        <f t="shared" si="3"/>
        <v>0.87607931399311667</v>
      </c>
      <c r="O50" s="2">
        <f t="shared" si="3"/>
        <v>5.8139598516210755</v>
      </c>
      <c r="P50" s="2"/>
      <c r="Q50" s="2">
        <f>100*_xlfn.RRI(15,Q10,Q25)</f>
        <v>7.0847873117463323</v>
      </c>
      <c r="R50" s="2"/>
      <c r="S50" s="2">
        <f t="shared" si="3"/>
        <v>5.6121968731226879</v>
      </c>
      <c r="T50" s="2">
        <f t="shared" si="3"/>
        <v>6.5126961392174332</v>
      </c>
    </row>
    <row r="51" spans="1:20" s="4" customFormat="1" x14ac:dyDescent="0.25">
      <c r="A51" s="4" t="s">
        <v>548</v>
      </c>
      <c r="B51" s="2">
        <f>100*_xlfn.RRI(30,B10,B40)</f>
        <v>5.1316295294011605</v>
      </c>
      <c r="C51" s="2">
        <f t="shared" ref="C51:T51" si="4">100*_xlfn.RRI(30,C10,C40)</f>
        <v>4.9547877657064809</v>
      </c>
      <c r="D51" s="2">
        <f t="shared" si="4"/>
        <v>6.6047407720140283</v>
      </c>
      <c r="E51" s="2">
        <f t="shared" si="4"/>
        <v>5.9737966191616643</v>
      </c>
      <c r="F51" s="2">
        <f t="shared" si="4"/>
        <v>6.4721283999014112</v>
      </c>
      <c r="G51" s="22">
        <f t="shared" si="4"/>
        <v>5.4283041125417819</v>
      </c>
      <c r="H51" s="22">
        <f t="shared" si="4"/>
        <v>5.6293953570970112</v>
      </c>
      <c r="I51" s="2">
        <f t="shared" si="4"/>
        <v>5.1757463414631388</v>
      </c>
      <c r="J51" s="2">
        <f t="shared" si="4"/>
        <v>5.2016555641555273</v>
      </c>
      <c r="K51" s="22">
        <f t="shared" si="4"/>
        <v>5.0937280890159586</v>
      </c>
      <c r="L51" s="2">
        <f t="shared" si="4"/>
        <v>5.3087560703259262</v>
      </c>
      <c r="M51" s="2">
        <f t="shared" si="4"/>
        <v>5.4453300002632377</v>
      </c>
      <c r="N51" s="2">
        <f t="shared" si="4"/>
        <v>3.4597024982664815</v>
      </c>
      <c r="O51" s="2">
        <f t="shared" si="4"/>
        <v>5.379620703095056</v>
      </c>
      <c r="P51" s="2"/>
      <c r="Q51" s="2">
        <f>100*_xlfn.RRI(30,Q10,Q40)</f>
        <v>5.3902585337564091</v>
      </c>
      <c r="R51" s="2"/>
      <c r="S51" s="2">
        <f>100*_xlfn.RRI(30,S10,S40)</f>
        <v>5.4065064691751319</v>
      </c>
      <c r="T51" s="2">
        <f t="shared" si="4"/>
        <v>5.9224335053299937</v>
      </c>
    </row>
    <row r="52" spans="1:20" s="4" customFormat="1" x14ac:dyDescent="0.25">
      <c r="B52" s="1"/>
      <c r="C52" s="1"/>
      <c r="D52" s="1"/>
      <c r="E52" s="1"/>
      <c r="F52" s="1"/>
      <c r="G52" s="23"/>
      <c r="H52" s="23"/>
      <c r="I52" s="1"/>
      <c r="J52" s="1"/>
      <c r="K52" s="23"/>
      <c r="L52" s="1"/>
      <c r="M52" s="1"/>
      <c r="O52" s="1"/>
    </row>
    <row r="53" spans="1:20" x14ac:dyDescent="0.25">
      <c r="O53" t="s">
        <v>594</v>
      </c>
    </row>
    <row r="54" spans="1:20" x14ac:dyDescent="0.25">
      <c r="A54" t="s">
        <v>7</v>
      </c>
      <c r="P54" s="3">
        <v>5.9224335053299937</v>
      </c>
      <c r="Q54" s="3"/>
      <c r="R54" s="3"/>
    </row>
    <row r="56" spans="1:20" x14ac:dyDescent="0.25">
      <c r="A56" t="s">
        <v>8</v>
      </c>
    </row>
    <row r="57" spans="1:20" x14ac:dyDescent="0.25">
      <c r="A57">
        <v>1</v>
      </c>
      <c r="B57" t="s">
        <v>266</v>
      </c>
    </row>
    <row r="59" spans="1:20" x14ac:dyDescent="0.25">
      <c r="A59" t="s">
        <v>267</v>
      </c>
    </row>
    <row r="60" spans="1:20" x14ac:dyDescent="0.25">
      <c r="A60" s="19" t="s">
        <v>268</v>
      </c>
    </row>
    <row r="61" spans="1:20" x14ac:dyDescent="0.25">
      <c r="A61" t="s">
        <v>269</v>
      </c>
    </row>
  </sheetData>
  <hyperlinks>
    <hyperlink ref="A60" r:id="rId1" xr:uid="{D566F271-D4DD-4728-853C-147C98A94533}"/>
  </hyperlinks>
  <pageMargins left="0.7" right="0.7" top="0.75" bottom="0.75" header="0.3" footer="0.3"/>
  <pageSetup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015D-2D30-45BD-B7A6-6BFC416A6CAB}">
  <dimension ref="A1:H68"/>
  <sheetViews>
    <sheetView workbookViewId="0">
      <selection activeCell="A5" sqref="A5"/>
    </sheetView>
  </sheetViews>
  <sheetFormatPr defaultRowHeight="15" x14ac:dyDescent="0.25"/>
  <cols>
    <col min="1" max="1" width="13" customWidth="1"/>
    <col min="2" max="4" width="20.42578125" customWidth="1"/>
  </cols>
  <sheetData>
    <row r="1" spans="1:8" x14ac:dyDescent="0.25">
      <c r="A1" t="s">
        <v>446</v>
      </c>
    </row>
    <row r="2" spans="1:8" x14ac:dyDescent="0.25">
      <c r="A2" t="s">
        <v>0</v>
      </c>
    </row>
    <row r="3" spans="1:8" x14ac:dyDescent="0.25">
      <c r="A3" t="s">
        <v>447</v>
      </c>
    </row>
    <row r="4" spans="1:8" x14ac:dyDescent="0.25">
      <c r="A4" t="s">
        <v>209</v>
      </c>
    </row>
    <row r="6" spans="1:8" ht="30" x14ac:dyDescent="0.25">
      <c r="B6" s="17" t="s">
        <v>272</v>
      </c>
      <c r="C6" s="17" t="s">
        <v>448</v>
      </c>
    </row>
    <row r="7" spans="1:8" ht="45" x14ac:dyDescent="0.25">
      <c r="B7" s="10" t="s">
        <v>449</v>
      </c>
      <c r="C7" s="10" t="s">
        <v>449</v>
      </c>
    </row>
    <row r="8" spans="1:8" x14ac:dyDescent="0.25">
      <c r="A8" t="s">
        <v>4</v>
      </c>
      <c r="B8" t="s">
        <v>2</v>
      </c>
      <c r="C8" t="s">
        <v>2</v>
      </c>
      <c r="G8" t="s">
        <v>498</v>
      </c>
      <c r="H8" t="s">
        <v>499</v>
      </c>
    </row>
    <row r="9" spans="1:8" x14ac:dyDescent="0.25">
      <c r="B9" t="s">
        <v>212</v>
      </c>
      <c r="E9" t="s">
        <v>471</v>
      </c>
      <c r="G9" s="3">
        <f>100*_xlfn.RRI(30,B30,B60)</f>
        <v>5.3484697021749517</v>
      </c>
      <c r="H9" s="3">
        <f>100*_xlfn.RRI(30,C30,C60)</f>
        <v>2.4976420825192802</v>
      </c>
    </row>
    <row r="10" spans="1:8" x14ac:dyDescent="0.25">
      <c r="A10">
        <v>1961</v>
      </c>
      <c r="B10" s="1">
        <v>41173</v>
      </c>
      <c r="C10" s="1">
        <v>264475</v>
      </c>
      <c r="G10" s="3">
        <v>5.3484697021749517</v>
      </c>
    </row>
    <row r="11" spans="1:8" x14ac:dyDescent="0.25">
      <c r="A11">
        <v>1962</v>
      </c>
      <c r="B11" s="1">
        <v>44665</v>
      </c>
      <c r="C11" s="1">
        <v>282972</v>
      </c>
    </row>
    <row r="12" spans="1:8" x14ac:dyDescent="0.25">
      <c r="A12">
        <v>1963</v>
      </c>
      <c r="B12" s="1">
        <v>47961</v>
      </c>
      <c r="C12" s="1">
        <v>297989</v>
      </c>
    </row>
    <row r="13" spans="1:8" x14ac:dyDescent="0.25">
      <c r="A13">
        <v>1964</v>
      </c>
      <c r="B13" s="1">
        <v>52549</v>
      </c>
      <c r="C13" s="1">
        <v>317283</v>
      </c>
    </row>
    <row r="14" spans="1:8" x14ac:dyDescent="0.25">
      <c r="A14">
        <v>1965</v>
      </c>
      <c r="B14" s="1">
        <v>57930</v>
      </c>
      <c r="C14" s="1">
        <v>337487</v>
      </c>
    </row>
    <row r="15" spans="1:8" x14ac:dyDescent="0.25">
      <c r="A15">
        <v>1966</v>
      </c>
      <c r="B15" s="1">
        <v>64818</v>
      </c>
      <c r="C15" s="1">
        <v>359913</v>
      </c>
    </row>
    <row r="16" spans="1:8" x14ac:dyDescent="0.25">
      <c r="A16">
        <v>1967</v>
      </c>
      <c r="B16" s="1">
        <v>69698</v>
      </c>
      <c r="C16" s="1">
        <v>370406</v>
      </c>
    </row>
    <row r="17" spans="1:3" x14ac:dyDescent="0.25">
      <c r="A17">
        <v>1968</v>
      </c>
      <c r="B17" s="1">
        <v>76131</v>
      </c>
      <c r="C17" s="1">
        <v>388481</v>
      </c>
    </row>
    <row r="18" spans="1:3" x14ac:dyDescent="0.25">
      <c r="A18">
        <v>1969</v>
      </c>
      <c r="B18" s="1">
        <v>83825</v>
      </c>
      <c r="C18" s="1">
        <v>408033</v>
      </c>
    </row>
    <row r="19" spans="1:3" x14ac:dyDescent="0.25">
      <c r="A19">
        <v>1970</v>
      </c>
      <c r="B19" s="1">
        <v>90179</v>
      </c>
      <c r="C19" s="1">
        <v>420398</v>
      </c>
    </row>
    <row r="20" spans="1:3" x14ac:dyDescent="0.25">
      <c r="A20">
        <v>1971</v>
      </c>
      <c r="B20" s="1">
        <v>98429</v>
      </c>
      <c r="C20" s="1">
        <v>437709</v>
      </c>
    </row>
    <row r="21" spans="1:3" x14ac:dyDescent="0.25">
      <c r="A21">
        <v>1972</v>
      </c>
      <c r="B21" s="1">
        <v>109913</v>
      </c>
      <c r="C21" s="1">
        <v>461546</v>
      </c>
    </row>
    <row r="22" spans="1:3" x14ac:dyDescent="0.25">
      <c r="A22">
        <v>1973</v>
      </c>
      <c r="B22" s="1">
        <v>128956</v>
      </c>
      <c r="C22" s="1">
        <v>493689</v>
      </c>
    </row>
    <row r="23" spans="1:3" x14ac:dyDescent="0.25">
      <c r="A23">
        <v>1974</v>
      </c>
      <c r="B23" s="1">
        <v>154038</v>
      </c>
      <c r="C23" s="1">
        <v>511911</v>
      </c>
    </row>
    <row r="24" spans="1:3" x14ac:dyDescent="0.25">
      <c r="A24">
        <v>1975</v>
      </c>
      <c r="B24" s="1">
        <v>173621</v>
      </c>
      <c r="C24" s="1">
        <v>521243</v>
      </c>
    </row>
    <row r="25" spans="1:3" x14ac:dyDescent="0.25">
      <c r="A25">
        <v>1976</v>
      </c>
      <c r="B25" s="1">
        <v>199994</v>
      </c>
      <c r="C25" s="1">
        <v>548344</v>
      </c>
    </row>
    <row r="26" spans="1:3" x14ac:dyDescent="0.25">
      <c r="A26">
        <v>1977</v>
      </c>
      <c r="B26" s="1">
        <v>220973</v>
      </c>
      <c r="C26" s="1">
        <v>567307</v>
      </c>
    </row>
    <row r="27" spans="1:3" x14ac:dyDescent="0.25">
      <c r="A27">
        <v>1978</v>
      </c>
      <c r="B27" s="1">
        <v>244877</v>
      </c>
      <c r="C27" s="1">
        <v>589736</v>
      </c>
    </row>
    <row r="28" spans="1:3" x14ac:dyDescent="0.25">
      <c r="A28">
        <v>1979</v>
      </c>
      <c r="B28" s="1">
        <v>279577</v>
      </c>
      <c r="C28" s="1">
        <v>612175</v>
      </c>
    </row>
    <row r="29" spans="1:3" x14ac:dyDescent="0.25">
      <c r="A29">
        <v>1980</v>
      </c>
      <c r="B29" s="1">
        <v>314390</v>
      </c>
      <c r="C29" s="1">
        <v>625414</v>
      </c>
    </row>
    <row r="30" spans="1:3" x14ac:dyDescent="0.25">
      <c r="A30">
        <v>1981</v>
      </c>
      <c r="B30" s="1">
        <v>360471</v>
      </c>
      <c r="C30" s="1">
        <v>647323</v>
      </c>
    </row>
    <row r="31" spans="1:3" x14ac:dyDescent="0.25">
      <c r="A31">
        <v>1982</v>
      </c>
      <c r="B31" s="1">
        <v>379859</v>
      </c>
      <c r="C31" s="1">
        <v>628816</v>
      </c>
    </row>
    <row r="32" spans="1:3" x14ac:dyDescent="0.25">
      <c r="A32">
        <v>1983</v>
      </c>
      <c r="B32" s="1">
        <v>411386</v>
      </c>
      <c r="C32" s="1">
        <v>645906</v>
      </c>
    </row>
    <row r="33" spans="1:3" x14ac:dyDescent="0.25">
      <c r="A33">
        <v>1984</v>
      </c>
      <c r="B33" s="1">
        <v>449582</v>
      </c>
      <c r="C33" s="1">
        <v>683462</v>
      </c>
    </row>
    <row r="34" spans="1:3" x14ac:dyDescent="0.25">
      <c r="A34">
        <v>1985</v>
      </c>
      <c r="B34" s="1">
        <v>485714</v>
      </c>
      <c r="C34" s="1">
        <v>716132</v>
      </c>
    </row>
    <row r="35" spans="1:3" x14ac:dyDescent="0.25">
      <c r="A35">
        <v>1986</v>
      </c>
      <c r="B35" s="1">
        <v>512541</v>
      </c>
      <c r="C35" s="1">
        <v>733468</v>
      </c>
    </row>
    <row r="36" spans="1:3" x14ac:dyDescent="0.25">
      <c r="A36">
        <v>1987</v>
      </c>
      <c r="B36" s="1">
        <v>558949</v>
      </c>
      <c r="C36" s="1">
        <v>764664</v>
      </c>
    </row>
    <row r="37" spans="1:3" x14ac:dyDescent="0.25">
      <c r="A37">
        <v>1988</v>
      </c>
      <c r="B37" s="1">
        <v>613094</v>
      </c>
      <c r="C37" s="1">
        <v>802702</v>
      </c>
    </row>
    <row r="38" spans="1:3" x14ac:dyDescent="0.25">
      <c r="A38">
        <v>1989</v>
      </c>
      <c r="B38" s="1">
        <v>657728</v>
      </c>
      <c r="C38" s="1">
        <v>823728</v>
      </c>
    </row>
    <row r="39" spans="1:3" x14ac:dyDescent="0.25">
      <c r="A39">
        <v>1990</v>
      </c>
      <c r="B39" s="1">
        <v>679921</v>
      </c>
      <c r="C39" s="1">
        <v>825318</v>
      </c>
    </row>
    <row r="40" spans="1:3" x14ac:dyDescent="0.25">
      <c r="A40">
        <v>1991</v>
      </c>
      <c r="B40" s="1">
        <v>685367</v>
      </c>
      <c r="C40" s="1">
        <v>808051</v>
      </c>
    </row>
    <row r="41" spans="1:3" x14ac:dyDescent="0.25">
      <c r="A41">
        <v>1992</v>
      </c>
      <c r="B41" s="1">
        <v>700480</v>
      </c>
      <c r="C41" s="1">
        <v>815123</v>
      </c>
    </row>
    <row r="42" spans="1:3" x14ac:dyDescent="0.25">
      <c r="A42">
        <v>1993</v>
      </c>
      <c r="B42" s="1">
        <v>727184</v>
      </c>
      <c r="C42" s="1">
        <v>834185</v>
      </c>
    </row>
    <row r="43" spans="1:3" x14ac:dyDescent="0.25">
      <c r="A43">
        <v>1994</v>
      </c>
      <c r="B43" s="1">
        <v>770873</v>
      </c>
      <c r="C43" s="1">
        <v>874261</v>
      </c>
    </row>
    <row r="44" spans="1:3" x14ac:dyDescent="0.25">
      <c r="A44">
        <v>1995</v>
      </c>
      <c r="B44" s="1">
        <v>810426</v>
      </c>
      <c r="C44" s="1">
        <v>898814</v>
      </c>
    </row>
    <row r="45" spans="1:3" x14ac:dyDescent="0.25">
      <c r="A45">
        <v>1996</v>
      </c>
      <c r="B45" s="1">
        <v>836864</v>
      </c>
      <c r="C45" s="1">
        <v>913364</v>
      </c>
    </row>
    <row r="46" spans="1:3" x14ac:dyDescent="0.25">
      <c r="A46">
        <v>1997</v>
      </c>
      <c r="B46" s="1">
        <v>882733</v>
      </c>
      <c r="C46" s="1">
        <v>951962</v>
      </c>
    </row>
    <row r="47" spans="1:3" x14ac:dyDescent="0.25">
      <c r="A47">
        <v>1998</v>
      </c>
      <c r="B47" s="1">
        <v>914973</v>
      </c>
      <c r="C47" s="1">
        <v>990968</v>
      </c>
    </row>
    <row r="48" spans="1:3" x14ac:dyDescent="0.25">
      <c r="A48">
        <v>1999</v>
      </c>
      <c r="B48" s="1">
        <v>982441</v>
      </c>
      <c r="C48" s="1">
        <v>1045786</v>
      </c>
    </row>
    <row r="49" spans="1:3" x14ac:dyDescent="0.25">
      <c r="A49">
        <v>2000</v>
      </c>
      <c r="B49" s="1">
        <v>1076577</v>
      </c>
      <c r="C49" s="1">
        <v>1100515</v>
      </c>
    </row>
    <row r="50" spans="1:3" x14ac:dyDescent="0.25">
      <c r="A50">
        <v>2001</v>
      </c>
      <c r="B50" s="1">
        <v>1108048</v>
      </c>
      <c r="C50" s="1">
        <v>1120146</v>
      </c>
    </row>
    <row r="51" spans="1:3" x14ac:dyDescent="0.25">
      <c r="A51">
        <v>2002</v>
      </c>
      <c r="B51" s="1">
        <v>1152905</v>
      </c>
      <c r="C51" s="1">
        <v>1152905</v>
      </c>
    </row>
    <row r="52" spans="1:3" x14ac:dyDescent="0.25">
      <c r="A52">
        <v>2003</v>
      </c>
      <c r="B52" s="1">
        <v>1213175</v>
      </c>
      <c r="C52" s="1">
        <v>1174592</v>
      </c>
    </row>
    <row r="53" spans="1:3" x14ac:dyDescent="0.25">
      <c r="A53">
        <v>2004</v>
      </c>
      <c r="B53" s="1">
        <v>1290906</v>
      </c>
      <c r="C53" s="1">
        <v>1211239</v>
      </c>
    </row>
    <row r="54" spans="1:3" x14ac:dyDescent="0.25">
      <c r="A54">
        <v>2005</v>
      </c>
      <c r="B54" s="1">
        <v>1373845</v>
      </c>
      <c r="C54" s="1">
        <v>1247807</v>
      </c>
    </row>
    <row r="55" spans="1:3" x14ac:dyDescent="0.25">
      <c r="A55">
        <v>2006</v>
      </c>
      <c r="B55" s="1">
        <v>1450405</v>
      </c>
      <c r="C55" s="1">
        <v>1283033</v>
      </c>
    </row>
    <row r="56" spans="1:3" x14ac:dyDescent="0.25">
      <c r="A56">
        <v>2007</v>
      </c>
      <c r="B56" s="1">
        <v>1529589</v>
      </c>
      <c r="C56" s="1">
        <v>1311260</v>
      </c>
    </row>
    <row r="57" spans="1:3" x14ac:dyDescent="0.25">
      <c r="A57">
        <v>2008</v>
      </c>
      <c r="B57" s="1">
        <v>1603418</v>
      </c>
      <c r="C57" s="1">
        <v>1320291</v>
      </c>
    </row>
    <row r="58" spans="1:3" x14ac:dyDescent="0.25">
      <c r="A58">
        <v>2009</v>
      </c>
      <c r="B58" s="1">
        <v>1528985</v>
      </c>
      <c r="C58" s="1">
        <v>1283722</v>
      </c>
    </row>
    <row r="59" spans="1:3" x14ac:dyDescent="0.25">
      <c r="A59">
        <v>2010</v>
      </c>
      <c r="B59" s="1">
        <v>1624608</v>
      </c>
      <c r="C59" s="1">
        <v>1324993</v>
      </c>
    </row>
    <row r="60" spans="1:3" x14ac:dyDescent="0.25">
      <c r="A60">
        <v>2011</v>
      </c>
      <c r="B60" s="1">
        <v>1720748</v>
      </c>
      <c r="C60" s="1">
        <v>1356867</v>
      </c>
    </row>
    <row r="62" spans="1:3" x14ac:dyDescent="0.25">
      <c r="A62" t="s">
        <v>7</v>
      </c>
    </row>
    <row r="64" spans="1:3" x14ac:dyDescent="0.25">
      <c r="A64" t="s">
        <v>8</v>
      </c>
    </row>
    <row r="66" spans="1:1" x14ac:dyDescent="0.25">
      <c r="A66" t="s">
        <v>450</v>
      </c>
    </row>
    <row r="67" spans="1:1" x14ac:dyDescent="0.25">
      <c r="A67" t="s">
        <v>451</v>
      </c>
    </row>
    <row r="68" spans="1:1" x14ac:dyDescent="0.25">
      <c r="A68" t="s">
        <v>452</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95307-A13D-485A-9B18-EC4AB9FC7014}">
  <dimension ref="A1:H57"/>
  <sheetViews>
    <sheetView workbookViewId="0">
      <selection activeCell="A4" sqref="A4"/>
    </sheetView>
  </sheetViews>
  <sheetFormatPr defaultRowHeight="15" x14ac:dyDescent="0.25"/>
  <cols>
    <col min="1" max="3" width="13.140625" customWidth="1"/>
  </cols>
  <sheetData>
    <row r="1" spans="1:8" x14ac:dyDescent="0.25">
      <c r="A1" s="4" t="s">
        <v>648</v>
      </c>
    </row>
    <row r="2" spans="1:8" x14ac:dyDescent="0.25">
      <c r="A2" t="s">
        <v>0</v>
      </c>
    </row>
    <row r="3" spans="1:8" x14ac:dyDescent="0.25">
      <c r="A3" t="s">
        <v>270</v>
      </c>
    </row>
    <row r="4" spans="1:8" x14ac:dyDescent="0.25">
      <c r="A4" t="s">
        <v>1</v>
      </c>
    </row>
    <row r="6" spans="1:8" x14ac:dyDescent="0.25">
      <c r="B6" t="s">
        <v>264</v>
      </c>
    </row>
    <row r="7" spans="1:8" ht="30" x14ac:dyDescent="0.25">
      <c r="B7" s="17" t="s">
        <v>271</v>
      </c>
      <c r="C7" s="5" t="s">
        <v>272</v>
      </c>
    </row>
    <row r="8" spans="1:8" ht="60" x14ac:dyDescent="0.25">
      <c r="A8" t="s">
        <v>4</v>
      </c>
      <c r="B8" s="10" t="s">
        <v>273</v>
      </c>
      <c r="C8" s="10" t="s">
        <v>273</v>
      </c>
      <c r="G8" t="s">
        <v>499</v>
      </c>
      <c r="H8" t="s">
        <v>498</v>
      </c>
    </row>
    <row r="9" spans="1:8" x14ac:dyDescent="0.25">
      <c r="B9" t="s">
        <v>212</v>
      </c>
      <c r="E9" t="s">
        <v>471</v>
      </c>
      <c r="G9" s="3">
        <f>100*_xlfn.RRI(30,B10,B40)</f>
        <v>2.4393477296637434</v>
      </c>
      <c r="H9" s="14">
        <f>100*_xlfn.RRI(30,C10,C40)</f>
        <v>5.379620703095056</v>
      </c>
    </row>
    <row r="10" spans="1:8" x14ac:dyDescent="0.25">
      <c r="A10">
        <v>1981</v>
      </c>
      <c r="B10" s="1">
        <v>871367</v>
      </c>
      <c r="C10" s="1">
        <v>368358</v>
      </c>
      <c r="H10" s="14">
        <v>5.379620703095056</v>
      </c>
    </row>
    <row r="11" spans="1:8" x14ac:dyDescent="0.25">
      <c r="A11">
        <v>1982</v>
      </c>
      <c r="B11" s="1">
        <v>843594</v>
      </c>
      <c r="C11" s="1">
        <v>388181</v>
      </c>
    </row>
    <row r="12" spans="1:8" x14ac:dyDescent="0.25">
      <c r="A12">
        <v>1983</v>
      </c>
      <c r="B12" s="1">
        <v>865539</v>
      </c>
      <c r="C12" s="1">
        <v>421316</v>
      </c>
    </row>
    <row r="13" spans="1:8" x14ac:dyDescent="0.25">
      <c r="A13">
        <v>1984</v>
      </c>
      <c r="B13" s="1">
        <v>916679</v>
      </c>
      <c r="C13" s="1">
        <v>461986</v>
      </c>
    </row>
    <row r="14" spans="1:8" x14ac:dyDescent="0.25">
      <c r="A14">
        <v>1985</v>
      </c>
      <c r="B14" s="1">
        <v>960106</v>
      </c>
      <c r="C14" s="1">
        <v>500027</v>
      </c>
    </row>
    <row r="15" spans="1:8" x14ac:dyDescent="0.25">
      <c r="A15">
        <v>1986</v>
      </c>
      <c r="B15" s="1">
        <v>980700</v>
      </c>
      <c r="C15" s="1">
        <v>526630</v>
      </c>
    </row>
    <row r="16" spans="1:8" x14ac:dyDescent="0.25">
      <c r="A16">
        <v>1987</v>
      </c>
      <c r="B16" s="1">
        <v>1020643</v>
      </c>
      <c r="C16" s="1">
        <v>574336</v>
      </c>
    </row>
    <row r="17" spans="1:3" x14ac:dyDescent="0.25">
      <c r="A17">
        <v>1988</v>
      </c>
      <c r="B17" s="1">
        <v>1065655</v>
      </c>
      <c r="C17" s="1">
        <v>626894</v>
      </c>
    </row>
    <row r="18" spans="1:3" x14ac:dyDescent="0.25">
      <c r="A18">
        <v>1989</v>
      </c>
      <c r="B18" s="1">
        <v>1090346</v>
      </c>
      <c r="C18" s="1">
        <v>671579</v>
      </c>
    </row>
    <row r="19" spans="1:3" x14ac:dyDescent="0.25">
      <c r="A19">
        <v>1990</v>
      </c>
      <c r="B19" s="1">
        <v>1092141</v>
      </c>
      <c r="C19" s="1">
        <v>695501</v>
      </c>
    </row>
    <row r="20" spans="1:3" x14ac:dyDescent="0.25">
      <c r="A20">
        <v>1991</v>
      </c>
      <c r="B20" s="1">
        <v>1069358</v>
      </c>
      <c r="C20" s="1">
        <v>701773</v>
      </c>
    </row>
    <row r="21" spans="1:3" x14ac:dyDescent="0.25">
      <c r="A21">
        <v>1992</v>
      </c>
      <c r="B21" s="1">
        <v>1078985</v>
      </c>
      <c r="C21" s="1">
        <v>718436</v>
      </c>
    </row>
    <row r="22" spans="1:3" x14ac:dyDescent="0.25">
      <c r="A22">
        <v>1993</v>
      </c>
      <c r="B22" s="1">
        <v>1107696</v>
      </c>
      <c r="C22" s="1">
        <v>747037</v>
      </c>
    </row>
    <row r="23" spans="1:3" x14ac:dyDescent="0.25">
      <c r="A23">
        <v>1994</v>
      </c>
      <c r="B23" s="1">
        <v>1157481</v>
      </c>
      <c r="C23" s="1">
        <v>791972</v>
      </c>
    </row>
    <row r="24" spans="1:3" x14ac:dyDescent="0.25">
      <c r="A24">
        <v>1995</v>
      </c>
      <c r="B24" s="1">
        <v>1188663</v>
      </c>
      <c r="C24" s="1">
        <v>831621</v>
      </c>
    </row>
    <row r="25" spans="1:3" x14ac:dyDescent="0.25">
      <c r="A25">
        <v>1996</v>
      </c>
      <c r="B25" s="1">
        <v>1207909</v>
      </c>
      <c r="C25" s="1">
        <v>859834</v>
      </c>
    </row>
    <row r="26" spans="1:3" x14ac:dyDescent="0.25">
      <c r="A26">
        <v>1997</v>
      </c>
      <c r="B26" s="1">
        <v>1259608</v>
      </c>
      <c r="C26" s="1">
        <v>906926</v>
      </c>
    </row>
    <row r="27" spans="1:3" x14ac:dyDescent="0.25">
      <c r="A27">
        <v>1998</v>
      </c>
      <c r="B27" s="1">
        <v>1308685</v>
      </c>
      <c r="C27" s="1">
        <v>940548</v>
      </c>
    </row>
    <row r="28" spans="1:3" x14ac:dyDescent="0.25">
      <c r="A28">
        <v>1999</v>
      </c>
      <c r="B28" s="1">
        <v>1376251</v>
      </c>
      <c r="C28" s="1">
        <v>1007927</v>
      </c>
    </row>
    <row r="29" spans="1:3" x14ac:dyDescent="0.25">
      <c r="A29">
        <v>2000</v>
      </c>
      <c r="B29" s="1">
        <v>1447508</v>
      </c>
      <c r="C29" s="1">
        <v>1106071</v>
      </c>
    </row>
    <row r="30" spans="1:3" x14ac:dyDescent="0.25">
      <c r="A30">
        <v>2001</v>
      </c>
      <c r="B30" s="1">
        <v>1473418</v>
      </c>
      <c r="C30" s="1">
        <v>1144543</v>
      </c>
    </row>
    <row r="31" spans="1:3" x14ac:dyDescent="0.25">
      <c r="A31">
        <v>2002</v>
      </c>
      <c r="B31" s="1">
        <v>1517887</v>
      </c>
      <c r="C31" s="1">
        <v>1193694</v>
      </c>
    </row>
    <row r="32" spans="1:3" x14ac:dyDescent="0.25">
      <c r="A32">
        <v>2003</v>
      </c>
      <c r="B32" s="1">
        <v>1545232</v>
      </c>
      <c r="C32" s="1">
        <v>1254747</v>
      </c>
    </row>
    <row r="33" spans="1:3" x14ac:dyDescent="0.25">
      <c r="A33">
        <v>2004</v>
      </c>
      <c r="B33" s="1">
        <v>1592933</v>
      </c>
      <c r="C33" s="1">
        <v>1335731</v>
      </c>
    </row>
    <row r="34" spans="1:3" x14ac:dyDescent="0.25">
      <c r="A34">
        <v>2005</v>
      </c>
      <c r="B34" s="1">
        <v>1643973</v>
      </c>
      <c r="C34" s="1">
        <v>1421590</v>
      </c>
    </row>
    <row r="35" spans="1:3" x14ac:dyDescent="0.25">
      <c r="A35">
        <v>2006</v>
      </c>
      <c r="B35" s="1">
        <v>1687281</v>
      </c>
      <c r="C35" s="1">
        <v>1496604</v>
      </c>
    </row>
    <row r="36" spans="1:3" x14ac:dyDescent="0.25">
      <c r="A36">
        <v>2007</v>
      </c>
      <c r="B36" s="1">
        <v>1722238</v>
      </c>
      <c r="C36" s="1">
        <v>1577661</v>
      </c>
    </row>
    <row r="37" spans="1:3" x14ac:dyDescent="0.25">
      <c r="A37">
        <v>2008</v>
      </c>
      <c r="B37" s="1">
        <v>1739534</v>
      </c>
      <c r="C37" s="1">
        <v>1657041</v>
      </c>
    </row>
    <row r="38" spans="1:3" x14ac:dyDescent="0.25">
      <c r="A38">
        <v>2009</v>
      </c>
      <c r="B38" s="1">
        <v>1688636</v>
      </c>
      <c r="C38" s="1">
        <v>1571334</v>
      </c>
    </row>
    <row r="39" spans="1:3" x14ac:dyDescent="0.25">
      <c r="A39">
        <v>2010</v>
      </c>
      <c r="B39" s="1">
        <v>1740814</v>
      </c>
      <c r="C39" s="1">
        <v>1666048</v>
      </c>
    </row>
    <row r="40" spans="1:3" x14ac:dyDescent="0.25">
      <c r="A40">
        <v>2011</v>
      </c>
      <c r="B40" s="1">
        <v>1795582</v>
      </c>
      <c r="C40" s="1">
        <v>1774063</v>
      </c>
    </row>
    <row r="41" spans="1:3" x14ac:dyDescent="0.25">
      <c r="A41">
        <v>2012</v>
      </c>
      <c r="B41" s="1">
        <v>1827201</v>
      </c>
      <c r="C41" s="1">
        <v>1827201</v>
      </c>
    </row>
    <row r="42" spans="1:3" x14ac:dyDescent="0.25">
      <c r="A42">
        <v>2013</v>
      </c>
      <c r="B42" s="1">
        <v>1869759</v>
      </c>
      <c r="C42" s="1">
        <v>1902247</v>
      </c>
    </row>
    <row r="43" spans="1:3" x14ac:dyDescent="0.25">
      <c r="A43">
        <v>2014</v>
      </c>
      <c r="B43" s="1">
        <v>1923422</v>
      </c>
      <c r="C43" s="1">
        <v>1994898</v>
      </c>
    </row>
    <row r="44" spans="1:3" x14ac:dyDescent="0.25">
      <c r="A44">
        <v>2015</v>
      </c>
      <c r="B44" s="1">
        <v>1936100</v>
      </c>
      <c r="C44" s="1">
        <v>1990441</v>
      </c>
    </row>
    <row r="45" spans="1:3" x14ac:dyDescent="0.25">
      <c r="A45">
        <v>2016</v>
      </c>
      <c r="B45" s="1">
        <v>1955488</v>
      </c>
      <c r="C45" s="1">
        <v>2025535</v>
      </c>
    </row>
    <row r="46" spans="1:3" x14ac:dyDescent="0.25">
      <c r="A46">
        <v>2017</v>
      </c>
      <c r="B46" s="1">
        <v>2014933</v>
      </c>
      <c r="C46" s="1">
        <v>2140641</v>
      </c>
    </row>
    <row r="47" spans="1:3" x14ac:dyDescent="0.25">
      <c r="A47">
        <v>2018</v>
      </c>
      <c r="B47" s="1">
        <v>2063887</v>
      </c>
      <c r="C47" s="1">
        <v>2231168</v>
      </c>
    </row>
    <row r="48" spans="1:3" x14ac:dyDescent="0.25">
      <c r="A48">
        <v>2019</v>
      </c>
      <c r="B48" s="1">
        <v>2102304</v>
      </c>
      <c r="C48" s="1">
        <v>2310712</v>
      </c>
    </row>
    <row r="50" spans="1:2" x14ac:dyDescent="0.25">
      <c r="A50" t="s">
        <v>7</v>
      </c>
    </row>
    <row r="52" spans="1:2" x14ac:dyDescent="0.25">
      <c r="A52" t="s">
        <v>8</v>
      </c>
    </row>
    <row r="53" spans="1:2" x14ac:dyDescent="0.25">
      <c r="A53">
        <v>1</v>
      </c>
      <c r="B53" t="s">
        <v>266</v>
      </c>
    </row>
    <row r="55" spans="1:2" x14ac:dyDescent="0.25">
      <c r="A55" t="s">
        <v>274</v>
      </c>
    </row>
    <row r="56" spans="1:2" x14ac:dyDescent="0.25">
      <c r="A56" t="s">
        <v>275</v>
      </c>
    </row>
    <row r="57" spans="1:2" x14ac:dyDescent="0.25">
      <c r="A57" t="s">
        <v>276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45A25-C1B2-498D-9BCD-5613FC473CAB}">
  <dimension ref="A1:BE58"/>
  <sheetViews>
    <sheetView workbookViewId="0"/>
  </sheetViews>
  <sheetFormatPr defaultColWidth="9.140625" defaultRowHeight="15" x14ac:dyDescent="0.25"/>
  <cols>
    <col min="1" max="53" width="9.140625" style="4"/>
    <col min="54" max="57" width="12.140625" style="4" customWidth="1"/>
    <col min="58" max="16384" width="9.140625" style="4"/>
  </cols>
  <sheetData>
    <row r="1" spans="1:53" x14ac:dyDescent="0.25">
      <c r="A1" s="4" t="s">
        <v>603</v>
      </c>
    </row>
    <row r="2" spans="1:53" x14ac:dyDescent="0.25">
      <c r="A2" s="4" t="s">
        <v>0</v>
      </c>
    </row>
    <row r="3" spans="1:53" x14ac:dyDescent="0.25">
      <c r="A3" s="4" t="s">
        <v>604</v>
      </c>
    </row>
    <row r="4" spans="1:53" x14ac:dyDescent="0.25">
      <c r="A4" s="4" t="s">
        <v>605</v>
      </c>
    </row>
    <row r="5" spans="1:53" x14ac:dyDescent="0.25">
      <c r="A5" s="4" t="s">
        <v>606</v>
      </c>
    </row>
    <row r="7" spans="1:53" x14ac:dyDescent="0.25">
      <c r="B7" s="4" t="s">
        <v>607</v>
      </c>
      <c r="F7" s="4" t="s">
        <v>608</v>
      </c>
      <c r="J7" s="4" t="s">
        <v>609</v>
      </c>
      <c r="N7" s="4" t="s">
        <v>610</v>
      </c>
      <c r="R7" s="4" t="s">
        <v>611</v>
      </c>
      <c r="V7" s="4" t="s">
        <v>612</v>
      </c>
      <c r="Z7" s="4" t="s">
        <v>613</v>
      </c>
      <c r="AD7" s="4" t="s">
        <v>614</v>
      </c>
      <c r="AH7" s="4" t="s">
        <v>615</v>
      </c>
      <c r="AL7" s="4" t="s">
        <v>616</v>
      </c>
      <c r="AP7" s="4" t="s">
        <v>617</v>
      </c>
      <c r="AT7" s="4" t="s">
        <v>618</v>
      </c>
      <c r="AX7" s="4" t="s">
        <v>619</v>
      </c>
    </row>
    <row r="8" spans="1:53" x14ac:dyDescent="0.25">
      <c r="B8" s="4" t="s">
        <v>221</v>
      </c>
      <c r="F8" s="4" t="s">
        <v>221</v>
      </c>
      <c r="J8" s="4" t="s">
        <v>221</v>
      </c>
      <c r="N8" s="4" t="s">
        <v>221</v>
      </c>
      <c r="R8" s="4" t="s">
        <v>221</v>
      </c>
      <c r="V8" s="4" t="s">
        <v>221</v>
      </c>
      <c r="Z8" s="4" t="s">
        <v>221</v>
      </c>
      <c r="AD8" s="4" t="s">
        <v>221</v>
      </c>
      <c r="AH8" s="4" t="s">
        <v>221</v>
      </c>
      <c r="AL8" s="4" t="s">
        <v>221</v>
      </c>
      <c r="AP8" s="4" t="s">
        <v>221</v>
      </c>
      <c r="AT8" s="4" t="s">
        <v>221</v>
      </c>
      <c r="AX8" s="4" t="s">
        <v>221</v>
      </c>
    </row>
    <row r="9" spans="1:53" x14ac:dyDescent="0.25">
      <c r="A9" s="4" t="s">
        <v>4</v>
      </c>
      <c r="B9" s="4" t="s">
        <v>620</v>
      </c>
      <c r="C9" s="4" t="s">
        <v>621</v>
      </c>
      <c r="D9" s="4" t="s">
        <v>622</v>
      </c>
      <c r="E9" s="4" t="s">
        <v>623</v>
      </c>
      <c r="F9" s="4" t="s">
        <v>620</v>
      </c>
      <c r="G9" s="4" t="s">
        <v>621</v>
      </c>
      <c r="H9" s="4" t="s">
        <v>622</v>
      </c>
      <c r="I9" s="4" t="s">
        <v>623</v>
      </c>
      <c r="J9" s="4" t="s">
        <v>620</v>
      </c>
      <c r="K9" s="4" t="s">
        <v>621</v>
      </c>
      <c r="L9" s="4" t="s">
        <v>622</v>
      </c>
      <c r="M9" s="4" t="s">
        <v>623</v>
      </c>
      <c r="N9" s="4" t="s">
        <v>620</v>
      </c>
      <c r="O9" s="4" t="s">
        <v>621</v>
      </c>
      <c r="P9" s="4" t="s">
        <v>622</v>
      </c>
      <c r="Q9" s="4" t="s">
        <v>623</v>
      </c>
      <c r="R9" s="4" t="s">
        <v>620</v>
      </c>
      <c r="S9" s="4" t="s">
        <v>621</v>
      </c>
      <c r="T9" s="4" t="s">
        <v>622</v>
      </c>
      <c r="U9" s="4" t="s">
        <v>623</v>
      </c>
      <c r="V9" s="4" t="s">
        <v>620</v>
      </c>
      <c r="W9" s="4" t="s">
        <v>621</v>
      </c>
      <c r="X9" s="4" t="s">
        <v>622</v>
      </c>
      <c r="Y9" s="4" t="s">
        <v>623</v>
      </c>
      <c r="Z9" s="4" t="s">
        <v>620</v>
      </c>
      <c r="AA9" s="4" t="s">
        <v>621</v>
      </c>
      <c r="AB9" s="4" t="s">
        <v>622</v>
      </c>
      <c r="AC9" s="4" t="s">
        <v>623</v>
      </c>
      <c r="AD9" s="4" t="s">
        <v>620</v>
      </c>
      <c r="AE9" s="4" t="s">
        <v>621</v>
      </c>
      <c r="AF9" s="4" t="s">
        <v>622</v>
      </c>
      <c r="AG9" s="4" t="s">
        <v>623</v>
      </c>
      <c r="AH9" s="4" t="s">
        <v>620</v>
      </c>
      <c r="AI9" s="4" t="s">
        <v>621</v>
      </c>
      <c r="AJ9" s="4" t="s">
        <v>622</v>
      </c>
      <c r="AK9" s="4" t="s">
        <v>623</v>
      </c>
      <c r="AL9" s="4" t="s">
        <v>620</v>
      </c>
      <c r="AM9" s="4" t="s">
        <v>621</v>
      </c>
      <c r="AN9" s="4" t="s">
        <v>622</v>
      </c>
      <c r="AO9" s="4" t="s">
        <v>623</v>
      </c>
      <c r="AP9" s="4" t="s">
        <v>620</v>
      </c>
      <c r="AQ9" s="4" t="s">
        <v>621</v>
      </c>
      <c r="AR9" s="4" t="s">
        <v>622</v>
      </c>
      <c r="AS9" s="4" t="s">
        <v>623</v>
      </c>
      <c r="AT9" s="4" t="s">
        <v>620</v>
      </c>
      <c r="AU9" s="4" t="s">
        <v>621</v>
      </c>
      <c r="AV9" s="4" t="s">
        <v>622</v>
      </c>
      <c r="AW9" s="4" t="s">
        <v>623</v>
      </c>
      <c r="AX9" s="4" t="s">
        <v>620</v>
      </c>
      <c r="AY9" s="4" t="s">
        <v>621</v>
      </c>
      <c r="AZ9" s="4" t="s">
        <v>622</v>
      </c>
      <c r="BA9" s="4" t="s">
        <v>623</v>
      </c>
    </row>
    <row r="10" spans="1:53" x14ac:dyDescent="0.25">
      <c r="B10" s="4" t="s">
        <v>212</v>
      </c>
    </row>
    <row r="11" spans="1:53" x14ac:dyDescent="0.25">
      <c r="A11" s="4">
        <v>1997</v>
      </c>
      <c r="B11" s="2">
        <v>9588.2000000000007</v>
      </c>
      <c r="C11" s="4">
        <v>130.6</v>
      </c>
      <c r="D11" s="4">
        <v>295.89999999999998</v>
      </c>
      <c r="E11" s="4">
        <v>891</v>
      </c>
      <c r="F11" s="2">
        <v>2585.6</v>
      </c>
      <c r="G11" s="4">
        <v>40.9</v>
      </c>
      <c r="H11" s="4">
        <v>75.8</v>
      </c>
      <c r="I11" s="4">
        <v>270.3</v>
      </c>
      <c r="J11" s="2">
        <v>19089.5</v>
      </c>
      <c r="K11" s="4">
        <v>241.7</v>
      </c>
      <c r="L11" s="4">
        <v>689.1</v>
      </c>
      <c r="M11" s="2">
        <v>2019.1</v>
      </c>
      <c r="N11" s="2">
        <v>16029.8</v>
      </c>
      <c r="O11" s="4">
        <v>241.6</v>
      </c>
      <c r="P11" s="4">
        <v>443</v>
      </c>
      <c r="Q11" s="2">
        <v>1332.1</v>
      </c>
      <c r="R11" s="2">
        <v>180461.3</v>
      </c>
      <c r="S11" s="2">
        <v>3016.1</v>
      </c>
      <c r="T11" s="2">
        <v>6631.5</v>
      </c>
      <c r="U11" s="2">
        <v>11817.8</v>
      </c>
      <c r="V11" s="2">
        <v>341441.1</v>
      </c>
      <c r="W11" s="2">
        <v>5561</v>
      </c>
      <c r="X11" s="2">
        <v>13066.8</v>
      </c>
      <c r="Y11" s="2">
        <v>27997.3</v>
      </c>
      <c r="Z11" s="2">
        <v>27907.8</v>
      </c>
      <c r="AA11" s="4">
        <v>379.1</v>
      </c>
      <c r="AB11" s="4">
        <v>949.6</v>
      </c>
      <c r="AC11" s="2">
        <v>2616.1</v>
      </c>
      <c r="AD11" s="2">
        <v>26761</v>
      </c>
      <c r="AE11" s="4">
        <v>285.7</v>
      </c>
      <c r="AF11" s="4">
        <v>618</v>
      </c>
      <c r="AG11" s="2">
        <v>2162.1</v>
      </c>
      <c r="AH11" s="2">
        <v>104192.9</v>
      </c>
      <c r="AI11" s="2">
        <v>1889.4</v>
      </c>
      <c r="AJ11" s="2">
        <v>2553.4</v>
      </c>
      <c r="AK11" s="2">
        <v>7169.3</v>
      </c>
      <c r="AL11" s="2">
        <v>108173.3</v>
      </c>
      <c r="AM11" s="2">
        <v>2500.6999999999998</v>
      </c>
      <c r="AN11" s="2">
        <v>5061.8999999999996</v>
      </c>
      <c r="AO11" s="2">
        <v>10949.5</v>
      </c>
      <c r="AP11" s="2">
        <v>1134.9000000000001</v>
      </c>
      <c r="AQ11" s="4">
        <v>21.3</v>
      </c>
      <c r="AR11" s="4">
        <v>38.299999999999997</v>
      </c>
      <c r="AS11" s="4">
        <v>81.5</v>
      </c>
      <c r="AT11" s="2">
        <v>2695</v>
      </c>
      <c r="AU11" s="4">
        <v>9.6</v>
      </c>
      <c r="AV11" s="4">
        <v>209.4</v>
      </c>
      <c r="AW11" s="4">
        <v>115.5</v>
      </c>
      <c r="AX11" s="4" t="s">
        <v>213</v>
      </c>
      <c r="AY11" s="4" t="s">
        <v>213</v>
      </c>
      <c r="AZ11" s="4" t="s">
        <v>213</v>
      </c>
      <c r="BA11" s="4" t="s">
        <v>213</v>
      </c>
    </row>
    <row r="12" spans="1:53" x14ac:dyDescent="0.25">
      <c r="A12" s="4">
        <v>1998</v>
      </c>
      <c r="B12" s="2">
        <v>10084.799999999999</v>
      </c>
      <c r="C12" s="4">
        <v>120.5</v>
      </c>
      <c r="D12" s="4">
        <v>272.7</v>
      </c>
      <c r="E12" s="4">
        <v>925.7</v>
      </c>
      <c r="F12" s="2">
        <v>2715</v>
      </c>
      <c r="G12" s="4">
        <v>38.4</v>
      </c>
      <c r="H12" s="4">
        <v>75.900000000000006</v>
      </c>
      <c r="I12" s="4">
        <v>274.5</v>
      </c>
      <c r="J12" s="2">
        <v>20064.400000000001</v>
      </c>
      <c r="K12" s="4">
        <v>203.2</v>
      </c>
      <c r="L12" s="4">
        <v>692.2</v>
      </c>
      <c r="M12" s="2">
        <v>2065.4</v>
      </c>
      <c r="N12" s="2">
        <v>16755.900000000001</v>
      </c>
      <c r="O12" s="4">
        <v>228</v>
      </c>
      <c r="P12" s="4">
        <v>455.9</v>
      </c>
      <c r="Q12" s="2">
        <v>1386.3</v>
      </c>
      <c r="R12" s="2">
        <v>186842.5</v>
      </c>
      <c r="S12" s="2">
        <v>2877.1</v>
      </c>
      <c r="T12" s="2">
        <v>6948.7</v>
      </c>
      <c r="U12" s="2">
        <v>12111.1</v>
      </c>
      <c r="V12" s="2">
        <v>360073</v>
      </c>
      <c r="W12" s="2">
        <v>5738.8</v>
      </c>
      <c r="X12" s="2">
        <v>13072.3</v>
      </c>
      <c r="Y12" s="2">
        <v>28895.8</v>
      </c>
      <c r="Z12" s="2">
        <v>29306.6</v>
      </c>
      <c r="AA12" s="4">
        <v>404.1</v>
      </c>
      <c r="AB12" s="2">
        <v>1008.7</v>
      </c>
      <c r="AC12" s="2">
        <v>2670.6</v>
      </c>
      <c r="AD12" s="2">
        <v>27533.7</v>
      </c>
      <c r="AE12" s="4">
        <v>313.89999999999998</v>
      </c>
      <c r="AF12" s="4">
        <v>669.3</v>
      </c>
      <c r="AG12" s="2">
        <v>2226.4</v>
      </c>
      <c r="AH12" s="2">
        <v>104068.4</v>
      </c>
      <c r="AI12" s="2">
        <v>2233.1999999999998</v>
      </c>
      <c r="AJ12" s="2">
        <v>2748.7</v>
      </c>
      <c r="AK12" s="2">
        <v>7694.4</v>
      </c>
      <c r="AL12" s="2">
        <v>109206.1</v>
      </c>
      <c r="AM12" s="2">
        <v>2171.6999999999998</v>
      </c>
      <c r="AN12" s="2">
        <v>5115.3999999999996</v>
      </c>
      <c r="AO12" s="2">
        <v>11408.4</v>
      </c>
      <c r="AP12" s="2">
        <v>1083.8</v>
      </c>
      <c r="AQ12" s="4">
        <v>19.899999999999999</v>
      </c>
      <c r="AR12" s="4">
        <v>40.700000000000003</v>
      </c>
      <c r="AS12" s="4">
        <v>85.9</v>
      </c>
      <c r="AT12" s="2">
        <v>2623</v>
      </c>
      <c r="AU12" s="4">
        <v>23.4</v>
      </c>
      <c r="AV12" s="4">
        <v>207.3</v>
      </c>
      <c r="AW12" s="4">
        <v>118.7</v>
      </c>
      <c r="AX12" s="4" t="s">
        <v>213</v>
      </c>
      <c r="AY12" s="4" t="s">
        <v>213</v>
      </c>
      <c r="AZ12" s="4" t="s">
        <v>213</v>
      </c>
      <c r="BA12" s="4" t="s">
        <v>213</v>
      </c>
    </row>
    <row r="13" spans="1:53" x14ac:dyDescent="0.25">
      <c r="A13" s="4">
        <v>1999</v>
      </c>
      <c r="B13" s="2">
        <v>11047.6</v>
      </c>
      <c r="C13" s="4">
        <v>126.4</v>
      </c>
      <c r="D13" s="4">
        <v>301.10000000000002</v>
      </c>
      <c r="E13" s="4">
        <v>942.2</v>
      </c>
      <c r="F13" s="2">
        <v>2875.4</v>
      </c>
      <c r="G13" s="4">
        <v>41</v>
      </c>
      <c r="H13" s="4">
        <v>79</v>
      </c>
      <c r="I13" s="4">
        <v>279.8</v>
      </c>
      <c r="J13" s="2">
        <v>21694.400000000001</v>
      </c>
      <c r="K13" s="4">
        <v>239.8</v>
      </c>
      <c r="L13" s="4">
        <v>756.8</v>
      </c>
      <c r="M13" s="2">
        <v>2119.5</v>
      </c>
      <c r="N13" s="2">
        <v>18162.599999999999</v>
      </c>
      <c r="O13" s="4">
        <v>236.8</v>
      </c>
      <c r="P13" s="4">
        <v>480.9</v>
      </c>
      <c r="Q13" s="2">
        <v>1409.2</v>
      </c>
      <c r="R13" s="2">
        <v>201002.8</v>
      </c>
      <c r="S13" s="2">
        <v>2826.8</v>
      </c>
      <c r="T13" s="2">
        <v>7243.3</v>
      </c>
      <c r="U13" s="2">
        <v>12462</v>
      </c>
      <c r="V13" s="2">
        <v>386403.9</v>
      </c>
      <c r="W13" s="2">
        <v>6365</v>
      </c>
      <c r="X13" s="2">
        <v>14103.4</v>
      </c>
      <c r="Y13" s="2">
        <v>30006.7</v>
      </c>
      <c r="Z13" s="2">
        <v>30469.7</v>
      </c>
      <c r="AA13" s="4">
        <v>363.1</v>
      </c>
      <c r="AB13" s="2">
        <v>1096.5</v>
      </c>
      <c r="AC13" s="2">
        <v>2738.8</v>
      </c>
      <c r="AD13" s="2">
        <v>28927.8</v>
      </c>
      <c r="AE13" s="4">
        <v>312</v>
      </c>
      <c r="AF13" s="4">
        <v>679.2</v>
      </c>
      <c r="AG13" s="2">
        <v>2317.9</v>
      </c>
      <c r="AH13" s="2">
        <v>113650.4</v>
      </c>
      <c r="AI13" s="2">
        <v>2305.6</v>
      </c>
      <c r="AJ13" s="2">
        <v>2939.1</v>
      </c>
      <c r="AK13" s="2">
        <v>8174.8</v>
      </c>
      <c r="AL13" s="2">
        <v>114741.2</v>
      </c>
      <c r="AM13" s="2">
        <v>1869.6</v>
      </c>
      <c r="AN13" s="2">
        <v>5369.2</v>
      </c>
      <c r="AO13" s="2">
        <v>11767.1</v>
      </c>
      <c r="AP13" s="2">
        <v>1097.7</v>
      </c>
      <c r="AQ13" s="4">
        <v>18.8</v>
      </c>
      <c r="AR13" s="4">
        <v>45.2</v>
      </c>
      <c r="AS13" s="4">
        <v>90.8</v>
      </c>
      <c r="AT13" s="2">
        <v>2373.1</v>
      </c>
      <c r="AU13" s="4">
        <v>11.4</v>
      </c>
      <c r="AV13" s="4">
        <v>150.30000000000001</v>
      </c>
      <c r="AW13" s="4">
        <v>81.8</v>
      </c>
      <c r="AX13" s="4">
        <v>791.7</v>
      </c>
      <c r="AY13" s="4">
        <v>13.6</v>
      </c>
      <c r="AZ13" s="4">
        <v>46</v>
      </c>
      <c r="BA13" s="4">
        <v>43.1</v>
      </c>
    </row>
    <row r="14" spans="1:53" x14ac:dyDescent="0.25">
      <c r="A14" s="4">
        <v>2000</v>
      </c>
      <c r="B14" s="2">
        <v>12787.5</v>
      </c>
      <c r="C14" s="4">
        <v>153.19999999999999</v>
      </c>
      <c r="D14" s="4">
        <v>300</v>
      </c>
      <c r="E14" s="4">
        <v>966</v>
      </c>
      <c r="F14" s="2">
        <v>3072.9</v>
      </c>
      <c r="G14" s="4">
        <v>49</v>
      </c>
      <c r="H14" s="4">
        <v>78.900000000000006</v>
      </c>
      <c r="I14" s="4">
        <v>286.7</v>
      </c>
      <c r="J14" s="2">
        <v>23375.599999999999</v>
      </c>
      <c r="K14" s="4">
        <v>288.60000000000002</v>
      </c>
      <c r="L14" s="4">
        <v>757</v>
      </c>
      <c r="M14" s="2">
        <v>2189.1</v>
      </c>
      <c r="N14" s="2">
        <v>19205.400000000001</v>
      </c>
      <c r="O14" s="4">
        <v>329.3</v>
      </c>
      <c r="P14" s="4">
        <v>483.5</v>
      </c>
      <c r="Q14" s="2">
        <v>1430.4</v>
      </c>
      <c r="R14" s="2">
        <v>215186.5</v>
      </c>
      <c r="S14" s="2">
        <v>3086.8</v>
      </c>
      <c r="T14" s="2">
        <v>7197.2</v>
      </c>
      <c r="U14" s="2">
        <v>12636.9</v>
      </c>
      <c r="V14" s="2">
        <v>418033.3</v>
      </c>
      <c r="W14" s="2">
        <v>7096.1</v>
      </c>
      <c r="X14" s="2">
        <v>14266</v>
      </c>
      <c r="Y14" s="2">
        <v>31281.4</v>
      </c>
      <c r="Z14" s="2">
        <v>32420.9</v>
      </c>
      <c r="AA14" s="4">
        <v>374.7</v>
      </c>
      <c r="AB14" s="2">
        <v>1100.5</v>
      </c>
      <c r="AC14" s="2">
        <v>2658</v>
      </c>
      <c r="AD14" s="2">
        <v>32096.799999999999</v>
      </c>
      <c r="AE14" s="4">
        <v>309.10000000000002</v>
      </c>
      <c r="AF14" s="4">
        <v>674.9</v>
      </c>
      <c r="AG14" s="2">
        <v>2392.1999999999998</v>
      </c>
      <c r="AH14" s="2">
        <v>141008.5</v>
      </c>
      <c r="AI14" s="2">
        <v>2294.1999999999998</v>
      </c>
      <c r="AJ14" s="2">
        <v>3040.2</v>
      </c>
      <c r="AK14" s="2">
        <v>8719.7000000000007</v>
      </c>
      <c r="AL14" s="2">
        <v>125088.3</v>
      </c>
      <c r="AM14" s="2">
        <v>1875.3</v>
      </c>
      <c r="AN14" s="2">
        <v>5442.7</v>
      </c>
      <c r="AO14" s="2">
        <v>12092.4</v>
      </c>
      <c r="AP14" s="2">
        <v>1212</v>
      </c>
      <c r="AQ14" s="4">
        <v>21.9</v>
      </c>
      <c r="AR14" s="4">
        <v>43.8</v>
      </c>
      <c r="AS14" s="4">
        <v>97.8</v>
      </c>
      <c r="AT14" s="2">
        <v>2580.8000000000002</v>
      </c>
      <c r="AU14" s="4">
        <v>6.4</v>
      </c>
      <c r="AV14" s="4">
        <v>140.30000000000001</v>
      </c>
      <c r="AW14" s="4">
        <v>85.7</v>
      </c>
      <c r="AX14" s="4">
        <v>870.7</v>
      </c>
      <c r="AY14" s="4">
        <v>18.2</v>
      </c>
      <c r="AZ14" s="4">
        <v>48.3</v>
      </c>
      <c r="BA14" s="4">
        <v>44</v>
      </c>
    </row>
    <row r="15" spans="1:53" x14ac:dyDescent="0.25">
      <c r="A15" s="4">
        <v>2001</v>
      </c>
      <c r="B15" s="2">
        <v>13024.5</v>
      </c>
      <c r="C15" s="4">
        <v>174.2</v>
      </c>
      <c r="D15" s="4">
        <v>306.3</v>
      </c>
      <c r="E15" s="2">
        <v>1000.2</v>
      </c>
      <c r="F15" s="2">
        <v>3146.5</v>
      </c>
      <c r="G15" s="4">
        <v>42.3</v>
      </c>
      <c r="H15" s="4">
        <v>80.7</v>
      </c>
      <c r="I15" s="4">
        <v>296.60000000000002</v>
      </c>
      <c r="J15" s="2">
        <v>24499.4</v>
      </c>
      <c r="K15" s="4">
        <v>293.3</v>
      </c>
      <c r="L15" s="4">
        <v>766.8</v>
      </c>
      <c r="M15" s="2">
        <v>2294.1999999999998</v>
      </c>
      <c r="N15" s="2">
        <v>19753.2</v>
      </c>
      <c r="O15" s="4">
        <v>333.8</v>
      </c>
      <c r="P15" s="4">
        <v>505.4</v>
      </c>
      <c r="Q15" s="2">
        <v>1481.1</v>
      </c>
      <c r="R15" s="2">
        <v>222731.4</v>
      </c>
      <c r="S15" s="2">
        <v>3611.1</v>
      </c>
      <c r="T15" s="2">
        <v>7316.2</v>
      </c>
      <c r="U15" s="2">
        <v>13027</v>
      </c>
      <c r="V15" s="2">
        <v>433496.8</v>
      </c>
      <c r="W15" s="2">
        <v>8006.9</v>
      </c>
      <c r="X15" s="2">
        <v>15148.3</v>
      </c>
      <c r="Y15" s="2">
        <v>32219.9</v>
      </c>
      <c r="Z15" s="2">
        <v>33482.1</v>
      </c>
      <c r="AA15" s="4">
        <v>388.2</v>
      </c>
      <c r="AB15" s="2">
        <v>1096.5999999999999</v>
      </c>
      <c r="AC15" s="2">
        <v>2709.5</v>
      </c>
      <c r="AD15" s="2">
        <v>31499.200000000001</v>
      </c>
      <c r="AE15" s="4">
        <v>312.2</v>
      </c>
      <c r="AF15" s="4">
        <v>694.9</v>
      </c>
      <c r="AG15" s="2">
        <v>2434.1999999999998</v>
      </c>
      <c r="AH15" s="2">
        <v>150964.9</v>
      </c>
      <c r="AI15" s="2">
        <v>2550.6</v>
      </c>
      <c r="AJ15" s="2">
        <v>3269.9</v>
      </c>
      <c r="AK15" s="2">
        <v>9135.9</v>
      </c>
      <c r="AL15" s="2">
        <v>127241.9</v>
      </c>
      <c r="AM15" s="2">
        <v>1908.1</v>
      </c>
      <c r="AN15" s="2">
        <v>5701.8</v>
      </c>
      <c r="AO15" s="2">
        <v>12536.2</v>
      </c>
      <c r="AP15" s="2">
        <v>1284</v>
      </c>
      <c r="AQ15" s="4">
        <v>22.9</v>
      </c>
      <c r="AR15" s="4">
        <v>45.3</v>
      </c>
      <c r="AS15" s="4">
        <v>106.6</v>
      </c>
      <c r="AT15" s="2">
        <v>3059.1</v>
      </c>
      <c r="AU15" s="4">
        <v>9.3000000000000007</v>
      </c>
      <c r="AV15" s="4">
        <v>138.30000000000001</v>
      </c>
      <c r="AW15" s="4">
        <v>88.5</v>
      </c>
      <c r="AX15" s="4">
        <v>905.8</v>
      </c>
      <c r="AY15" s="4">
        <v>11</v>
      </c>
      <c r="AZ15" s="4">
        <v>53.4</v>
      </c>
      <c r="BA15" s="4">
        <v>44.9</v>
      </c>
    </row>
    <row r="16" spans="1:53" x14ac:dyDescent="0.25">
      <c r="A16" s="4">
        <v>2002</v>
      </c>
      <c r="B16" s="2">
        <v>15207.1</v>
      </c>
      <c r="C16" s="4">
        <v>210.6</v>
      </c>
      <c r="D16" s="4">
        <v>293.7</v>
      </c>
      <c r="E16" s="2">
        <v>1030.9000000000001</v>
      </c>
      <c r="F16" s="2">
        <v>3353.9</v>
      </c>
      <c r="G16" s="4">
        <v>47.3</v>
      </c>
      <c r="H16" s="4">
        <v>78.400000000000006</v>
      </c>
      <c r="I16" s="4">
        <v>317.10000000000002</v>
      </c>
      <c r="J16" s="2">
        <v>25495.8</v>
      </c>
      <c r="K16" s="4">
        <v>332.9</v>
      </c>
      <c r="L16" s="4">
        <v>739.2</v>
      </c>
      <c r="M16" s="2">
        <v>2425.5</v>
      </c>
      <c r="N16" s="2">
        <v>20160.5</v>
      </c>
      <c r="O16" s="4">
        <v>365.5</v>
      </c>
      <c r="P16" s="4">
        <v>465.4</v>
      </c>
      <c r="Q16" s="2">
        <v>1537.2</v>
      </c>
      <c r="R16" s="2">
        <v>231572.2</v>
      </c>
      <c r="S16" s="2">
        <v>4441.3</v>
      </c>
      <c r="T16" s="2">
        <v>7453.3</v>
      </c>
      <c r="U16" s="2">
        <v>13711</v>
      </c>
      <c r="V16" s="2">
        <v>457823.7</v>
      </c>
      <c r="W16" s="2">
        <v>8819.6</v>
      </c>
      <c r="X16" s="2">
        <v>15886.6</v>
      </c>
      <c r="Y16" s="2">
        <v>33787</v>
      </c>
      <c r="Z16" s="2">
        <v>34717.699999999997</v>
      </c>
      <c r="AA16" s="4">
        <v>416.3</v>
      </c>
      <c r="AB16" s="2">
        <v>1055.7</v>
      </c>
      <c r="AC16" s="2">
        <v>2839.1</v>
      </c>
      <c r="AD16" s="2">
        <v>32857.699999999997</v>
      </c>
      <c r="AE16" s="4">
        <v>339.5</v>
      </c>
      <c r="AF16" s="4">
        <v>711.1</v>
      </c>
      <c r="AG16" s="2">
        <v>2517.1</v>
      </c>
      <c r="AH16" s="2">
        <v>146638.70000000001</v>
      </c>
      <c r="AI16" s="2">
        <v>3079.9</v>
      </c>
      <c r="AJ16" s="2">
        <v>3367.3</v>
      </c>
      <c r="AK16" s="2">
        <v>9572.6</v>
      </c>
      <c r="AL16" s="2">
        <v>131323</v>
      </c>
      <c r="AM16" s="2">
        <v>2339.4</v>
      </c>
      <c r="AN16" s="2">
        <v>5940.3</v>
      </c>
      <c r="AO16" s="2">
        <v>13228.7</v>
      </c>
      <c r="AP16" s="2">
        <v>1256</v>
      </c>
      <c r="AQ16" s="4">
        <v>27.4</v>
      </c>
      <c r="AR16" s="4">
        <v>45.2</v>
      </c>
      <c r="AS16" s="4">
        <v>115.8</v>
      </c>
      <c r="AT16" s="2">
        <v>3094.2</v>
      </c>
      <c r="AU16" s="4">
        <v>19.100000000000001</v>
      </c>
      <c r="AV16" s="4">
        <v>141.30000000000001</v>
      </c>
      <c r="AW16" s="4">
        <v>93.5</v>
      </c>
      <c r="AX16" s="4">
        <v>988.7</v>
      </c>
      <c r="AY16" s="4">
        <v>24.8</v>
      </c>
      <c r="AZ16" s="4">
        <v>69.3</v>
      </c>
      <c r="BA16" s="4">
        <v>46.7</v>
      </c>
    </row>
    <row r="17" spans="1:57" x14ac:dyDescent="0.25">
      <c r="A17" s="4">
        <v>2003</v>
      </c>
      <c r="B17" s="2">
        <v>16788.3</v>
      </c>
      <c r="C17" s="4">
        <v>241.1</v>
      </c>
      <c r="D17" s="4">
        <v>312.10000000000002</v>
      </c>
      <c r="E17" s="2">
        <v>1074.0999999999999</v>
      </c>
      <c r="F17" s="2">
        <v>3427.5</v>
      </c>
      <c r="G17" s="4">
        <v>52.4</v>
      </c>
      <c r="H17" s="4">
        <v>80.3</v>
      </c>
      <c r="I17" s="4">
        <v>331.9</v>
      </c>
      <c r="J17" s="2">
        <v>27119.8</v>
      </c>
      <c r="K17" s="4">
        <v>368.4</v>
      </c>
      <c r="L17" s="4">
        <v>768.6</v>
      </c>
      <c r="M17" s="2">
        <v>2552.1</v>
      </c>
      <c r="N17" s="2">
        <v>21098.400000000001</v>
      </c>
      <c r="O17" s="4">
        <v>383.7</v>
      </c>
      <c r="P17" s="4">
        <v>481.1</v>
      </c>
      <c r="Q17" s="2">
        <v>1604.7</v>
      </c>
      <c r="R17" s="2">
        <v>240350.1</v>
      </c>
      <c r="S17" s="2">
        <v>4798.3</v>
      </c>
      <c r="T17" s="2">
        <v>7567.2</v>
      </c>
      <c r="U17" s="2">
        <v>14205</v>
      </c>
      <c r="V17" s="2">
        <v>473802.6</v>
      </c>
      <c r="W17" s="2">
        <v>9515.7999999999993</v>
      </c>
      <c r="X17" s="2">
        <v>16495.400000000001</v>
      </c>
      <c r="Y17" s="2">
        <v>34832.300000000003</v>
      </c>
      <c r="Z17" s="2">
        <v>35702.1</v>
      </c>
      <c r="AA17" s="4">
        <v>435.3</v>
      </c>
      <c r="AB17" s="2">
        <v>1102.5</v>
      </c>
      <c r="AC17" s="2">
        <v>2916.6</v>
      </c>
      <c r="AD17" s="2">
        <v>35314.5</v>
      </c>
      <c r="AE17" s="4">
        <v>373.2</v>
      </c>
      <c r="AF17" s="4">
        <v>771.9</v>
      </c>
      <c r="AG17" s="2">
        <v>2596.3000000000002</v>
      </c>
      <c r="AH17" s="2">
        <v>166594.4</v>
      </c>
      <c r="AI17" s="2">
        <v>3231.2</v>
      </c>
      <c r="AJ17" s="2">
        <v>3611</v>
      </c>
      <c r="AK17" s="2">
        <v>10106.4</v>
      </c>
      <c r="AL17" s="2">
        <v>138589.29999999999</v>
      </c>
      <c r="AM17" s="2">
        <v>2721.5</v>
      </c>
      <c r="AN17" s="2">
        <v>6271.4</v>
      </c>
      <c r="AO17" s="2">
        <v>13734.2</v>
      </c>
      <c r="AP17" s="2">
        <v>1298.0999999999999</v>
      </c>
      <c r="AQ17" s="4">
        <v>30.5</v>
      </c>
      <c r="AR17" s="4">
        <v>47.1</v>
      </c>
      <c r="AS17" s="4">
        <v>123.9</v>
      </c>
      <c r="AT17" s="2">
        <v>3772.2</v>
      </c>
      <c r="AU17" s="4">
        <v>22.6</v>
      </c>
      <c r="AV17" s="4">
        <v>139.5</v>
      </c>
      <c r="AW17" s="4">
        <v>100.3</v>
      </c>
      <c r="AX17" s="4">
        <v>997.9</v>
      </c>
      <c r="AY17" s="4">
        <v>15.4</v>
      </c>
      <c r="AZ17" s="4">
        <v>66</v>
      </c>
      <c r="BA17" s="4">
        <v>49.2</v>
      </c>
    </row>
    <row r="18" spans="1:57" x14ac:dyDescent="0.25">
      <c r="A18" s="4">
        <v>2004</v>
      </c>
      <c r="B18" s="2">
        <v>17993.2</v>
      </c>
      <c r="C18" s="4">
        <v>285.60000000000002</v>
      </c>
      <c r="D18" s="4">
        <v>312.89999999999998</v>
      </c>
      <c r="E18" s="2">
        <v>1108.7</v>
      </c>
      <c r="F18" s="2">
        <v>3647.5</v>
      </c>
      <c r="G18" s="4">
        <v>66</v>
      </c>
      <c r="H18" s="4">
        <v>80.5</v>
      </c>
      <c r="I18" s="4">
        <v>343.1</v>
      </c>
      <c r="J18" s="2">
        <v>28104.400000000001</v>
      </c>
      <c r="K18" s="4">
        <v>418.4</v>
      </c>
      <c r="L18" s="4">
        <v>784.4</v>
      </c>
      <c r="M18" s="2">
        <v>2650.9</v>
      </c>
      <c r="N18" s="2">
        <v>22403.599999999999</v>
      </c>
      <c r="O18" s="4">
        <v>440.7</v>
      </c>
      <c r="P18" s="4">
        <v>498.4</v>
      </c>
      <c r="Q18" s="2">
        <v>1693.1</v>
      </c>
      <c r="R18" s="2">
        <v>251961.1</v>
      </c>
      <c r="S18" s="2">
        <v>5603.5</v>
      </c>
      <c r="T18" s="2">
        <v>7953.9</v>
      </c>
      <c r="U18" s="2">
        <v>14928.7</v>
      </c>
      <c r="V18" s="2">
        <v>494702.6</v>
      </c>
      <c r="W18" s="2">
        <v>10184.4</v>
      </c>
      <c r="X18" s="2">
        <v>16635</v>
      </c>
      <c r="Y18" s="2">
        <v>36198.400000000001</v>
      </c>
      <c r="Z18" s="2">
        <v>38120.199999999997</v>
      </c>
      <c r="AA18" s="4">
        <v>507.2</v>
      </c>
      <c r="AB18" s="2">
        <v>1162.9000000000001</v>
      </c>
      <c r="AC18" s="2">
        <v>2990</v>
      </c>
      <c r="AD18" s="2">
        <v>39279.5</v>
      </c>
      <c r="AE18" s="4">
        <v>378.6</v>
      </c>
      <c r="AF18" s="4">
        <v>791.7</v>
      </c>
      <c r="AG18" s="2">
        <v>2649</v>
      </c>
      <c r="AH18" s="2">
        <v>187186.2</v>
      </c>
      <c r="AI18" s="2">
        <v>3223.2</v>
      </c>
      <c r="AJ18" s="2">
        <v>3885.4</v>
      </c>
      <c r="AK18" s="2">
        <v>10612.9</v>
      </c>
      <c r="AL18" s="2">
        <v>150846.6</v>
      </c>
      <c r="AM18" s="2">
        <v>3491.8</v>
      </c>
      <c r="AN18" s="2">
        <v>6490.4</v>
      </c>
      <c r="AO18" s="2">
        <v>14429.6</v>
      </c>
      <c r="AP18" s="2">
        <v>1399.1</v>
      </c>
      <c r="AQ18" s="4">
        <v>34.6</v>
      </c>
      <c r="AR18" s="4">
        <v>47.7</v>
      </c>
      <c r="AS18" s="4">
        <v>132.6</v>
      </c>
      <c r="AT18" s="2">
        <v>4385.3</v>
      </c>
      <c r="AU18" s="4">
        <v>24.2</v>
      </c>
      <c r="AV18" s="4">
        <v>142</v>
      </c>
      <c r="AW18" s="4">
        <v>107.3</v>
      </c>
      <c r="AX18" s="2">
        <v>1102.9000000000001</v>
      </c>
      <c r="AY18" s="4">
        <v>21.3</v>
      </c>
      <c r="AZ18" s="4">
        <v>70.8</v>
      </c>
      <c r="BA18" s="4">
        <v>51.5</v>
      </c>
    </row>
    <row r="19" spans="1:57" x14ac:dyDescent="0.25">
      <c r="A19" s="4">
        <v>2005</v>
      </c>
      <c r="B19" s="2">
        <v>20542.8</v>
      </c>
      <c r="C19" s="4">
        <v>327.9</v>
      </c>
      <c r="D19" s="4">
        <v>324.7</v>
      </c>
      <c r="E19" s="2">
        <v>1154.9000000000001</v>
      </c>
      <c r="F19" s="2">
        <v>3844.9</v>
      </c>
      <c r="G19" s="4">
        <v>70.3</v>
      </c>
      <c r="H19" s="4">
        <v>88.2</v>
      </c>
      <c r="I19" s="4">
        <v>354.9</v>
      </c>
      <c r="J19" s="2">
        <v>29312.3</v>
      </c>
      <c r="K19" s="4">
        <v>452.1</v>
      </c>
      <c r="L19" s="4">
        <v>811.7</v>
      </c>
      <c r="M19" s="2">
        <v>2736.1</v>
      </c>
      <c r="N19" s="2">
        <v>23538.2</v>
      </c>
      <c r="O19" s="4">
        <v>478.6</v>
      </c>
      <c r="P19" s="4">
        <v>511.3</v>
      </c>
      <c r="Q19" s="2">
        <v>1759.6</v>
      </c>
      <c r="R19" s="2">
        <v>259661.9</v>
      </c>
      <c r="S19" s="2">
        <v>6000.5</v>
      </c>
      <c r="T19" s="2">
        <v>8281.4</v>
      </c>
      <c r="U19" s="2">
        <v>15543.5</v>
      </c>
      <c r="V19" s="2">
        <v>516631</v>
      </c>
      <c r="W19" s="2">
        <v>10961.2</v>
      </c>
      <c r="X19" s="2">
        <v>17524</v>
      </c>
      <c r="Y19" s="2">
        <v>37759.5</v>
      </c>
      <c r="Z19" s="2">
        <v>40138.9</v>
      </c>
      <c r="AA19" s="4">
        <v>571.29999999999995</v>
      </c>
      <c r="AB19" s="2">
        <v>1166.0999999999999</v>
      </c>
      <c r="AC19" s="2">
        <v>3119.9</v>
      </c>
      <c r="AD19" s="2">
        <v>42494.6</v>
      </c>
      <c r="AE19" s="4">
        <v>455.9</v>
      </c>
      <c r="AF19" s="4">
        <v>806.3</v>
      </c>
      <c r="AG19" s="2">
        <v>2700.9</v>
      </c>
      <c r="AH19" s="2">
        <v>217413</v>
      </c>
      <c r="AI19" s="2">
        <v>3715.4</v>
      </c>
      <c r="AJ19" s="2">
        <v>4045</v>
      </c>
      <c r="AK19" s="2">
        <v>11160.2</v>
      </c>
      <c r="AL19" s="2">
        <v>162714.9</v>
      </c>
      <c r="AM19" s="2">
        <v>3936.6</v>
      </c>
      <c r="AN19" s="2">
        <v>6731</v>
      </c>
      <c r="AO19" s="2">
        <v>15307.8</v>
      </c>
      <c r="AP19" s="2">
        <v>1510.1</v>
      </c>
      <c r="AQ19" s="4">
        <v>36.4</v>
      </c>
      <c r="AR19" s="4">
        <v>50.9</v>
      </c>
      <c r="AS19" s="4">
        <v>144.5</v>
      </c>
      <c r="AT19" s="2">
        <v>4315.3</v>
      </c>
      <c r="AU19" s="4">
        <v>25.6</v>
      </c>
      <c r="AV19" s="4">
        <v>147.1</v>
      </c>
      <c r="AW19" s="4">
        <v>111.7</v>
      </c>
      <c r="AX19" s="2">
        <v>1135.9000000000001</v>
      </c>
      <c r="AY19" s="4">
        <v>14.3</v>
      </c>
      <c r="AZ19" s="4">
        <v>77.8</v>
      </c>
      <c r="BA19" s="4">
        <v>53.4</v>
      </c>
    </row>
    <row r="20" spans="1:57" x14ac:dyDescent="0.25">
      <c r="A20" s="4">
        <v>2006</v>
      </c>
      <c r="B20" s="2">
        <v>22864.799999999999</v>
      </c>
      <c r="C20" s="4">
        <v>359.8</v>
      </c>
      <c r="D20" s="4">
        <v>323.8</v>
      </c>
      <c r="E20" s="2">
        <v>1215</v>
      </c>
      <c r="F20" s="2">
        <v>4007</v>
      </c>
      <c r="G20" s="4">
        <v>67.599999999999994</v>
      </c>
      <c r="H20" s="4">
        <v>92.5</v>
      </c>
      <c r="I20" s="4">
        <v>381.7</v>
      </c>
      <c r="J20" s="2">
        <v>29919.4</v>
      </c>
      <c r="K20" s="4">
        <v>468.2</v>
      </c>
      <c r="L20" s="4">
        <v>847.3</v>
      </c>
      <c r="M20" s="2">
        <v>2886.5</v>
      </c>
      <c r="N20" s="2">
        <v>24714.5</v>
      </c>
      <c r="O20" s="4">
        <v>532.29999999999995</v>
      </c>
      <c r="P20" s="4">
        <v>519.1</v>
      </c>
      <c r="Q20" s="2">
        <v>1851.4</v>
      </c>
      <c r="R20" s="2">
        <v>270172.5</v>
      </c>
      <c r="S20" s="2">
        <v>6224.8</v>
      </c>
      <c r="T20" s="2">
        <v>8671.7999999999993</v>
      </c>
      <c r="U20" s="2">
        <v>16247.3</v>
      </c>
      <c r="V20" s="2">
        <v>536925.4</v>
      </c>
      <c r="W20" s="2">
        <v>11431.9</v>
      </c>
      <c r="X20" s="2">
        <v>17764.3</v>
      </c>
      <c r="Y20" s="2">
        <v>39530.400000000001</v>
      </c>
      <c r="Z20" s="2">
        <v>43461.7</v>
      </c>
      <c r="AA20" s="4">
        <v>642.29999999999995</v>
      </c>
      <c r="AB20" s="2">
        <v>1204.8</v>
      </c>
      <c r="AC20" s="2">
        <v>3307.4</v>
      </c>
      <c r="AD20" s="2">
        <v>43665</v>
      </c>
      <c r="AE20" s="4">
        <v>556.1</v>
      </c>
      <c r="AF20" s="4">
        <v>816.5</v>
      </c>
      <c r="AG20" s="2">
        <v>2845.6</v>
      </c>
      <c r="AH20" s="2">
        <v>237028.4</v>
      </c>
      <c r="AI20" s="2">
        <v>4994.1000000000004</v>
      </c>
      <c r="AJ20" s="2">
        <v>4418.6000000000004</v>
      </c>
      <c r="AK20" s="2">
        <v>12159.3</v>
      </c>
      <c r="AL20" s="2">
        <v>175334.3</v>
      </c>
      <c r="AM20" s="2">
        <v>4935.1000000000004</v>
      </c>
      <c r="AN20" s="2">
        <v>7318.4</v>
      </c>
      <c r="AO20" s="2">
        <v>16361.1</v>
      </c>
      <c r="AP20" s="2">
        <v>1641.1</v>
      </c>
      <c r="AQ20" s="4">
        <v>44.4</v>
      </c>
      <c r="AR20" s="4">
        <v>50.1</v>
      </c>
      <c r="AS20" s="4">
        <v>153.69999999999999</v>
      </c>
      <c r="AT20" s="2">
        <v>4305.2</v>
      </c>
      <c r="AU20" s="4">
        <v>23.1</v>
      </c>
      <c r="AV20" s="4">
        <v>151.80000000000001</v>
      </c>
      <c r="AW20" s="4">
        <v>119.1</v>
      </c>
      <c r="AX20" s="2">
        <v>1204.9000000000001</v>
      </c>
      <c r="AY20" s="4">
        <v>24.4</v>
      </c>
      <c r="AZ20" s="4">
        <v>82.7</v>
      </c>
      <c r="BA20" s="4">
        <v>56.9</v>
      </c>
    </row>
    <row r="21" spans="1:57" x14ac:dyDescent="0.25">
      <c r="A21" s="4">
        <v>2007</v>
      </c>
      <c r="B21" s="2">
        <v>27371.599999999999</v>
      </c>
      <c r="C21" s="4">
        <v>418</v>
      </c>
      <c r="D21" s="4">
        <v>329.2</v>
      </c>
      <c r="E21" s="2">
        <v>1291.2</v>
      </c>
      <c r="F21" s="2">
        <v>4202.2</v>
      </c>
      <c r="G21" s="4">
        <v>73.900000000000006</v>
      </c>
      <c r="H21" s="4">
        <v>94.1</v>
      </c>
      <c r="I21" s="4">
        <v>403.4</v>
      </c>
      <c r="J21" s="2">
        <v>31047.5</v>
      </c>
      <c r="K21" s="4">
        <v>512.6</v>
      </c>
      <c r="L21" s="4">
        <v>889.1</v>
      </c>
      <c r="M21" s="2">
        <v>3044.5</v>
      </c>
      <c r="N21" s="2">
        <v>25943.200000000001</v>
      </c>
      <c r="O21" s="4">
        <v>586.1</v>
      </c>
      <c r="P21" s="4">
        <v>543.1</v>
      </c>
      <c r="Q21" s="2">
        <v>1957.1</v>
      </c>
      <c r="R21" s="2">
        <v>285583.3</v>
      </c>
      <c r="S21" s="2">
        <v>6635</v>
      </c>
      <c r="T21" s="2">
        <v>8903.7999999999993</v>
      </c>
      <c r="U21" s="2">
        <v>16839</v>
      </c>
      <c r="V21" s="2">
        <v>560149.5</v>
      </c>
      <c r="W21" s="2">
        <v>12938.9</v>
      </c>
      <c r="X21" s="2">
        <v>18292.3</v>
      </c>
      <c r="Y21" s="2">
        <v>40656.9</v>
      </c>
      <c r="Z21" s="2">
        <v>46192.800000000003</v>
      </c>
      <c r="AA21" s="4">
        <v>761.9</v>
      </c>
      <c r="AB21" s="2">
        <v>1218.2</v>
      </c>
      <c r="AC21" s="2">
        <v>3515.6</v>
      </c>
      <c r="AD21" s="2">
        <v>49291.7</v>
      </c>
      <c r="AE21" s="4">
        <v>867.1</v>
      </c>
      <c r="AF21" s="4">
        <v>817.4</v>
      </c>
      <c r="AG21" s="2">
        <v>3105.2</v>
      </c>
      <c r="AH21" s="2">
        <v>250645.6</v>
      </c>
      <c r="AI21" s="2">
        <v>6853.9</v>
      </c>
      <c r="AJ21" s="2">
        <v>4544.5</v>
      </c>
      <c r="AK21" s="2">
        <v>13676.5</v>
      </c>
      <c r="AL21" s="2">
        <v>184393.5</v>
      </c>
      <c r="AM21" s="2">
        <v>6204.2</v>
      </c>
      <c r="AN21" s="2">
        <v>8086.8</v>
      </c>
      <c r="AO21" s="2">
        <v>17279.2</v>
      </c>
      <c r="AP21" s="2">
        <v>1738</v>
      </c>
      <c r="AQ21" s="4">
        <v>47.2</v>
      </c>
      <c r="AR21" s="4">
        <v>51.2</v>
      </c>
      <c r="AS21" s="4">
        <v>162.6</v>
      </c>
      <c r="AT21" s="2">
        <v>4536.3999999999996</v>
      </c>
      <c r="AU21" s="4">
        <v>25.8</v>
      </c>
      <c r="AV21" s="4">
        <v>153</v>
      </c>
      <c r="AW21" s="4">
        <v>123.7</v>
      </c>
      <c r="AX21" s="2">
        <v>1312.9</v>
      </c>
      <c r="AY21" s="4">
        <v>33</v>
      </c>
      <c r="AZ21" s="4">
        <v>95.2</v>
      </c>
      <c r="BA21" s="4">
        <v>59.8</v>
      </c>
    </row>
    <row r="22" spans="1:57" x14ac:dyDescent="0.25">
      <c r="A22" s="4">
        <v>2008</v>
      </c>
      <c r="B22" s="2">
        <v>29889.1</v>
      </c>
      <c r="C22" s="4">
        <v>480.6</v>
      </c>
      <c r="D22" s="4">
        <v>332.9</v>
      </c>
      <c r="E22" s="2">
        <v>1359</v>
      </c>
      <c r="F22" s="2">
        <v>4329.3</v>
      </c>
      <c r="G22" s="4">
        <v>81.2</v>
      </c>
      <c r="H22" s="4">
        <v>95.4</v>
      </c>
      <c r="I22" s="4">
        <v>426.2</v>
      </c>
      <c r="J22" s="2">
        <v>32563.7</v>
      </c>
      <c r="K22" s="4">
        <v>541.9</v>
      </c>
      <c r="L22" s="4">
        <v>953.1</v>
      </c>
      <c r="M22" s="2">
        <v>3181.2</v>
      </c>
      <c r="N22" s="2">
        <v>26450</v>
      </c>
      <c r="O22" s="4">
        <v>624.5</v>
      </c>
      <c r="P22" s="4">
        <v>566.4</v>
      </c>
      <c r="Q22" s="2">
        <v>2038.8</v>
      </c>
      <c r="R22" s="2">
        <v>293744.8</v>
      </c>
      <c r="S22" s="2">
        <v>6933.2</v>
      </c>
      <c r="T22" s="2">
        <v>9067.2000000000007</v>
      </c>
      <c r="U22" s="2">
        <v>17762.3</v>
      </c>
      <c r="V22" s="2">
        <v>567992.1</v>
      </c>
      <c r="W22" s="2">
        <v>13667.9</v>
      </c>
      <c r="X22" s="2">
        <v>19322.8</v>
      </c>
      <c r="Y22" s="2">
        <v>42437.4</v>
      </c>
      <c r="Z22" s="2">
        <v>48644.1</v>
      </c>
      <c r="AA22" s="4">
        <v>825.4</v>
      </c>
      <c r="AB22" s="2">
        <v>1315.3</v>
      </c>
      <c r="AC22" s="2">
        <v>3690.3</v>
      </c>
      <c r="AD22" s="2">
        <v>64242.2</v>
      </c>
      <c r="AE22" s="2">
        <v>1048</v>
      </c>
      <c r="AF22" s="4">
        <v>936.3</v>
      </c>
      <c r="AG22" s="2">
        <v>3474.2</v>
      </c>
      <c r="AH22" s="2">
        <v>286650.09999999998</v>
      </c>
      <c r="AI22" s="2">
        <v>6551.1</v>
      </c>
      <c r="AJ22" s="2">
        <v>5103.2</v>
      </c>
      <c r="AK22" s="2">
        <v>15420.2</v>
      </c>
      <c r="AL22" s="2">
        <v>191421.5</v>
      </c>
      <c r="AM22" s="2">
        <v>6640.4</v>
      </c>
      <c r="AN22" s="2">
        <v>8120.5</v>
      </c>
      <c r="AO22" s="2">
        <v>18495.599999999999</v>
      </c>
      <c r="AP22" s="2">
        <v>1965.6</v>
      </c>
      <c r="AQ22" s="4">
        <v>54.2</v>
      </c>
      <c r="AR22" s="4">
        <v>56.2</v>
      </c>
      <c r="AS22" s="4">
        <v>174.3</v>
      </c>
      <c r="AT22" s="2">
        <v>4897.3</v>
      </c>
      <c r="AU22" s="4">
        <v>20.5</v>
      </c>
      <c r="AV22" s="4">
        <v>155.30000000000001</v>
      </c>
      <c r="AW22" s="4">
        <v>128.80000000000001</v>
      </c>
      <c r="AX22" s="2">
        <v>1565.4</v>
      </c>
      <c r="AY22" s="4">
        <v>41.6</v>
      </c>
      <c r="AZ22" s="4">
        <v>101.9</v>
      </c>
      <c r="BA22" s="4">
        <v>61.9</v>
      </c>
    </row>
    <row r="23" spans="1:57" x14ac:dyDescent="0.25">
      <c r="A23" s="4">
        <v>2009</v>
      </c>
      <c r="B23" s="2">
        <v>23244.6</v>
      </c>
      <c r="C23" s="4">
        <v>540.6</v>
      </c>
      <c r="D23" s="4">
        <v>347.9</v>
      </c>
      <c r="E23" s="2">
        <v>1503.4</v>
      </c>
      <c r="F23" s="2">
        <v>4480.3999999999996</v>
      </c>
      <c r="G23" s="4">
        <v>88.3</v>
      </c>
      <c r="H23" s="4">
        <v>102.9</v>
      </c>
      <c r="I23" s="4">
        <v>457.3</v>
      </c>
      <c r="J23" s="2">
        <v>31954</v>
      </c>
      <c r="K23" s="4">
        <v>533.70000000000005</v>
      </c>
      <c r="L23" s="4">
        <v>961.2</v>
      </c>
      <c r="M23" s="2">
        <v>3410.3</v>
      </c>
      <c r="N23" s="2">
        <v>26585.3</v>
      </c>
      <c r="O23" s="4">
        <v>699.2</v>
      </c>
      <c r="P23" s="4">
        <v>612.4</v>
      </c>
      <c r="Q23" s="2">
        <v>2160.8000000000002</v>
      </c>
      <c r="R23" s="2">
        <v>293712.3</v>
      </c>
      <c r="S23" s="2">
        <v>6619.3</v>
      </c>
      <c r="T23" s="2">
        <v>9767</v>
      </c>
      <c r="U23" s="2">
        <v>18562.099999999999</v>
      </c>
      <c r="V23" s="2">
        <v>557436.6</v>
      </c>
      <c r="W23" s="2">
        <v>12863.1</v>
      </c>
      <c r="X23" s="2">
        <v>19579</v>
      </c>
      <c r="Y23" s="2">
        <v>43715.8</v>
      </c>
      <c r="Z23" s="2">
        <v>47112.6</v>
      </c>
      <c r="AA23" s="4">
        <v>803.1</v>
      </c>
      <c r="AB23" s="2">
        <v>1333.4</v>
      </c>
      <c r="AC23" s="2">
        <v>3910.2</v>
      </c>
      <c r="AD23" s="2">
        <v>56632.7</v>
      </c>
      <c r="AE23" s="4">
        <v>886.1</v>
      </c>
      <c r="AF23" s="2">
        <v>1096.5</v>
      </c>
      <c r="AG23" s="2">
        <v>3830.5</v>
      </c>
      <c r="AH23" s="2">
        <v>236827</v>
      </c>
      <c r="AI23" s="2">
        <v>5310.3</v>
      </c>
      <c r="AJ23" s="2">
        <v>5177</v>
      </c>
      <c r="AK23" s="2">
        <v>16208.6</v>
      </c>
      <c r="AL23" s="2">
        <v>182953.4</v>
      </c>
      <c r="AM23" s="2">
        <v>5320.6</v>
      </c>
      <c r="AN23" s="2">
        <v>8433.6</v>
      </c>
      <c r="AO23" s="2">
        <v>20139.400000000001</v>
      </c>
      <c r="AP23" s="2">
        <v>2053.3000000000002</v>
      </c>
      <c r="AQ23" s="4">
        <v>56.2</v>
      </c>
      <c r="AR23" s="4">
        <v>69.7</v>
      </c>
      <c r="AS23" s="4">
        <v>190.6</v>
      </c>
      <c r="AT23" s="2">
        <v>3883.9</v>
      </c>
      <c r="AU23" s="4">
        <v>33.700000000000003</v>
      </c>
      <c r="AV23" s="4">
        <v>168</v>
      </c>
      <c r="AW23" s="4">
        <v>138.6</v>
      </c>
      <c r="AX23" s="2">
        <v>1522.8</v>
      </c>
      <c r="AY23" s="4">
        <v>51.4</v>
      </c>
      <c r="AZ23" s="4">
        <v>97.3</v>
      </c>
      <c r="BA23" s="4">
        <v>66.2</v>
      </c>
    </row>
    <row r="24" spans="1:57" x14ac:dyDescent="0.25">
      <c r="A24" s="4">
        <v>2010</v>
      </c>
      <c r="B24" s="2">
        <v>27183</v>
      </c>
      <c r="C24" s="4">
        <v>680.8</v>
      </c>
      <c r="D24" s="4">
        <v>353.8</v>
      </c>
      <c r="E24" s="2">
        <v>1587.8</v>
      </c>
      <c r="F24" s="2">
        <v>4762.2</v>
      </c>
      <c r="G24" s="4">
        <v>113.9</v>
      </c>
      <c r="H24" s="4">
        <v>106.3</v>
      </c>
      <c r="I24" s="4">
        <v>482.4</v>
      </c>
      <c r="J24" s="2">
        <v>33591</v>
      </c>
      <c r="K24" s="4">
        <v>625.29999999999995</v>
      </c>
      <c r="L24" s="2">
        <v>1045.7</v>
      </c>
      <c r="M24" s="2">
        <v>3604.6</v>
      </c>
      <c r="N24" s="2">
        <v>27752.9</v>
      </c>
      <c r="O24" s="4">
        <v>707</v>
      </c>
      <c r="P24" s="4">
        <v>640.29999999999995</v>
      </c>
      <c r="Q24" s="2">
        <v>2281</v>
      </c>
      <c r="R24" s="2">
        <v>306664.5</v>
      </c>
      <c r="S24" s="2">
        <v>7725.2</v>
      </c>
      <c r="T24" s="2">
        <v>9991</v>
      </c>
      <c r="U24" s="2">
        <v>19395</v>
      </c>
      <c r="V24" s="2">
        <v>587627.9</v>
      </c>
      <c r="W24" s="2">
        <v>14057.2</v>
      </c>
      <c r="X24" s="2">
        <v>20328.900000000001</v>
      </c>
      <c r="Y24" s="2">
        <v>45555.199999999997</v>
      </c>
      <c r="Z24" s="2">
        <v>49508.3</v>
      </c>
      <c r="AA24" s="4">
        <v>832.5</v>
      </c>
      <c r="AB24" s="2">
        <v>1465.4</v>
      </c>
      <c r="AC24" s="2">
        <v>4199.8</v>
      </c>
      <c r="AD24" s="2">
        <v>59948.6</v>
      </c>
      <c r="AE24" s="2">
        <v>1040.7</v>
      </c>
      <c r="AF24" s="2">
        <v>1070.3</v>
      </c>
      <c r="AG24" s="2">
        <v>4181.6000000000004</v>
      </c>
      <c r="AH24" s="2">
        <v>261591</v>
      </c>
      <c r="AI24" s="2">
        <v>5967.8</v>
      </c>
      <c r="AJ24" s="2">
        <v>5687</v>
      </c>
      <c r="AK24" s="2">
        <v>16457.400000000001</v>
      </c>
      <c r="AL24" s="2">
        <v>190873.5</v>
      </c>
      <c r="AM24" s="2">
        <v>5253.3</v>
      </c>
      <c r="AN24" s="2">
        <v>8729.5</v>
      </c>
      <c r="AO24" s="2">
        <v>21390.400000000001</v>
      </c>
      <c r="AP24" s="2">
        <v>2227</v>
      </c>
      <c r="AQ24" s="4">
        <v>62.7</v>
      </c>
      <c r="AR24" s="4">
        <v>72.7</v>
      </c>
      <c r="AS24" s="4">
        <v>201.1</v>
      </c>
      <c r="AT24" s="2">
        <v>4677.8999999999996</v>
      </c>
      <c r="AU24" s="4">
        <v>31.4</v>
      </c>
      <c r="AV24" s="4">
        <v>175.1</v>
      </c>
      <c r="AW24" s="4">
        <v>142.30000000000001</v>
      </c>
      <c r="AX24" s="2">
        <v>1890.4</v>
      </c>
      <c r="AY24" s="4">
        <v>62.5</v>
      </c>
      <c r="AZ24" s="4">
        <v>93.7</v>
      </c>
      <c r="BA24" s="4">
        <v>70.099999999999994</v>
      </c>
    </row>
    <row r="25" spans="1:57" x14ac:dyDescent="0.25">
      <c r="A25" s="4">
        <v>2011</v>
      </c>
      <c r="B25" s="2">
        <v>31614</v>
      </c>
      <c r="C25" s="4">
        <v>665.2</v>
      </c>
      <c r="D25" s="4">
        <v>356.5</v>
      </c>
      <c r="E25" s="2">
        <v>1717.6</v>
      </c>
      <c r="F25" s="2">
        <v>4941.8</v>
      </c>
      <c r="G25" s="4">
        <v>105</v>
      </c>
      <c r="H25" s="4">
        <v>110.8</v>
      </c>
      <c r="I25" s="4">
        <v>495.3</v>
      </c>
      <c r="J25" s="2">
        <v>34263</v>
      </c>
      <c r="K25" s="4">
        <v>730.3</v>
      </c>
      <c r="L25" s="2">
        <v>1084.0999999999999</v>
      </c>
      <c r="M25" s="2">
        <v>3697.1</v>
      </c>
      <c r="N25" s="2">
        <v>28908.5</v>
      </c>
      <c r="O25" s="4">
        <v>676.4</v>
      </c>
      <c r="P25" s="4">
        <v>667.7</v>
      </c>
      <c r="Q25" s="2">
        <v>2394.4</v>
      </c>
      <c r="R25" s="2">
        <v>321047.40000000002</v>
      </c>
      <c r="S25" s="2">
        <v>7724.4</v>
      </c>
      <c r="T25" s="2">
        <v>10385.9</v>
      </c>
      <c r="U25" s="2">
        <v>20304.599999999999</v>
      </c>
      <c r="V25" s="2">
        <v>616138.5</v>
      </c>
      <c r="W25" s="2">
        <v>14316.5</v>
      </c>
      <c r="X25" s="2">
        <v>21251.4</v>
      </c>
      <c r="Y25" s="2">
        <v>47370.1</v>
      </c>
      <c r="Z25" s="2">
        <v>52461.7</v>
      </c>
      <c r="AA25" s="4">
        <v>905.6</v>
      </c>
      <c r="AB25" s="2">
        <v>1535.2</v>
      </c>
      <c r="AC25" s="2">
        <v>4406.5</v>
      </c>
      <c r="AD25" s="2">
        <v>71287.5</v>
      </c>
      <c r="AE25" s="2">
        <v>1207.0999999999999</v>
      </c>
      <c r="AF25" s="2">
        <v>1128.9000000000001</v>
      </c>
      <c r="AG25" s="2">
        <v>4360.3999999999996</v>
      </c>
      <c r="AH25" s="2">
        <v>289920.59999999998</v>
      </c>
      <c r="AI25" s="2">
        <v>5249.8</v>
      </c>
      <c r="AJ25" s="2">
        <v>5905.8</v>
      </c>
      <c r="AK25" s="2">
        <v>17078.900000000001</v>
      </c>
      <c r="AL25" s="2">
        <v>202033.2</v>
      </c>
      <c r="AM25" s="2">
        <v>5416.2</v>
      </c>
      <c r="AN25" s="2">
        <v>9050.5</v>
      </c>
      <c r="AO25" s="2">
        <v>22325</v>
      </c>
      <c r="AP25" s="2">
        <v>2398.8000000000002</v>
      </c>
      <c r="AQ25" s="4">
        <v>59.8</v>
      </c>
      <c r="AR25" s="4">
        <v>77.2</v>
      </c>
      <c r="AS25" s="4">
        <v>215.8</v>
      </c>
      <c r="AT25" s="2">
        <v>4585</v>
      </c>
      <c r="AU25" s="4">
        <v>23.9</v>
      </c>
      <c r="AV25" s="4">
        <v>172.3</v>
      </c>
      <c r="AW25" s="4">
        <v>151.80000000000001</v>
      </c>
      <c r="AX25" s="2">
        <v>2009.2</v>
      </c>
      <c r="AY25" s="4">
        <v>35.5</v>
      </c>
      <c r="AZ25" s="4">
        <v>101.7</v>
      </c>
      <c r="BA25" s="4">
        <v>73.8</v>
      </c>
    </row>
    <row r="26" spans="1:57" x14ac:dyDescent="0.25">
      <c r="A26" s="4">
        <v>2012</v>
      </c>
      <c r="B26" s="2">
        <v>29977.1</v>
      </c>
      <c r="C26" s="4">
        <v>750.6</v>
      </c>
      <c r="D26" s="4">
        <v>376.8</v>
      </c>
      <c r="E26" s="2">
        <v>1858</v>
      </c>
      <c r="F26" s="2">
        <v>5090.7</v>
      </c>
      <c r="G26" s="4">
        <v>126.8</v>
      </c>
      <c r="H26" s="4">
        <v>115.2</v>
      </c>
      <c r="I26" s="4">
        <v>513.5</v>
      </c>
      <c r="J26" s="2">
        <v>34477.9</v>
      </c>
      <c r="K26" s="4">
        <v>771.3</v>
      </c>
      <c r="L26" s="2">
        <v>1150.2</v>
      </c>
      <c r="M26" s="2">
        <v>3831.7</v>
      </c>
      <c r="N26" s="2">
        <v>29117.4</v>
      </c>
      <c r="O26" s="4">
        <v>709.7</v>
      </c>
      <c r="P26" s="4">
        <v>699.2</v>
      </c>
      <c r="Q26" s="2">
        <v>2506.5</v>
      </c>
      <c r="R26" s="2">
        <v>328855.5</v>
      </c>
      <c r="S26" s="2">
        <v>7848.9</v>
      </c>
      <c r="T26" s="2">
        <v>10916.3</v>
      </c>
      <c r="U26" s="2">
        <v>21184.9</v>
      </c>
      <c r="V26" s="2">
        <v>634945.19999999995</v>
      </c>
      <c r="W26" s="2">
        <v>16704.900000000001</v>
      </c>
      <c r="X26" s="2">
        <v>22161.1</v>
      </c>
      <c r="Y26" s="2">
        <v>49494</v>
      </c>
      <c r="Z26" s="2">
        <v>55676.3</v>
      </c>
      <c r="AA26" s="2">
        <v>1095.3</v>
      </c>
      <c r="AB26" s="2">
        <v>1633.1</v>
      </c>
      <c r="AC26" s="2">
        <v>4625.8999999999996</v>
      </c>
      <c r="AD26" s="2">
        <v>73952.2</v>
      </c>
      <c r="AE26" s="2">
        <v>1619.4</v>
      </c>
      <c r="AF26" s="2">
        <v>1207.3</v>
      </c>
      <c r="AG26" s="2">
        <v>4643.8</v>
      </c>
      <c r="AH26" s="2">
        <v>302132</v>
      </c>
      <c r="AI26" s="2">
        <v>6222.8</v>
      </c>
      <c r="AJ26" s="2">
        <v>6207</v>
      </c>
      <c r="AK26" s="2">
        <v>18138.7</v>
      </c>
      <c r="AL26" s="2">
        <v>206590.6</v>
      </c>
      <c r="AM26" s="2">
        <v>5822.5</v>
      </c>
      <c r="AN26" s="2">
        <v>9579</v>
      </c>
      <c r="AO26" s="2">
        <v>23461.9</v>
      </c>
      <c r="AP26" s="2">
        <v>2457.6</v>
      </c>
      <c r="AQ26" s="4">
        <v>59.4</v>
      </c>
      <c r="AR26" s="4">
        <v>84.3</v>
      </c>
      <c r="AS26" s="4">
        <v>231.6</v>
      </c>
      <c r="AT26" s="2">
        <v>4249.8999999999996</v>
      </c>
      <c r="AU26" s="4">
        <v>26.4</v>
      </c>
      <c r="AV26" s="4">
        <v>185.6</v>
      </c>
      <c r="AW26" s="4">
        <v>159.80000000000001</v>
      </c>
      <c r="AX26" s="2">
        <v>2173.1</v>
      </c>
      <c r="AY26" s="4">
        <v>25.9</v>
      </c>
      <c r="AZ26" s="4">
        <v>112.6</v>
      </c>
      <c r="BA26" s="4">
        <v>78.7</v>
      </c>
    </row>
    <row r="27" spans="1:57" x14ac:dyDescent="0.25">
      <c r="A27" s="4">
        <v>2013</v>
      </c>
      <c r="B27" s="2">
        <v>32403.8</v>
      </c>
      <c r="C27" s="4">
        <v>746.4</v>
      </c>
      <c r="D27" s="4">
        <v>415.2</v>
      </c>
      <c r="E27" s="2">
        <v>1973.2</v>
      </c>
      <c r="F27" s="2">
        <v>5257</v>
      </c>
      <c r="G27" s="4">
        <v>118.3</v>
      </c>
      <c r="H27" s="4">
        <v>117.3</v>
      </c>
      <c r="I27" s="4">
        <v>532.9</v>
      </c>
      <c r="J27" s="2">
        <v>35123.599999999999</v>
      </c>
      <c r="K27" s="4">
        <v>765.5</v>
      </c>
      <c r="L27" s="2">
        <v>1089.7</v>
      </c>
      <c r="M27" s="2">
        <v>4019.5</v>
      </c>
      <c r="N27" s="2">
        <v>29166</v>
      </c>
      <c r="O27" s="4">
        <v>662.9</v>
      </c>
      <c r="P27" s="4">
        <v>726</v>
      </c>
      <c r="Q27" s="2">
        <v>2616.9</v>
      </c>
      <c r="R27" s="2">
        <v>338213.8</v>
      </c>
      <c r="S27" s="2">
        <v>7800.4</v>
      </c>
      <c r="T27" s="2">
        <v>11240.8</v>
      </c>
      <c r="U27" s="2">
        <v>22297</v>
      </c>
      <c r="V27" s="2">
        <v>649490.1</v>
      </c>
      <c r="W27" s="2">
        <v>16695.099999999999</v>
      </c>
      <c r="X27" s="2">
        <v>22538.6</v>
      </c>
      <c r="Y27" s="2">
        <v>51784.6</v>
      </c>
      <c r="Z27" s="2">
        <v>57869</v>
      </c>
      <c r="AA27" s="2">
        <v>1221</v>
      </c>
      <c r="AB27" s="2">
        <v>1500.4</v>
      </c>
      <c r="AC27" s="2">
        <v>4901.1000000000004</v>
      </c>
      <c r="AD27" s="2">
        <v>78937.399999999994</v>
      </c>
      <c r="AE27" s="2">
        <v>1660.1</v>
      </c>
      <c r="AF27" s="2">
        <v>1309.4000000000001</v>
      </c>
      <c r="AG27" s="2">
        <v>5024.7</v>
      </c>
      <c r="AH27" s="2">
        <v>331477.2</v>
      </c>
      <c r="AI27" s="2">
        <v>7123.8</v>
      </c>
      <c r="AJ27" s="2">
        <v>7295.3</v>
      </c>
      <c r="AK27" s="2">
        <v>19020.3</v>
      </c>
      <c r="AL27" s="2">
        <v>214088.8</v>
      </c>
      <c r="AM27" s="2">
        <v>6164.6</v>
      </c>
      <c r="AN27" s="2">
        <v>9931.2000000000007</v>
      </c>
      <c r="AO27" s="2">
        <v>24710.5</v>
      </c>
      <c r="AP27" s="2">
        <v>2556.1999999999998</v>
      </c>
      <c r="AQ27" s="4">
        <v>43.3</v>
      </c>
      <c r="AR27" s="4">
        <v>82.6</v>
      </c>
      <c r="AS27" s="4">
        <v>248.6</v>
      </c>
      <c r="AT27" s="2">
        <v>4353.1000000000004</v>
      </c>
      <c r="AU27" s="4">
        <v>36.200000000000003</v>
      </c>
      <c r="AV27" s="4">
        <v>190.2</v>
      </c>
      <c r="AW27" s="4">
        <v>164.8</v>
      </c>
      <c r="AX27" s="2">
        <v>2270.6999999999998</v>
      </c>
      <c r="AY27" s="4">
        <v>25.2</v>
      </c>
      <c r="AZ27" s="4">
        <v>123.5</v>
      </c>
      <c r="BA27" s="4">
        <v>79.5</v>
      </c>
    </row>
    <row r="28" spans="1:57" x14ac:dyDescent="0.25">
      <c r="A28" s="4">
        <v>2014</v>
      </c>
      <c r="B28" s="2">
        <v>32136.7</v>
      </c>
      <c r="C28" s="4">
        <v>688.8</v>
      </c>
      <c r="D28" s="4">
        <v>460.9</v>
      </c>
      <c r="E28" s="2">
        <v>2081.6999999999998</v>
      </c>
      <c r="F28" s="2">
        <v>5332</v>
      </c>
      <c r="G28" s="4">
        <v>113.3</v>
      </c>
      <c r="H28" s="4">
        <v>121.4</v>
      </c>
      <c r="I28" s="4">
        <v>545.29999999999995</v>
      </c>
      <c r="J28" s="2">
        <v>36258.300000000003</v>
      </c>
      <c r="K28" s="4">
        <v>682.1</v>
      </c>
      <c r="L28" s="2">
        <v>1107.4000000000001</v>
      </c>
      <c r="M28" s="2">
        <v>4164.5</v>
      </c>
      <c r="N28" s="2">
        <v>29650</v>
      </c>
      <c r="O28" s="4">
        <v>648.5</v>
      </c>
      <c r="P28" s="4">
        <v>726.4</v>
      </c>
      <c r="Q28" s="2">
        <v>2694.9</v>
      </c>
      <c r="R28" s="2">
        <v>348098.5</v>
      </c>
      <c r="S28" s="2">
        <v>7944.9</v>
      </c>
      <c r="T28" s="2">
        <v>11658.9</v>
      </c>
      <c r="U28" s="2">
        <v>23097.200000000001</v>
      </c>
      <c r="V28" s="2">
        <v>676838.40000000002</v>
      </c>
      <c r="W28" s="2">
        <v>17141.8</v>
      </c>
      <c r="X28" s="2">
        <v>22912.400000000001</v>
      </c>
      <c r="Y28" s="2">
        <v>53594.6</v>
      </c>
      <c r="Z28" s="2">
        <v>59499.7</v>
      </c>
      <c r="AA28" s="2">
        <v>1218.5</v>
      </c>
      <c r="AB28" s="2">
        <v>1556.8</v>
      </c>
      <c r="AC28" s="2">
        <v>5164.8999999999996</v>
      </c>
      <c r="AD28" s="2">
        <v>78506.399999999994</v>
      </c>
      <c r="AE28" s="2">
        <v>1674.8</v>
      </c>
      <c r="AF28" s="2">
        <v>1338.9</v>
      </c>
      <c r="AG28" s="2">
        <v>5330</v>
      </c>
      <c r="AH28" s="2">
        <v>365191.1</v>
      </c>
      <c r="AI28" s="2">
        <v>8108.4</v>
      </c>
      <c r="AJ28" s="2">
        <v>7984.2</v>
      </c>
      <c r="AK28" s="2">
        <v>20675.099999999999</v>
      </c>
      <c r="AL28" s="2">
        <v>225863.3</v>
      </c>
      <c r="AM28" s="2">
        <v>6401.1</v>
      </c>
      <c r="AN28" s="2">
        <v>10293.299999999999</v>
      </c>
      <c r="AO28" s="2">
        <v>25832.3</v>
      </c>
      <c r="AP28" s="2">
        <v>2650.3</v>
      </c>
      <c r="AQ28" s="4">
        <v>42.6</v>
      </c>
      <c r="AR28" s="4">
        <v>86.3</v>
      </c>
      <c r="AS28" s="4">
        <v>261</v>
      </c>
      <c r="AT28" s="2">
        <v>4656.5</v>
      </c>
      <c r="AU28" s="4">
        <v>36.299999999999997</v>
      </c>
      <c r="AV28" s="4">
        <v>192.6</v>
      </c>
      <c r="AW28" s="4">
        <v>168.9</v>
      </c>
      <c r="AX28" s="2">
        <v>2350.9</v>
      </c>
      <c r="AY28" s="4">
        <v>28.1</v>
      </c>
      <c r="AZ28" s="4">
        <v>117.6</v>
      </c>
      <c r="BA28" s="4">
        <v>81.5</v>
      </c>
    </row>
    <row r="29" spans="1:57" x14ac:dyDescent="0.25">
      <c r="A29" s="4">
        <v>2015</v>
      </c>
      <c r="B29" s="2">
        <v>28924.400000000001</v>
      </c>
      <c r="C29" s="4">
        <v>588.4</v>
      </c>
      <c r="D29" s="4">
        <v>467.9</v>
      </c>
      <c r="E29" s="2">
        <v>2159.8000000000002</v>
      </c>
      <c r="F29" s="2">
        <v>5551.8</v>
      </c>
      <c r="G29" s="4">
        <v>118.3</v>
      </c>
      <c r="H29" s="4">
        <v>125.1</v>
      </c>
      <c r="I29" s="4">
        <v>564.1</v>
      </c>
      <c r="J29" s="2">
        <v>37028.1</v>
      </c>
      <c r="K29" s="4">
        <v>705.2</v>
      </c>
      <c r="L29" s="2">
        <v>1141.0999999999999</v>
      </c>
      <c r="M29" s="2">
        <v>4298</v>
      </c>
      <c r="N29" s="2">
        <v>30602.6</v>
      </c>
      <c r="O29" s="4">
        <v>637.79999999999995</v>
      </c>
      <c r="P29" s="4">
        <v>759.3</v>
      </c>
      <c r="Q29" s="2">
        <v>2783</v>
      </c>
      <c r="R29" s="2">
        <v>357758.8</v>
      </c>
      <c r="S29" s="2">
        <v>8117.2</v>
      </c>
      <c r="T29" s="2">
        <v>12201.2</v>
      </c>
      <c r="U29" s="2">
        <v>23920.9</v>
      </c>
      <c r="V29" s="2">
        <v>706836.6</v>
      </c>
      <c r="W29" s="2">
        <v>18463.099999999999</v>
      </c>
      <c r="X29" s="2">
        <v>23609.599999999999</v>
      </c>
      <c r="Y29" s="2">
        <v>55760</v>
      </c>
      <c r="Z29" s="2">
        <v>60958.6</v>
      </c>
      <c r="AA29" s="2">
        <v>1151.7</v>
      </c>
      <c r="AB29" s="2">
        <v>1615.1</v>
      </c>
      <c r="AC29" s="2">
        <v>5439.9</v>
      </c>
      <c r="AD29" s="2">
        <v>75306.2</v>
      </c>
      <c r="AE29" s="2">
        <v>1496.2</v>
      </c>
      <c r="AF29" s="2">
        <v>1391.1</v>
      </c>
      <c r="AG29" s="2">
        <v>5636.6</v>
      </c>
      <c r="AH29" s="2">
        <v>311906</v>
      </c>
      <c r="AI29" s="2">
        <v>8621.5</v>
      </c>
      <c r="AJ29" s="2">
        <v>8315.7000000000007</v>
      </c>
      <c r="AK29" s="2">
        <v>22047.1</v>
      </c>
      <c r="AL29" s="2">
        <v>231725.3</v>
      </c>
      <c r="AM29" s="2">
        <v>7140.7</v>
      </c>
      <c r="AN29" s="2">
        <v>10627.4</v>
      </c>
      <c r="AO29" s="2">
        <v>27160.6</v>
      </c>
      <c r="AP29" s="2">
        <v>2541.6999999999998</v>
      </c>
      <c r="AQ29" s="4">
        <v>47.3</v>
      </c>
      <c r="AR29" s="4">
        <v>89.8</v>
      </c>
      <c r="AS29" s="4">
        <v>273.2</v>
      </c>
      <c r="AT29" s="2">
        <v>4597.5</v>
      </c>
      <c r="AU29" s="4">
        <v>41.1</v>
      </c>
      <c r="AV29" s="4">
        <v>199.1</v>
      </c>
      <c r="AW29" s="4">
        <v>176.3</v>
      </c>
      <c r="AX29" s="2">
        <v>2380.4</v>
      </c>
      <c r="AY29" s="4">
        <v>18.399999999999999</v>
      </c>
      <c r="AZ29" s="4">
        <v>116.7</v>
      </c>
      <c r="BA29" s="4">
        <v>82.9</v>
      </c>
    </row>
    <row r="30" spans="1:57" x14ac:dyDescent="0.25">
      <c r="A30" s="4">
        <v>2016</v>
      </c>
      <c r="B30" s="2">
        <v>29005.200000000001</v>
      </c>
      <c r="C30" s="4">
        <v>523.70000000000005</v>
      </c>
      <c r="D30" s="4">
        <v>494.2</v>
      </c>
      <c r="E30" s="2">
        <v>2237.1999999999998</v>
      </c>
      <c r="F30" s="2">
        <v>5803.4</v>
      </c>
      <c r="G30" s="4">
        <v>125.5</v>
      </c>
      <c r="H30" s="4">
        <v>127</v>
      </c>
      <c r="I30" s="4">
        <v>582.29999999999995</v>
      </c>
      <c r="J30" s="2">
        <v>37795.5</v>
      </c>
      <c r="K30" s="4">
        <v>750</v>
      </c>
      <c r="L30" s="2">
        <v>1205.0999999999999</v>
      </c>
      <c r="M30" s="2">
        <v>4439.8999999999996</v>
      </c>
      <c r="N30" s="2">
        <v>31222.1</v>
      </c>
      <c r="O30" s="4">
        <v>626.79999999999995</v>
      </c>
      <c r="P30" s="4">
        <v>776.4</v>
      </c>
      <c r="Q30" s="2">
        <v>2902.4</v>
      </c>
      <c r="R30" s="2">
        <v>368634.6</v>
      </c>
      <c r="S30" s="2">
        <v>8510.7000000000007</v>
      </c>
      <c r="T30" s="2">
        <v>12758.3</v>
      </c>
      <c r="U30" s="2">
        <v>24684.1</v>
      </c>
      <c r="V30" s="2">
        <v>733760.7</v>
      </c>
      <c r="W30" s="2">
        <v>21427.200000000001</v>
      </c>
      <c r="X30" s="2">
        <v>25021</v>
      </c>
      <c r="Y30" s="2">
        <v>58134.1</v>
      </c>
      <c r="Z30" s="2">
        <v>62289.7</v>
      </c>
      <c r="AA30" s="2">
        <v>1198.4000000000001</v>
      </c>
      <c r="AB30" s="2">
        <v>1676.5</v>
      </c>
      <c r="AC30" s="2">
        <v>5690.8</v>
      </c>
      <c r="AD30" s="2">
        <v>71463.8</v>
      </c>
      <c r="AE30" s="2">
        <v>1284.7</v>
      </c>
      <c r="AF30" s="2">
        <v>1437.4</v>
      </c>
      <c r="AG30" s="2">
        <v>5796.6</v>
      </c>
      <c r="AH30" s="2">
        <v>292561.7</v>
      </c>
      <c r="AI30" s="2">
        <v>7266.8</v>
      </c>
      <c r="AJ30" s="2">
        <v>8792</v>
      </c>
      <c r="AK30" s="2">
        <v>23013.1</v>
      </c>
      <c r="AL30" s="2">
        <v>243317.1</v>
      </c>
      <c r="AM30" s="2">
        <v>8163.9</v>
      </c>
      <c r="AN30" s="2">
        <v>10977.4</v>
      </c>
      <c r="AO30" s="2">
        <v>28614.2</v>
      </c>
      <c r="AP30" s="2">
        <v>2691.4</v>
      </c>
      <c r="AQ30" s="4">
        <v>52.7</v>
      </c>
      <c r="AR30" s="4">
        <v>91.7</v>
      </c>
      <c r="AS30" s="4">
        <v>284.7</v>
      </c>
      <c r="AT30" s="2">
        <v>4303.7</v>
      </c>
      <c r="AU30" s="4">
        <v>46.4</v>
      </c>
      <c r="AV30" s="4">
        <v>204.2</v>
      </c>
      <c r="AW30" s="4">
        <v>186.6</v>
      </c>
      <c r="AX30" s="2">
        <v>2536.3000000000002</v>
      </c>
      <c r="AY30" s="4">
        <v>17.100000000000001</v>
      </c>
      <c r="AZ30" s="4">
        <v>122.8</v>
      </c>
      <c r="BA30" s="4">
        <v>85.6</v>
      </c>
    </row>
    <row r="31" spans="1:57" x14ac:dyDescent="0.25">
      <c r="A31" s="4">
        <v>2017</v>
      </c>
      <c r="B31" s="2">
        <v>31002.6</v>
      </c>
      <c r="C31" s="4">
        <v>480.1</v>
      </c>
      <c r="D31" s="4">
        <v>500.6</v>
      </c>
      <c r="E31" s="2">
        <v>2275.9</v>
      </c>
      <c r="F31" s="2">
        <v>6156.5</v>
      </c>
      <c r="G31" s="4">
        <v>152.1</v>
      </c>
      <c r="H31" s="4">
        <v>133.30000000000001</v>
      </c>
      <c r="I31" s="4">
        <v>598.4</v>
      </c>
      <c r="J31" s="2">
        <v>39329.1</v>
      </c>
      <c r="K31" s="4">
        <v>788.4</v>
      </c>
      <c r="L31" s="2">
        <v>1292.0999999999999</v>
      </c>
      <c r="M31" s="2">
        <v>4602.3999999999996</v>
      </c>
      <c r="N31" s="2">
        <v>32456.400000000001</v>
      </c>
      <c r="O31" s="4">
        <v>649.29999999999995</v>
      </c>
      <c r="P31" s="4">
        <v>794.8</v>
      </c>
      <c r="Q31" s="2">
        <v>2981.7</v>
      </c>
      <c r="R31" s="2">
        <v>386407.5</v>
      </c>
      <c r="S31" s="2">
        <v>9206.6</v>
      </c>
      <c r="T31" s="2">
        <v>13327.2</v>
      </c>
      <c r="U31" s="2">
        <v>25452.5</v>
      </c>
      <c r="V31" s="2">
        <v>764464.8</v>
      </c>
      <c r="W31" s="2">
        <v>23422.7</v>
      </c>
      <c r="X31" s="2">
        <v>26062.799999999999</v>
      </c>
      <c r="Y31" s="2">
        <v>60667.8</v>
      </c>
      <c r="Z31" s="2">
        <v>66007.100000000006</v>
      </c>
      <c r="AA31" s="2">
        <v>1314.8</v>
      </c>
      <c r="AB31" s="2">
        <v>1770.5</v>
      </c>
      <c r="AC31" s="2">
        <v>5926.9</v>
      </c>
      <c r="AD31" s="2">
        <v>75302.100000000006</v>
      </c>
      <c r="AE31" s="2">
        <v>1284.4000000000001</v>
      </c>
      <c r="AF31" s="2">
        <v>1471.7</v>
      </c>
      <c r="AG31" s="2">
        <v>5937.4</v>
      </c>
      <c r="AH31" s="2">
        <v>319212</v>
      </c>
      <c r="AI31" s="2">
        <v>7334</v>
      </c>
      <c r="AJ31" s="2">
        <v>9080.4</v>
      </c>
      <c r="AK31" s="2">
        <v>22969.7</v>
      </c>
      <c r="AL31" s="2">
        <v>260220.3</v>
      </c>
      <c r="AM31" s="2">
        <v>8809.5</v>
      </c>
      <c r="AN31" s="2">
        <v>11554.9</v>
      </c>
      <c r="AO31" s="2">
        <v>30114.2</v>
      </c>
      <c r="AP31" s="2">
        <v>2781</v>
      </c>
      <c r="AQ31" s="4">
        <v>54.1</v>
      </c>
      <c r="AR31" s="4">
        <v>96</v>
      </c>
      <c r="AS31" s="4">
        <v>293.8</v>
      </c>
      <c r="AT31" s="2">
        <v>4476.6000000000004</v>
      </c>
      <c r="AU31" s="4">
        <v>35.200000000000003</v>
      </c>
      <c r="AV31" s="4">
        <v>212.1</v>
      </c>
      <c r="AW31" s="4">
        <v>191.7</v>
      </c>
      <c r="AX31" s="2">
        <v>2969.7</v>
      </c>
      <c r="AY31" s="4">
        <v>23.5</v>
      </c>
      <c r="AZ31" s="4">
        <v>127</v>
      </c>
      <c r="BA31" s="4">
        <v>86.9</v>
      </c>
    </row>
    <row r="32" spans="1:57" x14ac:dyDescent="0.25">
      <c r="A32" s="4">
        <v>2018</v>
      </c>
      <c r="B32" s="4" t="s">
        <v>213</v>
      </c>
      <c r="C32" s="4" t="s">
        <v>213</v>
      </c>
      <c r="D32" s="4" t="s">
        <v>213</v>
      </c>
      <c r="E32" s="4" t="s">
        <v>213</v>
      </c>
      <c r="F32" s="4" t="s">
        <v>213</v>
      </c>
      <c r="G32" s="4" t="s">
        <v>213</v>
      </c>
      <c r="H32" s="4" t="s">
        <v>213</v>
      </c>
      <c r="I32" s="4" t="s">
        <v>213</v>
      </c>
      <c r="J32" s="4" t="s">
        <v>213</v>
      </c>
      <c r="K32" s="4" t="s">
        <v>213</v>
      </c>
      <c r="L32" s="4" t="s">
        <v>213</v>
      </c>
      <c r="M32" s="4" t="s">
        <v>213</v>
      </c>
      <c r="N32" s="4" t="s">
        <v>213</v>
      </c>
      <c r="O32" s="4" t="s">
        <v>213</v>
      </c>
      <c r="P32" s="4" t="s">
        <v>213</v>
      </c>
      <c r="Q32" s="4" t="s">
        <v>213</v>
      </c>
      <c r="R32" s="4" t="s">
        <v>213</v>
      </c>
      <c r="S32" s="4" t="s">
        <v>213</v>
      </c>
      <c r="T32" s="4" t="s">
        <v>213</v>
      </c>
      <c r="U32" s="4" t="s">
        <v>213</v>
      </c>
      <c r="V32" s="4" t="s">
        <v>213</v>
      </c>
      <c r="W32" s="4" t="s">
        <v>213</v>
      </c>
      <c r="X32" s="4" t="s">
        <v>213</v>
      </c>
      <c r="Y32" s="4" t="s">
        <v>213</v>
      </c>
      <c r="Z32" s="4" t="s">
        <v>213</v>
      </c>
      <c r="AA32" s="4" t="s">
        <v>213</v>
      </c>
      <c r="AB32" s="4" t="s">
        <v>213</v>
      </c>
      <c r="AC32" s="4" t="s">
        <v>213</v>
      </c>
      <c r="AD32" s="4" t="s">
        <v>213</v>
      </c>
      <c r="AE32" s="4" t="s">
        <v>213</v>
      </c>
      <c r="AF32" s="4" t="s">
        <v>213</v>
      </c>
      <c r="AG32" s="4" t="s">
        <v>213</v>
      </c>
      <c r="AH32" s="4" t="s">
        <v>213</v>
      </c>
      <c r="AI32" s="4" t="s">
        <v>213</v>
      </c>
      <c r="AJ32" s="4" t="s">
        <v>213</v>
      </c>
      <c r="AK32" s="4" t="s">
        <v>213</v>
      </c>
      <c r="AL32" s="4" t="s">
        <v>213</v>
      </c>
      <c r="AM32" s="4" t="s">
        <v>213</v>
      </c>
      <c r="AN32" s="4" t="s">
        <v>213</v>
      </c>
      <c r="AO32" s="4" t="s">
        <v>213</v>
      </c>
      <c r="AP32" s="4" t="s">
        <v>213</v>
      </c>
      <c r="AQ32" s="4" t="s">
        <v>213</v>
      </c>
      <c r="AR32" s="4" t="s">
        <v>213</v>
      </c>
      <c r="AS32" s="4" t="s">
        <v>213</v>
      </c>
      <c r="AT32" s="4" t="s">
        <v>213</v>
      </c>
      <c r="AU32" s="4" t="s">
        <v>213</v>
      </c>
      <c r="AV32" s="4" t="s">
        <v>213</v>
      </c>
      <c r="AW32" s="4" t="s">
        <v>213</v>
      </c>
      <c r="AX32" s="4" t="s">
        <v>213</v>
      </c>
      <c r="AY32" s="4" t="s">
        <v>213</v>
      </c>
      <c r="AZ32" s="4" t="s">
        <v>213</v>
      </c>
      <c r="BA32" s="4" t="s">
        <v>213</v>
      </c>
      <c r="BB32" s="2"/>
      <c r="BC32" s="2"/>
      <c r="BD32" s="2"/>
      <c r="BE32" s="2"/>
    </row>
    <row r="33" spans="1:57" x14ac:dyDescent="0.25">
      <c r="A33" s="4">
        <v>2019</v>
      </c>
      <c r="B33" s="4" t="s">
        <v>213</v>
      </c>
      <c r="C33" s="4" t="s">
        <v>213</v>
      </c>
      <c r="D33" s="4" t="s">
        <v>213</v>
      </c>
      <c r="E33" s="4" t="s">
        <v>213</v>
      </c>
      <c r="F33" s="4" t="s">
        <v>213</v>
      </c>
      <c r="G33" s="4" t="s">
        <v>213</v>
      </c>
      <c r="H33" s="4" t="s">
        <v>213</v>
      </c>
      <c r="I33" s="4" t="s">
        <v>213</v>
      </c>
      <c r="J33" s="4" t="s">
        <v>213</v>
      </c>
      <c r="K33" s="4" t="s">
        <v>213</v>
      </c>
      <c r="L33" s="4" t="s">
        <v>213</v>
      </c>
      <c r="M33" s="4" t="s">
        <v>213</v>
      </c>
      <c r="N33" s="4" t="s">
        <v>213</v>
      </c>
      <c r="O33" s="4" t="s">
        <v>213</v>
      </c>
      <c r="P33" s="4" t="s">
        <v>213</v>
      </c>
      <c r="Q33" s="4" t="s">
        <v>213</v>
      </c>
      <c r="R33" s="4" t="s">
        <v>213</v>
      </c>
      <c r="S33" s="4" t="s">
        <v>213</v>
      </c>
      <c r="T33" s="4" t="s">
        <v>213</v>
      </c>
      <c r="U33" s="4" t="s">
        <v>213</v>
      </c>
      <c r="V33" s="4" t="s">
        <v>213</v>
      </c>
      <c r="W33" s="4" t="s">
        <v>213</v>
      </c>
      <c r="X33" s="4" t="s">
        <v>213</v>
      </c>
      <c r="Y33" s="4" t="s">
        <v>213</v>
      </c>
      <c r="Z33" s="4" t="s">
        <v>213</v>
      </c>
      <c r="AA33" s="4" t="s">
        <v>213</v>
      </c>
      <c r="AB33" s="4" t="s">
        <v>213</v>
      </c>
      <c r="AC33" s="4" t="s">
        <v>213</v>
      </c>
      <c r="AD33" s="4" t="s">
        <v>213</v>
      </c>
      <c r="AE33" s="4" t="s">
        <v>213</v>
      </c>
      <c r="AF33" s="4" t="s">
        <v>213</v>
      </c>
      <c r="AG33" s="4" t="s">
        <v>213</v>
      </c>
      <c r="AH33" s="4" t="s">
        <v>213</v>
      </c>
      <c r="AI33" s="4" t="s">
        <v>213</v>
      </c>
      <c r="AJ33" s="4" t="s">
        <v>213</v>
      </c>
      <c r="AK33" s="4" t="s">
        <v>213</v>
      </c>
      <c r="AL33" s="4" t="s">
        <v>213</v>
      </c>
      <c r="AM33" s="4" t="s">
        <v>213</v>
      </c>
      <c r="AN33" s="4" t="s">
        <v>213</v>
      </c>
      <c r="AO33" s="4" t="s">
        <v>213</v>
      </c>
      <c r="AP33" s="4" t="s">
        <v>213</v>
      </c>
      <c r="AQ33" s="4" t="s">
        <v>213</v>
      </c>
      <c r="AR33" s="4" t="s">
        <v>213</v>
      </c>
      <c r="AS33" s="4" t="s">
        <v>213</v>
      </c>
      <c r="AT33" s="4" t="s">
        <v>213</v>
      </c>
      <c r="AU33" s="4" t="s">
        <v>213</v>
      </c>
      <c r="AV33" s="4" t="s">
        <v>213</v>
      </c>
      <c r="AW33" s="4" t="s">
        <v>213</v>
      </c>
      <c r="AX33" s="4" t="s">
        <v>213</v>
      </c>
      <c r="AY33" s="4" t="s">
        <v>213</v>
      </c>
      <c r="AZ33" s="4" t="s">
        <v>213</v>
      </c>
      <c r="BA33" s="4" t="s">
        <v>213</v>
      </c>
      <c r="BB33" s="2"/>
      <c r="BC33" s="2"/>
      <c r="BD33" s="2"/>
      <c r="BE33" s="2"/>
    </row>
    <row r="34" spans="1:57" x14ac:dyDescent="0.25">
      <c r="A34" s="4">
        <v>2020</v>
      </c>
      <c r="B34" s="4" t="s">
        <v>213</v>
      </c>
      <c r="C34" s="4" t="s">
        <v>213</v>
      </c>
      <c r="D34" s="4" t="s">
        <v>213</v>
      </c>
      <c r="E34" s="4" t="s">
        <v>213</v>
      </c>
      <c r="F34" s="4" t="s">
        <v>213</v>
      </c>
      <c r="G34" s="4" t="s">
        <v>213</v>
      </c>
      <c r="H34" s="4" t="s">
        <v>213</v>
      </c>
      <c r="I34" s="4" t="s">
        <v>213</v>
      </c>
      <c r="J34" s="4" t="s">
        <v>213</v>
      </c>
      <c r="K34" s="4" t="s">
        <v>213</v>
      </c>
      <c r="L34" s="4" t="s">
        <v>213</v>
      </c>
      <c r="M34" s="4" t="s">
        <v>213</v>
      </c>
      <c r="N34" s="4" t="s">
        <v>213</v>
      </c>
      <c r="O34" s="4" t="s">
        <v>213</v>
      </c>
      <c r="P34" s="4" t="s">
        <v>213</v>
      </c>
      <c r="Q34" s="4" t="s">
        <v>213</v>
      </c>
      <c r="R34" s="4" t="s">
        <v>213</v>
      </c>
      <c r="S34" s="4" t="s">
        <v>213</v>
      </c>
      <c r="T34" s="4" t="s">
        <v>213</v>
      </c>
      <c r="U34" s="4" t="s">
        <v>213</v>
      </c>
      <c r="V34" s="4" t="s">
        <v>213</v>
      </c>
      <c r="W34" s="4" t="s">
        <v>213</v>
      </c>
      <c r="X34" s="4" t="s">
        <v>213</v>
      </c>
      <c r="Y34" s="4" t="s">
        <v>213</v>
      </c>
      <c r="Z34" s="4" t="s">
        <v>213</v>
      </c>
      <c r="AA34" s="4" t="s">
        <v>213</v>
      </c>
      <c r="AB34" s="4" t="s">
        <v>213</v>
      </c>
      <c r="AC34" s="4" t="s">
        <v>213</v>
      </c>
      <c r="AD34" s="4" t="s">
        <v>213</v>
      </c>
      <c r="AE34" s="4" t="s">
        <v>213</v>
      </c>
      <c r="AF34" s="4" t="s">
        <v>213</v>
      </c>
      <c r="AG34" s="4" t="s">
        <v>213</v>
      </c>
      <c r="AH34" s="4" t="s">
        <v>213</v>
      </c>
      <c r="AI34" s="4" t="s">
        <v>213</v>
      </c>
      <c r="AJ34" s="4" t="s">
        <v>213</v>
      </c>
      <c r="AK34" s="4" t="s">
        <v>213</v>
      </c>
      <c r="AL34" s="4" t="s">
        <v>213</v>
      </c>
      <c r="AM34" s="4" t="s">
        <v>213</v>
      </c>
      <c r="AN34" s="4" t="s">
        <v>213</v>
      </c>
      <c r="AO34" s="4" t="s">
        <v>213</v>
      </c>
      <c r="AP34" s="4" t="s">
        <v>213</v>
      </c>
      <c r="AQ34" s="4" t="s">
        <v>213</v>
      </c>
      <c r="AR34" s="4" t="s">
        <v>213</v>
      </c>
      <c r="AS34" s="4" t="s">
        <v>213</v>
      </c>
      <c r="AT34" s="4" t="s">
        <v>213</v>
      </c>
      <c r="AU34" s="4" t="s">
        <v>213</v>
      </c>
      <c r="AV34" s="4" t="s">
        <v>213</v>
      </c>
      <c r="AW34" s="4" t="s">
        <v>213</v>
      </c>
      <c r="AX34" s="4" t="s">
        <v>213</v>
      </c>
      <c r="AY34" s="4" t="s">
        <v>213</v>
      </c>
      <c r="AZ34" s="4" t="s">
        <v>213</v>
      </c>
      <c r="BA34" s="4" t="s">
        <v>213</v>
      </c>
      <c r="BB34" s="2"/>
      <c r="BC34" s="2"/>
      <c r="BD34" s="2"/>
      <c r="BE34" s="2"/>
    </row>
    <row r="36" spans="1:57" x14ac:dyDescent="0.25">
      <c r="A36" s="4" t="s">
        <v>7</v>
      </c>
    </row>
    <row r="37" spans="1:57" x14ac:dyDescent="0.25">
      <c r="A37" s="4" t="s">
        <v>213</v>
      </c>
      <c r="B37" s="4" t="s">
        <v>214</v>
      </c>
    </row>
    <row r="39" spans="1:57" x14ac:dyDescent="0.25">
      <c r="A39" s="4" t="s">
        <v>237</v>
      </c>
    </row>
    <row r="40" spans="1:57" x14ac:dyDescent="0.25">
      <c r="A40" s="4" t="s">
        <v>238</v>
      </c>
      <c r="B40" s="4" t="s">
        <v>239</v>
      </c>
    </row>
    <row r="41" spans="1:57" x14ac:dyDescent="0.25">
      <c r="A41" s="4" t="s">
        <v>624</v>
      </c>
      <c r="B41" s="4" t="s">
        <v>625</v>
      </c>
    </row>
    <row r="43" spans="1:57" x14ac:dyDescent="0.25">
      <c r="A43" s="4" t="s">
        <v>8</v>
      </c>
    </row>
    <row r="44" spans="1:57" x14ac:dyDescent="0.25">
      <c r="A44" s="4">
        <v>1</v>
      </c>
      <c r="B44" s="4" t="s">
        <v>626</v>
      </c>
    </row>
    <row r="45" spans="1:57" x14ac:dyDescent="0.25">
      <c r="A45" s="4">
        <v>2</v>
      </c>
      <c r="B45" s="4" t="s">
        <v>627</v>
      </c>
    </row>
    <row r="46" spans="1:57" x14ac:dyDescent="0.25">
      <c r="A46" s="4">
        <v>3</v>
      </c>
      <c r="B46" s="4" t="s">
        <v>625</v>
      </c>
    </row>
    <row r="47" spans="1:57" x14ac:dyDescent="0.25">
      <c r="A47" s="4">
        <v>4</v>
      </c>
      <c r="B47" s="4" t="s">
        <v>628</v>
      </c>
    </row>
    <row r="48" spans="1:57" x14ac:dyDescent="0.25">
      <c r="A48" s="4">
        <v>5</v>
      </c>
      <c r="B48" s="4" t="s">
        <v>629</v>
      </c>
    </row>
    <row r="49" spans="1:2" x14ac:dyDescent="0.25">
      <c r="A49" s="4">
        <v>6</v>
      </c>
      <c r="B49" s="4" t="s">
        <v>630</v>
      </c>
    </row>
    <row r="50" spans="1:2" x14ac:dyDescent="0.25">
      <c r="A50" s="4">
        <v>7</v>
      </c>
      <c r="B50" s="4" t="s">
        <v>631</v>
      </c>
    </row>
    <row r="51" spans="1:2" x14ac:dyDescent="0.25">
      <c r="A51" s="4">
        <v>8</v>
      </c>
      <c r="B51" s="4" t="s">
        <v>632</v>
      </c>
    </row>
    <row r="52" spans="1:2" x14ac:dyDescent="0.25">
      <c r="A52" s="4">
        <v>9</v>
      </c>
      <c r="B52" s="4" t="s">
        <v>633</v>
      </c>
    </row>
    <row r="53" spans="1:2" x14ac:dyDescent="0.25">
      <c r="A53" s="4">
        <v>10</v>
      </c>
      <c r="B53" s="4" t="s">
        <v>634</v>
      </c>
    </row>
    <row r="54" spans="1:2" x14ac:dyDescent="0.25">
      <c r="A54" s="4">
        <v>11</v>
      </c>
      <c r="B54" s="4" t="s">
        <v>635</v>
      </c>
    </row>
    <row r="56" spans="1:2" x14ac:dyDescent="0.25">
      <c r="A56" s="4" t="s">
        <v>636</v>
      </c>
    </row>
    <row r="57" spans="1:2" x14ac:dyDescent="0.25">
      <c r="A57" s="4" t="s">
        <v>637</v>
      </c>
    </row>
    <row r="58" spans="1:2" x14ac:dyDescent="0.25">
      <c r="A58" s="4" t="s">
        <v>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D99E9-255A-4CAF-9BD4-AA8AA1086B8C}">
  <dimension ref="A1:M30"/>
  <sheetViews>
    <sheetView topLeftCell="A4" workbookViewId="0">
      <selection activeCell="D7" sqref="D7"/>
    </sheetView>
  </sheetViews>
  <sheetFormatPr defaultRowHeight="15" x14ac:dyDescent="0.25"/>
  <cols>
    <col min="2" max="5" width="13.140625" customWidth="1"/>
    <col min="7" max="10" width="13.140625" customWidth="1"/>
    <col min="12" max="12" width="11.85546875" customWidth="1"/>
  </cols>
  <sheetData>
    <row r="1" spans="1:13" x14ac:dyDescent="0.25">
      <c r="A1" s="4" t="s">
        <v>603</v>
      </c>
      <c r="C1" s="4"/>
      <c r="D1" s="4"/>
      <c r="E1" s="4"/>
    </row>
    <row r="2" spans="1:13" x14ac:dyDescent="0.25">
      <c r="A2" s="4" t="s">
        <v>0</v>
      </c>
      <c r="B2" s="4"/>
      <c r="C2" s="4"/>
      <c r="D2" s="4"/>
      <c r="E2" s="4"/>
    </row>
    <row r="3" spans="1:13" s="38" customFormat="1" x14ac:dyDescent="0.25">
      <c r="A3" s="4" t="s">
        <v>639</v>
      </c>
    </row>
    <row r="4" spans="1:13" x14ac:dyDescent="0.25">
      <c r="A4" s="40" t="s">
        <v>640</v>
      </c>
      <c r="G4" t="s">
        <v>655</v>
      </c>
      <c r="L4" t="s">
        <v>641</v>
      </c>
    </row>
    <row r="5" spans="1:13" ht="60" x14ac:dyDescent="0.25">
      <c r="A5" s="38"/>
      <c r="B5" s="41" t="s">
        <v>620</v>
      </c>
      <c r="C5" s="41" t="s">
        <v>621</v>
      </c>
      <c r="D5" s="41" t="s">
        <v>622</v>
      </c>
      <c r="E5" s="41" t="s">
        <v>623</v>
      </c>
      <c r="G5" s="41" t="s">
        <v>620</v>
      </c>
      <c r="H5" s="41" t="s">
        <v>621</v>
      </c>
      <c r="I5" s="41" t="s">
        <v>622</v>
      </c>
      <c r="J5" s="41" t="s">
        <v>623</v>
      </c>
      <c r="L5" s="41" t="s">
        <v>623</v>
      </c>
    </row>
    <row r="6" spans="1:13" x14ac:dyDescent="0.25">
      <c r="A6" s="43" t="s">
        <v>642</v>
      </c>
      <c r="B6" s="39">
        <f>'36-10-0402-01'!B11+'36-10-0402-01'!F11+'36-10-0402-01'!J11+'36-10-0402-01'!N11+'36-10-0402-01'!R11+'36-10-0402-01'!V11+'36-10-0402-01'!Z11+'36-10-0402-01'!AD11+'36-10-0402-01'!AH11+'36-10-0402-01'!AL11+'36-10-0402-01'!AP11+'36-10-0402-01'!AT11</f>
        <v>840060.40000000014</v>
      </c>
      <c r="C6" s="39">
        <f>'36-10-0402-01'!C11+'36-10-0402-01'!G11+'36-10-0402-01'!K11+'36-10-0402-01'!O11+'36-10-0402-01'!S11+'36-10-0402-01'!W11+'36-10-0402-01'!AA11+'36-10-0402-01'!AE11+'36-10-0402-01'!AI11+'36-10-0402-01'!AM11+'36-10-0402-01'!AQ11+'36-10-0402-01'!AU11</f>
        <v>14317.699999999999</v>
      </c>
      <c r="D6" s="39">
        <f>'36-10-0402-01'!D11+'36-10-0402-01'!H11+'36-10-0402-01'!L11+'36-10-0402-01'!P11+'36-10-0402-01'!T11+'36-10-0402-01'!X11+'36-10-0402-01'!AB11+'36-10-0402-01'!AF11+'36-10-0402-01'!AJ11+'36-10-0402-01'!AN11+'36-10-0402-01'!AR11+'36-10-0402-01'!AV11</f>
        <v>30632.7</v>
      </c>
      <c r="E6" s="39">
        <f>'36-10-0402-01'!E11+'36-10-0402-01'!I11+'36-10-0402-01'!M11+'36-10-0402-01'!Q11+'36-10-0402-01'!U11+'36-10-0402-01'!Y11+'36-10-0402-01'!AC11+'36-10-0402-01'!AG11+'36-10-0402-01'!AK11+'36-10-0402-01'!AO11+'36-10-0402-01'!AS11+'36-10-0402-01'!AW11</f>
        <v>67421.600000000006</v>
      </c>
      <c r="G6" s="3">
        <f>B6*100/'T1'!$B43</f>
        <v>92.627226477132666</v>
      </c>
      <c r="H6" s="3">
        <f>C6*100/'T1'!$B43</f>
        <v>1.5787065317346729</v>
      </c>
      <c r="I6" s="3">
        <f>D6*100/'T1'!$B43</f>
        <v>3.3776405131179392</v>
      </c>
      <c r="J6" s="32">
        <f>E6*100/'T1'!$B43</f>
        <v>7.4340795169616936</v>
      </c>
      <c r="L6" s="42">
        <f>E6/B6*100</f>
        <v>8.0258038588653857</v>
      </c>
    </row>
    <row r="7" spans="1:13" x14ac:dyDescent="0.25">
      <c r="A7" s="43" t="s">
        <v>644</v>
      </c>
      <c r="B7" s="39">
        <f>'36-10-0402-01'!B12+'36-10-0402-01'!F12+'36-10-0402-01'!J12+'36-10-0402-01'!N12+'36-10-0402-01'!R12+'36-10-0402-01'!V12+'36-10-0402-01'!Z12+'36-10-0402-01'!AD12+'36-10-0402-01'!AH12+'36-10-0402-01'!AL12+'36-10-0402-01'!AP12+'36-10-0402-01'!AT12</f>
        <v>870357.2</v>
      </c>
      <c r="C7" s="39">
        <f>'36-10-0402-01'!C12+'36-10-0402-01'!G12+'36-10-0402-01'!K12+'36-10-0402-01'!O12+'36-10-0402-01'!S12+'36-10-0402-01'!W12+'36-10-0402-01'!AA12+'36-10-0402-01'!AE12+'36-10-0402-01'!AI12+'36-10-0402-01'!AM12+'36-10-0402-01'!AQ12+'36-10-0402-01'!AU12</f>
        <v>14372.2</v>
      </c>
      <c r="D7" s="39">
        <f>'36-10-0402-01'!D12+'36-10-0402-01'!H12+'36-10-0402-01'!L12+'36-10-0402-01'!P12+'36-10-0402-01'!T12+'36-10-0402-01'!X12+'36-10-0402-01'!AB12+'36-10-0402-01'!AF12+'36-10-0402-01'!AJ12+'36-10-0402-01'!AN12+'36-10-0402-01'!AR12+'36-10-0402-01'!AV12</f>
        <v>31307.799999999996</v>
      </c>
      <c r="E7" s="39">
        <f>'36-10-0402-01'!E12+'36-10-0402-01'!I12+'36-10-0402-01'!M12+'36-10-0402-01'!Q12+'36-10-0402-01'!U12+'36-10-0402-01'!Y12+'36-10-0402-01'!AC12+'36-10-0402-01'!AG12+'36-10-0402-01'!AK12+'36-10-0402-01'!AO12+'36-10-0402-01'!AS12+'36-10-0402-01'!AW12</f>
        <v>69863.199999999997</v>
      </c>
      <c r="G7" s="3">
        <f>B7*100/'T1'!$B44</f>
        <v>92.537244244844501</v>
      </c>
      <c r="H7" s="3">
        <f>C7*100/'T1'!$B44</f>
        <v>1.5280666164831567</v>
      </c>
      <c r="I7" s="3">
        <f>D7*100/'T1'!$B44</f>
        <v>3.3286764737153227</v>
      </c>
      <c r="J7" s="3">
        <f>E7*100/'T1'!$B44</f>
        <v>7.4279249969166914</v>
      </c>
      <c r="L7" s="3">
        <f t="shared" ref="L7:L25" si="0">E7/B7*100</f>
        <v>8.026957207914176</v>
      </c>
    </row>
    <row r="8" spans="1:13" x14ac:dyDescent="0.25">
      <c r="A8" s="4">
        <v>1999</v>
      </c>
      <c r="B8" s="2">
        <f>'36-10-0402-01'!B13+'36-10-0402-01'!F13+'36-10-0402-01'!J13+'36-10-0402-01'!N13+'36-10-0402-01'!R13+'36-10-0402-01'!V13+'36-10-0402-01'!Z13+'36-10-0402-01'!AD13+'36-10-0402-01'!AH13+'36-10-0402-01'!AL13+'36-10-0402-01'!AP13+'36-10-0402-01'!AT13+'36-10-0402-01'!AX13</f>
        <v>933238.29999999981</v>
      </c>
      <c r="C8" s="2">
        <f>'36-10-0402-01'!C13+'36-10-0402-01'!G13+'36-10-0402-01'!K13+'36-10-0402-01'!O13+'36-10-0402-01'!S13+'36-10-0402-01'!W13+'36-10-0402-01'!AA13+'36-10-0402-01'!AE13+'36-10-0402-01'!AI13+'36-10-0402-01'!AM13+'36-10-0402-01'!AQ13+'36-10-0402-01'!AU13+'36-10-0402-01'!AY13</f>
        <v>14729.9</v>
      </c>
      <c r="D8" s="2">
        <f>'36-10-0402-01'!D13+'36-10-0402-01'!H13+'36-10-0402-01'!L13+'36-10-0402-01'!P13+'36-10-0402-01'!T13+'36-10-0402-01'!X13+'36-10-0402-01'!AB13+'36-10-0402-01'!AF13+'36-10-0402-01'!AJ13+'36-10-0402-01'!AN13+'36-10-0402-01'!AR13+'36-10-0402-01'!AV13+'36-10-0402-01'!AZ13</f>
        <v>33290</v>
      </c>
      <c r="E8" s="2">
        <f>'36-10-0402-01'!E13+'36-10-0402-01'!I13+'36-10-0402-01'!M13+'36-10-0402-01'!Q13+'36-10-0402-01'!U13+'36-10-0402-01'!Y13+'36-10-0402-01'!AC13+'36-10-0402-01'!AG13+'36-10-0402-01'!AK13+'36-10-0402-01'!AO13+'36-10-0402-01'!AS13+'36-10-0402-01'!AW13+'36-10-0402-01'!BA13</f>
        <v>72433.700000000026</v>
      </c>
      <c r="G8" s="3">
        <f>B8*100/'T1'!$B45</f>
        <v>92.589870099719505</v>
      </c>
      <c r="H8" s="3">
        <f>C8*100/'T1'!$B45</f>
        <v>1.461405439084378</v>
      </c>
      <c r="I8" s="3">
        <f>D8*100/'T1'!$B45</f>
        <v>3.302818557296312</v>
      </c>
      <c r="J8" s="3">
        <f>E8*100/'T1'!$B45</f>
        <v>7.1864033804035437</v>
      </c>
      <c r="L8" s="3">
        <f t="shared" si="0"/>
        <v>7.7615438629126174</v>
      </c>
    </row>
    <row r="9" spans="1:13" x14ac:dyDescent="0.25">
      <c r="A9" s="4">
        <v>2000</v>
      </c>
      <c r="B9" s="2">
        <f>'36-10-0402-01'!B14+'36-10-0402-01'!F14+'36-10-0402-01'!J14+'36-10-0402-01'!N14+'36-10-0402-01'!R14+'36-10-0402-01'!V14+'36-10-0402-01'!Z14+'36-10-0402-01'!AD14+'36-10-0402-01'!AH14+'36-10-0402-01'!AL14+'36-10-0402-01'!AP14+'36-10-0402-01'!AT14+'36-10-0402-01'!AX14</f>
        <v>1026939.2000000001</v>
      </c>
      <c r="C9" s="2">
        <f>'36-10-0402-01'!C14+'36-10-0402-01'!G14+'36-10-0402-01'!K14+'36-10-0402-01'!O14+'36-10-0402-01'!S14+'36-10-0402-01'!W14+'36-10-0402-01'!AA14+'36-10-0402-01'!AE14+'36-10-0402-01'!AI14+'36-10-0402-01'!AM14+'36-10-0402-01'!AQ14+'36-10-0402-01'!AU14+'36-10-0402-01'!AY14</f>
        <v>15902.8</v>
      </c>
      <c r="D9" s="2">
        <f>'36-10-0402-01'!D14+'36-10-0402-01'!H14+'36-10-0402-01'!L14+'36-10-0402-01'!P14+'36-10-0402-01'!T14+'36-10-0402-01'!X14+'36-10-0402-01'!AB14+'36-10-0402-01'!AF14+'36-10-0402-01'!AJ14+'36-10-0402-01'!AN14+'36-10-0402-01'!AR14+'36-10-0402-01'!AV14+'36-10-0402-01'!AZ14</f>
        <v>33573.30000000001</v>
      </c>
      <c r="E9" s="2">
        <f>'36-10-0402-01'!E14+'36-10-0402-01'!I14+'36-10-0402-01'!M14+'36-10-0402-01'!Q14+'36-10-0402-01'!U14+'36-10-0402-01'!Y14+'36-10-0402-01'!AC14+'36-10-0402-01'!AG14+'36-10-0402-01'!AK14+'36-10-0402-01'!AO14+'36-10-0402-01'!AS14+'36-10-0402-01'!AW14+'36-10-0402-01'!BA14</f>
        <v>74880.299999999988</v>
      </c>
      <c r="G9" s="3">
        <f>B9*100/'T1'!$B46</f>
        <v>92.845685313148977</v>
      </c>
      <c r="H9" s="3">
        <f>C9*100/'T1'!$B46</f>
        <v>1.437773886124851</v>
      </c>
      <c r="I9" s="3">
        <f>D9*100/'T1'!$B46</f>
        <v>3.0353657224536228</v>
      </c>
      <c r="J9" s="3">
        <f>E9*100/'T1'!$B46</f>
        <v>6.7699361071757593</v>
      </c>
      <c r="L9" s="3">
        <f t="shared" si="0"/>
        <v>7.2916001258886585</v>
      </c>
      <c r="M9" t="s">
        <v>376</v>
      </c>
    </row>
    <row r="10" spans="1:13" x14ac:dyDescent="0.25">
      <c r="A10" s="4">
        <v>2001</v>
      </c>
      <c r="B10" s="2">
        <f>'36-10-0402-01'!B15+'36-10-0402-01'!F15+'36-10-0402-01'!J15+'36-10-0402-01'!N15+'36-10-0402-01'!R15+'36-10-0402-01'!V15+'36-10-0402-01'!Z15+'36-10-0402-01'!AD15+'36-10-0402-01'!AH15+'36-10-0402-01'!AL15+'36-10-0402-01'!AP15+'36-10-0402-01'!AT15+'36-10-0402-01'!AX15</f>
        <v>1065088.8</v>
      </c>
      <c r="C10" s="2">
        <f>'36-10-0402-01'!C15+'36-10-0402-01'!G15+'36-10-0402-01'!K15+'36-10-0402-01'!O15+'36-10-0402-01'!S15+'36-10-0402-01'!W15+'36-10-0402-01'!AA15+'36-10-0402-01'!AE15+'36-10-0402-01'!AI15+'36-10-0402-01'!AM15+'36-10-0402-01'!AQ15+'36-10-0402-01'!AU15+'36-10-0402-01'!AY15</f>
        <v>17663.900000000001</v>
      </c>
      <c r="D10" s="2">
        <f>'36-10-0402-01'!D15+'36-10-0402-01'!H15+'36-10-0402-01'!L15+'36-10-0402-01'!P15+'36-10-0402-01'!T15+'36-10-0402-01'!X15+'36-10-0402-01'!AB15+'36-10-0402-01'!AF15+'36-10-0402-01'!AJ15+'36-10-0402-01'!AN15+'36-10-0402-01'!AR15+'36-10-0402-01'!AV15+'36-10-0402-01'!AZ15</f>
        <v>35123.900000000009</v>
      </c>
      <c r="E10" s="2">
        <f>'36-10-0402-01'!E15+'36-10-0402-01'!I15+'36-10-0402-01'!M15+'36-10-0402-01'!Q15+'36-10-0402-01'!U15+'36-10-0402-01'!Y15+'36-10-0402-01'!AC15+'36-10-0402-01'!AG15+'36-10-0402-01'!AK15+'36-10-0402-01'!AO15+'36-10-0402-01'!AS15+'36-10-0402-01'!AW15+'36-10-0402-01'!BA15</f>
        <v>77374.8</v>
      </c>
      <c r="G10" s="3">
        <f>B10*100/'T1'!$B47</f>
        <v>93.057997820964346</v>
      </c>
      <c r="H10" s="3">
        <f>C10*100/'T1'!$B47</f>
        <v>1.5433146679504397</v>
      </c>
      <c r="I10" s="3">
        <f>D10*100/'T1'!$B47</f>
        <v>3.068814365209521</v>
      </c>
      <c r="J10" s="3">
        <f>E10*100/'T1'!$B47</f>
        <v>6.7603226790081283</v>
      </c>
      <c r="L10" s="3">
        <f t="shared" si="0"/>
        <v>7.2646337094146514</v>
      </c>
    </row>
    <row r="11" spans="1:13" x14ac:dyDescent="0.25">
      <c r="A11" s="4">
        <v>2002</v>
      </c>
      <c r="B11" s="2">
        <f>'36-10-0402-01'!B16+'36-10-0402-01'!F16+'36-10-0402-01'!J16+'36-10-0402-01'!N16+'36-10-0402-01'!R16+'36-10-0402-01'!V16+'36-10-0402-01'!Z16+'36-10-0402-01'!AD16+'36-10-0402-01'!AH16+'36-10-0402-01'!AL16+'36-10-0402-01'!AP16+'36-10-0402-01'!AT16+'36-10-0402-01'!AX16</f>
        <v>1104489.1999999997</v>
      </c>
      <c r="C11" s="2">
        <f>'36-10-0402-01'!C16+'36-10-0402-01'!G16+'36-10-0402-01'!K16+'36-10-0402-01'!O16+'36-10-0402-01'!S16+'36-10-0402-01'!W16+'36-10-0402-01'!AA16+'36-10-0402-01'!AE16+'36-10-0402-01'!AI16+'36-10-0402-01'!AM16+'36-10-0402-01'!AQ16+'36-10-0402-01'!AU16+'36-10-0402-01'!AY16</f>
        <v>20463.600000000002</v>
      </c>
      <c r="D11" s="2">
        <f>'36-10-0402-01'!D16+'36-10-0402-01'!H16+'36-10-0402-01'!L16+'36-10-0402-01'!P16+'36-10-0402-01'!T16+'36-10-0402-01'!X16+'36-10-0402-01'!AB16+'36-10-0402-01'!AF16+'36-10-0402-01'!AJ16+'36-10-0402-01'!AN16+'36-10-0402-01'!AR16+'36-10-0402-01'!AV16+'36-10-0402-01'!AZ16</f>
        <v>36246.800000000003</v>
      </c>
      <c r="E11" s="2">
        <f>'36-10-0402-01'!E16+'36-10-0402-01'!I16+'36-10-0402-01'!M16+'36-10-0402-01'!Q16+'36-10-0402-01'!U16+'36-10-0402-01'!Y16+'36-10-0402-01'!AC16+'36-10-0402-01'!AG16+'36-10-0402-01'!AK16+'36-10-0402-01'!AO16+'36-10-0402-01'!AS16+'36-10-0402-01'!AW16+'36-10-0402-01'!BA16</f>
        <v>81222.2</v>
      </c>
      <c r="G11" s="3">
        <f>B11*100/'T1'!$B48</f>
        <v>92.526996030808547</v>
      </c>
      <c r="H11" s="3">
        <f>C11*100/'T1'!$B48</f>
        <v>1.7143086921773925</v>
      </c>
      <c r="I11" s="3">
        <f>D11*100/'T1'!$B48</f>
        <v>3.0365235981750769</v>
      </c>
      <c r="J11" s="3">
        <f>E11*100/'T1'!$B48</f>
        <v>6.8042731219223684</v>
      </c>
      <c r="L11" s="3">
        <f t="shared" si="0"/>
        <v>7.353824736357768</v>
      </c>
    </row>
    <row r="12" spans="1:13" x14ac:dyDescent="0.25">
      <c r="A12" s="4">
        <v>2003</v>
      </c>
      <c r="B12" s="2">
        <f>'36-10-0402-01'!B17+'36-10-0402-01'!F17+'36-10-0402-01'!J17+'36-10-0402-01'!N17+'36-10-0402-01'!R17+'36-10-0402-01'!V17+'36-10-0402-01'!Z17+'36-10-0402-01'!AD17+'36-10-0402-01'!AH17+'36-10-0402-01'!AL17+'36-10-0402-01'!AP17+'36-10-0402-01'!AT17+'36-10-0402-01'!AX17</f>
        <v>1164855.2</v>
      </c>
      <c r="C12" s="2">
        <f>'36-10-0402-01'!C17+'36-10-0402-01'!G17+'36-10-0402-01'!K17+'36-10-0402-01'!O17+'36-10-0402-01'!S17+'36-10-0402-01'!W17+'36-10-0402-01'!AA17+'36-10-0402-01'!AE17+'36-10-0402-01'!AI17+'36-10-0402-01'!AM17+'36-10-0402-01'!AQ17+'36-10-0402-01'!AU17+'36-10-0402-01'!AY17</f>
        <v>22189.399999999998</v>
      </c>
      <c r="D12" s="2">
        <f>'36-10-0402-01'!D17+'36-10-0402-01'!H17+'36-10-0402-01'!L17+'36-10-0402-01'!P17+'36-10-0402-01'!T17+'36-10-0402-01'!X17+'36-10-0402-01'!AB17+'36-10-0402-01'!AF17+'36-10-0402-01'!AJ17+'36-10-0402-01'!AN17+'36-10-0402-01'!AR17+'36-10-0402-01'!AV17+'36-10-0402-01'!AZ17</f>
        <v>37714.1</v>
      </c>
      <c r="E12" s="2">
        <f>'36-10-0402-01'!E17+'36-10-0402-01'!I17+'36-10-0402-01'!M17+'36-10-0402-01'!Q17+'36-10-0402-01'!U17+'36-10-0402-01'!Y17+'36-10-0402-01'!AC17+'36-10-0402-01'!AG17+'36-10-0402-01'!AK17+'36-10-0402-01'!AO17+'36-10-0402-01'!AS17+'36-10-0402-01'!AW17+'36-10-0402-01'!BA17</f>
        <v>84227</v>
      </c>
      <c r="G12" s="3">
        <f>B12*100/'T1'!$B49</f>
        <v>92.835862528461917</v>
      </c>
      <c r="H12" s="3">
        <f>C12*100/'T1'!$B49</f>
        <v>1.7684361867372467</v>
      </c>
      <c r="I12" s="3">
        <f>D12*100/'T1'!$B49</f>
        <v>3.0057135024032733</v>
      </c>
      <c r="J12" s="3">
        <f>E12*100/'T1'!$B49</f>
        <v>6.7126679721091183</v>
      </c>
      <c r="L12" s="3">
        <f t="shared" si="0"/>
        <v>7.2306841227991265</v>
      </c>
    </row>
    <row r="13" spans="1:13" x14ac:dyDescent="0.25">
      <c r="A13" s="4">
        <v>2004</v>
      </c>
      <c r="B13" s="2">
        <f>'36-10-0402-01'!B18+'36-10-0402-01'!F18+'36-10-0402-01'!J18+'36-10-0402-01'!N18+'36-10-0402-01'!R18+'36-10-0402-01'!V18+'36-10-0402-01'!Z18+'36-10-0402-01'!AD18+'36-10-0402-01'!AH18+'36-10-0402-01'!AL18+'36-10-0402-01'!AP18+'36-10-0402-01'!AT18+'36-10-0402-01'!AX18</f>
        <v>1241132.2000000002</v>
      </c>
      <c r="C13" s="2">
        <f>'36-10-0402-01'!C18+'36-10-0402-01'!G18+'36-10-0402-01'!K18+'36-10-0402-01'!O18+'36-10-0402-01'!S18+'36-10-0402-01'!W18+'36-10-0402-01'!AA18+'36-10-0402-01'!AE18+'36-10-0402-01'!AI18+'36-10-0402-01'!AM18+'36-10-0402-01'!AQ18+'36-10-0402-01'!AU18+'36-10-0402-01'!AY18</f>
        <v>24679.499999999996</v>
      </c>
      <c r="D13" s="2">
        <f>'36-10-0402-01'!D18+'36-10-0402-01'!H18+'36-10-0402-01'!L18+'36-10-0402-01'!P18+'36-10-0402-01'!T18+'36-10-0402-01'!X18+'36-10-0402-01'!AB18+'36-10-0402-01'!AF18+'36-10-0402-01'!AJ18+'36-10-0402-01'!AN18+'36-10-0402-01'!AR18+'36-10-0402-01'!AV18+'36-10-0402-01'!AZ18</f>
        <v>38856</v>
      </c>
      <c r="E13" s="2">
        <f>'36-10-0402-01'!E18+'36-10-0402-01'!I18+'36-10-0402-01'!M18+'36-10-0402-01'!Q18+'36-10-0402-01'!U18+'36-10-0402-01'!Y18+'36-10-0402-01'!AC18+'36-10-0402-01'!AG18+'36-10-0402-01'!AK18+'36-10-0402-01'!AO18+'36-10-0402-01'!AS18+'36-10-0402-01'!AW18+'36-10-0402-01'!BA18</f>
        <v>87895.800000000017</v>
      </c>
      <c r="G13" s="3">
        <f>B13*100/'T1'!$B50</f>
        <v>92.917825520258205</v>
      </c>
      <c r="H13" s="3">
        <f>C13*100/'T1'!$B50</f>
        <v>1.847639981403441</v>
      </c>
      <c r="I13" s="3">
        <f>D13*100/'T1'!$B50</f>
        <v>2.9089689465917914</v>
      </c>
      <c r="J13" s="3">
        <f>E13*100/'T1'!$B50</f>
        <v>6.5803518822277853</v>
      </c>
      <c r="L13" s="3">
        <f t="shared" si="0"/>
        <v>7.081904731824701</v>
      </c>
    </row>
    <row r="14" spans="1:13" x14ac:dyDescent="0.25">
      <c r="A14" s="4">
        <v>2005</v>
      </c>
      <c r="B14" s="2">
        <f>'36-10-0402-01'!B19+'36-10-0402-01'!F19+'36-10-0402-01'!J19+'36-10-0402-01'!N19+'36-10-0402-01'!R19+'36-10-0402-01'!V19+'36-10-0402-01'!Z19+'36-10-0402-01'!AD19+'36-10-0402-01'!AH19+'36-10-0402-01'!AL19+'36-10-0402-01'!AP19+'36-10-0402-01'!AT19+'36-10-0402-01'!AX19</f>
        <v>1323253.8</v>
      </c>
      <c r="C14" s="2">
        <f>'36-10-0402-01'!C19+'36-10-0402-01'!G19+'36-10-0402-01'!K19+'36-10-0402-01'!O19+'36-10-0402-01'!S19+'36-10-0402-01'!W19+'36-10-0402-01'!AA19+'36-10-0402-01'!AE19+'36-10-0402-01'!AI19+'36-10-0402-01'!AM19+'36-10-0402-01'!AQ19+'36-10-0402-01'!AU19+'36-10-0402-01'!AY19</f>
        <v>27046.1</v>
      </c>
      <c r="D14" s="2">
        <f>'36-10-0402-01'!D19+'36-10-0402-01'!H19+'36-10-0402-01'!L19+'36-10-0402-01'!P19+'36-10-0402-01'!T19+'36-10-0402-01'!X19+'36-10-0402-01'!AB19+'36-10-0402-01'!AF19+'36-10-0402-01'!AJ19+'36-10-0402-01'!AN19+'36-10-0402-01'!AR19+'36-10-0402-01'!AV19+'36-10-0402-01'!AZ19</f>
        <v>40565.5</v>
      </c>
      <c r="E14" s="2">
        <f>'36-10-0402-01'!E19+'36-10-0402-01'!I19+'36-10-0402-01'!M19+'36-10-0402-01'!Q19+'36-10-0402-01'!U19+'36-10-0402-01'!Y19+'36-10-0402-01'!AC19+'36-10-0402-01'!AG19+'36-10-0402-01'!AK19+'36-10-0402-01'!AO19+'36-10-0402-01'!AS19+'36-10-0402-01'!AW19+'36-10-0402-01'!BA19</f>
        <v>91906.9</v>
      </c>
      <c r="G14" s="3">
        <f>B14*100/'T1'!$B51</f>
        <v>93.082660964131705</v>
      </c>
      <c r="H14" s="3">
        <f>C14*100/'T1'!$B51</f>
        <v>1.9025246379054439</v>
      </c>
      <c r="I14" s="3">
        <f>D14*100/'T1'!$B51</f>
        <v>2.8535302020976512</v>
      </c>
      <c r="J14" s="3">
        <f>E14*100/'T1'!$B51</f>
        <v>6.4650778353815097</v>
      </c>
      <c r="L14" s="3">
        <f t="shared" si="0"/>
        <v>6.9455232246451875</v>
      </c>
    </row>
    <row r="15" spans="1:13" x14ac:dyDescent="0.25">
      <c r="A15" s="4">
        <v>2006</v>
      </c>
      <c r="B15" s="2">
        <f>'36-10-0402-01'!B20+'36-10-0402-01'!F20+'36-10-0402-01'!J20+'36-10-0402-01'!N20+'36-10-0402-01'!R20+'36-10-0402-01'!V20+'36-10-0402-01'!Z20+'36-10-0402-01'!AD20+'36-10-0402-01'!AH20+'36-10-0402-01'!AL20+'36-10-0402-01'!AP20+'36-10-0402-01'!AT20+'36-10-0402-01'!AX20</f>
        <v>1395244.2</v>
      </c>
      <c r="C15" s="2">
        <f>'36-10-0402-01'!C20+'36-10-0402-01'!G20+'36-10-0402-01'!K20+'36-10-0402-01'!O20+'36-10-0402-01'!S20+'36-10-0402-01'!W20+'36-10-0402-01'!AA20+'36-10-0402-01'!AE20+'36-10-0402-01'!AI20+'36-10-0402-01'!AM20+'36-10-0402-01'!AQ20+'36-10-0402-01'!AU20+'36-10-0402-01'!AY20</f>
        <v>30304.1</v>
      </c>
      <c r="D15" s="2">
        <f>'36-10-0402-01'!D20+'36-10-0402-01'!H20+'36-10-0402-01'!L20+'36-10-0402-01'!P20+'36-10-0402-01'!T20+'36-10-0402-01'!X20+'36-10-0402-01'!AB20+'36-10-0402-01'!AF20+'36-10-0402-01'!AJ20+'36-10-0402-01'!AN20+'36-10-0402-01'!AR20+'36-10-0402-01'!AV20+'36-10-0402-01'!AZ20</f>
        <v>42261.7</v>
      </c>
      <c r="E15" s="2">
        <f>'36-10-0402-01'!E20+'36-10-0402-01'!I20+'36-10-0402-01'!M20+'36-10-0402-01'!Q20+'36-10-0402-01'!U20+'36-10-0402-01'!Y20+'36-10-0402-01'!AC20+'36-10-0402-01'!AG20+'36-10-0402-01'!AK20+'36-10-0402-01'!AO20+'36-10-0402-01'!AS20+'36-10-0402-01'!AW20+'36-10-0402-01'!BA20</f>
        <v>97115.400000000009</v>
      </c>
      <c r="G15" s="3">
        <f>B15*100/'T1'!$B52</f>
        <v>93.227346712958138</v>
      </c>
      <c r="H15" s="3">
        <f>C15*100/'T1'!$B52</f>
        <v>2.0248576109645571</v>
      </c>
      <c r="I15" s="3">
        <f>D15*100/'T1'!$B52</f>
        <v>2.823839840064573</v>
      </c>
      <c r="J15" s="3">
        <f>E15*100/'T1'!$B52</f>
        <v>6.489051211943841</v>
      </c>
      <c r="L15" s="3">
        <f t="shared" si="0"/>
        <v>6.9604589648177733</v>
      </c>
    </row>
    <row r="16" spans="1:13" x14ac:dyDescent="0.25">
      <c r="A16" s="4">
        <v>2007</v>
      </c>
      <c r="B16" s="2">
        <f>'36-10-0402-01'!B21+'36-10-0402-01'!F21+'36-10-0402-01'!J21+'36-10-0402-01'!N21+'36-10-0402-01'!R21+'36-10-0402-01'!V21+'36-10-0402-01'!Z21+'36-10-0402-01'!AD21+'36-10-0402-01'!AH21+'36-10-0402-01'!AL21+'36-10-0402-01'!AP21+'36-10-0402-01'!AT21+'36-10-0402-01'!AX21</f>
        <v>1472408.2</v>
      </c>
      <c r="C16" s="2">
        <f>'36-10-0402-01'!C21+'36-10-0402-01'!G21+'36-10-0402-01'!K21+'36-10-0402-01'!O21+'36-10-0402-01'!S21+'36-10-0402-01'!W21+'36-10-0402-01'!AA21+'36-10-0402-01'!AE21+'36-10-0402-01'!AI21+'36-10-0402-01'!AM21+'36-10-0402-01'!AQ21+'36-10-0402-01'!AU21+'36-10-0402-01'!AY21</f>
        <v>35957.599999999999</v>
      </c>
      <c r="D16" s="2">
        <f>'36-10-0402-01'!D21+'36-10-0402-01'!H21+'36-10-0402-01'!L21+'36-10-0402-01'!P21+'36-10-0402-01'!T21+'36-10-0402-01'!X21+'36-10-0402-01'!AB21+'36-10-0402-01'!AF21+'36-10-0402-01'!AJ21+'36-10-0402-01'!AN21+'36-10-0402-01'!AR21+'36-10-0402-01'!AV21+'36-10-0402-01'!AZ21</f>
        <v>44017.899999999994</v>
      </c>
      <c r="E16" s="2">
        <f>'36-10-0402-01'!E21+'36-10-0402-01'!I21+'36-10-0402-01'!M21+'36-10-0402-01'!Q21+'36-10-0402-01'!U21+'36-10-0402-01'!Y21+'36-10-0402-01'!AC21+'36-10-0402-01'!AG21+'36-10-0402-01'!AK21+'36-10-0402-01'!AO21+'36-10-0402-01'!AS21+'36-10-0402-01'!AW21+'36-10-0402-01'!BA21</f>
        <v>102114.70000000001</v>
      </c>
      <c r="G16" s="3">
        <f>B16*100/'T1'!$B53</f>
        <v>93.328554106363782</v>
      </c>
      <c r="H16" s="3">
        <f>C16*100/'T1'!$B53</f>
        <v>2.2791715076939849</v>
      </c>
      <c r="I16" s="3">
        <f>D16*100/'T1'!$B53</f>
        <v>2.7900734061373127</v>
      </c>
      <c r="J16" s="3">
        <f>E16*100/'T1'!$B53</f>
        <v>6.4725375096424402</v>
      </c>
      <c r="L16" s="3">
        <f t="shared" si="0"/>
        <v>6.9352167422050499</v>
      </c>
    </row>
    <row r="17" spans="1:13" x14ac:dyDescent="0.25">
      <c r="A17" s="4">
        <v>2008</v>
      </c>
      <c r="B17" s="2">
        <f>'36-10-0402-01'!B22+'36-10-0402-01'!F22+'36-10-0402-01'!J22+'36-10-0402-01'!N22+'36-10-0402-01'!R22+'36-10-0402-01'!V22+'36-10-0402-01'!Z22+'36-10-0402-01'!AD22+'36-10-0402-01'!AH22+'36-10-0402-01'!AL22+'36-10-0402-01'!AP22+'36-10-0402-01'!AT22+'36-10-0402-01'!AX22</f>
        <v>1554355.2</v>
      </c>
      <c r="C17" s="2">
        <f>'36-10-0402-01'!C22+'36-10-0402-01'!G22+'36-10-0402-01'!K22+'36-10-0402-01'!O22+'36-10-0402-01'!S22+'36-10-0402-01'!W22+'36-10-0402-01'!AA22+'36-10-0402-01'!AE22+'36-10-0402-01'!AI22+'36-10-0402-01'!AM22+'36-10-0402-01'!AQ22+'36-10-0402-01'!AU22+'36-10-0402-01'!AY22</f>
        <v>37510.5</v>
      </c>
      <c r="D17" s="2">
        <f>'36-10-0402-01'!D22+'36-10-0402-01'!H22+'36-10-0402-01'!L22+'36-10-0402-01'!P22+'36-10-0402-01'!T22+'36-10-0402-01'!X22+'36-10-0402-01'!AB22+'36-10-0402-01'!AF22+'36-10-0402-01'!AJ22+'36-10-0402-01'!AN22+'36-10-0402-01'!AR22+'36-10-0402-01'!AV22+'36-10-0402-01'!AZ22</f>
        <v>46126.5</v>
      </c>
      <c r="E17" s="2">
        <f>'36-10-0402-01'!E22+'36-10-0402-01'!I22+'36-10-0402-01'!M22+'36-10-0402-01'!Q22+'36-10-0402-01'!U22+'36-10-0402-01'!Y22+'36-10-0402-01'!AC22+'36-10-0402-01'!AG22+'36-10-0402-01'!AK22+'36-10-0402-01'!AO22+'36-10-0402-01'!AS22+'36-10-0402-01'!AW22+'36-10-0402-01'!BA22</f>
        <v>108650.19999999998</v>
      </c>
      <c r="G17" s="3">
        <f>B17*100/'T1'!$B54</f>
        <v>93.803062205461416</v>
      </c>
      <c r="H17" s="3">
        <f>C17*100/'T1'!$B54</f>
        <v>2.2637037948970482</v>
      </c>
      <c r="I17" s="3">
        <f>D17*100/'T1'!$B54</f>
        <v>2.7836667891741969</v>
      </c>
      <c r="J17" s="3">
        <f>E17*100/'T1'!$B54</f>
        <v>6.5568806082649722</v>
      </c>
      <c r="L17" s="3">
        <f t="shared" si="0"/>
        <v>6.9900496360162716</v>
      </c>
    </row>
    <row r="18" spans="1:13" x14ac:dyDescent="0.25">
      <c r="A18" s="4">
        <v>2009</v>
      </c>
      <c r="B18" s="2">
        <f>'36-10-0402-01'!B23+'36-10-0402-01'!F23+'36-10-0402-01'!J23+'36-10-0402-01'!N23+'36-10-0402-01'!R23+'36-10-0402-01'!V23+'36-10-0402-01'!Z23+'36-10-0402-01'!AD23+'36-10-0402-01'!AH23+'36-10-0402-01'!AL23+'36-10-0402-01'!AP23+'36-10-0402-01'!AT23+'36-10-0402-01'!AX23</f>
        <v>1468398.9</v>
      </c>
      <c r="C18" s="2">
        <f>'36-10-0402-01'!C23+'36-10-0402-01'!G23+'36-10-0402-01'!K23+'36-10-0402-01'!O23+'36-10-0402-01'!S23+'36-10-0402-01'!W23+'36-10-0402-01'!AA23+'36-10-0402-01'!AE23+'36-10-0402-01'!AI23+'36-10-0402-01'!AM23+'36-10-0402-01'!AQ23+'36-10-0402-01'!AU23+'36-10-0402-01'!AY23</f>
        <v>33805.599999999991</v>
      </c>
      <c r="D18" s="2">
        <f>'36-10-0402-01'!D23+'36-10-0402-01'!H23+'36-10-0402-01'!L23+'36-10-0402-01'!P23+'36-10-0402-01'!T23+'36-10-0402-01'!X23+'36-10-0402-01'!AB23+'36-10-0402-01'!AF23+'36-10-0402-01'!AJ23+'36-10-0402-01'!AN23+'36-10-0402-01'!AR23+'36-10-0402-01'!AV23+'36-10-0402-01'!AZ23</f>
        <v>47745.9</v>
      </c>
      <c r="E18" s="2">
        <f>'36-10-0402-01'!E23+'36-10-0402-01'!I23+'36-10-0402-01'!M23+'36-10-0402-01'!Q23+'36-10-0402-01'!U23+'36-10-0402-01'!Y23+'36-10-0402-01'!AC23+'36-10-0402-01'!AG23+'36-10-0402-01'!AK23+'36-10-0402-01'!AO23+'36-10-0402-01'!AS23+'36-10-0402-01'!AW23+'36-10-0402-01'!BA23</f>
        <v>114293.8</v>
      </c>
      <c r="G18" s="3">
        <f>B18*100/'T1'!$B55</f>
        <v>93.449190305816586</v>
      </c>
      <c r="H18" s="3">
        <f>C18*100/'T1'!$B55</f>
        <v>2.1513949294039327</v>
      </c>
      <c r="I18" s="3">
        <f>D18*100/'T1'!$B55</f>
        <v>3.0385583205098343</v>
      </c>
      <c r="J18" s="3">
        <f>E18*100/'T1'!$B55</f>
        <v>7.2736795614426981</v>
      </c>
      <c r="L18" s="3">
        <f t="shared" si="0"/>
        <v>7.7835661685663222</v>
      </c>
    </row>
    <row r="19" spans="1:13" x14ac:dyDescent="0.25">
      <c r="A19" s="4">
        <v>2010</v>
      </c>
      <c r="B19" s="2">
        <f>'36-10-0402-01'!B24+'36-10-0402-01'!F24+'36-10-0402-01'!J24+'36-10-0402-01'!N24+'36-10-0402-01'!R24+'36-10-0402-01'!V24+'36-10-0402-01'!Z24+'36-10-0402-01'!AD24+'36-10-0402-01'!AH24+'36-10-0402-01'!AL24+'36-10-0402-01'!AP24+'36-10-0402-01'!AT24+'36-10-0402-01'!AX24</f>
        <v>1558298.2</v>
      </c>
      <c r="C19" s="2">
        <f>'36-10-0402-01'!C24+'36-10-0402-01'!G24+'36-10-0402-01'!K24+'36-10-0402-01'!O24+'36-10-0402-01'!S24+'36-10-0402-01'!W24+'36-10-0402-01'!AA24+'36-10-0402-01'!AE24+'36-10-0402-01'!AI24+'36-10-0402-01'!AM24+'36-10-0402-01'!AQ24+'36-10-0402-01'!AU24+'36-10-0402-01'!AY24</f>
        <v>37160.300000000003</v>
      </c>
      <c r="D19" s="2">
        <f>'36-10-0402-01'!D24+'36-10-0402-01'!H24+'36-10-0402-01'!L24+'36-10-0402-01'!P24+'36-10-0402-01'!T24+'36-10-0402-01'!X24+'36-10-0402-01'!AB24+'36-10-0402-01'!AF24+'36-10-0402-01'!AJ24+'36-10-0402-01'!AN24+'36-10-0402-01'!AR24+'36-10-0402-01'!AV24+'36-10-0402-01'!AZ24</f>
        <v>49759.7</v>
      </c>
      <c r="E19" s="2">
        <f>'36-10-0402-01'!E24+'36-10-0402-01'!I24+'36-10-0402-01'!M24+'36-10-0402-01'!Q24+'36-10-0402-01'!U24+'36-10-0402-01'!Y24+'36-10-0402-01'!AC24+'36-10-0402-01'!AG24+'36-10-0402-01'!AK24+'36-10-0402-01'!AO24+'36-10-0402-01'!AS24+'36-10-0402-01'!AW24+'36-10-0402-01'!BA24</f>
        <v>119548.70000000003</v>
      </c>
      <c r="G19" s="3">
        <f>B19*100/'T1'!$B56</f>
        <v>93.532611305316536</v>
      </c>
      <c r="H19" s="3">
        <f>C19*100/'T1'!$B56</f>
        <v>2.2304459415334974</v>
      </c>
      <c r="I19" s="3">
        <f>D19*100/'T1'!$B56</f>
        <v>2.9866906595728335</v>
      </c>
      <c r="J19" s="3">
        <f>E19*100/'T1'!$B56</f>
        <v>7.1755855773663191</v>
      </c>
      <c r="L19" s="3">
        <f t="shared" si="0"/>
        <v>7.6717472945807179</v>
      </c>
      <c r="M19" s="3">
        <f>AVERAGE(L9:L19)</f>
        <v>7.22810995064693</v>
      </c>
    </row>
    <row r="20" spans="1:13" x14ac:dyDescent="0.25">
      <c r="A20" s="4">
        <v>2011</v>
      </c>
      <c r="B20" s="2">
        <f>'36-10-0402-01'!B25+'36-10-0402-01'!F25+'36-10-0402-01'!J25+'36-10-0402-01'!N25+'36-10-0402-01'!R25+'36-10-0402-01'!V25+'36-10-0402-01'!Z25+'36-10-0402-01'!AD25+'36-10-0402-01'!AH25+'36-10-0402-01'!AL25+'36-10-0402-01'!AP25+'36-10-0402-01'!AT25+'36-10-0402-01'!AX25</f>
        <v>1661609.2</v>
      </c>
      <c r="C20" s="2">
        <f>'36-10-0402-01'!C25+'36-10-0402-01'!G25+'36-10-0402-01'!K25+'36-10-0402-01'!O25+'36-10-0402-01'!S25+'36-10-0402-01'!W25+'36-10-0402-01'!AA25+'36-10-0402-01'!AE25+'36-10-0402-01'!AI25+'36-10-0402-01'!AM25+'36-10-0402-01'!AQ25+'36-10-0402-01'!AU25+'36-10-0402-01'!AY25</f>
        <v>37115.699999999997</v>
      </c>
      <c r="D20" s="2">
        <f>'36-10-0402-01'!D25+'36-10-0402-01'!H25+'36-10-0402-01'!L25+'36-10-0402-01'!P25+'36-10-0402-01'!T25+'36-10-0402-01'!X25+'36-10-0402-01'!AB25+'36-10-0402-01'!AF25+'36-10-0402-01'!AJ25+'36-10-0402-01'!AN25+'36-10-0402-01'!AR25+'36-10-0402-01'!AV25+'36-10-0402-01'!AZ25</f>
        <v>51828</v>
      </c>
      <c r="E20" s="2">
        <f>'36-10-0402-01'!E25+'36-10-0402-01'!I25+'36-10-0402-01'!M25+'36-10-0402-01'!Q25+'36-10-0402-01'!U25+'36-10-0402-01'!Y25+'36-10-0402-01'!AC25+'36-10-0402-01'!AG25+'36-10-0402-01'!AK25+'36-10-0402-01'!AO25+'36-10-0402-01'!AS25+'36-10-0402-01'!AW25+'36-10-0402-01'!BA25</f>
        <v>124591.3</v>
      </c>
      <c r="G20" s="3">
        <f>B20*100/'T1'!$B57</f>
        <v>93.661228490758219</v>
      </c>
      <c r="H20" s="3">
        <f>C20*100/'T1'!$B57</f>
        <v>2.0921297608934966</v>
      </c>
      <c r="I20" s="3">
        <f>D20*100/'T1'!$B57</f>
        <v>2.9214295095495482</v>
      </c>
      <c r="J20" s="3">
        <f>E20*100/'T1'!$B57</f>
        <v>7.0229354876348813</v>
      </c>
      <c r="L20" s="3">
        <f t="shared" si="0"/>
        <v>7.4982312327110376</v>
      </c>
    </row>
    <row r="21" spans="1:13" x14ac:dyDescent="0.25">
      <c r="A21" s="4">
        <v>2012</v>
      </c>
      <c r="B21" s="2">
        <f>'36-10-0402-01'!B26+'36-10-0402-01'!F26+'36-10-0402-01'!J26+'36-10-0402-01'!N26+'36-10-0402-01'!R26+'36-10-0402-01'!V26+'36-10-0402-01'!Z26+'36-10-0402-01'!AD26+'36-10-0402-01'!AH26+'36-10-0402-01'!AL26+'36-10-0402-01'!AP26+'36-10-0402-01'!AT26+'36-10-0402-01'!AX26</f>
        <v>1709695.5</v>
      </c>
      <c r="C21" s="2">
        <f>'36-10-0402-01'!C26+'36-10-0402-01'!G26+'36-10-0402-01'!K26+'36-10-0402-01'!O26+'36-10-0402-01'!S26+'36-10-0402-01'!W26+'36-10-0402-01'!AA26+'36-10-0402-01'!AE26+'36-10-0402-01'!AI26+'36-10-0402-01'!AM26+'36-10-0402-01'!AQ26+'36-10-0402-01'!AU26+'36-10-0402-01'!AY26</f>
        <v>41783.900000000009</v>
      </c>
      <c r="D21" s="2">
        <f>'36-10-0402-01'!D26+'36-10-0402-01'!H26+'36-10-0402-01'!L26+'36-10-0402-01'!P26+'36-10-0402-01'!T26+'36-10-0402-01'!X26+'36-10-0402-01'!AB26+'36-10-0402-01'!AF26+'36-10-0402-01'!AJ26+'36-10-0402-01'!AN26+'36-10-0402-01'!AR26+'36-10-0402-01'!AV26+'36-10-0402-01'!AZ26</f>
        <v>54427.7</v>
      </c>
      <c r="E21" s="2">
        <f>'36-10-0402-01'!E26+'36-10-0402-01'!I26+'36-10-0402-01'!M26+'36-10-0402-01'!Q26+'36-10-0402-01'!U26+'36-10-0402-01'!Y26+'36-10-0402-01'!AC26+'36-10-0402-01'!AG26+'36-10-0402-01'!AK26+'36-10-0402-01'!AO26+'36-10-0402-01'!AS26+'36-10-0402-01'!AW26+'36-10-0402-01'!BA26</f>
        <v>130729</v>
      </c>
      <c r="G21" s="3">
        <f>B21*100/'T1'!$B58</f>
        <v>93.569098309381403</v>
      </c>
      <c r="H21" s="3">
        <f>C21*100/'T1'!$B58</f>
        <v>2.2867708588162992</v>
      </c>
      <c r="I21" s="3">
        <f>D21*100/'T1'!$B58</f>
        <v>2.978747275203987</v>
      </c>
      <c r="J21" s="3">
        <f>E21*100/'T1'!$B58</f>
        <v>7.1546042279968107</v>
      </c>
      <c r="L21" s="3">
        <f t="shared" si="0"/>
        <v>7.6463323439758719</v>
      </c>
    </row>
    <row r="22" spans="1:13" x14ac:dyDescent="0.25">
      <c r="A22" s="4">
        <v>2013</v>
      </c>
      <c r="B22" s="2">
        <f>'36-10-0402-01'!B27+'36-10-0402-01'!F27+'36-10-0402-01'!J27+'36-10-0402-01'!N27+'36-10-0402-01'!R27+'36-10-0402-01'!V27+'36-10-0402-01'!Z27+'36-10-0402-01'!AD27+'36-10-0402-01'!AH27+'36-10-0402-01'!AL27+'36-10-0402-01'!AP27+'36-10-0402-01'!AT27+'36-10-0402-01'!AX27</f>
        <v>1781206.6999999997</v>
      </c>
      <c r="C22" s="2">
        <f>'36-10-0402-01'!C27+'36-10-0402-01'!G27+'36-10-0402-01'!K27+'36-10-0402-01'!O27+'36-10-0402-01'!S27+'36-10-0402-01'!W27+'36-10-0402-01'!AA27+'36-10-0402-01'!AE27+'36-10-0402-01'!AI27+'36-10-0402-01'!AM27+'36-10-0402-01'!AQ27+'36-10-0402-01'!AU27+'36-10-0402-01'!AY27</f>
        <v>43062.799999999996</v>
      </c>
      <c r="D22" s="2">
        <f>'36-10-0402-01'!D27+'36-10-0402-01'!H27+'36-10-0402-01'!L27+'36-10-0402-01'!P27+'36-10-0402-01'!T27+'36-10-0402-01'!X27+'36-10-0402-01'!AB27+'36-10-0402-01'!AF27+'36-10-0402-01'!AJ27+'36-10-0402-01'!AN27+'36-10-0402-01'!AR27+'36-10-0402-01'!AV27+'36-10-0402-01'!AZ27</f>
        <v>56560.200000000004</v>
      </c>
      <c r="E22" s="2">
        <f>'36-10-0402-01'!E27+'36-10-0402-01'!I27+'36-10-0402-01'!M27+'36-10-0402-01'!Q27+'36-10-0402-01'!U27+'36-10-0402-01'!Y27+'36-10-0402-01'!AC27+'36-10-0402-01'!AG27+'36-10-0402-01'!AK27+'36-10-0402-01'!AO27+'36-10-0402-01'!AS27+'36-10-0402-01'!AW27+'36-10-0402-01'!BA27</f>
        <v>137373.6</v>
      </c>
      <c r="G22" s="3">
        <f>B22*100/'T1'!$B59</f>
        <v>93.636982999578905</v>
      </c>
      <c r="H22" s="3">
        <f>C22*100/'T1'!$B59</f>
        <v>2.2637859331622026</v>
      </c>
      <c r="I22" s="3">
        <f>D22*100/'T1'!$B59</f>
        <v>2.9733362702109662</v>
      </c>
      <c r="J22" s="3">
        <f>E22*100/'T1'!$B59</f>
        <v>7.2216489236150725</v>
      </c>
      <c r="L22" s="3">
        <f t="shared" si="0"/>
        <v>7.7123895839825902</v>
      </c>
    </row>
    <row r="23" spans="1:13" x14ac:dyDescent="0.25">
      <c r="A23" s="4">
        <v>2014</v>
      </c>
      <c r="B23" s="2">
        <f>'36-10-0402-01'!B28+'36-10-0402-01'!F28+'36-10-0402-01'!J28+'36-10-0402-01'!N28+'36-10-0402-01'!R28+'36-10-0402-01'!V28+'36-10-0402-01'!Z28+'36-10-0402-01'!AD28+'36-10-0402-01'!AH28+'36-10-0402-01'!AL28+'36-10-0402-01'!AP28+'36-10-0402-01'!AT28+'36-10-0402-01'!AX28</f>
        <v>1867032.0999999996</v>
      </c>
      <c r="C23" s="2">
        <f>'36-10-0402-01'!C28+'36-10-0402-01'!G28+'36-10-0402-01'!K28+'36-10-0402-01'!O28+'36-10-0402-01'!S28+'36-10-0402-01'!W28+'36-10-0402-01'!AA28+'36-10-0402-01'!AE28+'36-10-0402-01'!AI28+'36-10-0402-01'!AM28+'36-10-0402-01'!AQ28+'36-10-0402-01'!AU28+'36-10-0402-01'!AY28</f>
        <v>44729.2</v>
      </c>
      <c r="D23" s="2">
        <f>'36-10-0402-01'!D28+'36-10-0402-01'!H28+'36-10-0402-01'!L28+'36-10-0402-01'!P28+'36-10-0402-01'!T28+'36-10-0402-01'!X28+'36-10-0402-01'!AB28+'36-10-0402-01'!AF28+'36-10-0402-01'!AJ28+'36-10-0402-01'!AN28+'36-10-0402-01'!AR28+'36-10-0402-01'!AV28+'36-10-0402-01'!AZ28</f>
        <v>58557.100000000006</v>
      </c>
      <c r="E23" s="2">
        <f>'36-10-0402-01'!E28+'36-10-0402-01'!I28+'36-10-0402-01'!M28+'36-10-0402-01'!Q28+'36-10-0402-01'!U28+'36-10-0402-01'!Y28+'36-10-0402-01'!AC28+'36-10-0402-01'!AG28+'36-10-0402-01'!AK28+'36-10-0402-01'!AO28+'36-10-0402-01'!AS28+'36-10-0402-01'!AW28+'36-10-0402-01'!BA28</f>
        <v>143691.89999999997</v>
      </c>
      <c r="G23" s="3">
        <f>B23*100/'T1'!$B60</f>
        <v>93.590353993036217</v>
      </c>
      <c r="H23" s="3">
        <f>C23*100/'T1'!$B60</f>
        <v>2.2421798006715132</v>
      </c>
      <c r="I23" s="3">
        <f>D23*100/'T1'!$B60</f>
        <v>2.9353430601464341</v>
      </c>
      <c r="J23" s="3">
        <f>E23*100/'T1'!$B60</f>
        <v>7.2029697758983149</v>
      </c>
      <c r="L23" s="3">
        <f t="shared" si="0"/>
        <v>7.6962736741376849</v>
      </c>
    </row>
    <row r="24" spans="1:13" x14ac:dyDescent="0.25">
      <c r="A24" s="4">
        <v>2015</v>
      </c>
      <c r="B24" s="2">
        <f>'36-10-0402-01'!B29+'36-10-0402-01'!F29+'36-10-0402-01'!J29+'36-10-0402-01'!N29+'36-10-0402-01'!R29+'36-10-0402-01'!V29+'36-10-0402-01'!Z29+'36-10-0402-01'!AD29+'36-10-0402-01'!AH29+'36-10-0402-01'!AL29+'36-10-0402-01'!AP29+'36-10-0402-01'!AT29+'36-10-0402-01'!AX29</f>
        <v>1856117.9999999998</v>
      </c>
      <c r="C24" s="2">
        <f>'36-10-0402-01'!C29+'36-10-0402-01'!G29+'36-10-0402-01'!K29+'36-10-0402-01'!O29+'36-10-0402-01'!S29+'36-10-0402-01'!W29+'36-10-0402-01'!AA29+'36-10-0402-01'!AE29+'36-10-0402-01'!AI29+'36-10-0402-01'!AM29+'36-10-0402-01'!AQ29+'36-10-0402-01'!AU29+'36-10-0402-01'!AY29</f>
        <v>47146.9</v>
      </c>
      <c r="D24" s="2">
        <f>'36-10-0402-01'!D29+'36-10-0402-01'!H29+'36-10-0402-01'!L29+'36-10-0402-01'!P29+'36-10-0402-01'!T29+'36-10-0402-01'!X29+'36-10-0402-01'!AB29+'36-10-0402-01'!AF29+'36-10-0402-01'!AJ29+'36-10-0402-01'!AN29+'36-10-0402-01'!AR29+'36-10-0402-01'!AV29+'36-10-0402-01'!AZ29</f>
        <v>60659.099999999991</v>
      </c>
      <c r="E24" s="2">
        <f>'36-10-0402-01'!E29+'36-10-0402-01'!I29+'36-10-0402-01'!M29+'36-10-0402-01'!Q29+'36-10-0402-01'!U29+'36-10-0402-01'!Y29+'36-10-0402-01'!AC29+'36-10-0402-01'!AG29+'36-10-0402-01'!AK29+'36-10-0402-01'!AO29+'36-10-0402-01'!AS29+'36-10-0402-01'!AW29+'36-10-0402-01'!BA29</f>
        <v>150302.39999999999</v>
      </c>
      <c r="G24" s="3">
        <f>B24*100/'T1'!$B61</f>
        <v>93.251596003096793</v>
      </c>
      <c r="H24" s="3">
        <f>C24*100/'T1'!$B61</f>
        <v>2.3686660393350016</v>
      </c>
      <c r="I24" s="3">
        <f>D24*100/'T1'!$B61</f>
        <v>3.0475206248263573</v>
      </c>
      <c r="J24" s="3">
        <f>E24*100/'T1'!$B61</f>
        <v>7.5512110130368093</v>
      </c>
      <c r="L24" s="3">
        <f t="shared" si="0"/>
        <v>8.0976748245531809</v>
      </c>
    </row>
    <row r="25" spans="1:13" x14ac:dyDescent="0.25">
      <c r="A25" s="4">
        <v>2016</v>
      </c>
      <c r="B25" s="2">
        <f>'36-10-0402-01'!B30+'36-10-0402-01'!F30+'36-10-0402-01'!J30+'36-10-0402-01'!N30+'36-10-0402-01'!R30+'36-10-0402-01'!V30+'36-10-0402-01'!Z30+'36-10-0402-01'!AD30+'36-10-0402-01'!AH30+'36-10-0402-01'!AL30+'36-10-0402-01'!AP30+'36-10-0402-01'!AT30+'36-10-0402-01'!AX30</f>
        <v>1885385.2</v>
      </c>
      <c r="C25" s="2">
        <f>'36-10-0402-01'!C30+'36-10-0402-01'!G30+'36-10-0402-01'!K30+'36-10-0402-01'!O30+'36-10-0402-01'!S30+'36-10-0402-01'!W30+'36-10-0402-01'!AA30+'36-10-0402-01'!AE30+'36-10-0402-01'!AI30+'36-10-0402-01'!AM30+'36-10-0402-01'!AQ30+'36-10-0402-01'!AU30+'36-10-0402-01'!AY30</f>
        <v>49993.9</v>
      </c>
      <c r="D25" s="2">
        <f>'36-10-0402-01'!D30+'36-10-0402-01'!H30+'36-10-0402-01'!L30+'36-10-0402-01'!P30+'36-10-0402-01'!T30+'36-10-0402-01'!X30+'36-10-0402-01'!AB30+'36-10-0402-01'!AF30+'36-10-0402-01'!AJ30+'36-10-0402-01'!AN30+'36-10-0402-01'!AR30+'36-10-0402-01'!AV30+'36-10-0402-01'!AZ30</f>
        <v>63684</v>
      </c>
      <c r="E25" s="2">
        <f>'36-10-0402-01'!E30+'36-10-0402-01'!I30+'36-10-0402-01'!M30+'36-10-0402-01'!Q30+'36-10-0402-01'!U30+'36-10-0402-01'!Y30+'36-10-0402-01'!AC30+'36-10-0402-01'!AG30+'36-10-0402-01'!AK30+'36-10-0402-01'!AO30+'36-10-0402-01'!AS30+'36-10-0402-01'!AW30+'36-10-0402-01'!BA30</f>
        <v>156651.60000000003</v>
      </c>
      <c r="G25" s="3">
        <f>B25*100/'T1'!$B62</f>
        <v>93.08085024450331</v>
      </c>
      <c r="H25" s="3">
        <f>C25*100/'T1'!$B62</f>
        <v>2.4681824801842476</v>
      </c>
      <c r="I25" s="3">
        <f>D25*100/'T1'!$B62</f>
        <v>3.1440582364659213</v>
      </c>
      <c r="J25" s="3">
        <f>E25*100/'T1'!$B62</f>
        <v>7.7338382205195186</v>
      </c>
      <c r="L25" s="3">
        <f t="shared" si="0"/>
        <v>8.3087318177738982</v>
      </c>
    </row>
    <row r="26" spans="1:13" x14ac:dyDescent="0.25">
      <c r="A26" s="4">
        <v>2017</v>
      </c>
      <c r="B26" s="2">
        <f>'36-10-0402-01'!B31+'36-10-0402-01'!F31+'36-10-0402-01'!J31+'36-10-0402-01'!N31+'36-10-0402-01'!R31+'36-10-0402-01'!V31+'36-10-0402-01'!Z31+'36-10-0402-01'!AD31+'36-10-0402-01'!AH31+'36-10-0402-01'!AL31+'36-10-0402-01'!AP31+'36-10-0402-01'!AT31+'36-10-0402-01'!AX31</f>
        <v>1990785.7000000002</v>
      </c>
      <c r="C26" s="2">
        <f>'36-10-0402-01'!C31+'36-10-0402-01'!G31+'36-10-0402-01'!K31+'36-10-0402-01'!O31+'36-10-0402-01'!S31+'36-10-0402-01'!W31+'36-10-0402-01'!AA31+'36-10-0402-01'!AE31+'36-10-0402-01'!AI31+'36-10-0402-01'!AM31+'36-10-0402-01'!AQ31+'36-10-0402-01'!AU31+'36-10-0402-01'!AY31</f>
        <v>53554.7</v>
      </c>
      <c r="D26" s="2">
        <f>'36-10-0402-01'!D31+'36-10-0402-01'!H31+'36-10-0402-01'!L31+'36-10-0402-01'!P31+'36-10-0402-01'!T31+'36-10-0402-01'!X31+'36-10-0402-01'!AB31+'36-10-0402-01'!AF31+'36-10-0402-01'!AJ31+'36-10-0402-01'!AN31+'36-10-0402-01'!AR31+'36-10-0402-01'!AV31+'36-10-0402-01'!AZ31</f>
        <v>66423.400000000009</v>
      </c>
      <c r="E26" s="2">
        <f>'36-10-0402-01'!E31+'36-10-0402-01'!I31+'36-10-0402-01'!M31+'36-10-0402-01'!Q31+'36-10-0402-01'!U31+'36-10-0402-01'!Y31+'36-10-0402-01'!AC31+'36-10-0402-01'!AG31+'36-10-0402-01'!AK31+'36-10-0402-01'!AO31+'36-10-0402-01'!AS31+'36-10-0402-01'!AW31+'36-10-0402-01'!BA31</f>
        <v>162099.30000000002</v>
      </c>
      <c r="G26" s="3">
        <f>B26*100/'T1'!$B63</f>
        <v>92.999512762765931</v>
      </c>
      <c r="H26" s="3">
        <f>C26*100/'T1'!$B63</f>
        <v>2.5018067018243602</v>
      </c>
      <c r="I26" s="3">
        <f>D26*100/'T1'!$B63</f>
        <v>3.1029677559198392</v>
      </c>
      <c r="J26" s="32">
        <f>E26*100/'T1'!$B63</f>
        <v>7.5724654437619394</v>
      </c>
      <c r="L26" s="42">
        <f>E26/B26*100</f>
        <v>8.142478620375865</v>
      </c>
    </row>
    <row r="27" spans="1:13" x14ac:dyDescent="0.25">
      <c r="A27" s="4">
        <v>2018</v>
      </c>
    </row>
    <row r="28" spans="1:13" x14ac:dyDescent="0.25">
      <c r="A28" s="4">
        <v>2019</v>
      </c>
    </row>
    <row r="29" spans="1:13" x14ac:dyDescent="0.25">
      <c r="A29" s="4">
        <v>2020</v>
      </c>
    </row>
    <row r="30" spans="1:13" x14ac:dyDescent="0.25">
      <c r="A30" t="s">
        <v>643</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7B9B-9F98-4461-9F5B-3B2FF48D7B63}">
  <dimension ref="A1:Q61"/>
  <sheetViews>
    <sheetView topLeftCell="A2" workbookViewId="0">
      <selection activeCell="A4" sqref="A4"/>
    </sheetView>
  </sheetViews>
  <sheetFormatPr defaultColWidth="8.7109375" defaultRowHeight="15" x14ac:dyDescent="0.25"/>
  <cols>
    <col min="1" max="1" width="8.7109375" style="4"/>
    <col min="2" max="3" width="14.85546875" style="4" customWidth="1"/>
    <col min="4" max="4" width="17.140625" style="4" customWidth="1"/>
    <col min="5" max="6" width="8.7109375" style="4"/>
    <col min="7" max="7" width="14.5703125" style="4" customWidth="1"/>
    <col min="8" max="8" width="9.140625"/>
    <col min="9" max="9" width="8.7109375" style="4"/>
    <col min="10" max="10" width="14.140625" style="4" customWidth="1"/>
    <col min="11" max="16384" width="8.7109375" style="4"/>
  </cols>
  <sheetData>
    <row r="1" spans="1:17" x14ac:dyDescent="0.25">
      <c r="A1" s="4" t="s">
        <v>233</v>
      </c>
    </row>
    <row r="2" spans="1:17" x14ac:dyDescent="0.25">
      <c r="A2" s="4" t="s">
        <v>0</v>
      </c>
      <c r="O2" s="4" t="s">
        <v>525</v>
      </c>
    </row>
    <row r="3" spans="1:17" x14ac:dyDescent="0.25">
      <c r="A3" s="4" t="s">
        <v>234</v>
      </c>
      <c r="O3" s="4" t="s">
        <v>523</v>
      </c>
    </row>
    <row r="4" spans="1:17" x14ac:dyDescent="0.25">
      <c r="A4" s="4" t="s">
        <v>1</v>
      </c>
      <c r="O4" s="4" t="s">
        <v>524</v>
      </c>
      <c r="P4" s="3"/>
      <c r="Q4" s="3"/>
    </row>
    <row r="5" spans="1:17" x14ac:dyDescent="0.25">
      <c r="O5" s="4">
        <v>2000</v>
      </c>
      <c r="P5" s="3"/>
      <c r="Q5" s="3"/>
    </row>
    <row r="6" spans="1:17" x14ac:dyDescent="0.25">
      <c r="B6" s="4" t="s">
        <v>2</v>
      </c>
      <c r="O6" s="4">
        <v>2000</v>
      </c>
      <c r="P6" s="3"/>
    </row>
    <row r="7" spans="1:17" x14ac:dyDescent="0.25">
      <c r="B7" s="4" t="s">
        <v>235</v>
      </c>
      <c r="O7" s="4">
        <v>2000</v>
      </c>
    </row>
    <row r="8" spans="1:17" ht="30" x14ac:dyDescent="0.25">
      <c r="B8" s="10" t="s">
        <v>460</v>
      </c>
      <c r="C8" s="10" t="s">
        <v>459</v>
      </c>
      <c r="O8" s="4">
        <v>2000</v>
      </c>
    </row>
    <row r="9" spans="1:17" x14ac:dyDescent="0.25">
      <c r="B9" s="4" t="s">
        <v>236</v>
      </c>
      <c r="C9" s="4" t="s">
        <v>236</v>
      </c>
      <c r="O9" s="4">
        <v>2000</v>
      </c>
    </row>
    <row r="10" spans="1:17" x14ac:dyDescent="0.25">
      <c r="B10" s="4" t="s">
        <v>3</v>
      </c>
      <c r="C10" s="4" t="s">
        <v>3</v>
      </c>
      <c r="O10" s="4">
        <v>2000</v>
      </c>
    </row>
    <row r="11" spans="1:17" x14ac:dyDescent="0.25">
      <c r="A11" s="4" t="s">
        <v>4</v>
      </c>
      <c r="B11" s="4" t="s">
        <v>229</v>
      </c>
      <c r="C11" s="4" t="s">
        <v>229</v>
      </c>
      <c r="H11" s="4"/>
      <c r="O11" s="4">
        <v>2000</v>
      </c>
    </row>
    <row r="12" spans="1:17" x14ac:dyDescent="0.25">
      <c r="B12" s="4" t="s">
        <v>221</v>
      </c>
      <c r="H12" s="4"/>
      <c r="O12" s="4">
        <v>2000</v>
      </c>
    </row>
    <row r="13" spans="1:17" x14ac:dyDescent="0.25">
      <c r="A13" s="4">
        <v>1997</v>
      </c>
      <c r="B13" s="3">
        <v>14</v>
      </c>
      <c r="C13" s="4">
        <v>15.59</v>
      </c>
      <c r="E13" s="3"/>
      <c r="H13" s="3"/>
      <c r="I13" s="3"/>
      <c r="O13" s="4">
        <v>2000</v>
      </c>
    </row>
    <row r="14" spans="1:17" x14ac:dyDescent="0.25">
      <c r="A14" s="4">
        <v>1998</v>
      </c>
      <c r="B14" s="3">
        <v>14.29</v>
      </c>
      <c r="C14" s="4">
        <v>15.78</v>
      </c>
      <c r="E14" s="3"/>
      <c r="H14" s="3"/>
      <c r="I14" s="3"/>
      <c r="K14" s="3"/>
      <c r="L14" s="3"/>
      <c r="O14" s="4">
        <v>2000</v>
      </c>
    </row>
    <row r="15" spans="1:17" x14ac:dyDescent="0.25">
      <c r="A15" s="4">
        <v>1999</v>
      </c>
      <c r="B15" s="3">
        <v>14.5</v>
      </c>
      <c r="C15" s="4">
        <v>16.170000000000002</v>
      </c>
      <c r="E15" s="3"/>
      <c r="H15" s="3"/>
      <c r="I15" s="3"/>
      <c r="K15" s="3"/>
      <c r="L15" s="3"/>
      <c r="O15" s="4">
        <v>2000</v>
      </c>
    </row>
    <row r="16" spans="1:17" x14ac:dyDescent="0.25">
      <c r="A16" s="4">
        <v>2000</v>
      </c>
      <c r="B16" s="3">
        <v>15</v>
      </c>
      <c r="C16" s="4">
        <v>16.66</v>
      </c>
      <c r="E16" s="3"/>
      <c r="H16" s="3"/>
      <c r="I16" s="3"/>
      <c r="K16" s="3"/>
      <c r="L16" s="3"/>
      <c r="O16" s="4">
        <v>2000</v>
      </c>
    </row>
    <row r="17" spans="1:15" x14ac:dyDescent="0.25">
      <c r="A17" s="4">
        <v>2001</v>
      </c>
      <c r="B17" s="3">
        <v>15.38</v>
      </c>
      <c r="C17" s="4">
        <v>17.22</v>
      </c>
      <c r="E17" s="3"/>
      <c r="H17" s="3"/>
      <c r="I17" s="3"/>
      <c r="K17" s="3"/>
      <c r="L17" s="3"/>
      <c r="O17" s="4">
        <v>2000</v>
      </c>
    </row>
    <row r="18" spans="1:15" x14ac:dyDescent="0.25">
      <c r="A18" s="4">
        <v>2002</v>
      </c>
      <c r="B18" s="3">
        <v>15.67</v>
      </c>
      <c r="C18" s="4">
        <v>17.66</v>
      </c>
      <c r="E18" s="3"/>
      <c r="H18" s="3"/>
      <c r="I18" s="3"/>
      <c r="K18" s="3"/>
      <c r="L18" s="3"/>
      <c r="O18" s="4">
        <v>2000</v>
      </c>
    </row>
    <row r="19" spans="1:15" x14ac:dyDescent="0.25">
      <c r="A19" s="4">
        <v>2003</v>
      </c>
      <c r="B19" s="3">
        <v>16</v>
      </c>
      <c r="C19" s="4">
        <v>18.05</v>
      </c>
      <c r="E19" s="3"/>
      <c r="H19" s="3"/>
      <c r="I19" s="3"/>
      <c r="K19" s="3"/>
      <c r="L19" s="3"/>
      <c r="O19" s="4">
        <v>2000</v>
      </c>
    </row>
    <row r="20" spans="1:15" x14ac:dyDescent="0.25">
      <c r="A20" s="4">
        <v>2004</v>
      </c>
      <c r="B20" s="3">
        <v>16.350000000000001</v>
      </c>
      <c r="C20" s="4">
        <v>18.5</v>
      </c>
      <c r="E20" s="3"/>
      <c r="H20" s="3"/>
      <c r="I20" s="3"/>
      <c r="K20" s="3"/>
      <c r="L20" s="3"/>
      <c r="O20" s="4">
        <v>2000</v>
      </c>
    </row>
    <row r="21" spans="1:15" x14ac:dyDescent="0.25">
      <c r="A21" s="4">
        <v>2005</v>
      </c>
      <c r="B21" s="3">
        <v>17</v>
      </c>
      <c r="C21" s="4">
        <v>19.09</v>
      </c>
      <c r="E21" s="3"/>
      <c r="H21" s="3"/>
      <c r="I21" s="3"/>
      <c r="K21" s="3"/>
      <c r="L21" s="3"/>
      <c r="O21" s="4">
        <v>2000</v>
      </c>
    </row>
    <row r="22" spans="1:15" x14ac:dyDescent="0.25">
      <c r="A22" s="4">
        <v>2006</v>
      </c>
      <c r="B22" s="3">
        <v>17.309999999999999</v>
      </c>
      <c r="C22" s="4">
        <v>19.7</v>
      </c>
      <c r="E22" s="3"/>
      <c r="H22" s="3"/>
      <c r="I22" s="3"/>
      <c r="K22" s="3"/>
      <c r="L22" s="3"/>
      <c r="O22" s="4">
        <v>2000</v>
      </c>
    </row>
    <row r="23" spans="1:15" x14ac:dyDescent="0.25">
      <c r="A23" s="4">
        <v>2007</v>
      </c>
      <c r="B23" s="3">
        <v>18</v>
      </c>
      <c r="C23" s="4">
        <v>20.38</v>
      </c>
      <c r="E23" s="3"/>
      <c r="H23" s="3"/>
      <c r="I23" s="3"/>
      <c r="K23" s="3"/>
      <c r="L23" s="3"/>
      <c r="O23" s="4">
        <v>2000</v>
      </c>
    </row>
    <row r="24" spans="1:15" x14ac:dyDescent="0.25">
      <c r="A24" s="4">
        <v>2008</v>
      </c>
      <c r="B24" s="3">
        <v>18.75</v>
      </c>
      <c r="C24" s="4">
        <v>21.26</v>
      </c>
      <c r="E24" s="3"/>
      <c r="H24" s="3"/>
      <c r="I24" s="3"/>
      <c r="K24" s="3"/>
      <c r="L24" s="3"/>
      <c r="O24" s="4">
        <v>2000</v>
      </c>
    </row>
    <row r="25" spans="1:15" x14ac:dyDescent="0.25">
      <c r="A25" s="4">
        <v>2009</v>
      </c>
      <c r="B25" s="3">
        <v>19.23</v>
      </c>
      <c r="C25" s="4">
        <v>21.98</v>
      </c>
      <c r="E25" s="3"/>
      <c r="H25" s="3"/>
      <c r="I25" s="3"/>
      <c r="K25" s="3"/>
      <c r="L25" s="3"/>
      <c r="O25" s="4">
        <v>2000</v>
      </c>
    </row>
    <row r="26" spans="1:15" x14ac:dyDescent="0.25">
      <c r="A26" s="4">
        <v>2010</v>
      </c>
      <c r="B26" s="3">
        <v>19.89</v>
      </c>
      <c r="C26" s="4">
        <v>22.43</v>
      </c>
      <c r="E26" s="3"/>
      <c r="H26" s="3"/>
      <c r="I26" s="3"/>
      <c r="K26" s="3"/>
      <c r="L26" s="3"/>
      <c r="O26" s="4">
        <v>2000</v>
      </c>
    </row>
    <row r="27" spans="1:15" x14ac:dyDescent="0.25">
      <c r="A27" s="4">
        <v>2011</v>
      </c>
      <c r="B27" s="3">
        <v>20</v>
      </c>
      <c r="C27" s="4">
        <v>22.87</v>
      </c>
      <c r="E27" s="3"/>
      <c r="H27" s="3"/>
      <c r="I27" s="3"/>
      <c r="K27" s="3"/>
      <c r="L27" s="3"/>
      <c r="O27" s="4">
        <v>2000</v>
      </c>
    </row>
    <row r="28" spans="1:15" x14ac:dyDescent="0.25">
      <c r="A28" s="4">
        <v>2012</v>
      </c>
      <c r="B28" s="3">
        <v>20.190000000000001</v>
      </c>
      <c r="C28" s="4">
        <v>23.53</v>
      </c>
      <c r="E28" s="3"/>
      <c r="H28" s="3"/>
      <c r="I28" s="3"/>
      <c r="K28" s="3"/>
      <c r="L28" s="3"/>
      <c r="O28" s="4">
        <v>2000</v>
      </c>
    </row>
    <row r="29" spans="1:15" x14ac:dyDescent="0.25">
      <c r="A29" s="4">
        <v>2013</v>
      </c>
      <c r="B29" s="3">
        <v>20.85</v>
      </c>
      <c r="C29" s="4">
        <v>24.06</v>
      </c>
      <c r="E29" s="3"/>
      <c r="H29" s="3"/>
      <c r="I29" s="3"/>
      <c r="K29" s="3"/>
      <c r="L29" s="3"/>
      <c r="O29" s="4">
        <v>2000</v>
      </c>
    </row>
    <row r="30" spans="1:15" x14ac:dyDescent="0.25">
      <c r="A30" s="4">
        <v>2014</v>
      </c>
      <c r="B30" s="3">
        <v>21</v>
      </c>
      <c r="C30" s="4">
        <v>24.49</v>
      </c>
      <c r="E30" s="3"/>
      <c r="H30" s="3"/>
      <c r="I30" s="3"/>
      <c r="K30" s="3"/>
      <c r="L30" s="3"/>
      <c r="O30" s="4">
        <v>2000</v>
      </c>
    </row>
    <row r="31" spans="1:15" x14ac:dyDescent="0.25">
      <c r="A31" s="4">
        <v>2015</v>
      </c>
      <c r="B31" s="3">
        <v>22</v>
      </c>
      <c r="C31" s="4">
        <v>25.16</v>
      </c>
      <c r="E31" s="3"/>
      <c r="H31" s="3"/>
      <c r="I31" s="3"/>
      <c r="K31" s="3"/>
      <c r="L31" s="3"/>
      <c r="O31" s="4">
        <v>2000</v>
      </c>
    </row>
    <row r="32" spans="1:15" x14ac:dyDescent="0.25">
      <c r="A32" s="4">
        <v>2016</v>
      </c>
      <c r="B32" s="3">
        <v>22</v>
      </c>
      <c r="C32" s="4">
        <v>25.68</v>
      </c>
      <c r="E32" s="3"/>
      <c r="H32" s="3"/>
      <c r="I32" s="3"/>
      <c r="K32" s="3"/>
      <c r="L32" s="3"/>
      <c r="O32" s="4">
        <v>2000</v>
      </c>
    </row>
    <row r="33" spans="1:17" x14ac:dyDescent="0.25">
      <c r="A33" s="4">
        <v>2017</v>
      </c>
      <c r="B33" s="3">
        <v>22.5</v>
      </c>
      <c r="C33" s="4">
        <v>26.08</v>
      </c>
      <c r="E33" s="3"/>
      <c r="H33" s="3"/>
      <c r="I33" s="3"/>
      <c r="K33" s="3"/>
      <c r="L33" s="3"/>
      <c r="O33" s="4">
        <v>2000</v>
      </c>
    </row>
    <row r="34" spans="1:17" x14ac:dyDescent="0.25">
      <c r="A34" s="4">
        <v>2018</v>
      </c>
      <c r="B34" s="3">
        <v>23</v>
      </c>
      <c r="C34" s="4">
        <v>26.82</v>
      </c>
      <c r="E34" s="3"/>
      <c r="H34" s="3"/>
      <c r="I34" s="3"/>
      <c r="K34" s="3"/>
      <c r="L34" s="3"/>
      <c r="O34" s="4">
        <v>2000</v>
      </c>
    </row>
    <row r="35" spans="1:17" x14ac:dyDescent="0.25">
      <c r="A35" s="4">
        <v>2019</v>
      </c>
      <c r="B35" s="3">
        <v>24</v>
      </c>
      <c r="C35" s="4">
        <v>27.75</v>
      </c>
      <c r="E35" s="3"/>
      <c r="H35" s="3"/>
      <c r="I35" s="3"/>
      <c r="K35" s="3"/>
      <c r="L35" s="3"/>
      <c r="O35" s="4">
        <v>2000</v>
      </c>
    </row>
    <row r="36" spans="1:17" x14ac:dyDescent="0.25">
      <c r="A36" s="4">
        <v>2020</v>
      </c>
      <c r="B36" s="3">
        <v>25.5</v>
      </c>
      <c r="C36" s="4">
        <v>29.51</v>
      </c>
      <c r="E36" s="3"/>
      <c r="H36" s="3"/>
      <c r="I36" s="3"/>
      <c r="K36" s="3"/>
      <c r="L36" s="3"/>
      <c r="O36" s="4">
        <v>2000</v>
      </c>
    </row>
    <row r="37" spans="1:17" x14ac:dyDescent="0.25">
      <c r="B37" s="4" t="s">
        <v>468</v>
      </c>
      <c r="C37" s="4" t="s">
        <v>467</v>
      </c>
      <c r="H37" s="4"/>
      <c r="O37" s="4">
        <v>2000</v>
      </c>
      <c r="P37" s="3"/>
      <c r="Q37" s="3"/>
    </row>
    <row r="38" spans="1:17" x14ac:dyDescent="0.25">
      <c r="A38" s="4" t="s">
        <v>470</v>
      </c>
      <c r="B38" s="4">
        <f>_xlfn.RRI(8,B27,B35)*100</f>
        <v>2.3051875220462925</v>
      </c>
      <c r="C38" s="4">
        <f>_xlfn.RRI(8,C27,C35)*100</f>
        <v>2.4470843475707493</v>
      </c>
      <c r="H38" s="4"/>
      <c r="O38" s="4">
        <v>2000</v>
      </c>
      <c r="P38" s="3"/>
      <c r="Q38" s="3"/>
    </row>
    <row r="39" spans="1:17" x14ac:dyDescent="0.25">
      <c r="H39" s="4"/>
      <c r="O39" s="4">
        <v>2000</v>
      </c>
      <c r="P39" s="3"/>
      <c r="Q39" s="3"/>
    </row>
    <row r="40" spans="1:17" x14ac:dyDescent="0.25">
      <c r="O40" s="4">
        <v>2000</v>
      </c>
      <c r="P40" s="3"/>
      <c r="Q40" s="3"/>
    </row>
    <row r="41" spans="1:17" x14ac:dyDescent="0.25">
      <c r="O41" s="4">
        <v>1960</v>
      </c>
      <c r="P41" s="3"/>
      <c r="Q41" s="3"/>
    </row>
    <row r="42" spans="1:17" x14ac:dyDescent="0.25">
      <c r="O42" s="4">
        <v>1960</v>
      </c>
    </row>
    <row r="43" spans="1:17" x14ac:dyDescent="0.25">
      <c r="A43" s="4" t="s">
        <v>7</v>
      </c>
      <c r="O43" s="4">
        <v>1960</v>
      </c>
    </row>
    <row r="44" spans="1:17" x14ac:dyDescent="0.25">
      <c r="O44" s="4">
        <v>1960</v>
      </c>
    </row>
    <row r="45" spans="1:17" x14ac:dyDescent="0.25">
      <c r="A45" s="4" t="s">
        <v>237</v>
      </c>
      <c r="O45" s="4">
        <v>1960</v>
      </c>
    </row>
    <row r="46" spans="1:17" x14ac:dyDescent="0.25">
      <c r="A46" s="4" t="s">
        <v>238</v>
      </c>
      <c r="C46" s="4" t="s">
        <v>239</v>
      </c>
      <c r="O46" s="4">
        <v>1960</v>
      </c>
    </row>
    <row r="47" spans="1:17" x14ac:dyDescent="0.25">
      <c r="A47" s="4" t="s">
        <v>240</v>
      </c>
      <c r="C47" s="4" t="s">
        <v>241</v>
      </c>
      <c r="O47" s="4">
        <v>1960</v>
      </c>
    </row>
    <row r="48" spans="1:17" x14ac:dyDescent="0.25">
      <c r="O48" s="4">
        <v>1960</v>
      </c>
    </row>
    <row r="49" spans="1:3" x14ac:dyDescent="0.25">
      <c r="A49" s="4" t="s">
        <v>8</v>
      </c>
    </row>
    <row r="50" spans="1:3" x14ac:dyDescent="0.25">
      <c r="A50" s="4">
        <v>1</v>
      </c>
      <c r="C50" s="4" t="s">
        <v>231</v>
      </c>
    </row>
    <row r="51" spans="1:3" x14ac:dyDescent="0.25">
      <c r="A51" s="4">
        <v>2</v>
      </c>
      <c r="C51" s="4" t="s">
        <v>242</v>
      </c>
    </row>
    <row r="52" spans="1:3" x14ac:dyDescent="0.25">
      <c r="A52" s="4">
        <v>3</v>
      </c>
      <c r="C52" s="4" t="s">
        <v>243</v>
      </c>
    </row>
    <row r="53" spans="1:3" x14ac:dyDescent="0.25">
      <c r="A53" s="4">
        <v>4</v>
      </c>
      <c r="C53" s="4" t="s">
        <v>244</v>
      </c>
    </row>
    <row r="54" spans="1:3" x14ac:dyDescent="0.25">
      <c r="A54" s="4">
        <v>5</v>
      </c>
      <c r="C54" s="4" t="s">
        <v>232</v>
      </c>
    </row>
    <row r="55" spans="1:3" x14ac:dyDescent="0.25">
      <c r="A55" s="4">
        <v>6</v>
      </c>
      <c r="C55" s="4" t="s">
        <v>245</v>
      </c>
    </row>
    <row r="56" spans="1:3" x14ac:dyDescent="0.25">
      <c r="A56" s="4">
        <v>7</v>
      </c>
      <c r="C56" s="4" t="s">
        <v>246</v>
      </c>
    </row>
    <row r="57" spans="1:3" x14ac:dyDescent="0.25">
      <c r="A57" s="4">
        <v>8</v>
      </c>
      <c r="C57" s="4" t="s">
        <v>247</v>
      </c>
    </row>
    <row r="59" spans="1:3" x14ac:dyDescent="0.25">
      <c r="A59" s="4" t="s">
        <v>248</v>
      </c>
    </row>
    <row r="60" spans="1:3" x14ac:dyDescent="0.25">
      <c r="A60" s="19" t="s">
        <v>662</v>
      </c>
    </row>
    <row r="61" spans="1:3" x14ac:dyDescent="0.25">
      <c r="A61" s="4" t="s">
        <v>249</v>
      </c>
    </row>
  </sheetData>
  <hyperlinks>
    <hyperlink ref="A60" r:id="rId1" display="https://www150.statcan.gc.ca/t1/tbl1/en/tv.action?pid=1410034001" xr:uid="{CAD417EB-B312-46ED-8DED-7A9249FFA052}"/>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6292-B91B-41B7-9F4A-58BB478E8170}">
  <dimension ref="A1:L87"/>
  <sheetViews>
    <sheetView workbookViewId="0"/>
  </sheetViews>
  <sheetFormatPr defaultColWidth="13.140625" defaultRowHeight="15" x14ac:dyDescent="0.25"/>
  <cols>
    <col min="1" max="1" width="13.140625" style="4"/>
    <col min="2" max="6" width="15" style="4" customWidth="1"/>
    <col min="7" max="16384" width="13.140625" style="4"/>
  </cols>
  <sheetData>
    <row r="1" spans="1:7" x14ac:dyDescent="0.25">
      <c r="A1" s="4" t="s">
        <v>503</v>
      </c>
    </row>
    <row r="2" spans="1:7" x14ac:dyDescent="0.25">
      <c r="A2" s="4" t="s">
        <v>0</v>
      </c>
    </row>
    <row r="3" spans="1:7" x14ac:dyDescent="0.25">
      <c r="A3" s="4" t="s">
        <v>504</v>
      </c>
    </row>
    <row r="4" spans="1:7" x14ac:dyDescent="0.25">
      <c r="A4" s="4" t="s">
        <v>209</v>
      </c>
    </row>
    <row r="6" spans="1:7" ht="60" x14ac:dyDescent="0.25">
      <c r="B6" s="17" t="s">
        <v>505</v>
      </c>
      <c r="C6" s="17" t="s">
        <v>506</v>
      </c>
      <c r="D6" s="17" t="s">
        <v>507</v>
      </c>
      <c r="E6" s="17" t="s">
        <v>508</v>
      </c>
    </row>
    <row r="7" spans="1:7" x14ac:dyDescent="0.25">
      <c r="B7" s="4" t="s">
        <v>509</v>
      </c>
      <c r="C7" s="4" t="s">
        <v>509</v>
      </c>
      <c r="D7" s="4" t="s">
        <v>509</v>
      </c>
      <c r="E7" s="4" t="s">
        <v>509</v>
      </c>
    </row>
    <row r="8" spans="1:7" x14ac:dyDescent="0.25">
      <c r="A8" s="4" t="s">
        <v>4</v>
      </c>
      <c r="B8" s="4" t="s">
        <v>2</v>
      </c>
      <c r="C8" s="4" t="s">
        <v>2</v>
      </c>
      <c r="D8" s="4" t="s">
        <v>510</v>
      </c>
      <c r="E8" s="4" t="s">
        <v>510</v>
      </c>
    </row>
    <row r="9" spans="1:7" x14ac:dyDescent="0.25">
      <c r="B9" s="4" t="s">
        <v>511</v>
      </c>
      <c r="D9" s="4" t="s">
        <v>212</v>
      </c>
    </row>
    <row r="10" spans="1:7" x14ac:dyDescent="0.25">
      <c r="A10" s="4">
        <v>1961</v>
      </c>
      <c r="B10" s="4">
        <v>37.344999999999999</v>
      </c>
      <c r="C10" s="4">
        <v>17.190000000000001</v>
      </c>
      <c r="D10" s="2">
        <v>30699.905999999999</v>
      </c>
      <c r="E10" s="2">
        <v>19065.776000000002</v>
      </c>
      <c r="G10" s="13"/>
    </row>
    <row r="11" spans="1:7" x14ac:dyDescent="0.25">
      <c r="A11" s="4">
        <v>1962</v>
      </c>
      <c r="B11" s="4">
        <v>39.093000000000004</v>
      </c>
      <c r="C11" s="4">
        <v>18.512</v>
      </c>
      <c r="D11" s="2">
        <v>33135.192000000003</v>
      </c>
      <c r="E11" s="2">
        <v>20619.663</v>
      </c>
      <c r="G11" s="13"/>
    </row>
    <row r="12" spans="1:7" x14ac:dyDescent="0.25">
      <c r="A12" s="4">
        <v>1963</v>
      </c>
      <c r="B12" s="4">
        <v>40.847000000000001</v>
      </c>
      <c r="C12" s="4">
        <v>19.582000000000001</v>
      </c>
      <c r="D12" s="2">
        <v>35575.159</v>
      </c>
      <c r="E12" s="2">
        <v>21779.050999999999</v>
      </c>
      <c r="G12" s="13"/>
    </row>
    <row r="13" spans="1:7" x14ac:dyDescent="0.25">
      <c r="A13" s="4">
        <v>1964</v>
      </c>
      <c r="B13" s="4">
        <v>42.545999999999999</v>
      </c>
      <c r="C13" s="4">
        <v>21.01</v>
      </c>
      <c r="D13" s="2">
        <v>38864.966</v>
      </c>
      <c r="E13" s="2">
        <v>23604.87</v>
      </c>
      <c r="G13" s="13"/>
    </row>
    <row r="14" spans="1:7" x14ac:dyDescent="0.25">
      <c r="A14" s="4">
        <v>1965</v>
      </c>
      <c r="B14" s="4">
        <v>44.390999999999998</v>
      </c>
      <c r="C14" s="4">
        <v>22.469000000000001</v>
      </c>
      <c r="D14" s="2">
        <v>42921.898999999998</v>
      </c>
      <c r="E14" s="2">
        <v>26276.510999999999</v>
      </c>
      <c r="G14" s="13"/>
    </row>
    <row r="15" spans="1:7" x14ac:dyDescent="0.25">
      <c r="A15" s="4">
        <v>1966</v>
      </c>
      <c r="B15" s="4">
        <v>45.472999999999999</v>
      </c>
      <c r="C15" s="4">
        <v>23.986000000000001</v>
      </c>
      <c r="D15" s="2">
        <v>47881.737999999998</v>
      </c>
      <c r="E15" s="2">
        <v>29433.045999999998</v>
      </c>
      <c r="G15" s="13"/>
    </row>
    <row r="16" spans="1:7" x14ac:dyDescent="0.25">
      <c r="A16" s="4">
        <v>1967</v>
      </c>
      <c r="B16" s="4">
        <v>45.906999999999996</v>
      </c>
      <c r="C16" s="4">
        <v>24.501000000000001</v>
      </c>
      <c r="D16" s="2">
        <v>50617.004000000001</v>
      </c>
      <c r="E16" s="2">
        <v>31831.843000000001</v>
      </c>
      <c r="G16" s="13"/>
    </row>
    <row r="17" spans="1:7" x14ac:dyDescent="0.25">
      <c r="A17" s="4">
        <v>1968</v>
      </c>
      <c r="B17" s="4">
        <v>48.764000000000003</v>
      </c>
      <c r="C17" s="4">
        <v>25.888000000000002</v>
      </c>
      <c r="D17" s="2">
        <v>55012.703999999998</v>
      </c>
      <c r="E17" s="2">
        <v>33946.07</v>
      </c>
      <c r="G17" s="13"/>
    </row>
    <row r="18" spans="1:7" x14ac:dyDescent="0.25">
      <c r="A18" s="4">
        <v>1969</v>
      </c>
      <c r="B18" s="4">
        <v>50.357999999999997</v>
      </c>
      <c r="C18" s="4">
        <v>27.213000000000001</v>
      </c>
      <c r="D18" s="2">
        <v>59925.307999999997</v>
      </c>
      <c r="E18" s="2">
        <v>37386.482000000004</v>
      </c>
      <c r="G18" s="13"/>
    </row>
    <row r="19" spans="1:7" x14ac:dyDescent="0.25">
      <c r="A19" s="4">
        <v>1970</v>
      </c>
      <c r="B19" s="4">
        <v>52.145000000000003</v>
      </c>
      <c r="C19" s="4">
        <v>28.016999999999999</v>
      </c>
      <c r="D19" s="2">
        <v>63876.205000000002</v>
      </c>
      <c r="E19" s="2">
        <v>39776.394999999997</v>
      </c>
      <c r="G19" s="13"/>
    </row>
    <row r="20" spans="1:7" x14ac:dyDescent="0.25">
      <c r="A20" s="4">
        <v>1971</v>
      </c>
      <c r="B20" s="4">
        <v>53.408000000000001</v>
      </c>
      <c r="C20" s="4">
        <v>29.106000000000002</v>
      </c>
      <c r="D20" s="2">
        <v>69493.956999999995</v>
      </c>
      <c r="E20" s="2">
        <v>43396</v>
      </c>
      <c r="G20" s="13"/>
    </row>
    <row r="21" spans="1:7" x14ac:dyDescent="0.25">
      <c r="A21" s="4">
        <v>1972</v>
      </c>
      <c r="B21" s="4">
        <v>55.561999999999998</v>
      </c>
      <c r="C21" s="4">
        <v>30.852</v>
      </c>
      <c r="D21" s="2">
        <v>77422.676000000007</v>
      </c>
      <c r="E21" s="2">
        <v>48334.222000000002</v>
      </c>
      <c r="G21" s="13"/>
    </row>
    <row r="22" spans="1:7" x14ac:dyDescent="0.25">
      <c r="A22" s="4">
        <v>1973</v>
      </c>
      <c r="B22" s="4">
        <v>56.972000000000001</v>
      </c>
      <c r="C22" s="4">
        <v>33.128</v>
      </c>
      <c r="D22" s="2">
        <v>92225.298999999999</v>
      </c>
      <c r="E22" s="2">
        <v>55815.692000000003</v>
      </c>
      <c r="G22" s="13"/>
    </row>
    <row r="23" spans="1:7" x14ac:dyDescent="0.25">
      <c r="A23" s="4">
        <v>1974</v>
      </c>
      <c r="B23" s="4">
        <v>57.128999999999998</v>
      </c>
      <c r="C23" s="4">
        <v>34.253999999999998</v>
      </c>
      <c r="D23" s="2">
        <v>110395.618</v>
      </c>
      <c r="E23" s="2">
        <v>66590.498999999996</v>
      </c>
      <c r="G23" s="13"/>
    </row>
    <row r="24" spans="1:7" x14ac:dyDescent="0.25">
      <c r="A24" s="4">
        <v>1975</v>
      </c>
      <c r="B24" s="4">
        <v>58.17</v>
      </c>
      <c r="C24" s="4">
        <v>34.700000000000003</v>
      </c>
      <c r="D24" s="2">
        <v>125568.224</v>
      </c>
      <c r="E24" s="2">
        <v>76523.034</v>
      </c>
      <c r="G24" s="13"/>
    </row>
    <row r="25" spans="1:7" x14ac:dyDescent="0.25">
      <c r="A25" s="4">
        <v>1976</v>
      </c>
      <c r="B25" s="4">
        <v>62.3</v>
      </c>
      <c r="C25" s="4">
        <v>37.015000000000001</v>
      </c>
      <c r="D25" s="2">
        <v>142923.75700000001</v>
      </c>
      <c r="E25" s="2">
        <v>87730.278000000006</v>
      </c>
      <c r="G25" s="13"/>
    </row>
    <row r="26" spans="1:7" x14ac:dyDescent="0.25">
      <c r="A26" s="4">
        <v>1977</v>
      </c>
      <c r="B26" s="4">
        <v>64.744</v>
      </c>
      <c r="C26" s="4">
        <v>38.609000000000002</v>
      </c>
      <c r="D26" s="2">
        <v>157098.788</v>
      </c>
      <c r="E26" s="2">
        <v>96923.592000000004</v>
      </c>
      <c r="G26" s="13"/>
    </row>
    <row r="27" spans="1:7" x14ac:dyDescent="0.25">
      <c r="A27" s="4">
        <v>1978</v>
      </c>
      <c r="B27" s="4">
        <v>65.159000000000006</v>
      </c>
      <c r="C27" s="4">
        <v>40.350999999999999</v>
      </c>
      <c r="D27" s="2">
        <v>174949.93700000001</v>
      </c>
      <c r="E27" s="2">
        <v>105310.88</v>
      </c>
      <c r="G27" s="13"/>
    </row>
    <row r="28" spans="1:7" x14ac:dyDescent="0.25">
      <c r="A28" s="4">
        <v>1979</v>
      </c>
      <c r="B28" s="4">
        <v>64.47</v>
      </c>
      <c r="C28" s="4">
        <v>42.08</v>
      </c>
      <c r="D28" s="2">
        <v>203009.266</v>
      </c>
      <c r="E28" s="2">
        <v>119059.035</v>
      </c>
      <c r="G28" s="13"/>
    </row>
    <row r="29" spans="1:7" x14ac:dyDescent="0.25">
      <c r="A29" s="4">
        <v>1980</v>
      </c>
      <c r="B29" s="4">
        <v>64.548000000000002</v>
      </c>
      <c r="C29" s="4">
        <v>43.112000000000002</v>
      </c>
      <c r="D29" s="2">
        <v>230418.82399999999</v>
      </c>
      <c r="E29" s="2">
        <v>134729.62899999999</v>
      </c>
      <c r="G29" s="13"/>
    </row>
    <row r="30" spans="1:7" x14ac:dyDescent="0.25">
      <c r="A30" s="4">
        <v>1981</v>
      </c>
      <c r="B30" s="4">
        <v>65.826999999999998</v>
      </c>
      <c r="C30" s="4">
        <v>45.030999999999999</v>
      </c>
      <c r="D30" s="2">
        <v>258996.63399999999</v>
      </c>
      <c r="E30" s="2">
        <v>154651.07</v>
      </c>
      <c r="G30" s="13"/>
    </row>
    <row r="31" spans="1:7" x14ac:dyDescent="0.25">
      <c r="A31" s="4">
        <v>1982</v>
      </c>
      <c r="B31" s="4">
        <v>67.438999999999993</v>
      </c>
      <c r="C31" s="4">
        <v>43.277000000000001</v>
      </c>
      <c r="D31" s="2">
        <v>266695.75400000002</v>
      </c>
      <c r="E31" s="2">
        <v>161638.37700000001</v>
      </c>
      <c r="G31" s="13"/>
    </row>
    <row r="32" spans="1:7" x14ac:dyDescent="0.25">
      <c r="A32" s="4">
        <v>1983</v>
      </c>
      <c r="B32" s="4">
        <v>69.552000000000007</v>
      </c>
      <c r="C32" s="4">
        <v>44.523000000000003</v>
      </c>
      <c r="D32" s="2">
        <v>290796.375</v>
      </c>
      <c r="E32" s="2">
        <v>168757.696</v>
      </c>
      <c r="G32" s="13"/>
    </row>
    <row r="33" spans="1:7" x14ac:dyDescent="0.25">
      <c r="A33" s="4">
        <v>1984</v>
      </c>
      <c r="B33" s="4">
        <v>71.787000000000006</v>
      </c>
      <c r="C33" s="4">
        <v>47.595999999999997</v>
      </c>
      <c r="D33" s="2">
        <v>320438.72200000001</v>
      </c>
      <c r="E33" s="2">
        <v>182768.44899999999</v>
      </c>
      <c r="G33" s="13"/>
    </row>
    <row r="34" spans="1:7" x14ac:dyDescent="0.25">
      <c r="A34" s="4">
        <v>1985</v>
      </c>
      <c r="B34" s="4">
        <v>72.671000000000006</v>
      </c>
      <c r="C34" s="4">
        <v>50.256</v>
      </c>
      <c r="D34" s="2">
        <v>347785.36900000001</v>
      </c>
      <c r="E34" s="2">
        <v>199774.467</v>
      </c>
      <c r="G34" s="13"/>
    </row>
    <row r="35" spans="1:7" x14ac:dyDescent="0.25">
      <c r="A35" s="4">
        <v>1986</v>
      </c>
      <c r="B35" s="4">
        <v>72.131</v>
      </c>
      <c r="C35" s="4">
        <v>51.564999999999998</v>
      </c>
      <c r="D35" s="2">
        <v>362537.54100000003</v>
      </c>
      <c r="E35" s="2">
        <v>212649.103</v>
      </c>
      <c r="G35" s="13"/>
    </row>
    <row r="36" spans="1:7" x14ac:dyDescent="0.25">
      <c r="A36" s="4">
        <v>1987</v>
      </c>
      <c r="B36" s="4">
        <v>72.778000000000006</v>
      </c>
      <c r="C36" s="4">
        <v>54.112000000000002</v>
      </c>
      <c r="D36" s="2">
        <v>396357.37900000002</v>
      </c>
      <c r="E36" s="2">
        <v>232758.82699999999</v>
      </c>
      <c r="G36" s="13"/>
    </row>
    <row r="37" spans="1:7" x14ac:dyDescent="0.25">
      <c r="A37" s="4">
        <v>1988</v>
      </c>
      <c r="B37" s="4">
        <v>73.947000000000003</v>
      </c>
      <c r="C37" s="4">
        <v>56.88</v>
      </c>
      <c r="D37" s="2">
        <v>435194.022</v>
      </c>
      <c r="E37" s="2">
        <v>257725.552</v>
      </c>
      <c r="G37" s="13"/>
    </row>
    <row r="38" spans="1:7" x14ac:dyDescent="0.25">
      <c r="A38" s="4">
        <v>1989</v>
      </c>
      <c r="B38" s="4">
        <v>74.346000000000004</v>
      </c>
      <c r="C38" s="4">
        <v>58.399000000000001</v>
      </c>
      <c r="D38" s="2">
        <v>462216.23700000002</v>
      </c>
      <c r="E38" s="2">
        <v>277936.304</v>
      </c>
      <c r="G38" s="13"/>
    </row>
    <row r="39" spans="1:7" x14ac:dyDescent="0.25">
      <c r="A39" s="4">
        <v>1990</v>
      </c>
      <c r="B39" s="4">
        <v>74.373000000000005</v>
      </c>
      <c r="C39" s="4">
        <v>58.148000000000003</v>
      </c>
      <c r="D39" s="2">
        <v>472034.85100000002</v>
      </c>
      <c r="E39" s="2">
        <v>289981.14</v>
      </c>
      <c r="G39" s="13"/>
    </row>
    <row r="40" spans="1:7" x14ac:dyDescent="0.25">
      <c r="A40" s="4">
        <v>1991</v>
      </c>
      <c r="B40" s="4">
        <v>74.358000000000004</v>
      </c>
      <c r="C40" s="4">
        <v>55.808</v>
      </c>
      <c r="D40" s="2">
        <v>464264.68199999997</v>
      </c>
      <c r="E40" s="2">
        <v>293777.01500000001</v>
      </c>
      <c r="G40" s="13"/>
    </row>
    <row r="41" spans="1:7" x14ac:dyDescent="0.25">
      <c r="A41" s="4">
        <v>1992</v>
      </c>
      <c r="B41" s="4">
        <v>76.161000000000001</v>
      </c>
      <c r="C41" s="4">
        <v>56.131</v>
      </c>
      <c r="D41" s="2">
        <v>468528.02500000002</v>
      </c>
      <c r="E41" s="2">
        <v>297923.43599999999</v>
      </c>
      <c r="G41" s="13"/>
    </row>
    <row r="42" spans="1:7" x14ac:dyDescent="0.25">
      <c r="A42" s="4">
        <v>1993</v>
      </c>
      <c r="B42" s="4">
        <v>77.435000000000002</v>
      </c>
      <c r="C42" s="4">
        <v>57.792999999999999</v>
      </c>
      <c r="D42" s="2">
        <v>487398.87</v>
      </c>
      <c r="E42" s="2">
        <v>304457.71899999998</v>
      </c>
      <c r="G42" s="13"/>
    </row>
    <row r="43" spans="1:7" x14ac:dyDescent="0.25">
      <c r="A43" s="4">
        <v>1994</v>
      </c>
      <c r="B43" s="4">
        <v>79.366</v>
      </c>
      <c r="C43" s="4">
        <v>61.453000000000003</v>
      </c>
      <c r="D43" s="2">
        <v>525291.81299999997</v>
      </c>
      <c r="E43" s="2">
        <v>317061.62</v>
      </c>
      <c r="G43" s="13"/>
    </row>
    <row r="44" spans="1:7" x14ac:dyDescent="0.25">
      <c r="A44" s="4">
        <v>1995</v>
      </c>
      <c r="B44" s="4">
        <v>80.183000000000007</v>
      </c>
      <c r="C44" s="4">
        <v>63.476999999999997</v>
      </c>
      <c r="D44" s="2">
        <v>557148.75</v>
      </c>
      <c r="E44" s="2">
        <v>330331.114</v>
      </c>
      <c r="G44" s="13"/>
    </row>
    <row r="45" spans="1:7" x14ac:dyDescent="0.25">
      <c r="A45" s="4">
        <v>1996</v>
      </c>
      <c r="B45" s="4">
        <v>79.808999999999997</v>
      </c>
      <c r="C45" s="4">
        <v>64.885000000000005</v>
      </c>
      <c r="D45" s="2">
        <v>581648.05799999996</v>
      </c>
      <c r="E45" s="2">
        <v>345575.81800000003</v>
      </c>
      <c r="G45" s="13"/>
    </row>
    <row r="46" spans="1:7" x14ac:dyDescent="0.25">
      <c r="A46" s="4">
        <v>1997</v>
      </c>
      <c r="B46" s="4">
        <v>81.840999999999994</v>
      </c>
      <c r="C46" s="4">
        <v>68.474000000000004</v>
      </c>
      <c r="D46" s="2">
        <v>619794.79700000002</v>
      </c>
      <c r="E46" s="2">
        <v>371382.59700000001</v>
      </c>
      <c r="G46" s="13"/>
    </row>
    <row r="47" spans="1:7" x14ac:dyDescent="0.25">
      <c r="A47" s="4">
        <v>1998</v>
      </c>
      <c r="B47" s="4">
        <v>83.847999999999999</v>
      </c>
      <c r="C47" s="4">
        <v>71.784000000000006</v>
      </c>
      <c r="D47" s="2">
        <v>646125.46200000006</v>
      </c>
      <c r="E47" s="2">
        <v>395385.19099999999</v>
      </c>
      <c r="G47" s="13"/>
    </row>
    <row r="48" spans="1:7" x14ac:dyDescent="0.25">
      <c r="A48" s="4">
        <v>1999</v>
      </c>
      <c r="B48" s="4">
        <v>87.085999999999999</v>
      </c>
      <c r="C48" s="4">
        <v>76.569000000000003</v>
      </c>
      <c r="D48" s="2">
        <v>702980.88600000006</v>
      </c>
      <c r="E48" s="2">
        <v>416748.19500000001</v>
      </c>
      <c r="G48" s="13"/>
    </row>
    <row r="49" spans="1:7" x14ac:dyDescent="0.25">
      <c r="A49" s="4">
        <v>2000</v>
      </c>
      <c r="B49" s="4">
        <v>90.869</v>
      </c>
      <c r="C49" s="4">
        <v>81.450999999999993</v>
      </c>
      <c r="D49" s="2">
        <v>782184.68099999998</v>
      </c>
      <c r="E49" s="2">
        <v>452349.46299999999</v>
      </c>
      <c r="G49" s="13"/>
    </row>
    <row r="50" spans="1:7" x14ac:dyDescent="0.25">
      <c r="A50" s="4">
        <v>2001</v>
      </c>
      <c r="B50" s="4">
        <v>92.397999999999996</v>
      </c>
      <c r="C50" s="4">
        <v>82.603999999999999</v>
      </c>
      <c r="D50" s="2">
        <v>807194.29099999997</v>
      </c>
      <c r="E50" s="2">
        <v>467933.61700000003</v>
      </c>
      <c r="G50" s="13"/>
    </row>
    <row r="51" spans="1:7" x14ac:dyDescent="0.25">
      <c r="A51" s="4">
        <v>2002</v>
      </c>
      <c r="B51" s="4">
        <v>93.671000000000006</v>
      </c>
      <c r="C51" s="4">
        <v>84.823999999999998</v>
      </c>
      <c r="D51" s="2">
        <v>831406.82400000002</v>
      </c>
      <c r="E51" s="2">
        <v>481929.19500000001</v>
      </c>
      <c r="G51" s="13"/>
    </row>
    <row r="52" spans="1:7" x14ac:dyDescent="0.25">
      <c r="A52" s="4">
        <v>2003</v>
      </c>
      <c r="B52" s="4">
        <v>93.936999999999998</v>
      </c>
      <c r="C52" s="4">
        <v>86.334000000000003</v>
      </c>
      <c r="D52" s="2">
        <v>877373.43700000003</v>
      </c>
      <c r="E52" s="2">
        <v>498670.05800000002</v>
      </c>
      <c r="G52" s="13"/>
    </row>
    <row r="53" spans="1:7" x14ac:dyDescent="0.25">
      <c r="A53" s="4">
        <v>2004</v>
      </c>
      <c r="B53" s="4">
        <v>94.566000000000003</v>
      </c>
      <c r="C53" s="4">
        <v>89.212999999999994</v>
      </c>
      <c r="D53" s="2">
        <v>940493.924</v>
      </c>
      <c r="E53" s="2">
        <v>528744.50699999998</v>
      </c>
      <c r="G53" s="13"/>
    </row>
    <row r="54" spans="1:7" x14ac:dyDescent="0.25">
      <c r="A54" s="4">
        <v>2005</v>
      </c>
      <c r="B54" s="4">
        <v>96.686000000000007</v>
      </c>
      <c r="C54" s="4">
        <v>92.003</v>
      </c>
      <c r="D54" s="2">
        <v>1006063.585</v>
      </c>
      <c r="E54" s="2">
        <v>559004.46299999999</v>
      </c>
      <c r="G54" s="13"/>
    </row>
    <row r="55" spans="1:7" x14ac:dyDescent="0.25">
      <c r="A55" s="4">
        <v>2006</v>
      </c>
      <c r="B55" s="4">
        <v>97.941000000000003</v>
      </c>
      <c r="C55" s="4">
        <v>94.427000000000007</v>
      </c>
      <c r="D55" s="2">
        <v>1062369.8089999999</v>
      </c>
      <c r="E55" s="2">
        <v>593622.97600000002</v>
      </c>
      <c r="G55" s="13"/>
    </row>
    <row r="56" spans="1:7" x14ac:dyDescent="0.25">
      <c r="A56" s="4">
        <v>2007</v>
      </c>
      <c r="B56" s="4">
        <v>98.158000000000001</v>
      </c>
      <c r="C56" s="4">
        <v>96.281000000000006</v>
      </c>
      <c r="D56" s="2">
        <v>1120060.7139999999</v>
      </c>
      <c r="E56" s="2">
        <v>630555.14800000004</v>
      </c>
      <c r="G56" s="13"/>
    </row>
    <row r="57" spans="1:7" x14ac:dyDescent="0.25">
      <c r="A57" s="4">
        <v>2008</v>
      </c>
      <c r="B57" s="4">
        <v>97.126999999999995</v>
      </c>
      <c r="C57" s="4">
        <v>96.09</v>
      </c>
      <c r="D57" s="2">
        <v>1177368.0719999999</v>
      </c>
      <c r="E57" s="2">
        <v>655156.24800000002</v>
      </c>
      <c r="G57" s="13"/>
    </row>
    <row r="58" spans="1:7" x14ac:dyDescent="0.25">
      <c r="A58" s="4">
        <v>2009</v>
      </c>
      <c r="B58" s="4">
        <v>96.513999999999996</v>
      </c>
      <c r="C58" s="4">
        <v>90.929000000000002</v>
      </c>
      <c r="D58" s="2">
        <v>1069115.0530000001</v>
      </c>
      <c r="E58" s="2">
        <v>634009.72</v>
      </c>
      <c r="G58" s="13"/>
    </row>
    <row r="59" spans="1:7" x14ac:dyDescent="0.25">
      <c r="A59" s="4">
        <v>2010</v>
      </c>
      <c r="B59" s="4">
        <v>97.76</v>
      </c>
      <c r="C59" s="4">
        <v>94.447000000000003</v>
      </c>
      <c r="D59" s="2">
        <v>1144636.0900000001</v>
      </c>
      <c r="E59" s="2">
        <v>654286.15599999996</v>
      </c>
      <c r="G59" s="13"/>
    </row>
    <row r="60" spans="1:7" x14ac:dyDescent="0.25">
      <c r="A60" s="4">
        <v>2011</v>
      </c>
      <c r="B60" s="4">
        <v>99.795000000000002</v>
      </c>
      <c r="C60" s="4">
        <v>98.021000000000001</v>
      </c>
      <c r="D60" s="2">
        <v>1227991.504</v>
      </c>
      <c r="E60" s="2">
        <v>689760.54200000002</v>
      </c>
      <c r="G60" s="13"/>
    </row>
    <row r="61" spans="1:7" x14ac:dyDescent="0.25">
      <c r="A61" s="4">
        <v>2012</v>
      </c>
      <c r="B61" s="4">
        <v>100</v>
      </c>
      <c r="C61" s="4">
        <v>100</v>
      </c>
      <c r="D61" s="2">
        <v>1259922.9080000001</v>
      </c>
      <c r="E61" s="2">
        <v>723774.70400000003</v>
      </c>
      <c r="G61" s="13"/>
    </row>
    <row r="62" spans="1:7" x14ac:dyDescent="0.25">
      <c r="A62" s="4">
        <v>2013</v>
      </c>
      <c r="B62" s="4">
        <v>101.71899999999999</v>
      </c>
      <c r="C62" s="4">
        <v>102.95399999999999</v>
      </c>
      <c r="D62" s="2">
        <v>1311800.0060000001</v>
      </c>
      <c r="E62" s="2">
        <v>752520.75</v>
      </c>
      <c r="G62" s="13"/>
    </row>
    <row r="63" spans="1:7" x14ac:dyDescent="0.25">
      <c r="A63" s="4">
        <v>2014</v>
      </c>
      <c r="B63" s="4">
        <v>105.108</v>
      </c>
      <c r="C63" s="4">
        <v>106.571</v>
      </c>
      <c r="D63" s="2">
        <v>1386414.3559999999</v>
      </c>
      <c r="E63" s="2">
        <v>783018.66700000002</v>
      </c>
      <c r="G63" s="13"/>
    </row>
    <row r="64" spans="1:7" x14ac:dyDescent="0.25">
      <c r="A64" s="4">
        <v>2015</v>
      </c>
      <c r="B64" s="4">
        <v>104.65300000000001</v>
      </c>
      <c r="C64" s="4">
        <v>107.155</v>
      </c>
      <c r="D64" s="2">
        <v>1358845.037</v>
      </c>
      <c r="E64" s="2">
        <v>806125.07200000004</v>
      </c>
      <c r="G64" s="13"/>
    </row>
    <row r="65" spans="1:12" x14ac:dyDescent="0.25">
      <c r="A65" s="4">
        <v>2016</v>
      </c>
      <c r="B65" s="4">
        <v>105.005</v>
      </c>
      <c r="C65" s="4">
        <v>107.999</v>
      </c>
      <c r="D65" s="2">
        <v>1372609.5349999999</v>
      </c>
      <c r="E65" s="2">
        <v>799836.53599999996</v>
      </c>
      <c r="G65" s="13"/>
    </row>
    <row r="66" spans="1:12" x14ac:dyDescent="0.25">
      <c r="A66" s="4">
        <v>2017</v>
      </c>
      <c r="B66" s="4">
        <v>107.221</v>
      </c>
      <c r="C66" s="4">
        <v>111.857</v>
      </c>
      <c r="D66" s="2">
        <v>1460246.754</v>
      </c>
      <c r="E66" s="2">
        <v>833174.48</v>
      </c>
      <c r="G66" s="13"/>
    </row>
    <row r="67" spans="1:12" x14ac:dyDescent="0.25">
      <c r="A67" s="4">
        <v>2018</v>
      </c>
      <c r="B67" s="4">
        <v>108.10899999999999</v>
      </c>
      <c r="C67" s="4">
        <v>114.69499999999999</v>
      </c>
      <c r="D67" s="4" t="s">
        <v>213</v>
      </c>
      <c r="E67" s="2">
        <v>878628.66099999996</v>
      </c>
    </row>
    <row r="68" spans="1:12" x14ac:dyDescent="0.25">
      <c r="A68" s="4">
        <v>2019</v>
      </c>
      <c r="B68" s="4">
        <v>109.009</v>
      </c>
      <c r="C68" s="4">
        <v>116.503</v>
      </c>
      <c r="D68" s="4" t="s">
        <v>213</v>
      </c>
      <c r="E68" s="2">
        <v>916890.16899999999</v>
      </c>
    </row>
    <row r="69" spans="1:12" x14ac:dyDescent="0.25">
      <c r="I69" s="4" t="s">
        <v>512</v>
      </c>
      <c r="L69" s="4">
        <f>_xlfn.RRI(2,C66,C68)</f>
        <v>2.0556306322402129E-2</v>
      </c>
    </row>
    <row r="70" spans="1:12" x14ac:dyDescent="0.25">
      <c r="A70" s="4" t="s">
        <v>513</v>
      </c>
      <c r="B70" s="25">
        <f>100*_xlfn.RRI(58,B10,B68)</f>
        <v>1.8641123409540938</v>
      </c>
      <c r="C70" s="25">
        <f>100*_xlfn.RRI(58,C10,C68)</f>
        <v>3.3543218955796483</v>
      </c>
      <c r="D70" s="25">
        <f>100*_xlfn.RRI(56,D10,D66)</f>
        <v>7.1399878841641229</v>
      </c>
      <c r="E70" s="25">
        <f>100*_xlfn.RRI(58,E10,E68)</f>
        <v>6.9057545803566933</v>
      </c>
      <c r="F70" s="14"/>
      <c r="G70" s="14"/>
    </row>
    <row r="75" spans="1:12" x14ac:dyDescent="0.25">
      <c r="A75" s="4" t="s">
        <v>7</v>
      </c>
    </row>
    <row r="76" spans="1:12" x14ac:dyDescent="0.25">
      <c r="A76" s="4" t="s">
        <v>213</v>
      </c>
      <c r="B76" s="4" t="s">
        <v>214</v>
      </c>
    </row>
    <row r="78" spans="1:12" x14ac:dyDescent="0.25">
      <c r="A78" s="4" t="s">
        <v>8</v>
      </c>
    </row>
    <row r="79" spans="1:12" ht="48" customHeight="1" x14ac:dyDescent="0.25">
      <c r="A79" s="4">
        <v>1</v>
      </c>
      <c r="B79" s="178" t="s">
        <v>514</v>
      </c>
      <c r="C79" s="178"/>
      <c r="D79" s="178"/>
      <c r="E79" s="178"/>
      <c r="F79" s="178"/>
      <c r="G79" s="178"/>
    </row>
    <row r="80" spans="1:12" ht="48" customHeight="1" x14ac:dyDescent="0.25">
      <c r="A80" s="4">
        <v>2</v>
      </c>
      <c r="B80" s="182" t="s">
        <v>515</v>
      </c>
      <c r="C80" s="182"/>
      <c r="D80" s="182"/>
      <c r="E80" s="182"/>
      <c r="F80" s="182"/>
      <c r="G80" s="182"/>
    </row>
    <row r="81" spans="1:7" ht="48" customHeight="1" x14ac:dyDescent="0.25">
      <c r="A81" s="4">
        <v>3</v>
      </c>
      <c r="B81" s="178" t="s">
        <v>516</v>
      </c>
      <c r="C81" s="178"/>
      <c r="D81" s="178"/>
      <c r="E81" s="178"/>
      <c r="F81" s="178"/>
      <c r="G81" s="178"/>
    </row>
    <row r="82" spans="1:7" ht="48" customHeight="1" x14ac:dyDescent="0.25">
      <c r="A82" s="4">
        <v>4</v>
      </c>
      <c r="B82" s="178" t="s">
        <v>517</v>
      </c>
      <c r="C82" s="178"/>
      <c r="D82" s="178"/>
      <c r="E82" s="178"/>
      <c r="F82" s="178"/>
      <c r="G82" s="178"/>
    </row>
    <row r="83" spans="1:7" ht="48" customHeight="1" x14ac:dyDescent="0.25">
      <c r="A83" s="4">
        <v>5</v>
      </c>
      <c r="B83" s="178" t="s">
        <v>518</v>
      </c>
      <c r="C83" s="178"/>
      <c r="D83" s="178"/>
      <c r="E83" s="178"/>
      <c r="F83" s="178"/>
      <c r="G83" s="178"/>
    </row>
    <row r="85" spans="1:7" x14ac:dyDescent="0.25">
      <c r="A85" s="4" t="s">
        <v>519</v>
      </c>
    </row>
    <row r="86" spans="1:7" x14ac:dyDescent="0.25">
      <c r="A86" s="4" t="s">
        <v>520</v>
      </c>
    </row>
    <row r="87" spans="1:7" x14ac:dyDescent="0.25">
      <c r="A87" s="4" t="s">
        <v>521</v>
      </c>
    </row>
  </sheetData>
  <mergeCells count="5">
    <mergeCell ref="B79:G79"/>
    <mergeCell ref="B80:G80"/>
    <mergeCell ref="B81:G81"/>
    <mergeCell ref="B82:G82"/>
    <mergeCell ref="B83:G8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8DFD-58E4-4871-8CBA-70263778648A}">
  <dimension ref="A1:B67"/>
  <sheetViews>
    <sheetView workbookViewId="0"/>
  </sheetViews>
  <sheetFormatPr defaultRowHeight="15" x14ac:dyDescent="0.25"/>
  <cols>
    <col min="2" max="2" width="12.42578125" customWidth="1"/>
  </cols>
  <sheetData>
    <row r="1" spans="1:2" x14ac:dyDescent="0.25">
      <c r="A1" t="s">
        <v>207</v>
      </c>
    </row>
    <row r="2" spans="1:2" x14ac:dyDescent="0.25">
      <c r="A2" t="s">
        <v>0</v>
      </c>
    </row>
    <row r="3" spans="1:2" x14ac:dyDescent="0.25">
      <c r="A3" t="s">
        <v>208</v>
      </c>
    </row>
    <row r="4" spans="1:2" x14ac:dyDescent="0.25">
      <c r="A4" t="s">
        <v>209</v>
      </c>
    </row>
    <row r="6" spans="1:2" x14ac:dyDescent="0.25">
      <c r="B6" t="s">
        <v>210</v>
      </c>
    </row>
    <row r="7" spans="1:2" x14ac:dyDescent="0.25">
      <c r="B7" t="s">
        <v>211</v>
      </c>
    </row>
    <row r="8" spans="1:2" x14ac:dyDescent="0.25">
      <c r="A8" t="s">
        <v>4</v>
      </c>
      <c r="B8" t="s">
        <v>2</v>
      </c>
    </row>
    <row r="9" spans="1:2" x14ac:dyDescent="0.25">
      <c r="B9" t="s">
        <v>212</v>
      </c>
    </row>
    <row r="10" spans="1:2" x14ac:dyDescent="0.25">
      <c r="A10">
        <v>1974</v>
      </c>
      <c r="B10" s="1">
        <v>1932999</v>
      </c>
    </row>
    <row r="11" spans="1:2" x14ac:dyDescent="0.25">
      <c r="A11">
        <v>1975</v>
      </c>
      <c r="B11" t="s">
        <v>213</v>
      </c>
    </row>
    <row r="12" spans="1:2" x14ac:dyDescent="0.25">
      <c r="A12">
        <v>1976</v>
      </c>
      <c r="B12" s="1">
        <v>3008768</v>
      </c>
    </row>
    <row r="13" spans="1:2" x14ac:dyDescent="0.25">
      <c r="A13">
        <v>1977</v>
      </c>
      <c r="B13" t="s">
        <v>213</v>
      </c>
    </row>
    <row r="14" spans="1:2" x14ac:dyDescent="0.25">
      <c r="A14">
        <v>1978</v>
      </c>
      <c r="B14" s="1">
        <v>4074153</v>
      </c>
    </row>
    <row r="15" spans="1:2" x14ac:dyDescent="0.25">
      <c r="A15">
        <v>1979</v>
      </c>
      <c r="B15" t="s">
        <v>213</v>
      </c>
    </row>
    <row r="16" spans="1:2" x14ac:dyDescent="0.25">
      <c r="A16">
        <v>1980</v>
      </c>
      <c r="B16" s="1">
        <v>5173321</v>
      </c>
    </row>
    <row r="17" spans="1:2" x14ac:dyDescent="0.25">
      <c r="A17">
        <v>1981</v>
      </c>
      <c r="B17" t="s">
        <v>213</v>
      </c>
    </row>
    <row r="18" spans="1:2" x14ac:dyDescent="0.25">
      <c r="A18">
        <v>1982</v>
      </c>
      <c r="B18" s="1">
        <v>6133728</v>
      </c>
    </row>
    <row r="19" spans="1:2" x14ac:dyDescent="0.25">
      <c r="A19">
        <v>1983</v>
      </c>
      <c r="B19" t="s">
        <v>213</v>
      </c>
    </row>
    <row r="20" spans="1:2" x14ac:dyDescent="0.25">
      <c r="A20">
        <v>1984</v>
      </c>
      <c r="B20" s="1">
        <v>6591387</v>
      </c>
    </row>
    <row r="21" spans="1:2" x14ac:dyDescent="0.25">
      <c r="A21">
        <v>1985</v>
      </c>
      <c r="B21" t="s">
        <v>213</v>
      </c>
    </row>
    <row r="22" spans="1:2" x14ac:dyDescent="0.25">
      <c r="A22">
        <v>1986</v>
      </c>
      <c r="B22" s="1">
        <v>8174508</v>
      </c>
    </row>
    <row r="23" spans="1:2" x14ac:dyDescent="0.25">
      <c r="A23">
        <v>1987</v>
      </c>
      <c r="B23" t="s">
        <v>213</v>
      </c>
    </row>
    <row r="24" spans="1:2" x14ac:dyDescent="0.25">
      <c r="A24">
        <v>1988</v>
      </c>
      <c r="B24" s="1">
        <v>8904402</v>
      </c>
    </row>
    <row r="25" spans="1:2" x14ac:dyDescent="0.25">
      <c r="A25">
        <v>1989</v>
      </c>
      <c r="B25" t="s">
        <v>213</v>
      </c>
    </row>
    <row r="26" spans="1:2" x14ac:dyDescent="0.25">
      <c r="A26">
        <v>1990</v>
      </c>
      <c r="B26" s="1">
        <v>9088893</v>
      </c>
    </row>
    <row r="27" spans="1:2" x14ac:dyDescent="0.25">
      <c r="A27">
        <v>1991</v>
      </c>
      <c r="B27" t="s">
        <v>213</v>
      </c>
    </row>
    <row r="28" spans="1:2" x14ac:dyDescent="0.25">
      <c r="A28">
        <v>1992</v>
      </c>
      <c r="B28" s="1">
        <v>10881994</v>
      </c>
    </row>
    <row r="29" spans="1:2" x14ac:dyDescent="0.25">
      <c r="A29">
        <v>1993</v>
      </c>
      <c r="B29" s="1">
        <v>12625462</v>
      </c>
    </row>
    <row r="30" spans="1:2" x14ac:dyDescent="0.25">
      <c r="A30">
        <v>1994</v>
      </c>
      <c r="B30" s="1">
        <v>12888991</v>
      </c>
    </row>
    <row r="31" spans="1:2" x14ac:dyDescent="0.25">
      <c r="A31">
        <v>1995</v>
      </c>
      <c r="B31" s="1">
        <v>12272469</v>
      </c>
    </row>
    <row r="32" spans="1:2" x14ac:dyDescent="0.25">
      <c r="A32">
        <v>1996</v>
      </c>
      <c r="B32" s="1">
        <v>12715703</v>
      </c>
    </row>
    <row r="33" spans="1:2" x14ac:dyDescent="0.25">
      <c r="A33">
        <v>1997</v>
      </c>
      <c r="B33" s="1">
        <v>12394850</v>
      </c>
    </row>
    <row r="34" spans="1:2" x14ac:dyDescent="0.25">
      <c r="A34">
        <v>1998</v>
      </c>
      <c r="B34" s="1">
        <v>12135012</v>
      </c>
    </row>
    <row r="35" spans="1:2" x14ac:dyDescent="0.25">
      <c r="A35">
        <v>1999</v>
      </c>
      <c r="B35" s="1">
        <v>12473940</v>
      </c>
    </row>
    <row r="36" spans="1:2" x14ac:dyDescent="0.25">
      <c r="A36">
        <v>2000</v>
      </c>
      <c r="B36" s="1">
        <v>12245457</v>
      </c>
    </row>
    <row r="37" spans="1:2" x14ac:dyDescent="0.25">
      <c r="A37">
        <v>2001</v>
      </c>
      <c r="B37" s="1">
        <v>12322161</v>
      </c>
    </row>
    <row r="38" spans="1:2" x14ac:dyDescent="0.25">
      <c r="A38">
        <v>2002</v>
      </c>
      <c r="B38" s="1">
        <v>12924818</v>
      </c>
    </row>
    <row r="39" spans="1:2" x14ac:dyDescent="0.25">
      <c r="A39">
        <v>2003</v>
      </c>
      <c r="B39" s="1">
        <v>15628986</v>
      </c>
    </row>
    <row r="40" spans="1:2" x14ac:dyDescent="0.25">
      <c r="A40">
        <v>2004</v>
      </c>
      <c r="B40" s="1">
        <v>20654988</v>
      </c>
    </row>
    <row r="41" spans="1:2" x14ac:dyDescent="0.25">
      <c r="A41">
        <v>2005</v>
      </c>
      <c r="B41" s="1">
        <v>24329465</v>
      </c>
    </row>
    <row r="42" spans="1:2" x14ac:dyDescent="0.25">
      <c r="A42">
        <v>2006</v>
      </c>
      <c r="B42" s="1">
        <v>26201578</v>
      </c>
    </row>
    <row r="43" spans="1:2" x14ac:dyDescent="0.25">
      <c r="A43">
        <v>2007</v>
      </c>
      <c r="B43" s="1">
        <v>31707927</v>
      </c>
    </row>
    <row r="44" spans="1:2" x14ac:dyDescent="0.25">
      <c r="A44">
        <v>2008</v>
      </c>
      <c r="B44" s="1">
        <v>28526091</v>
      </c>
    </row>
    <row r="45" spans="1:2" x14ac:dyDescent="0.25">
      <c r="A45">
        <v>2009</v>
      </c>
      <c r="B45" s="1">
        <v>29197999</v>
      </c>
    </row>
    <row r="46" spans="1:2" x14ac:dyDescent="0.25">
      <c r="A46">
        <v>2010</v>
      </c>
      <c r="B46" s="1">
        <v>38087067</v>
      </c>
    </row>
    <row r="47" spans="1:2" x14ac:dyDescent="0.25">
      <c r="A47">
        <v>2011</v>
      </c>
      <c r="B47" s="1">
        <v>37768701</v>
      </c>
    </row>
    <row r="48" spans="1:2" x14ac:dyDescent="0.25">
      <c r="A48">
        <v>2012</v>
      </c>
      <c r="B48" s="1">
        <v>41120845</v>
      </c>
    </row>
    <row r="49" spans="1:2" x14ac:dyDescent="0.25">
      <c r="A49">
        <v>2013</v>
      </c>
      <c r="B49" s="1">
        <v>43450554</v>
      </c>
    </row>
    <row r="50" spans="1:2" x14ac:dyDescent="0.25">
      <c r="A50">
        <v>2014</v>
      </c>
      <c r="B50" s="1">
        <v>46793962</v>
      </c>
    </row>
    <row r="51" spans="1:2" x14ac:dyDescent="0.25">
      <c r="A51">
        <v>2015</v>
      </c>
      <c r="B51" s="1">
        <v>42234458</v>
      </c>
    </row>
    <row r="52" spans="1:2" x14ac:dyDescent="0.25">
      <c r="A52">
        <v>2016</v>
      </c>
      <c r="B52" s="1">
        <v>44907799</v>
      </c>
    </row>
    <row r="53" spans="1:2" x14ac:dyDescent="0.25">
      <c r="A53">
        <v>2017</v>
      </c>
      <c r="B53" s="1">
        <v>45859794</v>
      </c>
    </row>
    <row r="54" spans="1:2" x14ac:dyDescent="0.25">
      <c r="A54">
        <v>2018</v>
      </c>
      <c r="B54" s="1">
        <v>45809784</v>
      </c>
    </row>
    <row r="55" spans="1:2" x14ac:dyDescent="0.25">
      <c r="A55">
        <v>2019</v>
      </c>
      <c r="B55" s="1">
        <v>44779620</v>
      </c>
    </row>
    <row r="57" spans="1:2" x14ac:dyDescent="0.25">
      <c r="A57" t="s">
        <v>7</v>
      </c>
    </row>
    <row r="58" spans="1:2" x14ac:dyDescent="0.25">
      <c r="A58" t="s">
        <v>213</v>
      </c>
      <c r="B58" t="s">
        <v>214</v>
      </c>
    </row>
    <row r="60" spans="1:2" x14ac:dyDescent="0.25">
      <c r="A60" t="s">
        <v>8</v>
      </c>
    </row>
    <row r="61" spans="1:2" x14ac:dyDescent="0.25">
      <c r="A61">
        <v>1</v>
      </c>
      <c r="B61" t="s">
        <v>215</v>
      </c>
    </row>
    <row r="62" spans="1:2" x14ac:dyDescent="0.25">
      <c r="A62">
        <v>2</v>
      </c>
      <c r="B62" t="s">
        <v>216</v>
      </c>
    </row>
    <row r="63" spans="1:2" x14ac:dyDescent="0.25">
      <c r="A63">
        <v>3</v>
      </c>
      <c r="B63" t="s">
        <v>217</v>
      </c>
    </row>
    <row r="65" spans="1:1" x14ac:dyDescent="0.25">
      <c r="A65" t="s">
        <v>218</v>
      </c>
    </row>
    <row r="66" spans="1:1" x14ac:dyDescent="0.25">
      <c r="A66" s="19" t="s">
        <v>219</v>
      </c>
    </row>
    <row r="67" spans="1:1" x14ac:dyDescent="0.25">
      <c r="A67" t="s">
        <v>220</v>
      </c>
    </row>
  </sheetData>
  <hyperlinks>
    <hyperlink ref="A66" r:id="rId1" xr:uid="{CF0FEE83-0667-41E9-BC57-C45094D9FCF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018D-750A-4122-AACB-F6BD58B6FA20}">
  <dimension ref="A1:P135"/>
  <sheetViews>
    <sheetView workbookViewId="0">
      <pane xSplit="1" ySplit="6" topLeftCell="B7" activePane="bottomRight" state="frozen"/>
      <selection pane="topRight" activeCell="B1" sqref="B1"/>
      <selection pane="bottomLeft" activeCell="A7" sqref="A7"/>
      <selection pane="bottomRight" activeCell="B114" sqref="B114:E114"/>
    </sheetView>
  </sheetViews>
  <sheetFormatPr defaultColWidth="9.140625" defaultRowHeight="15" x14ac:dyDescent="0.25"/>
  <cols>
    <col min="1" max="1" width="14.42578125" style="105" customWidth="1"/>
    <col min="2" max="2" width="16.7109375" style="24" customWidth="1"/>
    <col min="3" max="5" width="16.7109375" style="105" customWidth="1"/>
    <col min="6" max="6" width="16.7109375" style="24" customWidth="1"/>
    <col min="7" max="7" width="9.140625" style="105"/>
    <col min="8" max="8" width="10.7109375" customWidth="1"/>
    <col min="10" max="10" width="16.7109375" customWidth="1"/>
    <col min="11" max="11" width="20.85546875" style="24" customWidth="1"/>
    <col min="12" max="13" width="16.7109375" style="24" customWidth="1"/>
    <col min="14" max="16384" width="9.140625" style="24"/>
  </cols>
  <sheetData>
    <row r="1" spans="1:7" x14ac:dyDescent="0.25">
      <c r="A1" s="104" t="str">
        <f>_xlfn.CONCAT(Contents!A5:B5)</f>
        <v>T2 Hours Worked</v>
      </c>
      <c r="B1" s="29"/>
    </row>
    <row r="2" spans="1:7" ht="75" x14ac:dyDescent="0.25">
      <c r="A2" s="48" t="s">
        <v>445</v>
      </c>
      <c r="B2" s="48" t="s">
        <v>787</v>
      </c>
      <c r="C2" s="48" t="s">
        <v>663</v>
      </c>
      <c r="D2" s="48" t="s">
        <v>784</v>
      </c>
      <c r="E2" s="48" t="s">
        <v>760</v>
      </c>
      <c r="F2" s="48" t="s">
        <v>759</v>
      </c>
      <c r="G2" s="48" t="s">
        <v>788</v>
      </c>
    </row>
    <row r="3" spans="1:7" x14ac:dyDescent="0.25">
      <c r="A3" s="54" t="s">
        <v>19</v>
      </c>
      <c r="B3" s="54" t="s">
        <v>225</v>
      </c>
      <c r="C3" s="54" t="s">
        <v>227</v>
      </c>
      <c r="D3" s="54" t="s">
        <v>438</v>
      </c>
      <c r="E3" s="54" t="s">
        <v>439</v>
      </c>
      <c r="F3" s="54" t="s">
        <v>224</v>
      </c>
      <c r="G3" s="54" t="s">
        <v>440</v>
      </c>
    </row>
    <row r="4" spans="1:7" s="95" customFormat="1" x14ac:dyDescent="0.25">
      <c r="A4" s="54" t="s">
        <v>826</v>
      </c>
      <c r="B4" s="54" t="s">
        <v>731</v>
      </c>
      <c r="C4" s="54" t="s">
        <v>731</v>
      </c>
      <c r="D4" s="54" t="s">
        <v>731</v>
      </c>
      <c r="E4" s="54" t="s">
        <v>742</v>
      </c>
      <c r="F4" s="54" t="s">
        <v>742</v>
      </c>
      <c r="G4" s="54" t="s">
        <v>731</v>
      </c>
    </row>
    <row r="5" spans="1:7" s="105" customFormat="1" ht="30" x14ac:dyDescent="0.25">
      <c r="A5" s="54" t="s">
        <v>825</v>
      </c>
      <c r="B5" s="93" t="s">
        <v>736</v>
      </c>
      <c r="C5" s="93" t="s">
        <v>736</v>
      </c>
      <c r="D5" s="93" t="s">
        <v>736</v>
      </c>
      <c r="E5" s="93" t="s">
        <v>1065</v>
      </c>
      <c r="F5" s="93" t="s">
        <v>1065</v>
      </c>
      <c r="G5" s="54" t="s">
        <v>785</v>
      </c>
    </row>
    <row r="6" spans="1:7" s="105" customFormat="1" ht="45" x14ac:dyDescent="0.25">
      <c r="A6" s="93" t="s">
        <v>897</v>
      </c>
      <c r="B6" s="93" t="s">
        <v>898</v>
      </c>
      <c r="C6" s="93" t="s">
        <v>899</v>
      </c>
      <c r="D6" s="93" t="s">
        <v>900</v>
      </c>
      <c r="E6" s="54"/>
      <c r="F6" s="54"/>
      <c r="G6" s="54"/>
    </row>
    <row r="7" spans="1:7" x14ac:dyDescent="0.25">
      <c r="A7" s="105">
        <v>1961</v>
      </c>
      <c r="B7" s="78">
        <f>B8*('36-10-0303-01'!E10/'36-10-0303-01'!E11)</f>
        <v>13335.861629284063</v>
      </c>
      <c r="C7" s="79">
        <f>C8*('36-10-0303-01'!D10/'36-10-0303-01'!D11)</f>
        <v>2068.558677316651</v>
      </c>
      <c r="D7" s="79">
        <f>D8*('36-10-0303-01'!C10/'36-10-0303-01'!C11)</f>
        <v>6448.6092487820088</v>
      </c>
      <c r="E7" s="54" t="s">
        <v>213</v>
      </c>
      <c r="F7" s="54" t="s">
        <v>213</v>
      </c>
      <c r="G7" s="54" t="s">
        <v>213</v>
      </c>
    </row>
    <row r="8" spans="1:7" x14ac:dyDescent="0.25">
      <c r="A8" s="105">
        <v>1962</v>
      </c>
      <c r="B8" s="78">
        <f>B9*('36-10-0303-01'!E11/'36-10-0303-01'!E12)</f>
        <v>13749.370374210972</v>
      </c>
      <c r="C8" s="79">
        <f>C9*('36-10-0303-01'!D11/'36-10-0303-01'!D12)</f>
        <v>2069.6634083673134</v>
      </c>
      <c r="D8" s="79">
        <f>D9*('36-10-0303-01'!C11/'36-10-0303-01'!C12)</f>
        <v>6644.8716372126482</v>
      </c>
      <c r="E8" s="54" t="s">
        <v>213</v>
      </c>
      <c r="F8" s="54" t="s">
        <v>213</v>
      </c>
      <c r="G8" s="54" t="s">
        <v>213</v>
      </c>
    </row>
    <row r="9" spans="1:7" x14ac:dyDescent="0.25">
      <c r="A9" s="105">
        <v>1963</v>
      </c>
      <c r="B9" s="78">
        <f>B10*('36-10-0303-01'!E12/'36-10-0303-01'!E13)</f>
        <v>13972.896392998338</v>
      </c>
      <c r="C9" s="79">
        <f>C10*('36-10-0303-01'!D12/'36-10-0303-01'!D13)</f>
        <v>2052.7911523208404</v>
      </c>
      <c r="D9" s="79">
        <f>D10*('36-10-0303-01'!C12/'36-10-0303-01'!C13)</f>
        <v>6808.5699316096252</v>
      </c>
      <c r="E9" s="54" t="s">
        <v>213</v>
      </c>
      <c r="F9" s="54" t="s">
        <v>213</v>
      </c>
      <c r="G9" s="54" t="s">
        <v>213</v>
      </c>
    </row>
    <row r="10" spans="1:7" x14ac:dyDescent="0.25">
      <c r="A10" s="105">
        <v>1964</v>
      </c>
      <c r="B10" s="78">
        <f>B11*('36-10-0303-01'!E13/'36-10-0303-01'!E14)</f>
        <v>14418.383536591286</v>
      </c>
      <c r="C10" s="79">
        <f>C11*('36-10-0303-01'!D13/'36-10-0303-01'!D14)</f>
        <v>2043.7524437245158</v>
      </c>
      <c r="D10" s="79">
        <f>D11*('36-10-0303-01'!C13/'36-10-0303-01'!C14)</f>
        <v>7056.7165092290807</v>
      </c>
      <c r="E10" s="54" t="s">
        <v>213</v>
      </c>
      <c r="F10" s="54" t="s">
        <v>213</v>
      </c>
      <c r="G10" s="54" t="s">
        <v>213</v>
      </c>
    </row>
    <row r="11" spans="1:7" x14ac:dyDescent="0.25">
      <c r="A11" s="105">
        <v>1965</v>
      </c>
      <c r="B11" s="78">
        <f>B12*('36-10-0303-01'!E14/'36-10-0303-01'!E15)</f>
        <v>14834.37752502566</v>
      </c>
      <c r="C11" s="79">
        <f>C12*('36-10-0303-01'!D14/'36-10-0303-01'!D15)</f>
        <v>2027.3823381556167</v>
      </c>
      <c r="D11" s="79">
        <f>D12*('36-10-0303-01'!C14/'36-10-0303-01'!C15)</f>
        <v>7318.9042934449144</v>
      </c>
      <c r="E11" s="54" t="s">
        <v>213</v>
      </c>
      <c r="F11" s="54" t="s">
        <v>213</v>
      </c>
      <c r="G11" s="54" t="s">
        <v>213</v>
      </c>
    </row>
    <row r="12" spans="1:7" x14ac:dyDescent="0.25">
      <c r="A12" s="105">
        <v>1966</v>
      </c>
      <c r="B12" s="78">
        <f>B13*('36-10-0303-01'!E15/'36-10-0303-01'!E16)</f>
        <v>15514.804620394425</v>
      </c>
      <c r="C12" s="79">
        <f>C13*('36-10-0303-01'!D15/'36-10-0303-01'!D16)</f>
        <v>2012.3178238284088</v>
      </c>
      <c r="D12" s="79">
        <f>D13*('36-10-0303-01'!C15/'36-10-0303-01'!C16)</f>
        <v>7711.9784568982832</v>
      </c>
      <c r="E12" s="54" t="s">
        <v>213</v>
      </c>
      <c r="F12" s="54" t="s">
        <v>213</v>
      </c>
      <c r="G12" s="54" t="s">
        <v>213</v>
      </c>
    </row>
    <row r="13" spans="1:7" x14ac:dyDescent="0.25">
      <c r="A13" s="105">
        <v>1967</v>
      </c>
      <c r="B13" s="78">
        <f>B14*('36-10-0303-01'!E16/'36-10-0303-01'!E17)</f>
        <v>15905.193705575153</v>
      </c>
      <c r="C13" s="79">
        <f>C14*('36-10-0303-01'!D16/'36-10-0303-01'!D17)</f>
        <v>2004.0825559962018</v>
      </c>
      <c r="D13" s="79">
        <f>D14*('36-10-0303-01'!C16/'36-10-0303-01'!C17)</f>
        <v>7938.5247859522997</v>
      </c>
      <c r="E13" s="54" t="s">
        <v>213</v>
      </c>
      <c r="F13" s="54" t="s">
        <v>213</v>
      </c>
      <c r="G13" s="54" t="s">
        <v>213</v>
      </c>
    </row>
    <row r="14" spans="1:7" x14ac:dyDescent="0.25">
      <c r="A14" s="105">
        <v>1968</v>
      </c>
      <c r="B14" s="78">
        <f>B15*('36-10-0303-01'!E17/'36-10-0303-01'!E18)</f>
        <v>15892.09196547608</v>
      </c>
      <c r="C14" s="79">
        <f>C15*('36-10-0303-01'!D17/'36-10-0303-01'!D18)</f>
        <v>1968.6307322795064</v>
      </c>
      <c r="D14" s="79">
        <f>D15*('36-10-0303-01'!C17/'36-10-0303-01'!C18)</f>
        <v>8074.7368312301824</v>
      </c>
      <c r="E14" s="54" t="s">
        <v>213</v>
      </c>
      <c r="F14" s="54" t="s">
        <v>213</v>
      </c>
      <c r="G14" s="54" t="s">
        <v>213</v>
      </c>
    </row>
    <row r="15" spans="1:7" x14ac:dyDescent="0.25">
      <c r="A15" s="105">
        <v>1969</v>
      </c>
      <c r="B15" s="78">
        <f>B16*('36-10-0303-01'!E18/'36-10-0303-01'!E19)</f>
        <v>16219.631470777995</v>
      </c>
      <c r="C15" s="79">
        <f>C16*('36-10-0303-01'!D18/'36-10-0303-01'!D19)</f>
        <v>1952.1601966150924</v>
      </c>
      <c r="D15" s="79">
        <f>D16*('36-10-0303-01'!C18/'36-10-0303-01'!C19)</f>
        <v>8310.7570932010494</v>
      </c>
      <c r="E15" s="54" t="s">
        <v>213</v>
      </c>
      <c r="F15" s="54" t="s">
        <v>213</v>
      </c>
      <c r="G15" s="54" t="s">
        <v>213</v>
      </c>
    </row>
    <row r="16" spans="1:7" x14ac:dyDescent="0.25">
      <c r="A16" s="105">
        <v>1970</v>
      </c>
      <c r="B16" s="78">
        <f>B17*('36-10-0303-01'!E19/'36-10-0303-01'!E20)</f>
        <v>16193.305077451008</v>
      </c>
      <c r="C16" s="79">
        <f>C17*('36-10-0303-01'!D19/'36-10-0303-01'!D20)</f>
        <v>1933.3797687538399</v>
      </c>
      <c r="D16" s="79">
        <f>D17*('36-10-0303-01'!C19/'36-10-0303-01'!C20)</f>
        <v>8377.5812137917819</v>
      </c>
      <c r="E16" s="54" t="s">
        <v>213</v>
      </c>
      <c r="F16" s="54" t="s">
        <v>213</v>
      </c>
      <c r="G16" s="54" t="s">
        <v>213</v>
      </c>
    </row>
    <row r="17" spans="1:9" x14ac:dyDescent="0.25">
      <c r="A17" s="105">
        <v>1971</v>
      </c>
      <c r="B17" s="78">
        <f>B18*('36-10-0303-01'!E20/'36-10-0303-01'!E21)</f>
        <v>16392.14454392295</v>
      </c>
      <c r="C17" s="79">
        <f>C18*('36-10-0303-01'!D20/'36-10-0303-01'!D21)</f>
        <v>1918.1143942356027</v>
      </c>
      <c r="D17" s="79">
        <f>D18*('36-10-0303-01'!C20/'36-10-0303-01'!C21)</f>
        <v>8547.9448016801089</v>
      </c>
      <c r="E17" s="54" t="s">
        <v>213</v>
      </c>
      <c r="F17" s="54" t="s">
        <v>213</v>
      </c>
      <c r="G17" s="54" t="s">
        <v>213</v>
      </c>
    </row>
    <row r="18" spans="1:9" x14ac:dyDescent="0.25">
      <c r="A18" s="105">
        <v>1972</v>
      </c>
      <c r="B18" s="78">
        <f>B19*('36-10-0303-01'!E21/'36-10-0303-01'!E22)</f>
        <v>16741.414690685808</v>
      </c>
      <c r="C18" s="79">
        <f>C19*('36-10-0303-01'!D21/'36-10-0303-01'!D22)</f>
        <v>1908.1718147796455</v>
      </c>
      <c r="D18" s="79">
        <f>D19*('36-10-0303-01'!C21/'36-10-0303-01'!C22)</f>
        <v>8775.5699986069976</v>
      </c>
      <c r="E18" s="54" t="s">
        <v>213</v>
      </c>
      <c r="F18" s="54" t="s">
        <v>213</v>
      </c>
      <c r="G18" s="54" t="s">
        <v>213</v>
      </c>
    </row>
    <row r="19" spans="1:9" x14ac:dyDescent="0.25">
      <c r="A19" s="105">
        <v>1973</v>
      </c>
      <c r="B19" s="78">
        <f>B20*('36-10-0303-01'!E22/'36-10-0303-01'!E23)</f>
        <v>17454.011049823115</v>
      </c>
      <c r="C19" s="79">
        <f>C20*('36-10-0303-01'!D22/'36-10-0303-01'!D23)</f>
        <v>1900.8404178070712</v>
      </c>
      <c r="D19" s="79">
        <f>D20*('36-10-0303-01'!C22/'36-10-0303-01'!C23)</f>
        <v>9184.779407406304</v>
      </c>
      <c r="E19" s="54" t="s">
        <v>213</v>
      </c>
      <c r="F19" s="54" t="s">
        <v>213</v>
      </c>
      <c r="G19" s="54" t="s">
        <v>213</v>
      </c>
    </row>
    <row r="20" spans="1:9" x14ac:dyDescent="0.25">
      <c r="A20" s="105">
        <v>1974</v>
      </c>
      <c r="B20" s="78">
        <f>B21*('36-10-0303-01'!E23/'36-10-0303-01'!E24)</f>
        <v>18053.428400350789</v>
      </c>
      <c r="C20" s="79">
        <f>C21*('36-10-0303-01'!D23/'36-10-0303-01'!D24)</f>
        <v>1891.9021393062612</v>
      </c>
      <c r="D20" s="79">
        <f>D21*('36-10-0303-01'!C23/'36-10-0303-01'!C24)</f>
        <v>9544.8147351513235</v>
      </c>
      <c r="E20" s="54" t="s">
        <v>213</v>
      </c>
      <c r="F20" s="54" t="s">
        <v>213</v>
      </c>
      <c r="G20" s="54" t="s">
        <v>213</v>
      </c>
    </row>
    <row r="21" spans="1:9" x14ac:dyDescent="0.25">
      <c r="A21" s="105">
        <v>1975</v>
      </c>
      <c r="B21" s="78">
        <f>B22*('36-10-0303-01'!E24/'36-10-0303-01'!E25)</f>
        <v>18139.630475414964</v>
      </c>
      <c r="C21" s="79">
        <f>C22*('36-10-0303-01'!D24/'36-10-0303-01'!D25)</f>
        <v>1872.1174104898616</v>
      </c>
      <c r="D21" s="79">
        <f>D22*('36-10-0303-01'!C24/'36-10-0303-01'!C25)</f>
        <v>9691.7368331782582</v>
      </c>
      <c r="E21" s="54" t="s">
        <v>213</v>
      </c>
      <c r="F21" s="54" t="s">
        <v>213</v>
      </c>
      <c r="G21" s="54" t="s">
        <v>213</v>
      </c>
    </row>
    <row r="22" spans="1:9" x14ac:dyDescent="0.25">
      <c r="A22" s="105">
        <v>1976</v>
      </c>
      <c r="B22" s="78">
        <f>B23*('36-10-0303-01'!E25/'36-10-0303-01'!E26)</f>
        <v>18301.452104938537</v>
      </c>
      <c r="C22" s="79">
        <f>C23*('36-10-0303-01'!D25/'36-10-0303-01'!D26)</f>
        <v>1862.2752611294193</v>
      </c>
      <c r="D22" s="79">
        <f>D23*('36-10-0303-01'!C25/'36-10-0303-01'!C26)</f>
        <v>9830.0956662806657</v>
      </c>
      <c r="E22" s="132">
        <v>2000</v>
      </c>
      <c r="F22" s="56">
        <v>1802.8062</v>
      </c>
      <c r="G22" s="83">
        <f>(SUM('36-10-0209-01'!B14:S14)/1000)</f>
        <v>2041.6569000000002</v>
      </c>
      <c r="I22" s="154"/>
    </row>
    <row r="23" spans="1:9" x14ac:dyDescent="0.25">
      <c r="A23" s="105">
        <v>1977</v>
      </c>
      <c r="B23" s="78">
        <f>B24*('36-10-0303-01'!E26/'36-10-0303-01'!E27)</f>
        <v>18435.627274117287</v>
      </c>
      <c r="C23" s="79">
        <f>C24*('36-10-0303-01'!D26/'36-10-0303-01'!D27)</f>
        <v>1843.4948332681668</v>
      </c>
      <c r="D23" s="79">
        <f>D24*('36-10-0303-01'!C26/'36-10-0303-01'!C27)</f>
        <v>10002.650828943959</v>
      </c>
      <c r="E23" s="132">
        <v>2000</v>
      </c>
      <c r="F23" s="56">
        <v>1795.5707</v>
      </c>
      <c r="G23" s="83">
        <f>(SUM('36-10-0209-01'!B15:S15)/1000)</f>
        <v>1975.8118000000004</v>
      </c>
      <c r="I23" s="154"/>
    </row>
    <row r="24" spans="1:9" x14ac:dyDescent="0.25">
      <c r="A24" s="105">
        <v>1978</v>
      </c>
      <c r="B24" s="78">
        <f>B25*('36-10-0303-01'!E27/'36-10-0303-01'!E28)</f>
        <v>18992.466717380728</v>
      </c>
      <c r="C24" s="79">
        <f>C25*('36-10-0303-01'!D27/'36-10-0303-01'!D28)</f>
        <v>1846.8090264201528</v>
      </c>
      <c r="D24" s="79">
        <f>D25*('36-10-0303-01'!C27/'36-10-0303-01'!C28)</f>
        <v>10286.687678116576</v>
      </c>
      <c r="E24" s="132">
        <v>2000</v>
      </c>
      <c r="F24" s="56">
        <v>1791.8952000000002</v>
      </c>
      <c r="G24" s="83">
        <f>(SUM('36-10-0209-01'!B16:S16)/1000)</f>
        <v>2033.7225000000001</v>
      </c>
      <c r="I24" s="154"/>
    </row>
    <row r="25" spans="1:9" x14ac:dyDescent="0.25">
      <c r="A25" s="105">
        <v>1979</v>
      </c>
      <c r="B25" s="78">
        <f>B26*('36-10-0303-01'!E28/'36-10-0303-01'!E29)</f>
        <v>19756.471742477679</v>
      </c>
      <c r="C25" s="79">
        <f>C26*('36-10-0303-01'!D28/'36-10-0303-01'!D29)</f>
        <v>1839.5780595430933</v>
      </c>
      <c r="D25" s="79">
        <f>D26*('36-10-0303-01'!C28/'36-10-0303-01'!C29)</f>
        <v>10742.325230275284</v>
      </c>
      <c r="E25" s="132">
        <v>2000</v>
      </c>
      <c r="F25" s="56">
        <v>1790.1912</v>
      </c>
      <c r="G25" s="83">
        <f>(SUM('36-10-0209-01'!B17:S17)/1000)</f>
        <v>2094.5860999999995</v>
      </c>
      <c r="I25" s="154"/>
    </row>
    <row r="26" spans="1:9" x14ac:dyDescent="0.25">
      <c r="A26" s="105">
        <v>1980</v>
      </c>
      <c r="B26" s="78">
        <f>B27*('36-10-0303-01'!E29/'36-10-0303-01'!E30)</f>
        <v>20059.927269583593</v>
      </c>
      <c r="C26" s="79">
        <f>C27*('36-10-0303-01'!D29/'36-10-0303-01'!D30)</f>
        <v>1809.8507512707365</v>
      </c>
      <c r="D26" s="79">
        <f>D27*('36-10-0303-01'!C29/'36-10-0303-01'!C30)</f>
        <v>11086.776689797587</v>
      </c>
      <c r="E26" s="132">
        <v>2000</v>
      </c>
      <c r="F26" s="56">
        <v>1766.5288</v>
      </c>
      <c r="G26" s="83">
        <f>(SUM('36-10-0209-01'!B18:S18)/1000)</f>
        <v>2005.0787999999998</v>
      </c>
      <c r="I26" s="154"/>
    </row>
    <row r="27" spans="1:9" x14ac:dyDescent="0.25">
      <c r="A27" s="105">
        <v>1981</v>
      </c>
      <c r="B27" s="78">
        <f>B28*('36-10-0303-01'!E30/'36-10-0303-01'!E31)</f>
        <v>20660.161043088989</v>
      </c>
      <c r="C27" s="79">
        <f>C28*('36-10-0303-01'!D30/'36-10-0303-01'!D31)</f>
        <v>1808.4447299335307</v>
      </c>
      <c r="D27" s="79">
        <f>D28*('36-10-0303-01'!C30/'36-10-0303-01'!C31)</f>
        <v>11427.101778285825</v>
      </c>
      <c r="E27" s="132">
        <v>2000</v>
      </c>
      <c r="F27" s="56">
        <v>1758.8115000000003</v>
      </c>
      <c r="G27" s="83">
        <f>(SUM('36-10-0209-01'!B19:S19)/1000)</f>
        <v>2058.0032000000001</v>
      </c>
      <c r="I27" s="154"/>
    </row>
    <row r="28" spans="1:9" x14ac:dyDescent="0.25">
      <c r="A28" s="105">
        <v>1982</v>
      </c>
      <c r="B28" s="78">
        <f>B29*('36-10-0303-01'!E31/'36-10-0303-01'!E32)</f>
        <v>19821.261950780899</v>
      </c>
      <c r="C28" s="79">
        <f>C29*('36-10-0303-01'!D31/'36-10-0303-01'!D32)</f>
        <v>1791.3716136960284</v>
      </c>
      <c r="D28" s="79">
        <f>D29*('36-10-0303-01'!C31/'36-10-0303-01'!C32)</f>
        <v>11067.368016007114</v>
      </c>
      <c r="E28" s="132">
        <v>2000</v>
      </c>
      <c r="F28" s="56">
        <v>1714.1956</v>
      </c>
      <c r="G28" s="83">
        <f>(SUM('36-10-0209-01'!B20:S20)/1000)</f>
        <v>2050.5956000000001</v>
      </c>
      <c r="I28" s="154"/>
    </row>
    <row r="29" spans="1:9" x14ac:dyDescent="0.25">
      <c r="A29" s="105">
        <v>1983</v>
      </c>
      <c r="B29" s="78">
        <f>B30*('36-10-0303-01'!E32/'36-10-0303-01'!E33)</f>
        <v>19941.418028216081</v>
      </c>
      <c r="C29" s="79">
        <f>C30*('36-10-0303-01'!D32/'36-10-0303-01'!D33)</f>
        <v>1787.7561302574986</v>
      </c>
      <c r="D29" s="79">
        <f>D30*('36-10-0303-01'!C32/'36-10-0303-01'!C33)</f>
        <v>11157.11807889637</v>
      </c>
      <c r="E29" s="132">
        <v>2000</v>
      </c>
      <c r="F29" s="56">
        <v>1699.4239999999998</v>
      </c>
      <c r="G29" s="83">
        <f>(SUM('36-10-0209-01'!B21:S21)/1000)</f>
        <v>2099.1618000000003</v>
      </c>
      <c r="I29" s="154"/>
    </row>
    <row r="30" spans="1:9" x14ac:dyDescent="0.25">
      <c r="A30" s="105">
        <v>1984</v>
      </c>
      <c r="B30" s="78">
        <f>B31*('36-10-0303-01'!E33/'36-10-0303-01'!E34)</f>
        <v>20456.450019681422</v>
      </c>
      <c r="C30" s="79">
        <f>C31*('36-10-0303-01'!D33/'36-10-0303-01'!D34)</f>
        <v>1789.9655923588225</v>
      </c>
      <c r="D30" s="79">
        <f>D31*('36-10-0303-01'!C33/'36-10-0303-01'!C34)</f>
        <v>11431.166442854836</v>
      </c>
      <c r="E30" s="132">
        <v>2000</v>
      </c>
      <c r="F30" s="56">
        <v>1705.242</v>
      </c>
      <c r="G30" s="83">
        <f>(SUM('36-10-0209-01'!B22:S22)/1000)</f>
        <v>2195.8321000000001</v>
      </c>
      <c r="I30" s="154"/>
    </row>
    <row r="31" spans="1:9" x14ac:dyDescent="0.25">
      <c r="A31" s="105">
        <v>1985</v>
      </c>
      <c r="B31" s="78">
        <f>B32*('36-10-0303-01'!E34/'36-10-0303-01'!E35)</f>
        <v>21188.006978059049</v>
      </c>
      <c r="C31" s="79">
        <f>C32*('36-10-0303-01'!D34/'36-10-0303-01'!D35)</f>
        <v>1798</v>
      </c>
      <c r="D31" s="79">
        <f>D32*('36-10-0303-01'!C34/'36-10-0303-01'!C35)</f>
        <v>11787.453600480636</v>
      </c>
      <c r="E31" s="132">
        <v>2000</v>
      </c>
      <c r="F31" s="56">
        <v>1709.0304000000001</v>
      </c>
      <c r="G31" s="83">
        <f>(SUM('36-10-0209-01'!B23:S23)/1000)</f>
        <v>2431.3674999999998</v>
      </c>
      <c r="I31" s="154"/>
    </row>
    <row r="32" spans="1:9" x14ac:dyDescent="0.25">
      <c r="A32" s="105">
        <v>1986</v>
      </c>
      <c r="B32" s="78">
        <f>B33*('36-10-0303-01'!E35/'36-10-0303-01'!E36)</f>
        <v>21815.717331975102</v>
      </c>
      <c r="C32" s="79">
        <f>C33*('36-10-0303-01'!D35/'36-10-0303-01'!D36)</f>
        <v>1796.2926883762498</v>
      </c>
      <c r="D32" s="79">
        <f>D33*('36-10-0303-01'!C35/'36-10-0303-01'!C36)</f>
        <v>12147.745706741523</v>
      </c>
      <c r="E32" s="132">
        <v>2000</v>
      </c>
      <c r="F32" s="56">
        <v>1699.7904000000001</v>
      </c>
      <c r="G32" s="83">
        <f>(SUM('36-10-0209-01'!B24:S24)/1000)</f>
        <v>2307.6387999999997</v>
      </c>
      <c r="I32" s="154"/>
    </row>
    <row r="33" spans="1:11" x14ac:dyDescent="0.25">
      <c r="A33" s="105">
        <v>1987</v>
      </c>
      <c r="B33" s="78">
        <f>B34*('36-10-0303-01'!E36/'36-10-0303-01'!E37)</f>
        <v>22606.312563943855</v>
      </c>
      <c r="C33" s="79">
        <f>C34*('36-10-0303-01'!D36/'36-10-0303-01'!D37)</f>
        <v>1805.1305367815453</v>
      </c>
      <c r="D33" s="79">
        <f>D34*('36-10-0303-01'!C36/'36-10-0303-01'!C37)</f>
        <v>12526.54278565952</v>
      </c>
      <c r="E33" s="132">
        <v>2000</v>
      </c>
      <c r="F33" s="56">
        <v>1716.6006</v>
      </c>
      <c r="G33" s="83">
        <f>(SUM('36-10-0209-01'!B25:S25)/1000)</f>
        <v>2336.1885000000002</v>
      </c>
      <c r="I33" s="154"/>
    </row>
    <row r="34" spans="1:11" x14ac:dyDescent="0.25">
      <c r="A34" s="105">
        <v>1988</v>
      </c>
      <c r="B34" s="78">
        <f>B35*('36-10-0303-01'!E37/'36-10-0303-01'!E38)</f>
        <v>23518.799646557472</v>
      </c>
      <c r="C34" s="79">
        <f>C35*('36-10-0303-01'!D37/'36-10-0303-01'!D38)</f>
        <v>1814.7718259509581</v>
      </c>
      <c r="D34" s="79">
        <f>D35*('36-10-0303-01'!C37/'36-10-0303-01'!C38)</f>
        <v>12963.092139539811</v>
      </c>
      <c r="E34" s="132">
        <v>2000</v>
      </c>
      <c r="F34" s="56">
        <v>1694.46</v>
      </c>
      <c r="G34" s="83">
        <f>(SUM('36-10-0209-01'!B26:S26)/1000)</f>
        <v>2404.1655000000001</v>
      </c>
      <c r="I34" s="154"/>
    </row>
    <row r="35" spans="1:11" x14ac:dyDescent="0.25">
      <c r="A35" s="105">
        <v>1989</v>
      </c>
      <c r="B35" s="78">
        <f>B36*('36-10-0303-01'!E38/'36-10-0303-01'!E39)</f>
        <v>23998.960284007309</v>
      </c>
      <c r="C35" s="79">
        <f>C36*('36-10-0303-01'!D38/'36-10-0303-01'!D39)</f>
        <v>1808.9468804111045</v>
      </c>
      <c r="D35" s="79">
        <f>D36*('36-10-0303-01'!C38/'36-10-0303-01'!C39)</f>
        <v>13270.5077768432</v>
      </c>
      <c r="E35" s="132">
        <v>2000</v>
      </c>
      <c r="F35" s="56">
        <v>1697.7234999999998</v>
      </c>
      <c r="G35" s="83">
        <f>(SUM('36-10-0209-01'!B27:S27)/1000)</f>
        <v>2468.8704999999995</v>
      </c>
      <c r="I35" s="154"/>
    </row>
    <row r="36" spans="1:11" x14ac:dyDescent="0.25">
      <c r="A36" s="105">
        <v>1990</v>
      </c>
      <c r="B36" s="78">
        <f>B37*('36-10-0303-01'!E39/'36-10-0303-01'!E40)</f>
        <v>23970.898117470646</v>
      </c>
      <c r="C36" s="79">
        <f>C37*('36-10-0303-01'!D39/'36-10-0303-01'!D40)</f>
        <v>1795.5896777076468</v>
      </c>
      <c r="D36" s="79">
        <f>D37*('36-10-0303-01'!C39/'36-10-0303-01'!C40)</f>
        <v>13353.01031588536</v>
      </c>
      <c r="E36" s="132">
        <v>2000</v>
      </c>
      <c r="F36" s="56">
        <v>1692.3311999999999</v>
      </c>
      <c r="G36" s="83">
        <f>(SUM('36-10-0209-01'!B28:S28)/1000)</f>
        <v>2495.9496999999997</v>
      </c>
      <c r="I36" s="154"/>
    </row>
    <row r="37" spans="1:11" x14ac:dyDescent="0.25">
      <c r="A37" s="105">
        <v>1991</v>
      </c>
      <c r="B37" s="78">
        <f>B38*('36-10-0303-01'!E40/'36-10-0303-01'!E41)</f>
        <v>23271.033759752165</v>
      </c>
      <c r="C37" s="79">
        <f>C38*('36-10-0303-01'!D40/'36-10-0303-01'!D41)</f>
        <v>1774.8006479361002</v>
      </c>
      <c r="D37" s="79">
        <f>D38*('36-10-0303-01'!C40/'36-10-0303-01'!C41)</f>
        <v>13115.022413891738</v>
      </c>
      <c r="E37" s="132">
        <v>2000</v>
      </c>
      <c r="F37" s="56">
        <v>1654.3809999999999</v>
      </c>
      <c r="G37" s="83">
        <f>(SUM('36-10-0209-01'!B29:S29)/1000)</f>
        <v>2516.7501999999995</v>
      </c>
      <c r="I37" s="154"/>
    </row>
    <row r="38" spans="1:11" x14ac:dyDescent="0.25">
      <c r="A38" s="105">
        <v>1992</v>
      </c>
      <c r="B38" s="78">
        <f>B39*('36-10-0303-01'!E41/'36-10-0303-01'!E42)</f>
        <v>23002.075850806592</v>
      </c>
      <c r="C38" s="79">
        <f>C39*('36-10-0303-01'!D41/'36-10-0303-01'!D42)</f>
        <v>1766.7662402949227</v>
      </c>
      <c r="D38" s="79">
        <f>D39*('36-10-0303-01'!C41/'36-10-0303-01'!C42)</f>
        <v>13022.547313884474</v>
      </c>
      <c r="E38" s="132">
        <v>2000</v>
      </c>
      <c r="F38" s="56">
        <v>1649.25</v>
      </c>
      <c r="G38" s="83">
        <f>(SUM('36-10-0209-01'!B30:S30)/1000)</f>
        <v>2530.8575000000001</v>
      </c>
      <c r="I38" s="154"/>
    </row>
    <row r="39" spans="1:11" x14ac:dyDescent="0.25">
      <c r="A39" s="105">
        <v>1993</v>
      </c>
      <c r="B39" s="78">
        <f>B40*('36-10-0303-01'!E42/'36-10-0303-01'!E43)</f>
        <v>23302.670399962415</v>
      </c>
      <c r="C39" s="79">
        <f>C40*('36-10-0303-01'!D42/'36-10-0303-01'!D43)</f>
        <v>1770.2812936379378</v>
      </c>
      <c r="D39" s="79">
        <f>D40*('36-10-0303-01'!C42/'36-10-0303-01'!C43)</f>
        <v>13166.4856057464</v>
      </c>
      <c r="E39" s="132">
        <v>2000</v>
      </c>
      <c r="F39" s="56">
        <v>1630.4504000000002</v>
      </c>
      <c r="G39" s="83">
        <f>(SUM('36-10-0209-01'!B31:S31)/1000)</f>
        <v>2632.6451000000002</v>
      </c>
      <c r="I39" s="154"/>
    </row>
    <row r="40" spans="1:11" x14ac:dyDescent="0.25">
      <c r="A40" s="105">
        <v>1994</v>
      </c>
      <c r="B40" s="78">
        <f>B41*('36-10-0303-01'!E43/'36-10-0303-01'!E44)</f>
        <v>23958.840639319824</v>
      </c>
      <c r="C40" s="79">
        <f>C41*('36-10-0303-01'!D43/'36-10-0303-01'!D44)</f>
        <v>1787.655700161984</v>
      </c>
      <c r="D40" s="79">
        <f>D41*('36-10-0303-01'!C43/'36-10-0303-01'!C44)</f>
        <v>13406.13062490638</v>
      </c>
      <c r="E40" s="132">
        <v>2000</v>
      </c>
      <c r="F40" s="56">
        <v>1617.6562999999999</v>
      </c>
      <c r="G40" s="83">
        <f>(SUM('36-10-0209-01'!B32:S32)/1000)</f>
        <v>2730.2440999999999</v>
      </c>
      <c r="I40" s="154"/>
    </row>
    <row r="41" spans="1:11" x14ac:dyDescent="0.25">
      <c r="A41" s="105">
        <v>1995</v>
      </c>
      <c r="B41" s="78">
        <f>B42*('36-10-0303-01'!E44/'36-10-0303-01'!E45)</f>
        <v>24284.680345986351</v>
      </c>
      <c r="C41" s="79">
        <f>C42*('36-10-0303-01'!D44/'36-10-0303-01'!D45)</f>
        <v>1782.4333351952187</v>
      </c>
      <c r="D41" s="79">
        <f>D42*('36-10-0303-01'!C44/'36-10-0303-01'!C45)</f>
        <v>13628.01911111442</v>
      </c>
      <c r="E41" s="132">
        <v>2000</v>
      </c>
      <c r="F41" s="56">
        <v>1636.9525999999998</v>
      </c>
      <c r="G41" s="83">
        <f>(SUM('36-10-0209-01'!B33:S33)/1000)</f>
        <v>2688.8986</v>
      </c>
      <c r="I41" s="154"/>
    </row>
    <row r="42" spans="1:11" x14ac:dyDescent="0.25">
      <c r="A42" s="105">
        <v>1996</v>
      </c>
      <c r="B42" s="78">
        <f>B43*('36-10-0303-01'!E45/'36-10-0303-01'!E46)</f>
        <v>24633.417869190918</v>
      </c>
      <c r="C42" s="79">
        <f>C43*('36-10-0303-01'!D45/'36-10-0303-01'!D46)</f>
        <v>1791.8737641736022</v>
      </c>
      <c r="D42" s="79">
        <f>D43*('36-10-0303-01'!C45/'36-10-0303-01'!C46)</f>
        <v>13750.614928192341</v>
      </c>
      <c r="E42" s="132">
        <v>2000</v>
      </c>
      <c r="F42" s="56">
        <v>1635.5869</v>
      </c>
      <c r="G42" s="83">
        <f>(SUM('36-10-0209-01'!B34:S34)/1000)</f>
        <v>2878.3428000000004</v>
      </c>
      <c r="I42" s="154"/>
    </row>
    <row r="43" spans="1:11" x14ac:dyDescent="0.25">
      <c r="A43" s="105">
        <v>1997</v>
      </c>
      <c r="B43" s="56">
        <f>'36-10-0480-01'!E10/1000</f>
        <v>25236.9663</v>
      </c>
      <c r="C43" s="56">
        <f>'36-10-0480-01'!F10</f>
        <v>1798</v>
      </c>
      <c r="D43" s="56">
        <f>'36-10-0480-01'!D10/1000</f>
        <v>14039.44</v>
      </c>
      <c r="E43" s="132">
        <v>2000</v>
      </c>
      <c r="F43" s="56">
        <v>1610.3065999999999</v>
      </c>
      <c r="G43" s="83">
        <f>(SUM('36-10-0209-01'!B35:S35)/1000)</f>
        <v>2973.9647999999993</v>
      </c>
      <c r="I43" s="154"/>
      <c r="K43" s="63"/>
    </row>
    <row r="44" spans="1:11" x14ac:dyDescent="0.25">
      <c r="A44" s="105">
        <v>1998</v>
      </c>
      <c r="B44" s="56">
        <f>'36-10-0480-01'!E11/1000</f>
        <v>25741.384999999998</v>
      </c>
      <c r="C44" s="56">
        <f>'36-10-0480-01'!F11</f>
        <v>1793</v>
      </c>
      <c r="D44" s="56">
        <f>'36-10-0480-01'!D11/1000</f>
        <v>14353.405000000001</v>
      </c>
      <c r="E44" s="132">
        <v>2000</v>
      </c>
      <c r="F44" s="56">
        <v>1625.5139999999999</v>
      </c>
      <c r="G44" s="83">
        <f>(SUM('36-10-0209-01'!B36:S36)/1000)</f>
        <v>3116.9451999999992</v>
      </c>
      <c r="I44" s="154"/>
      <c r="K44" s="63"/>
    </row>
    <row r="45" spans="1:11" x14ac:dyDescent="0.25">
      <c r="A45" s="105">
        <v>1999</v>
      </c>
      <c r="B45" s="56">
        <f>'36-10-0480-01'!E12/1000</f>
        <v>26403.278699999999</v>
      </c>
      <c r="C45" s="56">
        <f>'36-10-0480-01'!F12</f>
        <v>1793</v>
      </c>
      <c r="D45" s="56">
        <f>'36-10-0480-01'!D12/1000</f>
        <v>14729.045</v>
      </c>
      <c r="E45" s="132">
        <v>2000</v>
      </c>
      <c r="F45" s="56">
        <v>1609.0556999999999</v>
      </c>
      <c r="G45" s="83">
        <f>(SUM('36-10-0209-01'!B37:S37)/1000)</f>
        <v>3071.2251999999994</v>
      </c>
      <c r="I45" s="154"/>
      <c r="K45" s="63"/>
    </row>
    <row r="46" spans="1:11" x14ac:dyDescent="0.25">
      <c r="A46" s="105">
        <v>2000</v>
      </c>
      <c r="B46" s="56">
        <f>'36-10-0480-01'!E13/1000</f>
        <v>26924.816500000001</v>
      </c>
      <c r="C46" s="56">
        <f>'36-10-0480-01'!F13</f>
        <v>1787</v>
      </c>
      <c r="D46" s="56">
        <f>'36-10-0480-01'!D13/1000</f>
        <v>15068.084999999999</v>
      </c>
      <c r="E46" s="132">
        <v>2000</v>
      </c>
      <c r="F46" s="56">
        <v>1589.4375</v>
      </c>
      <c r="G46" s="83">
        <f>(SUM('36-10-0209-01'!B38:S38)/1000)</f>
        <v>2947.3589999999999</v>
      </c>
      <c r="I46" s="154"/>
      <c r="K46" s="63"/>
    </row>
    <row r="47" spans="1:11" x14ac:dyDescent="0.25">
      <c r="A47" s="105">
        <v>2001</v>
      </c>
      <c r="B47" s="56">
        <f>'36-10-0480-01'!E14/1000</f>
        <v>26976.415699999998</v>
      </c>
      <c r="C47" s="56">
        <f>'36-10-0480-01'!F14</f>
        <v>1774</v>
      </c>
      <c r="D47" s="56">
        <f>'36-10-0480-01'!D14/1000</f>
        <v>15207.665000000001</v>
      </c>
      <c r="E47" s="132">
        <v>2000</v>
      </c>
      <c r="F47" s="56">
        <v>1592.6320000000001</v>
      </c>
      <c r="G47" s="83">
        <f>(SUM('36-10-0209-01'!B39:S39)/1000)</f>
        <v>2803.0280000000002</v>
      </c>
      <c r="I47" s="154"/>
      <c r="K47" s="63"/>
    </row>
    <row r="48" spans="1:11" x14ac:dyDescent="0.25">
      <c r="A48" s="105">
        <v>2002</v>
      </c>
      <c r="B48" s="56">
        <f>'36-10-0480-01'!E15/1000</f>
        <v>27346.9051</v>
      </c>
      <c r="C48" s="56">
        <f>'36-10-0480-01'!F15</f>
        <v>1755</v>
      </c>
      <c r="D48" s="56">
        <f>'36-10-0480-01'!D15/1000</f>
        <v>15580.815000000001</v>
      </c>
      <c r="E48" s="132">
        <v>2000</v>
      </c>
      <c r="F48" s="56">
        <v>1542.2888</v>
      </c>
      <c r="G48" s="83">
        <f>(SUM('36-10-0209-01'!B40:S40)/1000)</f>
        <v>2748.8100999999997</v>
      </c>
      <c r="I48" s="154"/>
      <c r="K48" s="63"/>
    </row>
    <row r="49" spans="1:11" x14ac:dyDescent="0.25">
      <c r="A49" s="105">
        <v>2003</v>
      </c>
      <c r="B49" s="56">
        <f>'36-10-0480-01'!E16/1000</f>
        <v>27770.5317</v>
      </c>
      <c r="C49" s="56">
        <f>'36-10-0480-01'!F16</f>
        <v>1745</v>
      </c>
      <c r="D49" s="56">
        <f>'36-10-0480-01'!D16/1000</f>
        <v>15917.895</v>
      </c>
      <c r="E49" s="132">
        <v>2000</v>
      </c>
      <c r="F49" s="56">
        <v>1530.8743999999999</v>
      </c>
      <c r="G49" s="83">
        <f>(SUM('36-10-0209-01'!B41:S41)/1000)</f>
        <v>2788.2529000000004</v>
      </c>
      <c r="I49" s="154"/>
      <c r="K49" s="63"/>
    </row>
    <row r="50" spans="1:11" x14ac:dyDescent="0.25">
      <c r="A50" s="105">
        <v>2004</v>
      </c>
      <c r="B50" s="56">
        <f>'36-10-0480-01'!E17/1000</f>
        <v>28388.7801</v>
      </c>
      <c r="C50" s="56">
        <f>'36-10-0480-01'!F17</f>
        <v>1755</v>
      </c>
      <c r="D50" s="56">
        <f>'36-10-0480-01'!D17/1000</f>
        <v>16179.2</v>
      </c>
      <c r="E50" s="132">
        <v>2000</v>
      </c>
      <c r="F50" s="56">
        <v>1521.8553999999999</v>
      </c>
      <c r="G50" s="83">
        <f>(SUM('36-10-0209-01'!B42:S42)/1000)</f>
        <v>2821.8269</v>
      </c>
      <c r="I50" s="154"/>
      <c r="K50" s="63"/>
    </row>
    <row r="51" spans="1:11" x14ac:dyDescent="0.25">
      <c r="A51" s="105">
        <v>2005</v>
      </c>
      <c r="B51" s="56">
        <f>'36-10-0480-01'!E18/1000</f>
        <v>28661.966499999999</v>
      </c>
      <c r="C51" s="56">
        <f>'36-10-0480-01'!F18</f>
        <v>1745</v>
      </c>
      <c r="D51" s="56">
        <f>'36-10-0480-01'!D18/1000</f>
        <v>16427.044999999998</v>
      </c>
      <c r="E51" s="132">
        <v>2000</v>
      </c>
      <c r="F51" s="56">
        <v>1528.4764000000002</v>
      </c>
      <c r="G51" s="83">
        <f>(SUM('36-10-0209-01'!B43:S43)/1000)</f>
        <v>2771.9919</v>
      </c>
      <c r="I51" s="154"/>
      <c r="K51" s="63"/>
    </row>
    <row r="52" spans="1:11" x14ac:dyDescent="0.25">
      <c r="A52" s="105">
        <v>2006</v>
      </c>
      <c r="B52" s="56">
        <f>'36-10-0480-01'!E19/1000</f>
        <v>29106.5268</v>
      </c>
      <c r="C52" s="56">
        <f>'36-10-0480-01'!F19</f>
        <v>1744</v>
      </c>
      <c r="D52" s="56">
        <f>'36-10-0480-01'!D19/1000</f>
        <v>16686.93</v>
      </c>
      <c r="E52" s="132">
        <v>2000</v>
      </c>
      <c r="F52" s="56">
        <v>1532.8795000000002</v>
      </c>
      <c r="G52" s="83">
        <f>(SUM('36-10-0209-01'!B44:S44)/1000)</f>
        <v>2740.4639999999999</v>
      </c>
      <c r="I52" s="154"/>
      <c r="K52" s="63"/>
    </row>
    <row r="53" spans="1:11" x14ac:dyDescent="0.25">
      <c r="A53" s="105">
        <v>2007</v>
      </c>
      <c r="B53" s="56">
        <f>'36-10-0480-01'!E20/1000</f>
        <v>29711.441800000001</v>
      </c>
      <c r="C53" s="56">
        <f>'36-10-0480-01'!F20</f>
        <v>1744</v>
      </c>
      <c r="D53" s="56">
        <f>'36-10-0480-01'!D20/1000</f>
        <v>17038.855</v>
      </c>
      <c r="E53" s="132">
        <v>2000</v>
      </c>
      <c r="F53" s="56">
        <v>1525.1060000000002</v>
      </c>
      <c r="G53" s="83">
        <f>(SUM('36-10-0209-01'!B45:S45)/1000)</f>
        <v>2848.3210999999997</v>
      </c>
      <c r="I53" s="154"/>
      <c r="K53" s="63"/>
    </row>
    <row r="54" spans="1:11" x14ac:dyDescent="0.25">
      <c r="A54" s="105">
        <v>2008</v>
      </c>
      <c r="B54" s="56">
        <f>'36-10-0480-01'!E21/1000</f>
        <v>30095.508600000001</v>
      </c>
      <c r="C54" s="56">
        <f>'36-10-0480-01'!F21</f>
        <v>1741</v>
      </c>
      <c r="D54" s="56">
        <f>'36-10-0480-01'!D21/1000</f>
        <v>17284.825000000001</v>
      </c>
      <c r="E54" s="132">
        <v>2000</v>
      </c>
      <c r="F54" s="56">
        <v>1506.4530000000002</v>
      </c>
      <c r="G54" s="83">
        <f>(SUM('36-10-0209-01'!B46:S46)/1000)</f>
        <v>2764.4807999999998</v>
      </c>
      <c r="I54" s="154"/>
      <c r="K54" s="63"/>
    </row>
    <row r="55" spans="1:11" x14ac:dyDescent="0.25">
      <c r="A55" s="105">
        <v>2009</v>
      </c>
      <c r="B55" s="56">
        <f>'36-10-0480-01'!E22/1000</f>
        <v>29075.274600000001</v>
      </c>
      <c r="C55" s="56">
        <f>'36-10-0480-01'!F22</f>
        <v>1712</v>
      </c>
      <c r="D55" s="56">
        <f>'36-10-0480-01'!D22/1000</f>
        <v>16986.904999999999</v>
      </c>
      <c r="E55" s="132">
        <v>2000</v>
      </c>
      <c r="F55" s="56">
        <v>1501.8714</v>
      </c>
      <c r="G55" s="83">
        <f>(SUM('36-10-0209-01'!B47:S47)/1000)</f>
        <v>2730.1279</v>
      </c>
      <c r="I55" s="154"/>
      <c r="K55" s="63"/>
    </row>
    <row r="56" spans="1:11" x14ac:dyDescent="0.25">
      <c r="A56" s="105">
        <v>2010</v>
      </c>
      <c r="B56" s="56">
        <f>'36-10-0480-01'!E23/1000</f>
        <v>29671.6924</v>
      </c>
      <c r="C56" s="56">
        <f>'36-10-0480-01'!F23</f>
        <v>1715</v>
      </c>
      <c r="D56" s="56">
        <f>'36-10-0480-01'!D23/1000</f>
        <v>17299.985000000001</v>
      </c>
      <c r="E56" s="132">
        <v>2000</v>
      </c>
      <c r="F56" s="56">
        <v>1477.19</v>
      </c>
      <c r="G56" s="83">
        <f>(SUM('36-10-0209-01'!B48:S48)/1000)</f>
        <v>2698.8907999999997</v>
      </c>
      <c r="I56" s="154"/>
      <c r="K56" s="63"/>
    </row>
    <row r="57" spans="1:11" x14ac:dyDescent="0.25">
      <c r="A57" s="105">
        <v>2011</v>
      </c>
      <c r="B57" s="56">
        <f>'36-10-0480-01'!E24/1000</f>
        <v>30113.165000000001</v>
      </c>
      <c r="C57" s="56">
        <f>'36-10-0480-01'!F24</f>
        <v>1714</v>
      </c>
      <c r="D57" s="56">
        <f>'36-10-0480-01'!D24/1000</f>
        <v>17572.654999999999</v>
      </c>
      <c r="E57" s="132">
        <v>2000</v>
      </c>
      <c r="F57" s="56">
        <v>1474.7201000000002</v>
      </c>
      <c r="G57" s="54" t="s">
        <v>213</v>
      </c>
      <c r="K57" s="63"/>
    </row>
    <row r="58" spans="1:11" x14ac:dyDescent="0.25">
      <c r="A58" s="105">
        <v>2012</v>
      </c>
      <c r="B58" s="56">
        <f>'36-10-0480-01'!E25/1000</f>
        <v>30576.6636</v>
      </c>
      <c r="C58" s="56">
        <f>'36-10-0480-01'!F25</f>
        <v>1722</v>
      </c>
      <c r="D58" s="56">
        <f>'36-10-0480-01'!D25/1000</f>
        <v>17759.994999999999</v>
      </c>
      <c r="E58" s="132">
        <v>1960</v>
      </c>
      <c r="F58" s="56">
        <v>1489.5176999999999</v>
      </c>
      <c r="G58" s="54" t="s">
        <v>213</v>
      </c>
      <c r="K58" s="63"/>
    </row>
    <row r="59" spans="1:11" x14ac:dyDescent="0.25">
      <c r="A59" s="105">
        <v>2013</v>
      </c>
      <c r="B59" s="56">
        <f>'36-10-0480-01'!E26/1000</f>
        <v>30878.712</v>
      </c>
      <c r="C59" s="56">
        <f>'36-10-0480-01'!F26</f>
        <v>1716</v>
      </c>
      <c r="D59" s="56">
        <f>'36-10-0480-01'!D26/1000</f>
        <v>17994.075000000001</v>
      </c>
      <c r="E59" s="132">
        <v>1960</v>
      </c>
      <c r="F59" s="56">
        <v>1470.1553999999999</v>
      </c>
      <c r="G59" s="54" t="s">
        <v>213</v>
      </c>
      <c r="K59" s="63"/>
    </row>
    <row r="60" spans="1:11" x14ac:dyDescent="0.25">
      <c r="A60" s="105">
        <v>2014</v>
      </c>
      <c r="B60" s="56">
        <f>'36-10-0480-01'!E27/1000</f>
        <v>30953.120300000002</v>
      </c>
      <c r="C60" s="56">
        <f>'36-10-0480-01'!F27</f>
        <v>1711</v>
      </c>
      <c r="D60" s="56">
        <f>'36-10-0480-01'!D27/1000</f>
        <v>18092.384999999998</v>
      </c>
      <c r="E60" s="132">
        <v>1960</v>
      </c>
      <c r="F60" s="56">
        <v>1489.6024</v>
      </c>
      <c r="G60" s="54" t="s">
        <v>213</v>
      </c>
      <c r="K60" s="63"/>
    </row>
    <row r="61" spans="1:11" x14ac:dyDescent="0.25">
      <c r="A61" s="105">
        <v>2015</v>
      </c>
      <c r="B61" s="56">
        <f>'36-10-0480-01'!E28/1000</f>
        <v>31239.967399999998</v>
      </c>
      <c r="C61" s="56">
        <f>'36-10-0480-01'!F28</f>
        <v>1712</v>
      </c>
      <c r="D61" s="56">
        <f>'36-10-0480-01'!D28/1000</f>
        <v>18249.525000000001</v>
      </c>
      <c r="E61" s="132">
        <v>1960</v>
      </c>
      <c r="F61" s="56">
        <v>1490.0724</v>
      </c>
      <c r="G61" s="54" t="s">
        <v>213</v>
      </c>
      <c r="K61" s="63"/>
    </row>
    <row r="62" spans="1:11" x14ac:dyDescent="0.25">
      <c r="A62" s="105">
        <v>2016</v>
      </c>
      <c r="B62" s="56">
        <f>'36-10-0480-01'!E29/1000</f>
        <v>31501.241000000002</v>
      </c>
      <c r="C62" s="56">
        <f>'36-10-0480-01'!F29</f>
        <v>1706</v>
      </c>
      <c r="D62" s="56">
        <f>'36-10-0480-01'!D29/1000</f>
        <v>18463.61</v>
      </c>
      <c r="E62" s="132">
        <v>1960</v>
      </c>
      <c r="F62" s="56">
        <v>1453.6823999999999</v>
      </c>
      <c r="G62" s="54" t="s">
        <v>213</v>
      </c>
      <c r="K62" s="63"/>
    </row>
    <row r="63" spans="1:11" x14ac:dyDescent="0.25">
      <c r="A63" s="105">
        <v>2017</v>
      </c>
      <c r="B63" s="56">
        <f>'36-10-0480-01'!E30/1000</f>
        <v>31890.41</v>
      </c>
      <c r="C63" s="56">
        <f>'36-10-0480-01'!F30</f>
        <v>1695</v>
      </c>
      <c r="D63" s="56">
        <f>'36-10-0480-01'!D30/1000</f>
        <v>18817.334999999999</v>
      </c>
      <c r="E63" s="132">
        <v>1960</v>
      </c>
      <c r="F63" s="56">
        <v>1459.2567999999999</v>
      </c>
      <c r="G63" s="54" t="s">
        <v>213</v>
      </c>
      <c r="K63" s="63"/>
    </row>
    <row r="64" spans="1:11" x14ac:dyDescent="0.25">
      <c r="A64" s="105">
        <v>2018</v>
      </c>
      <c r="B64" s="56">
        <f>'36-10-0480-01'!E31/1000</f>
        <v>32561.2291</v>
      </c>
      <c r="C64" s="56">
        <f>'36-10-0480-01'!F31</f>
        <v>1708</v>
      </c>
      <c r="D64" s="56">
        <f>'36-10-0480-01'!D31/1000</f>
        <v>19066.275000000001</v>
      </c>
      <c r="E64" s="132">
        <v>1960</v>
      </c>
      <c r="F64" s="56">
        <v>1459.4359999999999</v>
      </c>
      <c r="G64" s="54" t="s">
        <v>213</v>
      </c>
      <c r="K64" s="63"/>
    </row>
    <row r="65" spans="1:11" x14ac:dyDescent="0.25">
      <c r="A65" s="105">
        <v>2019</v>
      </c>
      <c r="B65" s="56">
        <f>'36-10-0480-01'!E32/1000</f>
        <v>32865.739500000003</v>
      </c>
      <c r="C65" s="56">
        <f>'36-10-0480-01'!F32</f>
        <v>1690</v>
      </c>
      <c r="D65" s="56">
        <f>'36-10-0480-01'!D32/1000</f>
        <v>19443.525000000001</v>
      </c>
      <c r="E65" s="132">
        <v>1960</v>
      </c>
      <c r="F65" s="56">
        <v>1455.84</v>
      </c>
      <c r="G65" s="54" t="s">
        <v>213</v>
      </c>
      <c r="K65" s="63"/>
    </row>
    <row r="66" spans="1:11" x14ac:dyDescent="0.25">
      <c r="B66" s="56"/>
      <c r="C66" s="56"/>
      <c r="E66" s="56"/>
      <c r="F66" s="111"/>
      <c r="G66" s="111"/>
    </row>
    <row r="67" spans="1:11" x14ac:dyDescent="0.25">
      <c r="B67" s="56"/>
      <c r="C67" s="56"/>
      <c r="E67" s="56"/>
    </row>
    <row r="68" spans="1:11" x14ac:dyDescent="0.25">
      <c r="B68" s="56"/>
      <c r="C68" s="56"/>
      <c r="E68" s="56"/>
    </row>
    <row r="69" spans="1:11" x14ac:dyDescent="0.25">
      <c r="A69" s="5" t="s">
        <v>444</v>
      </c>
      <c r="B69" s="56"/>
      <c r="C69" s="56"/>
      <c r="E69" s="56"/>
    </row>
    <row r="70" spans="1:11" x14ac:dyDescent="0.25">
      <c r="A70" s="5" t="s">
        <v>600</v>
      </c>
      <c r="B70" s="56"/>
      <c r="C70" s="56"/>
      <c r="E70" s="56"/>
    </row>
    <row r="71" spans="1:11" x14ac:dyDescent="0.25">
      <c r="A71" s="105" t="s">
        <v>549</v>
      </c>
      <c r="B71" s="60">
        <f t="shared" ref="B71:G71" si="0">IFERROR(100*_xlfn.RRI(15,B7,B22),"..")</f>
        <v>2.1325788354914943</v>
      </c>
      <c r="C71" s="60">
        <f t="shared" si="0"/>
        <v>-0.69790706972793215</v>
      </c>
      <c r="D71" s="60">
        <f t="shared" si="0"/>
        <v>2.850430101137813</v>
      </c>
      <c r="E71" s="60" t="str">
        <f t="shared" si="0"/>
        <v>..</v>
      </c>
      <c r="F71" s="60" t="str">
        <f t="shared" si="0"/>
        <v>..</v>
      </c>
      <c r="G71" s="60" t="str">
        <f t="shared" si="0"/>
        <v>..</v>
      </c>
    </row>
    <row r="72" spans="1:11" x14ac:dyDescent="0.25">
      <c r="A72" s="105" t="s">
        <v>462</v>
      </c>
      <c r="B72" s="60">
        <f t="shared" ref="B72:G72" si="1">IFERROR(100*_xlfn.RRI(5,B22,B27),"..")</f>
        <v>2.4541679229574953</v>
      </c>
      <c r="C72" s="60">
        <f t="shared" si="1"/>
        <v>-0.58491841539757283</v>
      </c>
      <c r="D72" s="60">
        <f t="shared" si="1"/>
        <v>3.0565667617891146</v>
      </c>
      <c r="E72" s="60">
        <f t="shared" si="1"/>
        <v>0</v>
      </c>
      <c r="F72" s="60">
        <f t="shared" si="1"/>
        <v>-0.49290430157317155</v>
      </c>
      <c r="G72" s="60">
        <f t="shared" si="1"/>
        <v>0.1596174180176213</v>
      </c>
    </row>
    <row r="73" spans="1:11" x14ac:dyDescent="0.25">
      <c r="A73" s="105" t="s">
        <v>463</v>
      </c>
      <c r="B73" s="60">
        <f t="shared" ref="B73:G73" si="2">IFERROR(100*_xlfn.RRI(8,B27,B35),"..")</f>
        <v>1.890182604134294</v>
      </c>
      <c r="C73" s="60">
        <f t="shared" si="2"/>
        <v>3.4704508682148472E-3</v>
      </c>
      <c r="D73" s="60">
        <f t="shared" si="2"/>
        <v>1.887036543149434</v>
      </c>
      <c r="E73" s="60">
        <f t="shared" si="2"/>
        <v>0</v>
      </c>
      <c r="F73" s="60">
        <f t="shared" si="2"/>
        <v>-0.44090092614579302</v>
      </c>
      <c r="G73" s="60">
        <f t="shared" si="2"/>
        <v>2.3013896338209161</v>
      </c>
    </row>
    <row r="74" spans="1:11" x14ac:dyDescent="0.25">
      <c r="A74" s="105" t="s">
        <v>464</v>
      </c>
      <c r="B74" s="60">
        <f t="shared" ref="B74:G74" si="3">IFERROR(100*_xlfn.RRI(11,B35,B46),"..")</f>
        <v>1.0512866815618915</v>
      </c>
      <c r="C74" s="60">
        <f t="shared" si="3"/>
        <v>-0.11090759512697446</v>
      </c>
      <c r="D74" s="60">
        <f t="shared" si="3"/>
        <v>1.1615562603817686</v>
      </c>
      <c r="E74" s="60">
        <f t="shared" si="3"/>
        <v>0</v>
      </c>
      <c r="F74" s="60">
        <f t="shared" si="3"/>
        <v>-0.59737273616942144</v>
      </c>
      <c r="G74" s="60">
        <f t="shared" si="3"/>
        <v>1.6234807716852373</v>
      </c>
    </row>
    <row r="75" spans="1:11" x14ac:dyDescent="0.25">
      <c r="A75" s="105" t="s">
        <v>465</v>
      </c>
      <c r="B75" s="60">
        <f t="shared" ref="B75:G75" si="4">IFERROR(100*_xlfn.RRI(8,B46,B54),"..")</f>
        <v>1.4013219544662281</v>
      </c>
      <c r="C75" s="60">
        <f t="shared" si="4"/>
        <v>-0.32545144730982134</v>
      </c>
      <c r="D75" s="60">
        <f t="shared" si="4"/>
        <v>1.7304265991503698</v>
      </c>
      <c r="E75" s="60">
        <f t="shared" si="4"/>
        <v>0</v>
      </c>
      <c r="F75" s="60">
        <f t="shared" si="4"/>
        <v>-0.66803738131937518</v>
      </c>
      <c r="G75" s="60">
        <f t="shared" si="4"/>
        <v>-0.79751128857439291</v>
      </c>
    </row>
    <row r="76" spans="1:11" x14ac:dyDescent="0.25">
      <c r="A76" s="105" t="s">
        <v>469</v>
      </c>
      <c r="B76" s="60">
        <f t="shared" ref="B76:G76" si="5">IFERROR(100*_xlfn.RRI(11,B54,B65),"..")</f>
        <v>0.80371089923851891</v>
      </c>
      <c r="C76" s="60">
        <f t="shared" si="5"/>
        <v>-0.26991808114241733</v>
      </c>
      <c r="D76" s="60">
        <f t="shared" si="5"/>
        <v>1.0756086193563386</v>
      </c>
      <c r="E76" s="60">
        <f t="shared" si="5"/>
        <v>-0.18349242204882543</v>
      </c>
      <c r="F76" s="60">
        <f t="shared" si="5"/>
        <v>-0.31019813681062436</v>
      </c>
      <c r="G76" s="60" t="str">
        <f t="shared" si="5"/>
        <v>..</v>
      </c>
    </row>
    <row r="77" spans="1:11" x14ac:dyDescent="0.25">
      <c r="B77" s="60"/>
      <c r="C77" s="60"/>
      <c r="D77" s="60"/>
      <c r="E77" s="60"/>
      <c r="F77" s="60"/>
      <c r="G77" s="60"/>
    </row>
    <row r="78" spans="1:11" x14ac:dyDescent="0.25">
      <c r="A78" s="105" t="s">
        <v>645</v>
      </c>
      <c r="B78" s="60">
        <f t="shared" ref="B78:G78" si="6">IFERROR(100*_xlfn.RRI(24,B22,B46),"..")</f>
        <v>1.621624564654911</v>
      </c>
      <c r="C78" s="60">
        <f t="shared" si="6"/>
        <v>-0.17177214685583087</v>
      </c>
      <c r="D78" s="60">
        <f t="shared" si="6"/>
        <v>1.7956406340770004</v>
      </c>
      <c r="E78" s="60">
        <f t="shared" si="6"/>
        <v>0</v>
      </c>
      <c r="F78" s="60">
        <f t="shared" si="6"/>
        <v>-0.52347619159227587</v>
      </c>
      <c r="G78" s="60">
        <f t="shared" si="6"/>
        <v>1.5415437002786359</v>
      </c>
    </row>
    <row r="79" spans="1:11" x14ac:dyDescent="0.25">
      <c r="A79" s="105" t="s">
        <v>522</v>
      </c>
      <c r="B79" s="60">
        <f t="shared" ref="B79:G79" si="7">IFERROR(100*_xlfn.RRI(19,B46,B65),"..")</f>
        <v>1.0549061255411551</v>
      </c>
      <c r="C79" s="60">
        <f t="shared" si="7"/>
        <v>-0.29330432122268713</v>
      </c>
      <c r="D79" s="60">
        <f t="shared" si="7"/>
        <v>1.3508061494220014</v>
      </c>
      <c r="E79" s="60">
        <f t="shared" si="7"/>
        <v>-0.10627352815874014</v>
      </c>
      <c r="F79" s="60">
        <f t="shared" si="7"/>
        <v>-0.4610241451963204</v>
      </c>
      <c r="G79" s="60" t="str">
        <f t="shared" si="7"/>
        <v>..</v>
      </c>
    </row>
    <row r="80" spans="1:11" x14ac:dyDescent="0.25">
      <c r="A80" s="105" t="s">
        <v>581</v>
      </c>
      <c r="B80" s="60">
        <f t="shared" ref="B80:G80" si="8">IFERROR(100*_xlfn.RRI(5,B54,B59),"..")</f>
        <v>0.51514372131860053</v>
      </c>
      <c r="C80" s="60">
        <f t="shared" si="8"/>
        <v>-0.28885520264380071</v>
      </c>
      <c r="D80" s="60">
        <f t="shared" si="8"/>
        <v>0.80751471566431476</v>
      </c>
      <c r="E80" s="60">
        <f t="shared" si="8"/>
        <v>-0.40323894590447162</v>
      </c>
      <c r="F80" s="60">
        <f t="shared" si="8"/>
        <v>-0.48660763963133125</v>
      </c>
      <c r="G80" s="60" t="str">
        <f t="shared" si="8"/>
        <v>..</v>
      </c>
    </row>
    <row r="81" spans="1:16" x14ac:dyDescent="0.25">
      <c r="A81" s="105" t="s">
        <v>582</v>
      </c>
      <c r="B81" s="60">
        <f t="shared" ref="B81:G81" si="9">IFERROR(100*_xlfn.RRI(6,B59,B65),"..")</f>
        <v>1.0448162846708797</v>
      </c>
      <c r="C81" s="60">
        <f t="shared" si="9"/>
        <v>-0.2541343992341849</v>
      </c>
      <c r="D81" s="60">
        <f t="shared" si="9"/>
        <v>1.299564767400696</v>
      </c>
      <c r="E81" s="60">
        <f t="shared" si="9"/>
        <v>0</v>
      </c>
      <c r="F81" s="60">
        <f t="shared" si="9"/>
        <v>-0.16295135425444807</v>
      </c>
      <c r="G81" s="60" t="str">
        <f t="shared" si="9"/>
        <v>..</v>
      </c>
    </row>
    <row r="82" spans="1:16" x14ac:dyDescent="0.25">
      <c r="A82" s="105" t="s">
        <v>558</v>
      </c>
      <c r="B82" s="60">
        <f t="shared" ref="B82:G82" si="10">IFERROR(100*_xlfn.RRI(6,B54,B60),"..")</f>
        <v>0.46939600808135751</v>
      </c>
      <c r="C82" s="60">
        <f t="shared" si="10"/>
        <v>-0.28927522185553389</v>
      </c>
      <c r="D82" s="60">
        <f t="shared" si="10"/>
        <v>0.76393961833221002</v>
      </c>
      <c r="E82" s="60">
        <f t="shared" si="10"/>
        <v>-0.3361455501911359</v>
      </c>
      <c r="F82" s="60">
        <f t="shared" si="10"/>
        <v>-0.1873017417826417</v>
      </c>
      <c r="G82" s="60" t="str">
        <f t="shared" si="10"/>
        <v>..</v>
      </c>
    </row>
    <row r="83" spans="1:16" x14ac:dyDescent="0.25">
      <c r="A83" s="105" t="s">
        <v>579</v>
      </c>
      <c r="B83" s="60">
        <f t="shared" ref="B83:G83" si="11">IFERROR(100*_xlfn.RRI(5,B60,B65),"..")</f>
        <v>1.2063575185267128</v>
      </c>
      <c r="C83" s="60">
        <f t="shared" si="11"/>
        <v>-0.24668455184789773</v>
      </c>
      <c r="D83" s="60">
        <f t="shared" si="11"/>
        <v>1.4508841775987991</v>
      </c>
      <c r="E83" s="60">
        <f t="shared" si="11"/>
        <v>0</v>
      </c>
      <c r="F83" s="60">
        <f t="shared" si="11"/>
        <v>-0.45747408661057642</v>
      </c>
      <c r="G83" s="60" t="str">
        <f t="shared" si="11"/>
        <v>..</v>
      </c>
    </row>
    <row r="84" spans="1:16" x14ac:dyDescent="0.25">
      <c r="A84" s="105" t="s">
        <v>466</v>
      </c>
      <c r="B84" s="60">
        <f t="shared" ref="B84:G84" si="12">IFERROR(100*_xlfn.RRI(43,B22,B65),"..")</f>
        <v>1.3708232442950719</v>
      </c>
      <c r="C84" s="60">
        <f t="shared" si="12"/>
        <v>-0.22549066578904098</v>
      </c>
      <c r="D84" s="60">
        <f t="shared" si="12"/>
        <v>1.5988456175513477</v>
      </c>
      <c r="E84" s="60">
        <f t="shared" si="12"/>
        <v>-4.6972004971246317E-2</v>
      </c>
      <c r="F84" s="60">
        <f t="shared" si="12"/>
        <v>-0.49588593446129314</v>
      </c>
      <c r="G84" s="60" t="str">
        <f t="shared" si="12"/>
        <v>..</v>
      </c>
    </row>
    <row r="85" spans="1:16" s="91" customFormat="1" x14ac:dyDescent="0.25">
      <c r="A85" s="105" t="s">
        <v>727</v>
      </c>
      <c r="B85" s="60">
        <f t="shared" ref="B85:G85" si="13">IFERROR(100*_xlfn.RRI(38,B22,B60),"..")</f>
        <v>1.3924833588655261</v>
      </c>
      <c r="C85" s="60">
        <f t="shared" si="13"/>
        <v>-0.2227016613673749</v>
      </c>
      <c r="D85" s="60">
        <f t="shared" si="13"/>
        <v>1.6183302863603144</v>
      </c>
      <c r="E85" s="60">
        <f t="shared" si="13"/>
        <v>-5.3150889164466086E-2</v>
      </c>
      <c r="F85" s="60">
        <f t="shared" si="13"/>
        <v>-0.50093902136837398</v>
      </c>
      <c r="G85" s="60" t="str">
        <f t="shared" si="13"/>
        <v>..</v>
      </c>
      <c r="K85" s="60"/>
      <c r="L85" s="60"/>
      <c r="M85" s="60"/>
      <c r="N85" s="60"/>
      <c r="O85" s="60"/>
      <c r="P85" s="60"/>
    </row>
    <row r="86" spans="1:16" x14ac:dyDescent="0.25">
      <c r="B86" s="60"/>
      <c r="C86" s="60"/>
      <c r="D86" s="60"/>
      <c r="E86" s="60"/>
      <c r="F86" s="60"/>
      <c r="G86" s="60"/>
    </row>
    <row r="87" spans="1:16" x14ac:dyDescent="0.25">
      <c r="A87" s="5" t="s">
        <v>599</v>
      </c>
      <c r="B87" s="60"/>
      <c r="C87" s="60"/>
      <c r="D87" s="60"/>
      <c r="E87" s="60"/>
      <c r="F87" s="60"/>
      <c r="G87" s="60"/>
    </row>
    <row r="88" spans="1:16" x14ac:dyDescent="0.25">
      <c r="A88" s="105" t="s">
        <v>580</v>
      </c>
      <c r="B88" s="60">
        <f t="shared" ref="B88:G88" si="14">IFERROR(100*_xlfn.RRI(10,B55,B65),"..")</f>
        <v>1.232965307794176</v>
      </c>
      <c r="C88" s="60">
        <f t="shared" si="14"/>
        <v>-0.12925388296490814</v>
      </c>
      <c r="D88" s="60">
        <f t="shared" si="14"/>
        <v>1.3598769125194643</v>
      </c>
      <c r="E88" s="60">
        <f t="shared" si="14"/>
        <v>-0.20182313584303779</v>
      </c>
      <c r="F88" s="60">
        <f t="shared" si="14"/>
        <v>-0.31080476761355946</v>
      </c>
      <c r="G88" s="60" t="str">
        <f t="shared" si="14"/>
        <v>..</v>
      </c>
    </row>
    <row r="89" spans="1:16" x14ac:dyDescent="0.25">
      <c r="A89" s="105" t="s">
        <v>587</v>
      </c>
      <c r="B89" s="60">
        <f t="shared" ref="B89:G89" si="15">IFERROR(100*_xlfn.RRI(12,B53,B65),"..")</f>
        <v>0.8443660397271735</v>
      </c>
      <c r="C89" s="60">
        <f t="shared" si="15"/>
        <v>-0.26176343839854344</v>
      </c>
      <c r="D89" s="60">
        <f t="shared" si="15"/>
        <v>1.1062220959753732</v>
      </c>
      <c r="E89" s="60">
        <f t="shared" si="15"/>
        <v>-0.16821425527395739</v>
      </c>
      <c r="F89" s="60">
        <f t="shared" si="15"/>
        <v>-0.38659132269114327</v>
      </c>
      <c r="G89" s="60" t="str">
        <f t="shared" si="15"/>
        <v>..</v>
      </c>
    </row>
    <row r="90" spans="1:16" x14ac:dyDescent="0.25">
      <c r="A90" s="105" t="s">
        <v>583</v>
      </c>
      <c r="B90" s="60">
        <f t="shared" ref="B90:G90" si="16">IFERROR(100*_xlfn.RRI(7,B47,B54),"..")</f>
        <v>1.5753215837595258</v>
      </c>
      <c r="C90" s="60">
        <f t="shared" si="16"/>
        <v>-0.26788658608601912</v>
      </c>
      <c r="D90" s="60">
        <f t="shared" si="16"/>
        <v>1.8458195082192486</v>
      </c>
      <c r="E90" s="60">
        <f t="shared" si="16"/>
        <v>0</v>
      </c>
      <c r="F90" s="60">
        <f t="shared" si="16"/>
        <v>-0.79156637641248917</v>
      </c>
      <c r="G90" s="60">
        <f t="shared" si="16"/>
        <v>-0.19762474829509991</v>
      </c>
    </row>
    <row r="91" spans="1:16" x14ac:dyDescent="0.25">
      <c r="A91" s="105" t="s">
        <v>588</v>
      </c>
      <c r="B91" s="60">
        <f t="shared" ref="B91:G91" si="17">IFERROR(100*_xlfn.RRI(9,B45,B54),"..")</f>
        <v>1.4649348378885652</v>
      </c>
      <c r="C91" s="60">
        <f t="shared" si="17"/>
        <v>-0.32647184944397667</v>
      </c>
      <c r="D91" s="60">
        <f t="shared" si="17"/>
        <v>1.7937597503971503</v>
      </c>
      <c r="E91" s="60">
        <f t="shared" si="17"/>
        <v>0</v>
      </c>
      <c r="F91" s="60">
        <f t="shared" si="17"/>
        <v>-0.72943334038061414</v>
      </c>
      <c r="G91" s="60">
        <f t="shared" si="17"/>
        <v>-1.1623445069598115</v>
      </c>
    </row>
    <row r="92" spans="1:16" x14ac:dyDescent="0.25">
      <c r="A92" s="105" t="s">
        <v>584</v>
      </c>
      <c r="B92" s="60">
        <f t="shared" ref="B92:G92" si="18">IFERROR(100*_xlfn.RRI(10,B36,B46),"..")</f>
        <v>1.1688572847631473</v>
      </c>
      <c r="C92" s="60">
        <f t="shared" si="18"/>
        <v>-4.7940935386292516E-2</v>
      </c>
      <c r="D92" s="60">
        <f t="shared" si="18"/>
        <v>1.2157010924140232</v>
      </c>
      <c r="E92" s="60">
        <f t="shared" si="18"/>
        <v>0</v>
      </c>
      <c r="F92" s="60">
        <f t="shared" si="18"/>
        <v>-0.62530484743840153</v>
      </c>
      <c r="G92" s="60">
        <f t="shared" si="18"/>
        <v>1.6762969646335169</v>
      </c>
    </row>
    <row r="93" spans="1:16" x14ac:dyDescent="0.25">
      <c r="A93" s="105" t="s">
        <v>591</v>
      </c>
      <c r="B93" s="60">
        <f t="shared" ref="B93:G93" si="19">IFERROR(100*_xlfn.RRI(12,B34,B46),"..")</f>
        <v>1.1334447014245352</v>
      </c>
      <c r="C93" s="60">
        <f t="shared" si="19"/>
        <v>-0.12843002385760638</v>
      </c>
      <c r="D93" s="60">
        <f t="shared" si="19"/>
        <v>1.2618337574348715</v>
      </c>
      <c r="E93" s="60">
        <f t="shared" si="19"/>
        <v>0</v>
      </c>
      <c r="F93" s="60">
        <f t="shared" si="19"/>
        <v>-0.53178039811939692</v>
      </c>
      <c r="G93" s="60">
        <f t="shared" si="19"/>
        <v>1.7120458277600337</v>
      </c>
    </row>
    <row r="94" spans="1:16" x14ac:dyDescent="0.25">
      <c r="A94" s="105" t="s">
        <v>585</v>
      </c>
      <c r="B94" s="60">
        <f t="shared" ref="B94:G94" si="20">IFERROR(100*_xlfn.RRI(7,B28,B35),"..")</f>
        <v>2.7698860856614882</v>
      </c>
      <c r="C94" s="60">
        <f t="shared" si="20"/>
        <v>0.13957232396271113</v>
      </c>
      <c r="D94" s="60">
        <f t="shared" si="20"/>
        <v>2.6273967609133919</v>
      </c>
      <c r="E94" s="60">
        <f t="shared" si="20"/>
        <v>0</v>
      </c>
      <c r="F94" s="60">
        <f t="shared" si="20"/>
        <v>-0.13784343266721732</v>
      </c>
      <c r="G94" s="60">
        <f t="shared" si="20"/>
        <v>2.6873386692453094</v>
      </c>
    </row>
    <row r="95" spans="1:16" x14ac:dyDescent="0.25">
      <c r="A95" s="105" t="s">
        <v>589</v>
      </c>
      <c r="B95" s="60">
        <f t="shared" ref="B95:G95" si="21">IFERROR(100*_xlfn.RRI(9,B26,B35),"..")</f>
        <v>2.0120447051858115</v>
      </c>
      <c r="C95" s="60">
        <f t="shared" si="21"/>
        <v>-5.550313706703669E-3</v>
      </c>
      <c r="D95" s="60">
        <f t="shared" si="21"/>
        <v>2.0177649375873408</v>
      </c>
      <c r="E95" s="60">
        <f t="shared" si="21"/>
        <v>0</v>
      </c>
      <c r="F95" s="60">
        <f t="shared" si="21"/>
        <v>-0.44045220840134292</v>
      </c>
      <c r="G95" s="60">
        <f t="shared" si="21"/>
        <v>2.3389042898192658</v>
      </c>
    </row>
    <row r="96" spans="1:16" x14ac:dyDescent="0.25">
      <c r="A96" s="105" t="s">
        <v>586</v>
      </c>
      <c r="B96" s="60">
        <f t="shared" ref="B96:G96" si="22">IFERROR(100*_xlfn.RRI(4,B23,B27),"..")</f>
        <v>2.8889999041992187</v>
      </c>
      <c r="C96" s="60">
        <f t="shared" si="22"/>
        <v>-0.47874846235604895</v>
      </c>
      <c r="D96" s="60">
        <f t="shared" si="22"/>
        <v>3.3844559567590249</v>
      </c>
      <c r="E96" s="60">
        <f t="shared" si="22"/>
        <v>0</v>
      </c>
      <c r="F96" s="60">
        <f t="shared" si="22"/>
        <v>-0.5157805922469394</v>
      </c>
      <c r="G96" s="60">
        <f t="shared" si="22"/>
        <v>1.0241296869551331</v>
      </c>
    </row>
    <row r="97" spans="1:13" x14ac:dyDescent="0.25">
      <c r="A97" s="105" t="s">
        <v>590</v>
      </c>
      <c r="B97" s="60">
        <f t="shared" ref="B97:G97" si="23">IFERROR(100*_xlfn.RRI(6,B21,B27),"..")</f>
        <v>2.1921519225140074</v>
      </c>
      <c r="C97" s="60">
        <f t="shared" si="23"/>
        <v>-0.57505493782730177</v>
      </c>
      <c r="D97" s="60">
        <f t="shared" si="23"/>
        <v>2.7832660560204836</v>
      </c>
      <c r="E97" s="60" t="str">
        <f t="shared" si="23"/>
        <v>..</v>
      </c>
      <c r="F97" s="60" t="str">
        <f t="shared" si="23"/>
        <v>..</v>
      </c>
      <c r="G97" s="60" t="str">
        <f t="shared" si="23"/>
        <v>..</v>
      </c>
    </row>
    <row r="98" spans="1:13" x14ac:dyDescent="0.25">
      <c r="A98" s="5"/>
      <c r="B98" s="60"/>
      <c r="C98" s="60"/>
      <c r="D98" s="60"/>
      <c r="E98" s="60"/>
      <c r="F98" s="60"/>
      <c r="G98" s="60"/>
    </row>
    <row r="99" spans="1:13" x14ac:dyDescent="0.25">
      <c r="A99" s="5" t="s">
        <v>601</v>
      </c>
      <c r="B99" s="60"/>
      <c r="C99" s="56"/>
      <c r="D99" s="56"/>
      <c r="E99" s="56"/>
      <c r="F99" s="56"/>
      <c r="G99" s="56"/>
    </row>
    <row r="100" spans="1:13" x14ac:dyDescent="0.25">
      <c r="A100" s="105" t="s">
        <v>500</v>
      </c>
      <c r="B100" s="60">
        <f t="shared" ref="B100:G100" si="24">IFERROR(100*_xlfn.RRI(20,B7,B27),"..")</f>
        <v>2.2128813500137623</v>
      </c>
      <c r="C100" s="60">
        <f t="shared" si="24"/>
        <v>-0.66967195080190889</v>
      </c>
      <c r="D100" s="60">
        <f t="shared" si="24"/>
        <v>2.9019255790124099</v>
      </c>
      <c r="E100" s="60" t="str">
        <f t="shared" si="24"/>
        <v>..</v>
      </c>
      <c r="F100" s="60" t="str">
        <f t="shared" si="24"/>
        <v>..</v>
      </c>
      <c r="G100" s="60" t="str">
        <f t="shared" si="24"/>
        <v>..</v>
      </c>
    </row>
    <row r="101" spans="1:13" x14ac:dyDescent="0.25">
      <c r="A101" s="105" t="s">
        <v>501</v>
      </c>
      <c r="B101" s="60">
        <f t="shared" ref="B101:G101" si="25">IFERROR(100*_xlfn.RRI(19,B27,B46),"..")</f>
        <v>1.4036608782504345</v>
      </c>
      <c r="C101" s="60">
        <f t="shared" si="25"/>
        <v>-6.2764371188039902E-2</v>
      </c>
      <c r="D101" s="60">
        <f t="shared" si="25"/>
        <v>1.4663898908780393</v>
      </c>
      <c r="E101" s="60">
        <f t="shared" si="25"/>
        <v>0</v>
      </c>
      <c r="F101" s="60">
        <f t="shared" si="25"/>
        <v>-0.53151986457615763</v>
      </c>
      <c r="G101" s="60">
        <f t="shared" si="25"/>
        <v>1.90836682820128</v>
      </c>
    </row>
    <row r="102" spans="1:13" x14ac:dyDescent="0.25">
      <c r="A102" s="105" t="s">
        <v>526</v>
      </c>
      <c r="B102" s="60">
        <f t="shared" ref="B102:G102" si="26">IFERROR(100*_xlfn.RRI(14,B43,B57),"..")</f>
        <v>1.2697987351249829</v>
      </c>
      <c r="C102" s="60">
        <f t="shared" si="26"/>
        <v>-0.34116752419990348</v>
      </c>
      <c r="D102" s="60">
        <f t="shared" si="26"/>
        <v>1.6163052102962094</v>
      </c>
      <c r="E102" s="60">
        <f t="shared" si="26"/>
        <v>0</v>
      </c>
      <c r="F102" s="60">
        <f t="shared" si="26"/>
        <v>-0.62629047810757177</v>
      </c>
      <c r="G102" s="60" t="str">
        <f t="shared" si="26"/>
        <v>..</v>
      </c>
    </row>
    <row r="103" spans="1:13" x14ac:dyDescent="0.25">
      <c r="A103" s="105" t="s">
        <v>558</v>
      </c>
      <c r="B103" s="60">
        <f t="shared" ref="B103:G103" si="27">IFERROR(100*_xlfn.RRI(6,B54,B60),"..")</f>
        <v>0.46939600808135751</v>
      </c>
      <c r="C103" s="60">
        <f t="shared" si="27"/>
        <v>-0.28927522185553389</v>
      </c>
      <c r="D103" s="60">
        <f t="shared" si="27"/>
        <v>0.76393961833221002</v>
      </c>
      <c r="E103" s="60">
        <f t="shared" si="27"/>
        <v>-0.3361455501911359</v>
      </c>
      <c r="F103" s="60">
        <f t="shared" si="27"/>
        <v>-0.1873017417826417</v>
      </c>
      <c r="G103" s="60" t="str">
        <f t="shared" si="27"/>
        <v>..</v>
      </c>
    </row>
    <row r="104" spans="1:13" x14ac:dyDescent="0.25">
      <c r="A104" s="105" t="s">
        <v>579</v>
      </c>
      <c r="B104" s="60">
        <f t="shared" ref="B104:G104" si="28">IFERROR(100*_xlfn.RRI(5,B60,B65),"..")</f>
        <v>1.2063575185267128</v>
      </c>
      <c r="C104" s="60">
        <f t="shared" si="28"/>
        <v>-0.24668455184789773</v>
      </c>
      <c r="D104" s="60">
        <f t="shared" si="28"/>
        <v>1.4508841775987991</v>
      </c>
      <c r="E104" s="60">
        <f t="shared" si="28"/>
        <v>0</v>
      </c>
      <c r="F104" s="60">
        <f t="shared" si="28"/>
        <v>-0.45747408661057642</v>
      </c>
      <c r="G104" s="60" t="str">
        <f t="shared" si="28"/>
        <v>..</v>
      </c>
    </row>
    <row r="105" spans="1:13" x14ac:dyDescent="0.25">
      <c r="A105" s="105" t="s">
        <v>602</v>
      </c>
      <c r="B105" s="60">
        <f t="shared" ref="B105:G105" si="29">IFERROR(100*_xlfn.RRI(8,B57,B65),"..")</f>
        <v>1.0993528451413326</v>
      </c>
      <c r="C105" s="60">
        <f t="shared" si="29"/>
        <v>-0.17611088298167266</v>
      </c>
      <c r="D105" s="60">
        <f t="shared" si="29"/>
        <v>1.2726565783052868</v>
      </c>
      <c r="E105" s="60">
        <f t="shared" si="29"/>
        <v>-0.25221524300963472</v>
      </c>
      <c r="F105" s="60">
        <f t="shared" si="29"/>
        <v>-0.16093480391675685</v>
      </c>
      <c r="G105" s="60" t="str">
        <f t="shared" si="29"/>
        <v>..</v>
      </c>
    </row>
    <row r="106" spans="1:13" x14ac:dyDescent="0.25">
      <c r="B106" s="60"/>
      <c r="C106" s="60"/>
      <c r="E106" s="60"/>
    </row>
    <row r="107" spans="1:13" x14ac:dyDescent="0.25">
      <c r="A107" s="5"/>
      <c r="B107" s="9"/>
      <c r="C107" s="60"/>
    </row>
    <row r="108" spans="1:13" s="105" customFormat="1" ht="30.75" customHeight="1" x14ac:dyDescent="0.25">
      <c r="A108" s="153" t="s">
        <v>906</v>
      </c>
      <c r="B108" s="162"/>
      <c r="C108" s="162"/>
      <c r="D108" s="162"/>
      <c r="E108" s="162"/>
      <c r="F108" s="151"/>
      <c r="G108" s="164"/>
      <c r="H108" s="164"/>
      <c r="I108" s="164"/>
      <c r="J108" s="151"/>
      <c r="K108" s="151"/>
      <c r="L108" s="151"/>
      <c r="M108" s="151"/>
    </row>
    <row r="109" spans="1:13" s="105" customFormat="1" ht="48.75" customHeight="1" x14ac:dyDescent="0.25">
      <c r="A109" s="162"/>
      <c r="B109" s="178" t="s">
        <v>1105</v>
      </c>
      <c r="C109" s="178"/>
      <c r="D109" s="178"/>
      <c r="E109" s="178"/>
      <c r="F109" s="151"/>
      <c r="G109" s="164"/>
      <c r="H109" s="164"/>
      <c r="I109" s="164"/>
      <c r="J109" s="151"/>
      <c r="K109" s="151"/>
      <c r="L109" s="151"/>
      <c r="M109" s="151"/>
    </row>
    <row r="110" spans="1:13" s="105" customFormat="1" ht="64.5" customHeight="1" x14ac:dyDescent="0.25">
      <c r="A110" s="162"/>
      <c r="B110" s="178" t="s">
        <v>1108</v>
      </c>
      <c r="C110" s="178"/>
      <c r="D110" s="178"/>
      <c r="E110" s="178"/>
      <c r="F110" s="151"/>
      <c r="G110" s="164"/>
      <c r="H110" s="164"/>
      <c r="I110" s="164"/>
      <c r="J110" s="151"/>
      <c r="K110" s="151"/>
      <c r="L110" s="151"/>
      <c r="M110" s="151"/>
    </row>
    <row r="111" spans="1:13" s="105" customFormat="1" ht="14.25" customHeight="1" x14ac:dyDescent="0.25">
      <c r="A111" s="162"/>
      <c r="B111" s="178"/>
      <c r="C111" s="178"/>
      <c r="D111" s="178"/>
      <c r="E111" s="178"/>
      <c r="F111" s="151"/>
      <c r="G111" s="164"/>
      <c r="H111" s="164"/>
      <c r="I111" s="164"/>
      <c r="J111" s="151"/>
      <c r="K111" s="151"/>
      <c r="L111" s="151"/>
      <c r="M111" s="151"/>
    </row>
    <row r="112" spans="1:13" s="105" customFormat="1" ht="33" customHeight="1" x14ac:dyDescent="0.25">
      <c r="A112" s="153" t="s">
        <v>893</v>
      </c>
      <c r="B112" s="178"/>
      <c r="C112" s="178"/>
      <c r="D112" s="178"/>
      <c r="E112" s="178"/>
      <c r="F112" s="151"/>
      <c r="G112" s="164"/>
      <c r="H112" s="164"/>
      <c r="I112" s="164"/>
      <c r="J112" s="151"/>
      <c r="K112" s="151"/>
      <c r="L112" s="151"/>
      <c r="M112" s="151"/>
    </row>
    <row r="113" spans="1:13" s="105" customFormat="1" ht="31.5" customHeight="1" x14ac:dyDescent="0.25">
      <c r="A113" s="162"/>
      <c r="B113" s="178" t="s">
        <v>894</v>
      </c>
      <c r="C113" s="178"/>
      <c r="D113" s="178"/>
      <c r="E113" s="178"/>
      <c r="F113" s="151"/>
      <c r="G113" s="164"/>
      <c r="H113" s="164"/>
      <c r="I113" s="164"/>
      <c r="J113" s="151"/>
      <c r="K113" s="151"/>
      <c r="L113" s="151"/>
      <c r="M113" s="151"/>
    </row>
    <row r="114" spans="1:13" s="107" customFormat="1" ht="31.5" customHeight="1" x14ac:dyDescent="0.25">
      <c r="A114" s="162"/>
      <c r="B114" s="178" t="s">
        <v>895</v>
      </c>
      <c r="C114" s="178"/>
      <c r="D114" s="178"/>
      <c r="E114" s="178"/>
    </row>
    <row r="115" spans="1:13" s="104" customFormat="1" ht="14.25" customHeight="1" x14ac:dyDescent="0.25">
      <c r="A115" s="151"/>
      <c r="B115" s="178"/>
      <c r="C115" s="178"/>
      <c r="D115" s="178"/>
      <c r="E115" s="178"/>
    </row>
    <row r="116" spans="1:13" s="105" customFormat="1" ht="30" customHeight="1" x14ac:dyDescent="0.25">
      <c r="A116" s="153" t="s">
        <v>1107</v>
      </c>
      <c r="B116" s="178"/>
      <c r="C116" s="178"/>
      <c r="D116" s="178"/>
      <c r="E116" s="178"/>
      <c r="F116" s="104"/>
      <c r="G116" s="164"/>
      <c r="H116" s="164"/>
      <c r="I116" s="164"/>
      <c r="J116" s="104"/>
      <c r="K116" s="104"/>
      <c r="L116" s="104"/>
      <c r="M116" s="104"/>
    </row>
    <row r="117" spans="1:13" s="105" customFormat="1" ht="35.25" customHeight="1" x14ac:dyDescent="0.25">
      <c r="A117" s="162"/>
      <c r="B117" s="178" t="s">
        <v>909</v>
      </c>
      <c r="C117" s="178"/>
      <c r="D117" s="178"/>
      <c r="E117" s="178"/>
      <c r="F117" s="54"/>
      <c r="G117" s="164"/>
      <c r="H117" s="164"/>
      <c r="I117" s="164"/>
    </row>
    <row r="118" spans="1:13" s="105" customFormat="1" ht="35.25" customHeight="1" x14ac:dyDescent="0.25">
      <c r="A118" s="162"/>
      <c r="B118" s="178" t="s">
        <v>855</v>
      </c>
      <c r="C118" s="178"/>
      <c r="D118" s="178"/>
      <c r="E118" s="178"/>
      <c r="F118" s="54"/>
      <c r="G118" s="164"/>
      <c r="H118" s="164"/>
      <c r="I118" s="164"/>
    </row>
    <row r="119" spans="1:13" s="105" customFormat="1" ht="46.5" customHeight="1" x14ac:dyDescent="0.25">
      <c r="A119" s="162"/>
      <c r="B119" s="178" t="s">
        <v>856</v>
      </c>
      <c r="C119" s="178"/>
      <c r="D119" s="178"/>
      <c r="E119" s="178"/>
      <c r="F119" s="54"/>
      <c r="G119" s="164"/>
      <c r="H119" s="164"/>
      <c r="I119" s="164"/>
    </row>
    <row r="120" spans="1:13" s="105" customFormat="1" ht="14.25" customHeight="1" x14ac:dyDescent="0.25">
      <c r="A120" s="162"/>
      <c r="B120" s="178"/>
      <c r="C120" s="178"/>
      <c r="D120" s="178"/>
      <c r="E120" s="178"/>
      <c r="F120" s="54"/>
      <c r="G120" s="164"/>
      <c r="H120" s="164"/>
      <c r="I120" s="164"/>
    </row>
    <row r="121" spans="1:13" s="105" customFormat="1" ht="14.25" customHeight="1" x14ac:dyDescent="0.25">
      <c r="A121" s="153" t="s">
        <v>857</v>
      </c>
      <c r="B121" s="178"/>
      <c r="C121" s="178"/>
      <c r="D121" s="178"/>
      <c r="E121" s="178"/>
      <c r="F121" s="54"/>
      <c r="G121" s="164"/>
      <c r="H121" s="164"/>
      <c r="I121" s="164"/>
    </row>
    <row r="122" spans="1:13" s="105" customFormat="1" ht="14.25" customHeight="1" x14ac:dyDescent="0.25">
      <c r="A122" s="162"/>
      <c r="B122" s="178" t="s">
        <v>858</v>
      </c>
      <c r="C122" s="178"/>
      <c r="D122" s="178"/>
      <c r="E122" s="178"/>
      <c r="F122" s="54"/>
      <c r="G122" s="164"/>
      <c r="H122" s="164"/>
      <c r="I122" s="164"/>
    </row>
    <row r="123" spans="1:13" s="105" customFormat="1" ht="14.25" customHeight="1" x14ac:dyDescent="0.25">
      <c r="A123" s="162"/>
      <c r="B123" s="178" t="s">
        <v>859</v>
      </c>
      <c r="C123" s="178"/>
      <c r="D123" s="178"/>
      <c r="E123" s="178"/>
      <c r="F123" s="54"/>
      <c r="G123" s="164"/>
      <c r="H123" s="164"/>
      <c r="I123" s="164"/>
    </row>
    <row r="124" spans="1:13" s="105" customFormat="1" ht="14.25" customHeight="1" x14ac:dyDescent="0.25">
      <c r="A124" s="162"/>
      <c r="B124" s="178" t="s">
        <v>860</v>
      </c>
      <c r="C124" s="178"/>
      <c r="D124" s="178"/>
      <c r="E124" s="178"/>
      <c r="F124" s="54"/>
      <c r="G124" s="164"/>
      <c r="H124" s="164"/>
      <c r="I124" s="164"/>
    </row>
    <row r="125" spans="1:13" s="105" customFormat="1" ht="32.25" customHeight="1" x14ac:dyDescent="0.25">
      <c r="A125" s="162"/>
      <c r="B125" s="178" t="s">
        <v>861</v>
      </c>
      <c r="C125" s="178"/>
      <c r="D125" s="178"/>
      <c r="E125" s="178"/>
      <c r="F125" s="54"/>
      <c r="G125" s="164"/>
      <c r="H125" s="164"/>
      <c r="I125" s="164"/>
    </row>
    <row r="126" spans="1:13" ht="20.25" customHeight="1" x14ac:dyDescent="0.25">
      <c r="A126" s="4"/>
      <c r="B126" s="4"/>
      <c r="C126" s="4"/>
      <c r="D126" s="4"/>
      <c r="E126" s="4"/>
    </row>
    <row r="127" spans="1:13" ht="26.25" customHeight="1" x14ac:dyDescent="0.25">
      <c r="A127" s="164"/>
      <c r="B127" s="164"/>
      <c r="C127" s="164"/>
      <c r="D127" s="164"/>
      <c r="E127" s="164"/>
    </row>
    <row r="128" spans="1:13" ht="32.25" customHeight="1" x14ac:dyDescent="0.25">
      <c r="A128" s="164"/>
      <c r="B128" s="21"/>
      <c r="C128" s="21"/>
      <c r="D128" s="21"/>
      <c r="E128" s="21"/>
    </row>
    <row r="129" spans="1:5" ht="52.5" customHeight="1" x14ac:dyDescent="0.25">
      <c r="A129" s="164"/>
      <c r="B129" s="164"/>
      <c r="C129" s="164"/>
      <c r="D129" s="164"/>
      <c r="E129" s="164"/>
    </row>
    <row r="130" spans="1:5" ht="26.25" customHeight="1" x14ac:dyDescent="0.25">
      <c r="A130" s="164"/>
      <c r="B130" s="164"/>
      <c r="C130" s="164"/>
      <c r="D130" s="164"/>
      <c r="E130" s="164"/>
    </row>
    <row r="131" spans="1:5" ht="26.25" customHeight="1" x14ac:dyDescent="0.25">
      <c r="A131" s="164"/>
      <c r="B131" s="164"/>
      <c r="C131" s="164"/>
      <c r="D131" s="164"/>
      <c r="E131" s="164"/>
    </row>
    <row r="132" spans="1:5" ht="26.25" customHeight="1" x14ac:dyDescent="0.25">
      <c r="A132" s="164"/>
      <c r="B132" s="164"/>
      <c r="C132" s="164"/>
      <c r="D132" s="164"/>
      <c r="E132" s="164"/>
    </row>
    <row r="133" spans="1:5" x14ac:dyDescent="0.25">
      <c r="A133" s="164"/>
      <c r="B133" s="164"/>
      <c r="C133" s="164"/>
      <c r="D133" s="164"/>
      <c r="E133" s="164"/>
    </row>
    <row r="134" spans="1:5" x14ac:dyDescent="0.25">
      <c r="B134" s="61"/>
      <c r="C134" s="61"/>
      <c r="E134" s="61"/>
    </row>
    <row r="135" spans="1:5" x14ac:dyDescent="0.25">
      <c r="B135" s="61"/>
    </row>
  </sheetData>
  <mergeCells count="17">
    <mergeCell ref="B109:E109"/>
    <mergeCell ref="B110:E110"/>
    <mergeCell ref="B117:E117"/>
    <mergeCell ref="B118:E118"/>
    <mergeCell ref="B119:E119"/>
    <mergeCell ref="B111:E111"/>
    <mergeCell ref="B112:E112"/>
    <mergeCell ref="B113:E113"/>
    <mergeCell ref="B114:E114"/>
    <mergeCell ref="B115:E115"/>
    <mergeCell ref="B116:E116"/>
    <mergeCell ref="B120:E120"/>
    <mergeCell ref="B121:E121"/>
    <mergeCell ref="B123:E123"/>
    <mergeCell ref="B124:E124"/>
    <mergeCell ref="B125:E125"/>
    <mergeCell ref="B122:E12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49FF-DF9E-491F-AE04-C129C2AF1350}">
  <dimension ref="A1:B80"/>
  <sheetViews>
    <sheetView workbookViewId="0">
      <selection activeCell="A4" sqref="A4"/>
    </sheetView>
  </sheetViews>
  <sheetFormatPr defaultRowHeight="15" x14ac:dyDescent="0.25"/>
  <sheetData>
    <row r="1" spans="1:2" x14ac:dyDescent="0.25">
      <c r="A1" t="s">
        <v>250</v>
      </c>
    </row>
    <row r="2" spans="1:2" x14ac:dyDescent="0.25">
      <c r="A2" t="s">
        <v>0</v>
      </c>
    </row>
    <row r="3" spans="1:2" x14ac:dyDescent="0.25">
      <c r="A3" t="s">
        <v>251</v>
      </c>
    </row>
    <row r="4" spans="1:2" x14ac:dyDescent="0.25">
      <c r="A4" t="s">
        <v>252</v>
      </c>
    </row>
    <row r="6" spans="1:2" x14ac:dyDescent="0.25">
      <c r="B6" t="s">
        <v>2</v>
      </c>
    </row>
    <row r="7" spans="1:2" x14ac:dyDescent="0.25">
      <c r="A7" t="s">
        <v>4</v>
      </c>
      <c r="B7" t="s">
        <v>253</v>
      </c>
    </row>
    <row r="8" spans="1:2" x14ac:dyDescent="0.25">
      <c r="B8" t="s">
        <v>254</v>
      </c>
    </row>
    <row r="9" spans="1:2" x14ac:dyDescent="0.25">
      <c r="A9">
        <v>1961</v>
      </c>
      <c r="B9">
        <v>15.7</v>
      </c>
    </row>
    <row r="10" spans="1:2" x14ac:dyDescent="0.25">
      <c r="A10">
        <v>1962</v>
      </c>
      <c r="B10">
        <v>15.9</v>
      </c>
    </row>
    <row r="11" spans="1:2" x14ac:dyDescent="0.25">
      <c r="A11">
        <v>1963</v>
      </c>
      <c r="B11">
        <v>16.100000000000001</v>
      </c>
    </row>
    <row r="12" spans="1:2" x14ac:dyDescent="0.25">
      <c r="A12">
        <v>1964</v>
      </c>
      <c r="B12">
        <v>16.399999999999999</v>
      </c>
    </row>
    <row r="13" spans="1:2" x14ac:dyDescent="0.25">
      <c r="A13">
        <v>1965</v>
      </c>
      <c r="B13">
        <v>16.8</v>
      </c>
    </row>
    <row r="14" spans="1:2" x14ac:dyDescent="0.25">
      <c r="A14">
        <v>1966</v>
      </c>
      <c r="B14">
        <v>17.5</v>
      </c>
    </row>
    <row r="15" spans="1:2" x14ac:dyDescent="0.25">
      <c r="A15">
        <v>1967</v>
      </c>
      <c r="B15">
        <v>18.100000000000001</v>
      </c>
    </row>
    <row r="16" spans="1:2" x14ac:dyDescent="0.25">
      <c r="A16">
        <v>1968</v>
      </c>
      <c r="B16">
        <v>18.8</v>
      </c>
    </row>
    <row r="17" spans="1:2" x14ac:dyDescent="0.25">
      <c r="A17">
        <v>1969</v>
      </c>
      <c r="B17">
        <v>19.7</v>
      </c>
    </row>
    <row r="18" spans="1:2" x14ac:dyDescent="0.25">
      <c r="A18">
        <v>1970</v>
      </c>
      <c r="B18">
        <v>20.3</v>
      </c>
    </row>
    <row r="19" spans="1:2" x14ac:dyDescent="0.25">
      <c r="A19">
        <v>1971</v>
      </c>
      <c r="B19">
        <v>20.9</v>
      </c>
    </row>
    <row r="20" spans="1:2" x14ac:dyDescent="0.25">
      <c r="A20">
        <v>1972</v>
      </c>
      <c r="B20">
        <v>21.9</v>
      </c>
    </row>
    <row r="21" spans="1:2" x14ac:dyDescent="0.25">
      <c r="A21">
        <v>1973</v>
      </c>
      <c r="B21">
        <v>23.6</v>
      </c>
    </row>
    <row r="22" spans="1:2" x14ac:dyDescent="0.25">
      <c r="A22">
        <v>1974</v>
      </c>
      <c r="B22">
        <v>26.2</v>
      </c>
    </row>
    <row r="23" spans="1:2" x14ac:dyDescent="0.25">
      <c r="A23">
        <v>1975</v>
      </c>
      <c r="B23">
        <v>29</v>
      </c>
    </row>
    <row r="24" spans="1:2" x14ac:dyDescent="0.25">
      <c r="A24">
        <v>1976</v>
      </c>
      <c r="B24">
        <v>31.1</v>
      </c>
    </row>
    <row r="25" spans="1:2" x14ac:dyDescent="0.25">
      <c r="A25">
        <v>1977</v>
      </c>
      <c r="B25">
        <v>33.6</v>
      </c>
    </row>
    <row r="26" spans="1:2" x14ac:dyDescent="0.25">
      <c r="A26">
        <v>1978</v>
      </c>
      <c r="B26">
        <v>36.6</v>
      </c>
    </row>
    <row r="27" spans="1:2" x14ac:dyDescent="0.25">
      <c r="A27">
        <v>1979</v>
      </c>
      <c r="B27">
        <v>40</v>
      </c>
    </row>
    <row r="28" spans="1:2" x14ac:dyDescent="0.25">
      <c r="A28">
        <v>1980</v>
      </c>
      <c r="B28">
        <v>44</v>
      </c>
    </row>
    <row r="29" spans="1:2" x14ac:dyDescent="0.25">
      <c r="A29">
        <v>1981</v>
      </c>
      <c r="B29">
        <v>49.5</v>
      </c>
    </row>
    <row r="30" spans="1:2" x14ac:dyDescent="0.25">
      <c r="A30">
        <v>1982</v>
      </c>
      <c r="B30">
        <v>54.9</v>
      </c>
    </row>
    <row r="31" spans="1:2" x14ac:dyDescent="0.25">
      <c r="A31">
        <v>1983</v>
      </c>
      <c r="B31">
        <v>58.1</v>
      </c>
    </row>
    <row r="32" spans="1:2" x14ac:dyDescent="0.25">
      <c r="A32">
        <v>1984</v>
      </c>
      <c r="B32">
        <v>60.6</v>
      </c>
    </row>
    <row r="33" spans="1:2" x14ac:dyDescent="0.25">
      <c r="A33">
        <v>1985</v>
      </c>
      <c r="B33">
        <v>63</v>
      </c>
    </row>
    <row r="34" spans="1:2" x14ac:dyDescent="0.25">
      <c r="A34">
        <v>1986</v>
      </c>
      <c r="B34">
        <v>65.599999999999994</v>
      </c>
    </row>
    <row r="35" spans="1:2" x14ac:dyDescent="0.25">
      <c r="A35">
        <v>1987</v>
      </c>
      <c r="B35">
        <v>68.5</v>
      </c>
    </row>
    <row r="36" spans="1:2" x14ac:dyDescent="0.25">
      <c r="A36">
        <v>1988</v>
      </c>
      <c r="B36">
        <v>71.2</v>
      </c>
    </row>
    <row r="37" spans="1:2" x14ac:dyDescent="0.25">
      <c r="A37">
        <v>1989</v>
      </c>
      <c r="B37">
        <v>74.8</v>
      </c>
    </row>
    <row r="38" spans="1:2" x14ac:dyDescent="0.25">
      <c r="A38">
        <v>1990</v>
      </c>
      <c r="B38">
        <v>78.400000000000006</v>
      </c>
    </row>
    <row r="39" spans="1:2" x14ac:dyDescent="0.25">
      <c r="A39">
        <v>1991</v>
      </c>
      <c r="B39">
        <v>82.8</v>
      </c>
    </row>
    <row r="40" spans="1:2" x14ac:dyDescent="0.25">
      <c r="A40">
        <v>1992</v>
      </c>
      <c r="B40">
        <v>84</v>
      </c>
    </row>
    <row r="41" spans="1:2" x14ac:dyDescent="0.25">
      <c r="A41">
        <v>1993</v>
      </c>
      <c r="B41">
        <v>85.6</v>
      </c>
    </row>
    <row r="42" spans="1:2" x14ac:dyDescent="0.25">
      <c r="A42">
        <v>1994</v>
      </c>
      <c r="B42">
        <v>85.7</v>
      </c>
    </row>
    <row r="43" spans="1:2" x14ac:dyDescent="0.25">
      <c r="A43">
        <v>1995</v>
      </c>
      <c r="B43">
        <v>87.6</v>
      </c>
    </row>
    <row r="44" spans="1:2" x14ac:dyDescent="0.25">
      <c r="A44">
        <v>1996</v>
      </c>
      <c r="B44">
        <v>88.9</v>
      </c>
    </row>
    <row r="45" spans="1:2" x14ac:dyDescent="0.25">
      <c r="A45">
        <v>1997</v>
      </c>
      <c r="B45">
        <v>90.4</v>
      </c>
    </row>
    <row r="46" spans="1:2" x14ac:dyDescent="0.25">
      <c r="A46">
        <v>1998</v>
      </c>
      <c r="B46">
        <v>91.3</v>
      </c>
    </row>
    <row r="47" spans="1:2" x14ac:dyDescent="0.25">
      <c r="A47">
        <v>1999</v>
      </c>
      <c r="B47">
        <v>92.9</v>
      </c>
    </row>
    <row r="48" spans="1:2" x14ac:dyDescent="0.25">
      <c r="A48">
        <v>2000</v>
      </c>
      <c r="B48">
        <v>95.4</v>
      </c>
    </row>
    <row r="49" spans="1:2" x14ac:dyDescent="0.25">
      <c r="A49">
        <v>2001</v>
      </c>
      <c r="B49">
        <v>97.8</v>
      </c>
    </row>
    <row r="50" spans="1:2" x14ac:dyDescent="0.25">
      <c r="A50">
        <v>2002</v>
      </c>
      <c r="B50">
        <v>100</v>
      </c>
    </row>
    <row r="51" spans="1:2" x14ac:dyDescent="0.25">
      <c r="A51">
        <v>2003</v>
      </c>
      <c r="B51">
        <v>102.8</v>
      </c>
    </row>
    <row r="52" spans="1:2" x14ac:dyDescent="0.25">
      <c r="A52">
        <v>2004</v>
      </c>
      <c r="B52">
        <v>104.7</v>
      </c>
    </row>
    <row r="53" spans="1:2" x14ac:dyDescent="0.25">
      <c r="A53">
        <v>2005</v>
      </c>
      <c r="B53">
        <v>107</v>
      </c>
    </row>
    <row r="54" spans="1:2" x14ac:dyDescent="0.25">
      <c r="A54">
        <v>2006</v>
      </c>
      <c r="B54">
        <v>109.1</v>
      </c>
    </row>
    <row r="55" spans="1:2" x14ac:dyDescent="0.25">
      <c r="A55">
        <v>2007</v>
      </c>
      <c r="B55">
        <v>111.5</v>
      </c>
    </row>
    <row r="56" spans="1:2" x14ac:dyDescent="0.25">
      <c r="A56">
        <v>2008</v>
      </c>
      <c r="B56">
        <v>114.1</v>
      </c>
    </row>
    <row r="57" spans="1:2" x14ac:dyDescent="0.25">
      <c r="A57">
        <v>2009</v>
      </c>
      <c r="B57">
        <v>114.4</v>
      </c>
    </row>
    <row r="58" spans="1:2" x14ac:dyDescent="0.25">
      <c r="A58">
        <v>2010</v>
      </c>
      <c r="B58">
        <v>116.5</v>
      </c>
    </row>
    <row r="59" spans="1:2" x14ac:dyDescent="0.25">
      <c r="A59">
        <v>2011</v>
      </c>
      <c r="B59">
        <v>119.9</v>
      </c>
    </row>
    <row r="60" spans="1:2" x14ac:dyDescent="0.25">
      <c r="A60">
        <v>2012</v>
      </c>
      <c r="B60">
        <v>121.7</v>
      </c>
    </row>
    <row r="61" spans="1:2" x14ac:dyDescent="0.25">
      <c r="A61">
        <v>2013</v>
      </c>
      <c r="B61">
        <v>122.8</v>
      </c>
    </row>
    <row r="62" spans="1:2" x14ac:dyDescent="0.25">
      <c r="A62">
        <v>2014</v>
      </c>
      <c r="B62">
        <v>125.2</v>
      </c>
    </row>
    <row r="63" spans="1:2" x14ac:dyDescent="0.25">
      <c r="A63">
        <v>2015</v>
      </c>
      <c r="B63">
        <v>126.6</v>
      </c>
    </row>
    <row r="64" spans="1:2" x14ac:dyDescent="0.25">
      <c r="A64">
        <v>2016</v>
      </c>
      <c r="B64">
        <v>128.4</v>
      </c>
    </row>
    <row r="65" spans="1:2" x14ac:dyDescent="0.25">
      <c r="A65">
        <v>2017</v>
      </c>
      <c r="B65">
        <v>130.4</v>
      </c>
    </row>
    <row r="66" spans="1:2" x14ac:dyDescent="0.25">
      <c r="A66">
        <v>2018</v>
      </c>
      <c r="B66">
        <v>133.4</v>
      </c>
    </row>
    <row r="67" spans="1:2" x14ac:dyDescent="0.25">
      <c r="A67">
        <v>2019</v>
      </c>
      <c r="B67">
        <v>136</v>
      </c>
    </row>
    <row r="68" spans="1:2" x14ac:dyDescent="0.25">
      <c r="A68">
        <v>2020</v>
      </c>
      <c r="B68">
        <v>137</v>
      </c>
    </row>
    <row r="70" spans="1:2" x14ac:dyDescent="0.25">
      <c r="A70" t="s">
        <v>7</v>
      </c>
    </row>
    <row r="72" spans="1:2" x14ac:dyDescent="0.25">
      <c r="A72" t="s">
        <v>8</v>
      </c>
    </row>
    <row r="73" spans="1:2" x14ac:dyDescent="0.25">
      <c r="A73">
        <v>1</v>
      </c>
      <c r="B73" t="s">
        <v>255</v>
      </c>
    </row>
    <row r="74" spans="1:2" x14ac:dyDescent="0.25">
      <c r="A74">
        <v>2</v>
      </c>
      <c r="B74" t="s">
        <v>256</v>
      </c>
    </row>
    <row r="75" spans="1:2" x14ac:dyDescent="0.25">
      <c r="A75">
        <v>3</v>
      </c>
      <c r="B75" t="s">
        <v>257</v>
      </c>
    </row>
    <row r="76" spans="1:2" x14ac:dyDescent="0.25">
      <c r="A76">
        <v>4</v>
      </c>
      <c r="B76" t="s">
        <v>258</v>
      </c>
    </row>
    <row r="78" spans="1:2" x14ac:dyDescent="0.25">
      <c r="A78" t="s">
        <v>259</v>
      </c>
    </row>
    <row r="79" spans="1:2" x14ac:dyDescent="0.25">
      <c r="A79" s="19" t="s">
        <v>260</v>
      </c>
    </row>
    <row r="80" spans="1:2" x14ac:dyDescent="0.25">
      <c r="A80" t="s">
        <v>261</v>
      </c>
    </row>
  </sheetData>
  <hyperlinks>
    <hyperlink ref="A79" r:id="rId1" xr:uid="{F2D25F1E-3AC1-498C-9901-548DA346F3AC}"/>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936AF-B74B-483F-BCD2-E99502288DB8}">
  <dimension ref="A1:Q258"/>
  <sheetViews>
    <sheetView workbookViewId="0"/>
  </sheetViews>
  <sheetFormatPr defaultRowHeight="15" x14ac:dyDescent="0.25"/>
  <cols>
    <col min="8" max="8" width="8.7109375" style="4"/>
  </cols>
  <sheetData>
    <row r="1" spans="1:17" x14ac:dyDescent="0.25">
      <c r="A1" s="4" t="s">
        <v>354</v>
      </c>
      <c r="B1" s="4"/>
      <c r="C1" s="4"/>
      <c r="D1" s="4"/>
    </row>
    <row r="2" spans="1:17" x14ac:dyDescent="0.25">
      <c r="A2" s="4" t="s">
        <v>28</v>
      </c>
      <c r="B2" s="4"/>
      <c r="C2" s="4"/>
      <c r="D2" s="4"/>
    </row>
    <row r="3" spans="1:17" x14ac:dyDescent="0.25">
      <c r="A3" s="4" t="s">
        <v>355</v>
      </c>
      <c r="B3" s="4"/>
      <c r="C3" s="4"/>
      <c r="D3" s="4"/>
    </row>
    <row r="4" spans="1:17" x14ac:dyDescent="0.25">
      <c r="A4" s="4" t="s">
        <v>209</v>
      </c>
      <c r="B4" s="4"/>
      <c r="C4" s="4"/>
      <c r="D4" s="4"/>
      <c r="H4" s="4" t="s">
        <v>458</v>
      </c>
    </row>
    <row r="5" spans="1:17" x14ac:dyDescent="0.25">
      <c r="A5" s="4"/>
      <c r="B5" s="4"/>
      <c r="C5" s="4"/>
      <c r="D5" s="4"/>
    </row>
    <row r="6" spans="1:17" x14ac:dyDescent="0.25">
      <c r="A6" s="4"/>
      <c r="B6" s="4" t="s">
        <v>496</v>
      </c>
      <c r="C6" s="4"/>
      <c r="D6" s="4"/>
    </row>
    <row r="7" spans="1:17" x14ac:dyDescent="0.25">
      <c r="A7" s="4"/>
      <c r="B7" s="4" t="s">
        <v>356</v>
      </c>
      <c r="C7" s="4"/>
      <c r="D7" s="4"/>
    </row>
    <row r="8" spans="1:17" ht="45" x14ac:dyDescent="0.25">
      <c r="A8" s="4"/>
      <c r="B8" s="17" t="s">
        <v>357</v>
      </c>
      <c r="C8" s="17" t="s">
        <v>358</v>
      </c>
      <c r="D8" s="17" t="s">
        <v>359</v>
      </c>
    </row>
    <row r="9" spans="1:17" x14ac:dyDescent="0.25">
      <c r="A9" s="4" t="s">
        <v>4</v>
      </c>
      <c r="B9" s="4" t="s">
        <v>2</v>
      </c>
      <c r="C9" s="4" t="s">
        <v>2</v>
      </c>
      <c r="D9" s="4" t="s">
        <v>2</v>
      </c>
    </row>
    <row r="10" spans="1:17" x14ac:dyDescent="0.25">
      <c r="A10" s="4"/>
      <c r="B10" s="4" t="s">
        <v>212</v>
      </c>
      <c r="C10" s="4"/>
      <c r="D10" s="4"/>
      <c r="F10" t="s">
        <v>445</v>
      </c>
      <c r="G10" s="4" t="s">
        <v>457</v>
      </c>
      <c r="H10" s="4" t="s">
        <v>458</v>
      </c>
      <c r="I10" s="4"/>
      <c r="J10" s="4" t="s">
        <v>445</v>
      </c>
      <c r="K10" s="4" t="s">
        <v>457</v>
      </c>
      <c r="L10" s="4" t="s">
        <v>458</v>
      </c>
      <c r="M10" s="4"/>
      <c r="O10" s="4"/>
      <c r="P10" s="4"/>
      <c r="Q10" s="4"/>
    </row>
    <row r="11" spans="1:17" x14ac:dyDescent="0.25">
      <c r="A11" s="4" t="s">
        <v>287</v>
      </c>
      <c r="B11" s="4">
        <v>116</v>
      </c>
      <c r="C11" s="4">
        <v>0</v>
      </c>
      <c r="D11" s="4">
        <v>0</v>
      </c>
      <c r="F11" s="4"/>
      <c r="G11" s="4"/>
      <c r="I11" s="4"/>
      <c r="J11" s="4">
        <f>1961</f>
        <v>1961</v>
      </c>
      <c r="K11" s="4">
        <f>SUMIF($F$11:$F$250,J11,$G$11:$G$250)</f>
        <v>0</v>
      </c>
      <c r="L11" s="4">
        <f>SUMIF($F$11:$F$250,J11,$H$11:$H$250)</f>
        <v>0</v>
      </c>
      <c r="M11" s="4"/>
      <c r="N11" s="4"/>
      <c r="O11" s="4"/>
      <c r="P11" s="4"/>
      <c r="Q11" s="4"/>
    </row>
    <row r="12" spans="1:17" x14ac:dyDescent="0.25">
      <c r="A12" s="4" t="s">
        <v>288</v>
      </c>
      <c r="B12" s="4">
        <v>115</v>
      </c>
      <c r="C12" s="4">
        <v>0</v>
      </c>
      <c r="D12" s="4">
        <v>0</v>
      </c>
      <c r="F12" s="4"/>
      <c r="G12" s="4"/>
      <c r="I12" s="4"/>
      <c r="J12" s="4">
        <f>J11+1</f>
        <v>1962</v>
      </c>
      <c r="K12" s="4">
        <f t="shared" ref="K12:K70" si="0">SUMIF($F$11:$F$250,J12,$G$11:$G$250)</f>
        <v>0</v>
      </c>
      <c r="L12" s="4">
        <f t="shared" ref="L12:L70" si="1">SUMIF($F$11:$F$250,J12,$H$11:$H$250)</f>
        <v>0</v>
      </c>
      <c r="M12" s="4"/>
      <c r="N12" s="4"/>
      <c r="O12" s="4"/>
      <c r="P12" s="4"/>
      <c r="Q12" s="4"/>
    </row>
    <row r="13" spans="1:17" x14ac:dyDescent="0.25">
      <c r="A13" s="4" t="s">
        <v>289</v>
      </c>
      <c r="B13" s="4">
        <v>113</v>
      </c>
      <c r="C13" s="4">
        <v>0</v>
      </c>
      <c r="D13" s="4">
        <v>0</v>
      </c>
      <c r="F13" s="4"/>
      <c r="G13" s="4"/>
      <c r="I13" s="4"/>
      <c r="J13" s="4">
        <f t="shared" ref="J13:J70" si="2">J12+1</f>
        <v>1963</v>
      </c>
      <c r="K13" s="4">
        <f t="shared" si="0"/>
        <v>0</v>
      </c>
      <c r="L13" s="4">
        <f t="shared" si="1"/>
        <v>0</v>
      </c>
      <c r="M13" s="4"/>
      <c r="N13" s="4"/>
      <c r="O13" s="4"/>
      <c r="P13" s="4"/>
      <c r="Q13" s="4"/>
    </row>
    <row r="14" spans="1:17" x14ac:dyDescent="0.25">
      <c r="A14" s="4" t="s">
        <v>290</v>
      </c>
      <c r="B14" s="4">
        <v>121</v>
      </c>
      <c r="C14" s="4">
        <v>0</v>
      </c>
      <c r="D14" s="4">
        <v>0</v>
      </c>
      <c r="F14" s="4">
        <v>1961</v>
      </c>
      <c r="G14" s="4">
        <f>SUM(C11:C14)</f>
        <v>0</v>
      </c>
      <c r="H14" s="4">
        <f>SUM(D11:D14)</f>
        <v>0</v>
      </c>
      <c r="I14" s="4"/>
      <c r="J14" s="4">
        <f t="shared" si="2"/>
        <v>1964</v>
      </c>
      <c r="K14" s="4">
        <f t="shared" si="0"/>
        <v>0</v>
      </c>
      <c r="L14" s="4">
        <f t="shared" si="1"/>
        <v>0</v>
      </c>
      <c r="M14" s="4"/>
      <c r="N14" s="4"/>
      <c r="O14" s="4"/>
      <c r="P14" s="4"/>
      <c r="Q14" s="4"/>
    </row>
    <row r="15" spans="1:17" x14ac:dyDescent="0.25">
      <c r="A15" s="4" t="s">
        <v>291</v>
      </c>
      <c r="B15" s="4">
        <v>120</v>
      </c>
      <c r="C15" s="4">
        <v>0</v>
      </c>
      <c r="D15" s="4">
        <v>0</v>
      </c>
      <c r="F15" s="4"/>
      <c r="G15" s="4"/>
      <c r="I15" s="4"/>
      <c r="J15" s="4">
        <f t="shared" si="2"/>
        <v>1965</v>
      </c>
      <c r="K15" s="4">
        <f t="shared" si="0"/>
        <v>0</v>
      </c>
      <c r="L15" s="4">
        <f t="shared" si="1"/>
        <v>0</v>
      </c>
      <c r="M15" s="4"/>
      <c r="N15" s="4"/>
      <c r="O15" s="4"/>
      <c r="P15" s="4"/>
      <c r="Q15" s="4"/>
    </row>
    <row r="16" spans="1:17" x14ac:dyDescent="0.25">
      <c r="A16" s="4" t="s">
        <v>292</v>
      </c>
      <c r="B16" s="4">
        <v>117</v>
      </c>
      <c r="C16" s="4">
        <v>0</v>
      </c>
      <c r="D16" s="4">
        <v>0</v>
      </c>
      <c r="F16" s="4"/>
      <c r="G16" s="4"/>
      <c r="I16" s="4"/>
      <c r="J16" s="4">
        <f t="shared" si="2"/>
        <v>1966</v>
      </c>
      <c r="K16" s="4">
        <f t="shared" si="0"/>
        <v>531</v>
      </c>
      <c r="L16" s="4">
        <f t="shared" si="1"/>
        <v>188</v>
      </c>
      <c r="M16" s="4"/>
      <c r="N16" s="4"/>
      <c r="O16" s="4"/>
      <c r="P16" s="4"/>
      <c r="Q16" s="4"/>
    </row>
    <row r="17" spans="1:17" x14ac:dyDescent="0.25">
      <c r="A17" s="4" t="s">
        <v>293</v>
      </c>
      <c r="B17" s="4">
        <v>117</v>
      </c>
      <c r="C17" s="4">
        <v>0</v>
      </c>
      <c r="D17" s="4">
        <v>0</v>
      </c>
      <c r="F17" s="4"/>
      <c r="G17" s="4"/>
      <c r="I17" s="4"/>
      <c r="J17" s="4">
        <f t="shared" si="2"/>
        <v>1967</v>
      </c>
      <c r="K17" s="4">
        <f t="shared" si="0"/>
        <v>624</v>
      </c>
      <c r="L17" s="4">
        <f t="shared" si="1"/>
        <v>226</v>
      </c>
      <c r="M17" s="4"/>
      <c r="N17" s="4"/>
      <c r="O17" s="4"/>
      <c r="P17" s="4"/>
      <c r="Q17" s="4"/>
    </row>
    <row r="18" spans="1:17" x14ac:dyDescent="0.25">
      <c r="A18" s="4" t="s">
        <v>294</v>
      </c>
      <c r="B18" s="4">
        <v>127</v>
      </c>
      <c r="C18" s="4">
        <v>0</v>
      </c>
      <c r="D18" s="4">
        <v>0</v>
      </c>
      <c r="F18" s="4">
        <f>F14+1</f>
        <v>1962</v>
      </c>
      <c r="G18" s="4">
        <f>SUM(C12:C15)</f>
        <v>0</v>
      </c>
      <c r="H18" s="4">
        <f>SUM(D12:D15)</f>
        <v>0</v>
      </c>
      <c r="I18" s="4"/>
      <c r="J18" s="4">
        <f t="shared" si="2"/>
        <v>1968</v>
      </c>
      <c r="K18" s="4">
        <f t="shared" si="0"/>
        <v>686</v>
      </c>
      <c r="L18" s="4">
        <f t="shared" si="1"/>
        <v>236</v>
      </c>
      <c r="M18" s="4"/>
      <c r="N18" s="4"/>
      <c r="O18" s="4"/>
      <c r="P18" s="4"/>
      <c r="Q18" s="4"/>
    </row>
    <row r="19" spans="1:17" x14ac:dyDescent="0.25">
      <c r="A19" s="4" t="s">
        <v>295</v>
      </c>
      <c r="B19" s="4">
        <v>126</v>
      </c>
      <c r="C19" s="4">
        <v>0</v>
      </c>
      <c r="D19" s="4">
        <v>0</v>
      </c>
      <c r="F19" s="4"/>
      <c r="G19" s="4"/>
      <c r="I19" s="4"/>
      <c r="J19" s="4">
        <f t="shared" si="2"/>
        <v>1969</v>
      </c>
      <c r="K19" s="4">
        <f t="shared" si="0"/>
        <v>738</v>
      </c>
      <c r="L19" s="4">
        <f t="shared" si="1"/>
        <v>271</v>
      </c>
      <c r="M19" s="4"/>
      <c r="N19" s="4"/>
      <c r="O19" s="4"/>
      <c r="P19" s="4"/>
      <c r="Q19" s="4"/>
    </row>
    <row r="20" spans="1:17" x14ac:dyDescent="0.25">
      <c r="A20" s="4" t="s">
        <v>296</v>
      </c>
      <c r="B20" s="4">
        <v>123</v>
      </c>
      <c r="C20" s="4">
        <v>0</v>
      </c>
      <c r="D20" s="4">
        <v>0</v>
      </c>
      <c r="F20" s="4"/>
      <c r="G20" s="4"/>
      <c r="I20" s="4"/>
      <c r="J20" s="4">
        <f t="shared" si="2"/>
        <v>1970</v>
      </c>
      <c r="K20" s="4">
        <f t="shared" si="0"/>
        <v>773</v>
      </c>
      <c r="L20" s="4">
        <f t="shared" si="1"/>
        <v>284</v>
      </c>
      <c r="M20" s="4"/>
      <c r="N20" s="4"/>
      <c r="O20" s="4"/>
      <c r="P20" s="4"/>
      <c r="Q20" s="4"/>
    </row>
    <row r="21" spans="1:17" x14ac:dyDescent="0.25">
      <c r="A21" s="4" t="s">
        <v>297</v>
      </c>
      <c r="B21" s="4">
        <v>126</v>
      </c>
      <c r="C21" s="4">
        <v>0</v>
      </c>
      <c r="D21" s="4">
        <v>0</v>
      </c>
      <c r="F21" s="4"/>
      <c r="G21" s="4"/>
      <c r="I21" s="4"/>
      <c r="J21" s="4">
        <f t="shared" si="2"/>
        <v>1971</v>
      </c>
      <c r="K21" s="4">
        <f t="shared" si="0"/>
        <v>817</v>
      </c>
      <c r="L21" s="4">
        <f t="shared" si="1"/>
        <v>286</v>
      </c>
      <c r="M21" s="4"/>
      <c r="N21" s="4"/>
      <c r="O21" s="4"/>
      <c r="P21" s="4"/>
      <c r="Q21" s="4"/>
    </row>
    <row r="22" spans="1:17" x14ac:dyDescent="0.25">
      <c r="A22" s="4" t="s">
        <v>298</v>
      </c>
      <c r="B22" s="4">
        <v>133</v>
      </c>
      <c r="C22" s="4">
        <v>0</v>
      </c>
      <c r="D22" s="4">
        <v>0</v>
      </c>
      <c r="F22" s="4">
        <f>F18+1</f>
        <v>1963</v>
      </c>
      <c r="G22" s="4">
        <f>SUM(C16:C19)</f>
        <v>0</v>
      </c>
      <c r="H22" s="4">
        <f>SUM(D16:D19)</f>
        <v>0</v>
      </c>
      <c r="I22" s="4"/>
      <c r="J22" s="4">
        <f t="shared" si="2"/>
        <v>1972</v>
      </c>
      <c r="K22" s="4">
        <f t="shared" si="0"/>
        <v>869</v>
      </c>
      <c r="L22" s="4">
        <f t="shared" si="1"/>
        <v>321</v>
      </c>
      <c r="M22" s="4"/>
      <c r="N22" s="4"/>
      <c r="O22" s="4"/>
      <c r="P22" s="4"/>
      <c r="Q22" s="4"/>
    </row>
    <row r="23" spans="1:17" x14ac:dyDescent="0.25">
      <c r="A23" s="4" t="s">
        <v>299</v>
      </c>
      <c r="B23" s="4">
        <v>132</v>
      </c>
      <c r="C23" s="4">
        <v>0</v>
      </c>
      <c r="D23" s="4">
        <v>0</v>
      </c>
      <c r="F23" s="4"/>
      <c r="G23" s="4"/>
      <c r="I23" s="4"/>
      <c r="J23" s="4">
        <f t="shared" si="2"/>
        <v>1973</v>
      </c>
      <c r="K23" s="4">
        <f t="shared" si="0"/>
        <v>939</v>
      </c>
      <c r="L23" s="4">
        <f t="shared" si="1"/>
        <v>361</v>
      </c>
      <c r="M23" s="4"/>
      <c r="N23" s="4"/>
      <c r="O23" s="4"/>
      <c r="P23" s="4"/>
      <c r="Q23" s="4"/>
    </row>
    <row r="24" spans="1:17" x14ac:dyDescent="0.25">
      <c r="A24" s="4" t="s">
        <v>300</v>
      </c>
      <c r="B24" s="4">
        <v>137</v>
      </c>
      <c r="C24" s="4">
        <v>0</v>
      </c>
      <c r="D24" s="4">
        <v>0</v>
      </c>
      <c r="F24" s="4"/>
      <c r="G24" s="4"/>
      <c r="I24" s="4"/>
      <c r="J24" s="4">
        <f t="shared" si="2"/>
        <v>1974</v>
      </c>
      <c r="K24" s="4">
        <f t="shared" si="0"/>
        <v>1204</v>
      </c>
      <c r="L24" s="4">
        <f t="shared" si="1"/>
        <v>404</v>
      </c>
      <c r="M24" s="4"/>
      <c r="N24" s="4"/>
      <c r="O24" s="4"/>
      <c r="P24" s="4"/>
      <c r="Q24" s="4"/>
    </row>
    <row r="25" spans="1:17" x14ac:dyDescent="0.25">
      <c r="A25" s="4" t="s">
        <v>301</v>
      </c>
      <c r="B25" s="4">
        <v>130</v>
      </c>
      <c r="C25" s="4">
        <v>0</v>
      </c>
      <c r="D25" s="4">
        <v>0</v>
      </c>
      <c r="F25" s="4"/>
      <c r="G25" s="4"/>
      <c r="I25" s="4"/>
      <c r="J25" s="4">
        <f t="shared" si="2"/>
        <v>1975</v>
      </c>
      <c r="K25" s="4">
        <f t="shared" si="0"/>
        <v>1426</v>
      </c>
      <c r="L25" s="4">
        <f t="shared" si="1"/>
        <v>479</v>
      </c>
      <c r="M25" s="4"/>
      <c r="N25" s="4"/>
      <c r="O25" s="4"/>
      <c r="P25" s="4"/>
      <c r="Q25" s="4"/>
    </row>
    <row r="26" spans="1:17" x14ac:dyDescent="0.25">
      <c r="A26" s="4" t="s">
        <v>302</v>
      </c>
      <c r="B26" s="4">
        <v>146</v>
      </c>
      <c r="C26" s="4">
        <v>0</v>
      </c>
      <c r="D26" s="4">
        <v>0</v>
      </c>
      <c r="F26" s="4">
        <f>F22+1</f>
        <v>1964</v>
      </c>
      <c r="G26" s="4">
        <f>SUM(C20:C23)</f>
        <v>0</v>
      </c>
      <c r="H26" s="4">
        <f>SUM(D20:D23)</f>
        <v>0</v>
      </c>
      <c r="I26" s="4"/>
      <c r="J26" s="4">
        <f t="shared" si="2"/>
        <v>1976</v>
      </c>
      <c r="K26" s="4">
        <f t="shared" si="0"/>
        <v>1630</v>
      </c>
      <c r="L26" s="4">
        <f t="shared" si="1"/>
        <v>574</v>
      </c>
      <c r="M26" s="4"/>
      <c r="N26" s="4"/>
      <c r="O26" s="4"/>
      <c r="P26" s="4"/>
      <c r="Q26" s="4"/>
    </row>
    <row r="27" spans="1:17" x14ac:dyDescent="0.25">
      <c r="A27" s="4" t="s">
        <v>303</v>
      </c>
      <c r="B27" s="4">
        <v>145</v>
      </c>
      <c r="C27" s="4">
        <v>0</v>
      </c>
      <c r="D27" s="4">
        <v>0</v>
      </c>
      <c r="F27" s="4"/>
      <c r="G27" s="4"/>
      <c r="I27" s="4"/>
      <c r="J27" s="4">
        <f t="shared" si="2"/>
        <v>1977</v>
      </c>
      <c r="K27" s="4">
        <f t="shared" si="0"/>
        <v>1829</v>
      </c>
      <c r="L27" s="4">
        <f t="shared" si="1"/>
        <v>610</v>
      </c>
      <c r="M27" s="4"/>
      <c r="N27" s="4"/>
      <c r="O27" s="4"/>
      <c r="P27" s="4"/>
      <c r="Q27" s="4"/>
    </row>
    <row r="28" spans="1:17" x14ac:dyDescent="0.25">
      <c r="A28" s="4" t="s">
        <v>304</v>
      </c>
      <c r="B28" s="4">
        <v>276</v>
      </c>
      <c r="C28" s="4">
        <v>95</v>
      </c>
      <c r="D28" s="4">
        <v>31</v>
      </c>
      <c r="F28" s="4"/>
      <c r="G28" s="4"/>
      <c r="I28" s="4"/>
      <c r="J28" s="4">
        <f t="shared" si="2"/>
        <v>1978</v>
      </c>
      <c r="K28" s="4">
        <f t="shared" si="0"/>
        <v>2022</v>
      </c>
      <c r="L28" s="4">
        <f t="shared" si="1"/>
        <v>704</v>
      </c>
      <c r="M28" s="4"/>
      <c r="N28" s="4"/>
      <c r="O28" s="4"/>
      <c r="P28" s="4"/>
      <c r="Q28" s="4"/>
    </row>
    <row r="29" spans="1:17" x14ac:dyDescent="0.25">
      <c r="A29" s="4" t="s">
        <v>305</v>
      </c>
      <c r="B29" s="4">
        <v>348</v>
      </c>
      <c r="C29" s="4">
        <v>150</v>
      </c>
      <c r="D29" s="4">
        <v>57</v>
      </c>
      <c r="F29" s="4"/>
      <c r="G29" s="4"/>
      <c r="I29" s="4"/>
      <c r="J29" s="4">
        <f t="shared" si="2"/>
        <v>1979</v>
      </c>
      <c r="K29" s="4">
        <f t="shared" si="0"/>
        <v>2318</v>
      </c>
      <c r="L29" s="4">
        <f t="shared" si="1"/>
        <v>769</v>
      </c>
      <c r="M29" s="4"/>
      <c r="N29" s="4"/>
      <c r="O29" s="4"/>
      <c r="P29" s="4"/>
      <c r="Q29" s="4"/>
    </row>
    <row r="30" spans="1:17" x14ac:dyDescent="0.25">
      <c r="A30" s="4" t="s">
        <v>306</v>
      </c>
      <c r="B30" s="4">
        <v>357</v>
      </c>
      <c r="C30" s="4">
        <v>147</v>
      </c>
      <c r="D30" s="4">
        <v>53</v>
      </c>
      <c r="F30" s="4">
        <f>F26+1</f>
        <v>1965</v>
      </c>
      <c r="G30" s="4">
        <f>SUM(C24:C27)</f>
        <v>0</v>
      </c>
      <c r="H30" s="4">
        <f>SUM(D24:D27)</f>
        <v>0</v>
      </c>
      <c r="I30" s="4"/>
      <c r="J30" s="4">
        <f t="shared" si="2"/>
        <v>1980</v>
      </c>
      <c r="K30" s="4">
        <f t="shared" si="0"/>
        <v>2604</v>
      </c>
      <c r="L30" s="4">
        <f t="shared" si="1"/>
        <v>935</v>
      </c>
      <c r="M30" s="4"/>
      <c r="N30" s="4"/>
      <c r="O30" s="4"/>
      <c r="P30" s="4"/>
      <c r="Q30" s="4"/>
    </row>
    <row r="31" spans="1:17" x14ac:dyDescent="0.25">
      <c r="A31" s="4" t="s">
        <v>307</v>
      </c>
      <c r="B31" s="4">
        <v>343</v>
      </c>
      <c r="C31" s="4">
        <v>139</v>
      </c>
      <c r="D31" s="4">
        <v>47</v>
      </c>
      <c r="F31" s="4"/>
      <c r="G31" s="4"/>
      <c r="I31" s="4"/>
      <c r="J31" s="4">
        <f t="shared" si="2"/>
        <v>1981</v>
      </c>
      <c r="K31" s="4">
        <f t="shared" si="0"/>
        <v>3008</v>
      </c>
      <c r="L31" s="4">
        <f t="shared" si="1"/>
        <v>963</v>
      </c>
      <c r="M31" s="4"/>
      <c r="N31" s="4"/>
      <c r="O31" s="4"/>
      <c r="P31" s="4"/>
      <c r="Q31" s="4"/>
    </row>
    <row r="32" spans="1:17" x14ac:dyDescent="0.25">
      <c r="A32" s="4" t="s">
        <v>308</v>
      </c>
      <c r="B32" s="4">
        <v>364</v>
      </c>
      <c r="C32" s="4">
        <v>152</v>
      </c>
      <c r="D32" s="4">
        <v>53</v>
      </c>
      <c r="F32" s="4"/>
      <c r="G32" s="4"/>
      <c r="I32" s="4"/>
      <c r="J32" s="4">
        <f t="shared" si="2"/>
        <v>1982</v>
      </c>
      <c r="K32" s="4">
        <f t="shared" si="0"/>
        <v>3665</v>
      </c>
      <c r="L32" s="4">
        <f t="shared" si="1"/>
        <v>1079</v>
      </c>
      <c r="M32" s="4"/>
      <c r="N32" s="4"/>
      <c r="O32" s="4"/>
      <c r="P32" s="4"/>
      <c r="Q32" s="4"/>
    </row>
    <row r="33" spans="1:17" x14ac:dyDescent="0.25">
      <c r="A33" s="4" t="s">
        <v>309</v>
      </c>
      <c r="B33" s="4">
        <v>396</v>
      </c>
      <c r="C33" s="4">
        <v>179</v>
      </c>
      <c r="D33" s="4">
        <v>64</v>
      </c>
      <c r="F33" s="4"/>
      <c r="G33" s="4"/>
      <c r="I33" s="4"/>
      <c r="J33" s="4">
        <f t="shared" si="2"/>
        <v>1983</v>
      </c>
      <c r="K33" s="4">
        <f t="shared" si="0"/>
        <v>3474</v>
      </c>
      <c r="L33" s="4">
        <f t="shared" si="1"/>
        <v>1084</v>
      </c>
      <c r="M33" s="4"/>
      <c r="N33" s="4"/>
      <c r="O33" s="4"/>
      <c r="P33" s="4"/>
      <c r="Q33" s="4"/>
    </row>
    <row r="34" spans="1:17" x14ac:dyDescent="0.25">
      <c r="A34" s="4" t="s">
        <v>310</v>
      </c>
      <c r="B34" s="4">
        <v>401</v>
      </c>
      <c r="C34" s="4">
        <v>172</v>
      </c>
      <c r="D34" s="4">
        <v>62</v>
      </c>
      <c r="F34" s="4">
        <f>F30+1</f>
        <v>1966</v>
      </c>
      <c r="G34" s="4">
        <f>SUM(C28:C31)</f>
        <v>531</v>
      </c>
      <c r="H34" s="4">
        <f>SUM(D28:D31)</f>
        <v>188</v>
      </c>
      <c r="I34" s="4"/>
      <c r="J34" s="4">
        <f t="shared" si="2"/>
        <v>1984</v>
      </c>
      <c r="K34" s="4">
        <f t="shared" si="0"/>
        <v>3902</v>
      </c>
      <c r="L34" s="4">
        <f t="shared" si="1"/>
        <v>1241</v>
      </c>
      <c r="M34" s="4"/>
      <c r="N34" s="4"/>
      <c r="O34" s="4"/>
      <c r="P34" s="4"/>
      <c r="Q34" s="4"/>
    </row>
    <row r="35" spans="1:17" x14ac:dyDescent="0.25">
      <c r="A35" s="4" t="s">
        <v>311</v>
      </c>
      <c r="B35" s="4">
        <v>328</v>
      </c>
      <c r="C35" s="4">
        <v>121</v>
      </c>
      <c r="D35" s="4">
        <v>47</v>
      </c>
      <c r="F35" s="4"/>
      <c r="G35" s="4"/>
      <c r="I35" s="4"/>
      <c r="J35" s="4">
        <f t="shared" si="2"/>
        <v>1985</v>
      </c>
      <c r="K35" s="4">
        <f t="shared" si="0"/>
        <v>4346</v>
      </c>
      <c r="L35" s="4">
        <f t="shared" si="1"/>
        <v>1358</v>
      </c>
      <c r="M35" s="4"/>
      <c r="N35" s="4"/>
      <c r="O35" s="4"/>
      <c r="P35" s="4"/>
      <c r="Q35" s="4"/>
    </row>
    <row r="36" spans="1:17" x14ac:dyDescent="0.25">
      <c r="A36" s="4" t="s">
        <v>312</v>
      </c>
      <c r="B36" s="4">
        <v>382</v>
      </c>
      <c r="C36" s="4">
        <v>168</v>
      </c>
      <c r="D36" s="4">
        <v>60</v>
      </c>
      <c r="F36" s="4"/>
      <c r="G36" s="4"/>
      <c r="I36" s="4"/>
      <c r="J36" s="4">
        <f t="shared" si="2"/>
        <v>1986</v>
      </c>
      <c r="K36" s="4">
        <f t="shared" si="0"/>
        <v>4721</v>
      </c>
      <c r="L36" s="4">
        <f t="shared" si="1"/>
        <v>1524</v>
      </c>
      <c r="M36" s="4"/>
      <c r="N36" s="4"/>
      <c r="O36" s="4"/>
      <c r="P36" s="4"/>
      <c r="Q36" s="4"/>
    </row>
    <row r="37" spans="1:17" x14ac:dyDescent="0.25">
      <c r="A37" s="4" t="s">
        <v>313</v>
      </c>
      <c r="B37" s="4">
        <v>418</v>
      </c>
      <c r="C37" s="4">
        <v>193</v>
      </c>
      <c r="D37" s="4">
        <v>72</v>
      </c>
      <c r="F37" s="4"/>
      <c r="G37" s="4"/>
      <c r="I37" s="4"/>
      <c r="J37" s="4">
        <f t="shared" si="2"/>
        <v>1987</v>
      </c>
      <c r="K37" s="4">
        <f t="shared" si="0"/>
        <v>5393</v>
      </c>
      <c r="L37" s="4">
        <f t="shared" si="1"/>
        <v>1738</v>
      </c>
      <c r="M37" s="4"/>
      <c r="N37" s="4"/>
      <c r="O37" s="4"/>
      <c r="P37" s="4"/>
      <c r="Q37" s="4"/>
    </row>
    <row r="38" spans="1:17" x14ac:dyDescent="0.25">
      <c r="A38" s="4" t="s">
        <v>314</v>
      </c>
      <c r="B38" s="4">
        <v>427</v>
      </c>
      <c r="C38" s="4">
        <v>191</v>
      </c>
      <c r="D38" s="4">
        <v>57</v>
      </c>
      <c r="F38" s="4">
        <f>F34+1</f>
        <v>1967</v>
      </c>
      <c r="G38" s="4">
        <f>SUM(C32:C35)</f>
        <v>624</v>
      </c>
      <c r="H38" s="4">
        <f>SUM(D32:D35)</f>
        <v>226</v>
      </c>
      <c r="I38" s="4"/>
      <c r="J38" s="4">
        <f t="shared" si="2"/>
        <v>1988</v>
      </c>
      <c r="K38" s="4">
        <f t="shared" si="0"/>
        <v>6023</v>
      </c>
      <c r="L38" s="4">
        <f t="shared" si="1"/>
        <v>1913</v>
      </c>
      <c r="M38" s="4"/>
      <c r="N38" s="4"/>
      <c r="O38" s="4"/>
      <c r="P38" s="4"/>
      <c r="Q38" s="4"/>
    </row>
    <row r="39" spans="1:17" x14ac:dyDescent="0.25">
      <c r="A39" s="4" t="s">
        <v>315</v>
      </c>
      <c r="B39" s="4">
        <v>381</v>
      </c>
      <c r="C39" s="4">
        <v>134</v>
      </c>
      <c r="D39" s="4">
        <v>47</v>
      </c>
      <c r="F39" s="4"/>
      <c r="G39" s="4"/>
      <c r="I39" s="4"/>
      <c r="J39" s="4">
        <f t="shared" si="2"/>
        <v>1989</v>
      </c>
      <c r="K39" s="4">
        <f t="shared" si="0"/>
        <v>6694</v>
      </c>
      <c r="L39" s="4">
        <f t="shared" si="1"/>
        <v>2107</v>
      </c>
      <c r="M39" s="4"/>
      <c r="N39" s="4"/>
      <c r="O39" s="4"/>
      <c r="P39" s="4"/>
      <c r="Q39" s="4"/>
    </row>
    <row r="40" spans="1:17" x14ac:dyDescent="0.25">
      <c r="A40" s="4" t="s">
        <v>316</v>
      </c>
      <c r="B40" s="4">
        <v>444</v>
      </c>
      <c r="C40" s="4">
        <v>180</v>
      </c>
      <c r="D40" s="4">
        <v>69</v>
      </c>
      <c r="F40" s="4"/>
      <c r="G40" s="4"/>
      <c r="I40" s="4"/>
      <c r="J40" s="4">
        <f t="shared" si="2"/>
        <v>1990</v>
      </c>
      <c r="K40" s="4">
        <f t="shared" si="0"/>
        <v>7782</v>
      </c>
      <c r="L40" s="4">
        <f t="shared" si="1"/>
        <v>2335</v>
      </c>
      <c r="M40" s="4"/>
      <c r="N40" s="4"/>
      <c r="O40" s="4"/>
      <c r="P40" s="4"/>
      <c r="Q40" s="4"/>
    </row>
    <row r="41" spans="1:17" x14ac:dyDescent="0.25">
      <c r="A41" s="4" t="s">
        <v>317</v>
      </c>
      <c r="B41" s="4">
        <v>498</v>
      </c>
      <c r="C41" s="4">
        <v>219</v>
      </c>
      <c r="D41" s="4">
        <v>82</v>
      </c>
      <c r="F41" s="4"/>
      <c r="G41" s="4"/>
      <c r="I41" s="4"/>
      <c r="J41" s="4">
        <f t="shared" si="2"/>
        <v>1991</v>
      </c>
      <c r="K41" s="4">
        <f t="shared" si="0"/>
        <v>8396</v>
      </c>
      <c r="L41" s="4">
        <f t="shared" si="1"/>
        <v>2451</v>
      </c>
      <c r="M41" s="4"/>
      <c r="N41" s="4"/>
      <c r="O41" s="4"/>
      <c r="P41" s="4"/>
      <c r="Q41" s="4"/>
    </row>
    <row r="42" spans="1:17" x14ac:dyDescent="0.25">
      <c r="A42" s="4" t="s">
        <v>318</v>
      </c>
      <c r="B42" s="4">
        <v>486</v>
      </c>
      <c r="C42" s="4">
        <v>208</v>
      </c>
      <c r="D42" s="4">
        <v>69</v>
      </c>
      <c r="F42" s="4">
        <f>F38+1</f>
        <v>1968</v>
      </c>
      <c r="G42" s="4">
        <f>SUM(C36:C39)</f>
        <v>686</v>
      </c>
      <c r="H42" s="4">
        <f>SUM(D36:D39)</f>
        <v>236</v>
      </c>
      <c r="I42" s="4"/>
      <c r="J42" s="4">
        <f t="shared" si="2"/>
        <v>1992</v>
      </c>
      <c r="K42" s="4">
        <f t="shared" si="0"/>
        <v>9025</v>
      </c>
      <c r="L42" s="4">
        <f t="shared" si="1"/>
        <v>2600</v>
      </c>
      <c r="M42" s="4"/>
      <c r="N42" s="4"/>
      <c r="O42" s="4"/>
      <c r="P42" s="4"/>
      <c r="Q42" s="4"/>
    </row>
    <row r="43" spans="1:17" x14ac:dyDescent="0.25">
      <c r="A43" s="4" t="s">
        <v>319</v>
      </c>
      <c r="B43" s="4">
        <v>390</v>
      </c>
      <c r="C43" s="4">
        <v>131</v>
      </c>
      <c r="D43" s="4">
        <v>51</v>
      </c>
      <c r="F43" s="4"/>
      <c r="G43" s="4"/>
      <c r="I43" s="4"/>
      <c r="J43" s="4">
        <f t="shared" si="2"/>
        <v>1993</v>
      </c>
      <c r="K43" s="4">
        <f t="shared" si="0"/>
        <v>9516</v>
      </c>
      <c r="L43" s="4">
        <f t="shared" si="1"/>
        <v>2692</v>
      </c>
      <c r="M43" s="4"/>
      <c r="N43" s="4"/>
      <c r="O43" s="4"/>
      <c r="P43" s="4"/>
      <c r="Q43" s="4"/>
    </row>
    <row r="44" spans="1:17" x14ac:dyDescent="0.25">
      <c r="A44" s="4" t="s">
        <v>320</v>
      </c>
      <c r="B44" s="4">
        <v>450</v>
      </c>
      <c r="C44" s="4">
        <v>188</v>
      </c>
      <c r="D44" s="4">
        <v>65</v>
      </c>
      <c r="F44" s="4"/>
      <c r="G44" s="4"/>
      <c r="I44" s="4"/>
      <c r="J44" s="4">
        <f t="shared" si="2"/>
        <v>1994</v>
      </c>
      <c r="K44" s="4">
        <f t="shared" si="0"/>
        <v>9969</v>
      </c>
      <c r="L44" s="4">
        <f t="shared" si="1"/>
        <v>2962</v>
      </c>
      <c r="M44" s="4"/>
      <c r="N44" s="4"/>
      <c r="O44" s="4"/>
      <c r="P44" s="4"/>
      <c r="Q44" s="4"/>
    </row>
    <row r="45" spans="1:17" x14ac:dyDescent="0.25">
      <c r="A45" s="4" t="s">
        <v>321</v>
      </c>
      <c r="B45" s="4">
        <v>514</v>
      </c>
      <c r="C45" s="4">
        <v>232</v>
      </c>
      <c r="D45" s="4">
        <v>84</v>
      </c>
      <c r="F45" s="4"/>
      <c r="G45" s="4"/>
      <c r="I45" s="4"/>
      <c r="J45" s="4">
        <f t="shared" si="2"/>
        <v>1995</v>
      </c>
      <c r="K45" s="4">
        <f t="shared" si="0"/>
        <v>11269</v>
      </c>
      <c r="L45" s="4">
        <f t="shared" si="1"/>
        <v>3187</v>
      </c>
      <c r="M45" s="4"/>
      <c r="N45" s="4"/>
      <c r="O45" s="4"/>
      <c r="P45" s="4"/>
      <c r="Q45" s="4"/>
    </row>
    <row r="46" spans="1:17" x14ac:dyDescent="0.25">
      <c r="A46" s="4" t="s">
        <v>322</v>
      </c>
      <c r="B46" s="4">
        <v>502</v>
      </c>
      <c r="C46" s="4">
        <v>200</v>
      </c>
      <c r="D46" s="4">
        <v>83</v>
      </c>
      <c r="F46" s="4">
        <f>F42+1</f>
        <v>1969</v>
      </c>
      <c r="G46" s="4">
        <f>SUM(C40:C43)</f>
        <v>738</v>
      </c>
      <c r="H46" s="4">
        <f>SUM(D40:D43)</f>
        <v>271</v>
      </c>
      <c r="I46" s="4"/>
      <c r="J46" s="4">
        <f t="shared" si="2"/>
        <v>1996</v>
      </c>
      <c r="K46" s="4">
        <f t="shared" si="0"/>
        <v>11420</v>
      </c>
      <c r="L46" s="4">
        <f t="shared" si="1"/>
        <v>3341</v>
      </c>
      <c r="M46" s="4"/>
      <c r="N46" s="4"/>
      <c r="O46" s="4"/>
      <c r="P46" s="4"/>
      <c r="Q46" s="4"/>
    </row>
    <row r="47" spans="1:17" x14ac:dyDescent="0.25">
      <c r="A47" s="4" t="s">
        <v>323</v>
      </c>
      <c r="B47" s="4">
        <v>417</v>
      </c>
      <c r="C47" s="4">
        <v>153</v>
      </c>
      <c r="D47" s="4">
        <v>52</v>
      </c>
      <c r="F47" s="4"/>
      <c r="G47" s="4"/>
      <c r="I47" s="4"/>
      <c r="J47" s="4">
        <f t="shared" si="2"/>
        <v>1997</v>
      </c>
      <c r="K47" s="4">
        <f t="shared" si="0"/>
        <v>11945</v>
      </c>
      <c r="L47" s="4">
        <f t="shared" si="1"/>
        <v>3655</v>
      </c>
      <c r="M47" s="4"/>
      <c r="N47" s="4"/>
      <c r="O47" s="4"/>
      <c r="P47" s="4"/>
      <c r="Q47" s="4"/>
    </row>
    <row r="48" spans="1:17" x14ac:dyDescent="0.25">
      <c r="A48" s="4" t="s">
        <v>324</v>
      </c>
      <c r="B48" s="4">
        <v>495</v>
      </c>
      <c r="C48" s="4">
        <v>228</v>
      </c>
      <c r="D48" s="4">
        <v>59</v>
      </c>
      <c r="F48" s="4"/>
      <c r="G48" s="4"/>
      <c r="I48" s="4"/>
      <c r="J48" s="4">
        <f t="shared" si="2"/>
        <v>1998</v>
      </c>
      <c r="K48" s="4">
        <f t="shared" si="0"/>
        <v>14180</v>
      </c>
      <c r="L48" s="4">
        <f t="shared" si="1"/>
        <v>4100</v>
      </c>
      <c r="M48" s="4"/>
      <c r="N48" s="4"/>
      <c r="O48" s="4"/>
      <c r="P48" s="4"/>
      <c r="Q48" s="4"/>
    </row>
    <row r="49" spans="1:17" x14ac:dyDescent="0.25">
      <c r="A49" s="4" t="s">
        <v>325</v>
      </c>
      <c r="B49" s="4">
        <v>594</v>
      </c>
      <c r="C49" s="4">
        <v>293</v>
      </c>
      <c r="D49" s="4">
        <v>90</v>
      </c>
      <c r="F49" s="4"/>
      <c r="G49" s="4"/>
      <c r="I49" s="4"/>
      <c r="J49" s="4">
        <f t="shared" si="2"/>
        <v>1999</v>
      </c>
      <c r="K49" s="4">
        <f t="shared" si="0"/>
        <v>16190</v>
      </c>
      <c r="L49" s="4">
        <f t="shared" si="1"/>
        <v>4810</v>
      </c>
      <c r="M49" s="4"/>
      <c r="N49" s="4"/>
      <c r="O49" s="4"/>
      <c r="P49" s="4"/>
      <c r="Q49" s="4"/>
    </row>
    <row r="50" spans="1:17" x14ac:dyDescent="0.25">
      <c r="A50" s="4" t="s">
        <v>326</v>
      </c>
      <c r="B50" s="4">
        <v>511</v>
      </c>
      <c r="C50" s="4">
        <v>196</v>
      </c>
      <c r="D50" s="4">
        <v>81</v>
      </c>
      <c r="F50" s="4">
        <f>F46+1</f>
        <v>1970</v>
      </c>
      <c r="G50" s="4">
        <f>SUM(C44:C47)</f>
        <v>773</v>
      </c>
      <c r="H50" s="4">
        <f>SUM(D44:D47)</f>
        <v>284</v>
      </c>
      <c r="I50" s="4"/>
      <c r="J50" s="4">
        <f t="shared" si="2"/>
        <v>2000</v>
      </c>
      <c r="K50" s="4">
        <f t="shared" si="0"/>
        <v>19224</v>
      </c>
      <c r="L50" s="4">
        <f t="shared" si="1"/>
        <v>5697</v>
      </c>
      <c r="M50" s="4"/>
      <c r="N50" s="4"/>
      <c r="O50" s="4"/>
      <c r="P50" s="4"/>
      <c r="Q50" s="4"/>
    </row>
    <row r="51" spans="1:17" x14ac:dyDescent="0.25">
      <c r="A51" s="4" t="s">
        <v>327</v>
      </c>
      <c r="B51" s="4">
        <v>395</v>
      </c>
      <c r="C51" s="4">
        <v>100</v>
      </c>
      <c r="D51" s="4">
        <v>56</v>
      </c>
      <c r="F51" s="4"/>
      <c r="G51" s="4"/>
      <c r="I51" s="4"/>
      <c r="J51" s="4">
        <f t="shared" si="2"/>
        <v>2001</v>
      </c>
      <c r="K51" s="4">
        <f t="shared" si="0"/>
        <v>22105</v>
      </c>
      <c r="L51" s="4">
        <f t="shared" si="1"/>
        <v>6516</v>
      </c>
      <c r="M51" s="4"/>
      <c r="N51" s="4"/>
      <c r="O51" s="4"/>
      <c r="P51" s="4"/>
      <c r="Q51" s="4"/>
    </row>
    <row r="52" spans="1:17" x14ac:dyDescent="0.25">
      <c r="A52" s="4" t="s">
        <v>328</v>
      </c>
      <c r="B52" s="4">
        <v>574</v>
      </c>
      <c r="C52" s="4">
        <v>238</v>
      </c>
      <c r="D52" s="4">
        <v>74</v>
      </c>
      <c r="F52" s="4"/>
      <c r="G52" s="4"/>
      <c r="I52" s="4"/>
      <c r="J52" s="4">
        <f t="shared" si="2"/>
        <v>2002</v>
      </c>
      <c r="K52" s="4">
        <f t="shared" si="0"/>
        <v>25350</v>
      </c>
      <c r="L52" s="4">
        <f t="shared" si="1"/>
        <v>7177</v>
      </c>
      <c r="M52" s="4"/>
      <c r="N52" s="4"/>
      <c r="O52" s="4"/>
      <c r="P52" s="4"/>
      <c r="Q52" s="4"/>
    </row>
    <row r="53" spans="1:17" x14ac:dyDescent="0.25">
      <c r="A53" s="4" t="s">
        <v>329</v>
      </c>
      <c r="B53" s="4">
        <v>666</v>
      </c>
      <c r="C53" s="4">
        <v>309</v>
      </c>
      <c r="D53" s="4">
        <v>89</v>
      </c>
      <c r="F53" s="4"/>
      <c r="G53" s="4"/>
      <c r="I53" s="4"/>
      <c r="J53" s="4">
        <f t="shared" si="2"/>
        <v>2003</v>
      </c>
      <c r="K53" s="4">
        <f t="shared" si="0"/>
        <v>27221</v>
      </c>
      <c r="L53" s="4">
        <f t="shared" si="1"/>
        <v>7987</v>
      </c>
      <c r="M53" s="4"/>
      <c r="N53" s="4"/>
      <c r="O53" s="4"/>
      <c r="P53" s="4"/>
      <c r="Q53" s="4"/>
    </row>
    <row r="54" spans="1:17" x14ac:dyDescent="0.25">
      <c r="A54" s="4" t="s">
        <v>330</v>
      </c>
      <c r="B54" s="4">
        <v>593</v>
      </c>
      <c r="C54" s="4">
        <v>206</v>
      </c>
      <c r="D54" s="4">
        <v>92</v>
      </c>
      <c r="F54" s="4">
        <f>F50+1</f>
        <v>1971</v>
      </c>
      <c r="G54" s="4">
        <f>SUM(C48:C51)</f>
        <v>817</v>
      </c>
      <c r="H54" s="4">
        <f>SUM(D48:D51)</f>
        <v>286</v>
      </c>
      <c r="I54" s="4"/>
      <c r="J54" s="4">
        <f t="shared" si="2"/>
        <v>2004</v>
      </c>
      <c r="K54" s="4">
        <f t="shared" si="0"/>
        <v>28440</v>
      </c>
      <c r="L54" s="4">
        <f t="shared" si="1"/>
        <v>8365</v>
      </c>
      <c r="M54" s="4"/>
      <c r="N54" s="4"/>
      <c r="O54" s="4"/>
      <c r="P54" s="4"/>
      <c r="Q54" s="4"/>
    </row>
    <row r="55" spans="1:17" x14ac:dyDescent="0.25">
      <c r="A55" s="4" t="s">
        <v>331</v>
      </c>
      <c r="B55" s="4">
        <v>473</v>
      </c>
      <c r="C55" s="4">
        <v>116</v>
      </c>
      <c r="D55" s="4">
        <v>66</v>
      </c>
      <c r="F55" s="4"/>
      <c r="G55" s="4"/>
      <c r="I55" s="4"/>
      <c r="J55" s="4">
        <f t="shared" si="2"/>
        <v>2005</v>
      </c>
      <c r="K55" s="4">
        <f t="shared" si="0"/>
        <v>30014</v>
      </c>
      <c r="L55" s="4">
        <f t="shared" si="1"/>
        <v>8820</v>
      </c>
      <c r="M55" s="4"/>
      <c r="N55" s="4"/>
      <c r="O55" s="4"/>
      <c r="P55" s="4"/>
      <c r="Q55" s="4"/>
    </row>
    <row r="56" spans="1:17" x14ac:dyDescent="0.25">
      <c r="A56" s="4" t="s">
        <v>332</v>
      </c>
      <c r="B56" s="4">
        <v>691</v>
      </c>
      <c r="C56" s="4">
        <v>266</v>
      </c>
      <c r="D56" s="4">
        <v>89</v>
      </c>
      <c r="F56" s="4"/>
      <c r="G56" s="4"/>
      <c r="I56" s="4"/>
      <c r="J56" s="4">
        <f t="shared" si="2"/>
        <v>2006</v>
      </c>
      <c r="K56" s="4">
        <f t="shared" si="0"/>
        <v>31975</v>
      </c>
      <c r="L56" s="4">
        <f t="shared" si="1"/>
        <v>9012</v>
      </c>
      <c r="M56" s="4"/>
      <c r="N56" s="4"/>
      <c r="O56" s="4"/>
      <c r="P56" s="4"/>
      <c r="Q56" s="4"/>
    </row>
    <row r="57" spans="1:17" x14ac:dyDescent="0.25">
      <c r="A57" s="4" t="s">
        <v>333</v>
      </c>
      <c r="B57" s="4">
        <v>837</v>
      </c>
      <c r="C57" s="4">
        <v>347</v>
      </c>
      <c r="D57" s="4">
        <v>118</v>
      </c>
      <c r="F57" s="4"/>
      <c r="G57" s="4"/>
      <c r="I57" s="4"/>
      <c r="J57" s="4">
        <f t="shared" si="2"/>
        <v>2007</v>
      </c>
      <c r="K57" s="4">
        <f t="shared" si="0"/>
        <v>36137</v>
      </c>
      <c r="L57" s="4">
        <f t="shared" si="1"/>
        <v>8593</v>
      </c>
      <c r="M57" s="4"/>
      <c r="N57" s="4"/>
      <c r="O57" s="4"/>
      <c r="P57" s="4"/>
      <c r="Q57" s="4"/>
    </row>
    <row r="58" spans="1:17" x14ac:dyDescent="0.25">
      <c r="A58" s="4" t="s">
        <v>334</v>
      </c>
      <c r="B58" s="4">
        <v>670</v>
      </c>
      <c r="C58" s="4">
        <v>214</v>
      </c>
      <c r="D58" s="4">
        <v>87</v>
      </c>
      <c r="F58" s="4">
        <f>F54+1</f>
        <v>1972</v>
      </c>
      <c r="G58" s="4">
        <f>SUM(C52:C55)</f>
        <v>869</v>
      </c>
      <c r="H58" s="4">
        <f>SUM(D52:D55)</f>
        <v>321</v>
      </c>
      <c r="I58" s="4"/>
      <c r="J58" s="4">
        <f t="shared" si="2"/>
        <v>2008</v>
      </c>
      <c r="K58" s="4">
        <f t="shared" si="0"/>
        <v>36460</v>
      </c>
      <c r="L58" s="4">
        <f t="shared" si="1"/>
        <v>9741</v>
      </c>
      <c r="M58" s="4"/>
      <c r="N58" s="4"/>
      <c r="O58" s="4"/>
      <c r="P58" s="4"/>
      <c r="Q58" s="4"/>
    </row>
    <row r="59" spans="1:17" x14ac:dyDescent="0.25">
      <c r="A59" s="4" t="s">
        <v>335</v>
      </c>
      <c r="B59" s="4">
        <v>540</v>
      </c>
      <c r="C59" s="4">
        <v>112</v>
      </c>
      <c r="D59" s="4">
        <v>67</v>
      </c>
      <c r="F59" s="4"/>
      <c r="G59" s="4"/>
      <c r="I59" s="4"/>
      <c r="J59" s="4">
        <f t="shared" si="2"/>
        <v>2009</v>
      </c>
      <c r="K59" s="4">
        <f t="shared" si="0"/>
        <v>37492</v>
      </c>
      <c r="L59" s="4">
        <f t="shared" si="1"/>
        <v>10136</v>
      </c>
      <c r="M59" s="4"/>
      <c r="N59" s="4"/>
      <c r="O59" s="4"/>
      <c r="P59" s="4"/>
      <c r="Q59" s="4"/>
    </row>
    <row r="60" spans="1:17" x14ac:dyDescent="0.25">
      <c r="A60" s="4" t="s">
        <v>336</v>
      </c>
      <c r="B60" s="4">
        <v>954</v>
      </c>
      <c r="C60" s="4">
        <v>347</v>
      </c>
      <c r="D60" s="4">
        <v>93</v>
      </c>
      <c r="F60" s="4"/>
      <c r="G60" s="4"/>
      <c r="I60" s="4"/>
      <c r="J60" s="4">
        <f t="shared" si="2"/>
        <v>2010</v>
      </c>
      <c r="K60" s="4">
        <f t="shared" si="0"/>
        <v>35884</v>
      </c>
      <c r="L60" s="4">
        <f t="shared" si="1"/>
        <v>11354</v>
      </c>
      <c r="M60" s="4"/>
      <c r="N60" s="4"/>
      <c r="O60" s="4"/>
      <c r="P60" s="4"/>
      <c r="Q60" s="4"/>
    </row>
    <row r="61" spans="1:17" x14ac:dyDescent="0.25">
      <c r="A61" s="4" t="s">
        <v>337</v>
      </c>
      <c r="B61" s="1">
        <v>1074</v>
      </c>
      <c r="C61" s="4">
        <v>384</v>
      </c>
      <c r="D61" s="4">
        <v>131</v>
      </c>
      <c r="F61" s="4"/>
      <c r="G61" s="4"/>
      <c r="I61" s="4"/>
      <c r="J61" s="4">
        <f t="shared" si="2"/>
        <v>2011</v>
      </c>
      <c r="K61" s="4">
        <f t="shared" si="0"/>
        <v>38201</v>
      </c>
      <c r="L61" s="4">
        <f t="shared" si="1"/>
        <v>11042</v>
      </c>
      <c r="M61" s="4"/>
      <c r="N61" s="4"/>
      <c r="O61" s="4"/>
      <c r="P61" s="4"/>
      <c r="Q61" s="4"/>
    </row>
    <row r="62" spans="1:17" x14ac:dyDescent="0.25">
      <c r="A62" s="4" t="s">
        <v>338</v>
      </c>
      <c r="B62" s="4">
        <v>953</v>
      </c>
      <c r="C62" s="4">
        <v>277</v>
      </c>
      <c r="D62" s="4">
        <v>116</v>
      </c>
      <c r="F62" s="4">
        <f>F58+1</f>
        <v>1973</v>
      </c>
      <c r="G62" s="4">
        <f>SUM(C56:C59)</f>
        <v>939</v>
      </c>
      <c r="H62" s="4">
        <f>SUM(D56:D59)</f>
        <v>361</v>
      </c>
      <c r="I62" s="4"/>
      <c r="J62" s="4">
        <f t="shared" si="2"/>
        <v>2012</v>
      </c>
      <c r="K62" s="4">
        <f t="shared" si="0"/>
        <v>40683</v>
      </c>
      <c r="L62" s="4">
        <f t="shared" si="1"/>
        <v>11855</v>
      </c>
      <c r="M62" s="4"/>
      <c r="N62" s="4"/>
      <c r="O62" s="4"/>
      <c r="P62" s="4"/>
      <c r="Q62" s="4"/>
    </row>
    <row r="63" spans="1:17" x14ac:dyDescent="0.25">
      <c r="A63" s="4" t="s">
        <v>339</v>
      </c>
      <c r="B63" s="4">
        <v>863</v>
      </c>
      <c r="C63" s="4">
        <v>196</v>
      </c>
      <c r="D63" s="4">
        <v>64</v>
      </c>
      <c r="F63" s="4"/>
      <c r="G63" s="4"/>
      <c r="I63" s="4"/>
      <c r="J63" s="4">
        <f t="shared" si="2"/>
        <v>2013</v>
      </c>
      <c r="K63" s="4">
        <f t="shared" si="0"/>
        <v>42632</v>
      </c>
      <c r="L63" s="4">
        <f t="shared" si="1"/>
        <v>12116</v>
      </c>
      <c r="M63" s="4"/>
      <c r="N63" s="4"/>
      <c r="O63" s="4"/>
      <c r="P63" s="4"/>
      <c r="Q63" s="4"/>
    </row>
    <row r="64" spans="1:17" x14ac:dyDescent="0.25">
      <c r="A64" s="4" t="s">
        <v>340</v>
      </c>
      <c r="B64" s="1">
        <v>1108</v>
      </c>
      <c r="C64" s="4">
        <v>382</v>
      </c>
      <c r="D64" s="4">
        <v>96</v>
      </c>
      <c r="F64" s="4"/>
      <c r="G64" s="4"/>
      <c r="I64" s="4"/>
      <c r="J64" s="4">
        <f t="shared" si="2"/>
        <v>2014</v>
      </c>
      <c r="K64" s="4">
        <f t="shared" si="0"/>
        <v>44181</v>
      </c>
      <c r="L64" s="4">
        <f t="shared" si="1"/>
        <v>12699</v>
      </c>
      <c r="M64" s="4"/>
      <c r="N64" s="4"/>
      <c r="O64" s="4"/>
      <c r="P64" s="4"/>
      <c r="Q64" s="4"/>
    </row>
    <row r="65" spans="1:17" x14ac:dyDescent="0.25">
      <c r="A65" s="4" t="s">
        <v>341</v>
      </c>
      <c r="B65" s="1">
        <v>1308</v>
      </c>
      <c r="C65" s="4">
        <v>464</v>
      </c>
      <c r="D65" s="4">
        <v>169</v>
      </c>
      <c r="F65" s="4"/>
      <c r="G65" s="4"/>
      <c r="I65" s="4"/>
      <c r="J65" s="4">
        <f t="shared" si="2"/>
        <v>2015</v>
      </c>
      <c r="K65" s="4">
        <f t="shared" si="0"/>
        <v>46288</v>
      </c>
      <c r="L65" s="4">
        <f t="shared" si="1"/>
        <v>13112</v>
      </c>
      <c r="M65" s="4"/>
      <c r="N65" s="4"/>
      <c r="O65" s="4"/>
      <c r="P65" s="4"/>
      <c r="Q65" s="4"/>
    </row>
    <row r="66" spans="1:17" x14ac:dyDescent="0.25">
      <c r="A66" s="4" t="s">
        <v>342</v>
      </c>
      <c r="B66" s="1">
        <v>1240</v>
      </c>
      <c r="C66" s="4">
        <v>339</v>
      </c>
      <c r="D66" s="4">
        <v>134</v>
      </c>
      <c r="F66" s="4">
        <f>F62+1</f>
        <v>1974</v>
      </c>
      <c r="G66" s="4">
        <f>SUM(C60:C63)</f>
        <v>1204</v>
      </c>
      <c r="H66" s="4">
        <f>SUM(D60:D63)</f>
        <v>404</v>
      </c>
      <c r="I66" s="4"/>
      <c r="J66" s="4">
        <f t="shared" si="2"/>
        <v>2016</v>
      </c>
      <c r="K66" s="4">
        <f t="shared" si="0"/>
        <v>46644</v>
      </c>
      <c r="L66" s="4">
        <f t="shared" si="1"/>
        <v>13624</v>
      </c>
      <c r="M66" s="4"/>
      <c r="N66" s="4"/>
      <c r="O66" s="4"/>
      <c r="P66" s="4"/>
      <c r="Q66" s="4"/>
    </row>
    <row r="67" spans="1:17" x14ac:dyDescent="0.25">
      <c r="A67" s="4" t="s">
        <v>343</v>
      </c>
      <c r="B67" s="1">
        <v>1085</v>
      </c>
      <c r="C67" s="4">
        <v>241</v>
      </c>
      <c r="D67" s="4">
        <v>80</v>
      </c>
      <c r="F67" s="4"/>
      <c r="G67" s="4"/>
      <c r="I67" s="4"/>
      <c r="J67" s="4">
        <f t="shared" si="2"/>
        <v>2017</v>
      </c>
      <c r="K67" s="4">
        <f t="shared" si="0"/>
        <v>49029</v>
      </c>
      <c r="L67" s="4">
        <f t="shared" si="1"/>
        <v>14566</v>
      </c>
      <c r="M67" s="4"/>
      <c r="N67" s="4"/>
      <c r="O67" s="4"/>
      <c r="P67" s="4"/>
      <c r="Q67" s="4"/>
    </row>
    <row r="68" spans="1:17" x14ac:dyDescent="0.25">
      <c r="A68" s="4" t="s">
        <v>344</v>
      </c>
      <c r="B68" s="1">
        <v>1430</v>
      </c>
      <c r="C68" s="4">
        <v>445</v>
      </c>
      <c r="D68" s="4">
        <v>151</v>
      </c>
      <c r="F68" s="4"/>
      <c r="G68" s="4"/>
      <c r="I68" s="4"/>
      <c r="J68" s="4">
        <f t="shared" si="2"/>
        <v>2018</v>
      </c>
      <c r="K68" s="4">
        <f t="shared" si="0"/>
        <v>50349</v>
      </c>
      <c r="L68" s="4">
        <f t="shared" si="1"/>
        <v>15445</v>
      </c>
      <c r="M68" s="4"/>
      <c r="N68" s="4"/>
      <c r="O68" s="4"/>
      <c r="P68" s="4"/>
      <c r="Q68" s="4"/>
    </row>
    <row r="69" spans="1:17" x14ac:dyDescent="0.25">
      <c r="A69" s="4" t="s">
        <v>345</v>
      </c>
      <c r="B69" s="1">
        <v>1605</v>
      </c>
      <c r="C69" s="4">
        <v>523</v>
      </c>
      <c r="D69" s="4">
        <v>181</v>
      </c>
      <c r="F69" s="4"/>
      <c r="G69" s="4"/>
      <c r="I69" s="4"/>
      <c r="J69" s="4">
        <f t="shared" si="2"/>
        <v>2019</v>
      </c>
      <c r="K69" s="4">
        <f t="shared" si="0"/>
        <v>53783</v>
      </c>
      <c r="L69" s="4">
        <f t="shared" si="1"/>
        <v>16591</v>
      </c>
      <c r="M69" s="4"/>
      <c r="N69" s="4"/>
      <c r="O69" s="4"/>
      <c r="P69" s="4"/>
      <c r="Q69" s="4"/>
    </row>
    <row r="70" spans="1:17" x14ac:dyDescent="0.25">
      <c r="A70" s="4" t="s">
        <v>346</v>
      </c>
      <c r="B70" s="1">
        <v>1498</v>
      </c>
      <c r="C70" s="4">
        <v>390</v>
      </c>
      <c r="D70" s="4">
        <v>166</v>
      </c>
      <c r="F70" s="4">
        <f>F66+1</f>
        <v>1975</v>
      </c>
      <c r="G70" s="4">
        <f>SUM(C64:C67)</f>
        <v>1426</v>
      </c>
      <c r="H70" s="4">
        <f>SUM(D64:D67)</f>
        <v>479</v>
      </c>
      <c r="I70" s="4"/>
      <c r="J70" s="4">
        <f t="shared" si="2"/>
        <v>2020</v>
      </c>
      <c r="K70" s="4">
        <f t="shared" si="0"/>
        <v>54452</v>
      </c>
      <c r="L70" s="4">
        <f t="shared" si="1"/>
        <v>16722</v>
      </c>
      <c r="M70" s="4"/>
      <c r="N70" s="4"/>
      <c r="O70" s="4"/>
      <c r="P70" s="4"/>
      <c r="Q70" s="4"/>
    </row>
    <row r="71" spans="1:17" x14ac:dyDescent="0.25">
      <c r="A71" s="4" t="s">
        <v>347</v>
      </c>
      <c r="B71" s="1">
        <v>1362</v>
      </c>
      <c r="C71" s="4">
        <v>272</v>
      </c>
      <c r="D71" s="4">
        <v>76</v>
      </c>
      <c r="F71" s="4"/>
      <c r="G71" s="4"/>
      <c r="I71" s="4"/>
      <c r="J71" s="4"/>
      <c r="K71" s="4"/>
      <c r="L71" s="4"/>
      <c r="M71" s="4"/>
      <c r="N71" s="4"/>
      <c r="O71" s="4"/>
      <c r="P71" s="4"/>
      <c r="Q71" s="4"/>
    </row>
    <row r="72" spans="1:17" x14ac:dyDescent="0.25">
      <c r="A72" s="4" t="s">
        <v>31</v>
      </c>
      <c r="B72" s="1">
        <v>1590</v>
      </c>
      <c r="C72" s="4">
        <v>499</v>
      </c>
      <c r="D72" s="4">
        <v>132</v>
      </c>
      <c r="F72" s="4"/>
      <c r="G72" s="4"/>
      <c r="I72" s="4"/>
      <c r="J72" s="4"/>
      <c r="K72" s="4"/>
      <c r="L72" s="4"/>
      <c r="M72" s="4"/>
      <c r="N72" s="4"/>
      <c r="O72" s="4"/>
      <c r="P72" s="4"/>
      <c r="Q72" s="4"/>
    </row>
    <row r="73" spans="1:17" x14ac:dyDescent="0.25">
      <c r="A73" s="4" t="s">
        <v>32</v>
      </c>
      <c r="B73" s="1">
        <v>1795</v>
      </c>
      <c r="C73" s="4">
        <v>611</v>
      </c>
      <c r="D73" s="4">
        <v>236</v>
      </c>
      <c r="F73" s="4"/>
      <c r="G73" s="4"/>
      <c r="I73" s="4"/>
      <c r="J73" s="4"/>
      <c r="K73" s="4"/>
      <c r="L73" s="4"/>
      <c r="M73" s="4"/>
      <c r="N73" s="4"/>
      <c r="O73" s="4"/>
      <c r="P73" s="4"/>
      <c r="Q73" s="4"/>
    </row>
    <row r="74" spans="1:17" x14ac:dyDescent="0.25">
      <c r="A74" s="4" t="s">
        <v>33</v>
      </c>
      <c r="B74" s="1">
        <v>1576</v>
      </c>
      <c r="C74" s="4">
        <v>450</v>
      </c>
      <c r="D74" s="4">
        <v>137</v>
      </c>
      <c r="F74" s="4">
        <f>F70+1</f>
        <v>1976</v>
      </c>
      <c r="G74" s="4">
        <f>SUM(C68:C71)</f>
        <v>1630</v>
      </c>
      <c r="H74" s="4">
        <f>SUM(D68:D71)</f>
        <v>574</v>
      </c>
      <c r="I74" s="4"/>
      <c r="J74" s="4"/>
      <c r="K74" s="4"/>
      <c r="L74" s="4"/>
      <c r="M74" s="4"/>
      <c r="N74" s="4"/>
      <c r="O74" s="4"/>
      <c r="P74" s="4"/>
      <c r="Q74" s="4"/>
    </row>
    <row r="75" spans="1:17" x14ac:dyDescent="0.25">
      <c r="A75" s="4" t="s">
        <v>34</v>
      </c>
      <c r="B75" s="1">
        <v>1396</v>
      </c>
      <c r="C75" s="4">
        <v>269</v>
      </c>
      <c r="D75" s="4">
        <v>105</v>
      </c>
      <c r="F75" s="4"/>
      <c r="G75" s="4"/>
      <c r="I75" s="4"/>
      <c r="J75" s="4"/>
      <c r="K75" s="4"/>
      <c r="L75" s="4"/>
      <c r="M75" s="4"/>
      <c r="N75" s="4"/>
      <c r="O75" s="4"/>
      <c r="P75" s="4"/>
      <c r="Q75" s="4"/>
    </row>
    <row r="76" spans="1:17" x14ac:dyDescent="0.25">
      <c r="A76" s="4" t="s">
        <v>35</v>
      </c>
      <c r="B76" s="1">
        <v>1694</v>
      </c>
      <c r="C76" s="4">
        <v>516</v>
      </c>
      <c r="D76" s="4">
        <v>167</v>
      </c>
      <c r="F76" s="4"/>
      <c r="G76" s="4"/>
      <c r="I76" s="4"/>
      <c r="J76" s="4"/>
      <c r="K76" s="4"/>
      <c r="L76" s="4"/>
      <c r="M76" s="4"/>
      <c r="N76" s="4"/>
      <c r="O76" s="4"/>
      <c r="P76" s="4"/>
      <c r="Q76" s="4"/>
    </row>
    <row r="77" spans="1:17" x14ac:dyDescent="0.25">
      <c r="A77" s="4" t="s">
        <v>36</v>
      </c>
      <c r="B77" s="1">
        <v>1992</v>
      </c>
      <c r="C77" s="4">
        <v>688</v>
      </c>
      <c r="D77" s="4">
        <v>239</v>
      </c>
      <c r="F77" s="4"/>
      <c r="G77" s="4"/>
      <c r="I77" s="4"/>
      <c r="J77" s="4"/>
      <c r="K77" s="4"/>
      <c r="L77" s="4"/>
      <c r="M77" s="4"/>
      <c r="N77" s="4"/>
      <c r="O77" s="4"/>
      <c r="P77" s="4"/>
      <c r="Q77" s="4"/>
    </row>
    <row r="78" spans="1:17" x14ac:dyDescent="0.25">
      <c r="A78" s="4" t="s">
        <v>37</v>
      </c>
      <c r="B78" s="1">
        <v>1784</v>
      </c>
      <c r="C78" s="4">
        <v>496</v>
      </c>
      <c r="D78" s="4">
        <v>175</v>
      </c>
      <c r="F78" s="4">
        <f>F74+1</f>
        <v>1977</v>
      </c>
      <c r="G78" s="4">
        <f>SUM(C72:C75)</f>
        <v>1829</v>
      </c>
      <c r="H78" s="4">
        <f>SUM(D72:D75)</f>
        <v>610</v>
      </c>
      <c r="I78" s="4"/>
      <c r="J78" s="4"/>
      <c r="K78" s="4"/>
      <c r="L78" s="4"/>
      <c r="M78" s="4"/>
      <c r="N78" s="4"/>
      <c r="O78" s="4"/>
      <c r="P78" s="4"/>
      <c r="Q78" s="4"/>
    </row>
    <row r="79" spans="1:17" x14ac:dyDescent="0.25">
      <c r="A79" s="4" t="s">
        <v>38</v>
      </c>
      <c r="B79" s="1">
        <v>1597</v>
      </c>
      <c r="C79" s="4">
        <v>322</v>
      </c>
      <c r="D79" s="4">
        <v>123</v>
      </c>
      <c r="F79" s="4"/>
      <c r="G79" s="4"/>
      <c r="I79" s="4"/>
      <c r="J79" s="4"/>
      <c r="K79" s="4"/>
      <c r="L79" s="4"/>
      <c r="M79" s="4"/>
      <c r="N79" s="4"/>
      <c r="O79" s="4"/>
      <c r="P79" s="4"/>
      <c r="Q79" s="4"/>
    </row>
    <row r="80" spans="1:17" x14ac:dyDescent="0.25">
      <c r="A80" s="4" t="s">
        <v>39</v>
      </c>
      <c r="B80" s="1">
        <v>1915</v>
      </c>
      <c r="C80" s="4">
        <v>618</v>
      </c>
      <c r="D80" s="4">
        <v>192</v>
      </c>
      <c r="F80" s="4"/>
      <c r="G80" s="4"/>
      <c r="I80" s="4"/>
      <c r="J80" s="4"/>
      <c r="K80" s="4"/>
      <c r="L80" s="4"/>
      <c r="M80" s="4"/>
      <c r="N80" s="4"/>
      <c r="O80" s="4"/>
      <c r="P80" s="4"/>
      <c r="Q80" s="4"/>
    </row>
    <row r="81" spans="1:17" x14ac:dyDescent="0.25">
      <c r="A81" s="4" t="s">
        <v>40</v>
      </c>
      <c r="B81" s="1">
        <v>2167</v>
      </c>
      <c r="C81" s="4">
        <v>792</v>
      </c>
      <c r="D81" s="4">
        <v>266</v>
      </c>
      <c r="F81" s="4"/>
      <c r="G81" s="4"/>
      <c r="I81" s="4"/>
      <c r="J81" s="4"/>
      <c r="K81" s="4"/>
      <c r="L81" s="4"/>
      <c r="M81" s="4"/>
      <c r="N81" s="4"/>
      <c r="O81" s="4"/>
      <c r="P81" s="4"/>
      <c r="Q81" s="4"/>
    </row>
    <row r="82" spans="1:17" x14ac:dyDescent="0.25">
      <c r="A82" s="4" t="s">
        <v>41</v>
      </c>
      <c r="B82" s="1">
        <v>1926</v>
      </c>
      <c r="C82" s="4">
        <v>576</v>
      </c>
      <c r="D82" s="4">
        <v>201</v>
      </c>
      <c r="F82" s="4">
        <f>F78+1</f>
        <v>1978</v>
      </c>
      <c r="G82" s="4">
        <f>SUM(C76:C79)</f>
        <v>2022</v>
      </c>
      <c r="H82" s="4">
        <f>SUM(D76:D79)</f>
        <v>704</v>
      </c>
      <c r="I82" s="4"/>
      <c r="J82" s="4"/>
      <c r="K82" s="4"/>
      <c r="L82" s="4"/>
      <c r="M82" s="4"/>
      <c r="N82" s="4"/>
      <c r="O82" s="4"/>
      <c r="P82" s="4"/>
      <c r="Q82" s="4"/>
    </row>
    <row r="83" spans="1:17" x14ac:dyDescent="0.25">
      <c r="A83" s="4" t="s">
        <v>42</v>
      </c>
      <c r="B83" s="1">
        <v>1563</v>
      </c>
      <c r="C83" s="4">
        <v>332</v>
      </c>
      <c r="D83" s="4">
        <v>110</v>
      </c>
      <c r="F83" s="4"/>
      <c r="G83" s="4"/>
      <c r="I83" s="4"/>
      <c r="J83" s="4"/>
      <c r="K83" s="4"/>
      <c r="L83" s="4"/>
      <c r="M83" s="4"/>
      <c r="N83" s="4"/>
      <c r="O83" s="4"/>
      <c r="P83" s="4"/>
      <c r="Q83" s="4"/>
    </row>
    <row r="84" spans="1:17" x14ac:dyDescent="0.25">
      <c r="A84" s="4" t="s">
        <v>43</v>
      </c>
      <c r="B84" s="1">
        <v>2087</v>
      </c>
      <c r="C84" s="4">
        <v>668</v>
      </c>
      <c r="D84" s="4">
        <v>233</v>
      </c>
      <c r="F84" s="4"/>
      <c r="G84" s="4"/>
      <c r="I84" s="4"/>
      <c r="J84" s="4"/>
      <c r="K84" s="4"/>
      <c r="L84" s="4"/>
      <c r="M84" s="4"/>
      <c r="N84" s="4"/>
      <c r="O84" s="4"/>
      <c r="P84" s="4"/>
      <c r="Q84" s="4"/>
    </row>
    <row r="85" spans="1:17" x14ac:dyDescent="0.25">
      <c r="A85" s="4" t="s">
        <v>44</v>
      </c>
      <c r="B85" s="1">
        <v>2377</v>
      </c>
      <c r="C85" s="4">
        <v>882</v>
      </c>
      <c r="D85" s="4">
        <v>288</v>
      </c>
      <c r="F85" s="4"/>
      <c r="G85" s="4"/>
      <c r="I85" s="4"/>
      <c r="J85" s="4"/>
      <c r="K85" s="4"/>
      <c r="L85" s="4"/>
      <c r="M85" s="4"/>
      <c r="N85" s="4"/>
      <c r="O85" s="4"/>
      <c r="P85" s="4"/>
      <c r="Q85" s="4"/>
    </row>
    <row r="86" spans="1:17" x14ac:dyDescent="0.25">
      <c r="A86" s="4" t="s">
        <v>45</v>
      </c>
      <c r="B86" s="1">
        <v>2111</v>
      </c>
      <c r="C86" s="4">
        <v>644</v>
      </c>
      <c r="D86" s="4">
        <v>232</v>
      </c>
      <c r="F86" s="4">
        <f>F82+1</f>
        <v>1979</v>
      </c>
      <c r="G86" s="4">
        <f>SUM(C80:C83)</f>
        <v>2318</v>
      </c>
      <c r="H86" s="4">
        <f>SUM(D80:D83)</f>
        <v>769</v>
      </c>
      <c r="I86" s="4"/>
      <c r="J86" s="4"/>
      <c r="K86" s="4"/>
      <c r="L86" s="4"/>
      <c r="M86" s="4"/>
      <c r="N86" s="4"/>
      <c r="O86" s="4"/>
      <c r="P86" s="4"/>
      <c r="Q86" s="4"/>
    </row>
    <row r="87" spans="1:17" x14ac:dyDescent="0.25">
      <c r="A87" s="4" t="s">
        <v>46</v>
      </c>
      <c r="B87" s="1">
        <v>1871</v>
      </c>
      <c r="C87" s="4">
        <v>410</v>
      </c>
      <c r="D87" s="4">
        <v>182</v>
      </c>
      <c r="F87" s="4"/>
      <c r="G87" s="4"/>
      <c r="I87" s="4"/>
      <c r="J87" s="4"/>
      <c r="K87" s="4"/>
      <c r="L87" s="4"/>
      <c r="M87" s="4"/>
      <c r="N87" s="4"/>
      <c r="O87" s="4"/>
      <c r="P87" s="4"/>
      <c r="Q87" s="4"/>
    </row>
    <row r="88" spans="1:17" x14ac:dyDescent="0.25">
      <c r="A88" s="4" t="s">
        <v>47</v>
      </c>
      <c r="B88" s="1">
        <v>2505</v>
      </c>
      <c r="C88" s="4">
        <v>753</v>
      </c>
      <c r="D88" s="4">
        <v>204</v>
      </c>
      <c r="F88" s="4"/>
      <c r="G88" s="4"/>
      <c r="I88" s="4"/>
      <c r="J88" s="4"/>
      <c r="K88" s="4"/>
      <c r="L88" s="4"/>
      <c r="M88" s="4"/>
      <c r="N88" s="4"/>
      <c r="O88" s="4"/>
      <c r="P88" s="4"/>
      <c r="Q88" s="4"/>
    </row>
    <row r="89" spans="1:17" x14ac:dyDescent="0.25">
      <c r="A89" s="4" t="s">
        <v>48</v>
      </c>
      <c r="B89" s="1">
        <v>3100</v>
      </c>
      <c r="C89" s="1">
        <v>1047</v>
      </c>
      <c r="D89" s="4">
        <v>336</v>
      </c>
      <c r="F89" s="4"/>
      <c r="G89" s="4"/>
      <c r="I89" s="4"/>
      <c r="J89" s="4"/>
      <c r="K89" s="4"/>
      <c r="L89" s="4"/>
      <c r="M89" s="4"/>
      <c r="N89" s="4"/>
      <c r="O89" s="4"/>
      <c r="P89" s="4"/>
      <c r="Q89" s="4"/>
    </row>
    <row r="90" spans="1:17" x14ac:dyDescent="0.25">
      <c r="A90" s="4" t="s">
        <v>49</v>
      </c>
      <c r="B90" s="1">
        <v>2775</v>
      </c>
      <c r="C90" s="4">
        <v>729</v>
      </c>
      <c r="D90" s="4">
        <v>248</v>
      </c>
      <c r="F90" s="4">
        <f>F86+1</f>
        <v>1980</v>
      </c>
      <c r="G90" s="4">
        <f>SUM(C84:C87)</f>
        <v>2604</v>
      </c>
      <c r="H90" s="4">
        <f>SUM(D84:D87)</f>
        <v>935</v>
      </c>
      <c r="I90" s="4"/>
      <c r="J90" s="4"/>
      <c r="K90" s="4"/>
      <c r="L90" s="4"/>
      <c r="M90" s="4"/>
      <c r="N90" s="4"/>
      <c r="O90" s="4"/>
      <c r="P90" s="4"/>
      <c r="Q90" s="4"/>
    </row>
    <row r="91" spans="1:17" x14ac:dyDescent="0.25">
      <c r="A91" s="4" t="s">
        <v>50</v>
      </c>
      <c r="B91" s="1">
        <v>2483</v>
      </c>
      <c r="C91" s="4">
        <v>479</v>
      </c>
      <c r="D91" s="4">
        <v>175</v>
      </c>
      <c r="F91" s="4"/>
      <c r="G91" s="4"/>
      <c r="I91" s="4"/>
      <c r="J91" s="4"/>
      <c r="K91" s="4"/>
      <c r="L91" s="4"/>
      <c r="M91" s="4"/>
      <c r="N91" s="4"/>
      <c r="O91" s="4"/>
      <c r="P91" s="4"/>
      <c r="Q91" s="4"/>
    </row>
    <row r="92" spans="1:17" x14ac:dyDescent="0.25">
      <c r="A92" s="4" t="s">
        <v>51</v>
      </c>
      <c r="B92" s="1">
        <v>3103</v>
      </c>
      <c r="C92" s="1">
        <v>1027</v>
      </c>
      <c r="D92" s="4">
        <v>281</v>
      </c>
      <c r="F92" s="4"/>
      <c r="G92" s="4"/>
      <c r="I92" s="4"/>
      <c r="J92" s="4"/>
      <c r="K92" s="4"/>
      <c r="L92" s="4"/>
      <c r="M92" s="4"/>
      <c r="N92" s="4"/>
      <c r="O92" s="4"/>
      <c r="P92" s="4"/>
      <c r="Q92" s="4"/>
    </row>
    <row r="93" spans="1:17" x14ac:dyDescent="0.25">
      <c r="A93" s="4" t="s">
        <v>52</v>
      </c>
      <c r="B93" s="1">
        <v>3352</v>
      </c>
      <c r="C93" s="1">
        <v>1172</v>
      </c>
      <c r="D93" s="4">
        <v>367</v>
      </c>
      <c r="F93" s="4"/>
      <c r="G93" s="4"/>
      <c r="I93" s="4"/>
      <c r="J93" s="4"/>
      <c r="K93" s="4"/>
      <c r="L93" s="4"/>
      <c r="M93" s="4"/>
      <c r="N93" s="4"/>
      <c r="O93" s="4"/>
      <c r="P93" s="4"/>
      <c r="Q93" s="4"/>
    </row>
    <row r="94" spans="1:17" x14ac:dyDescent="0.25">
      <c r="A94" s="4" t="s">
        <v>53</v>
      </c>
      <c r="B94" s="1">
        <v>2908</v>
      </c>
      <c r="C94" s="4">
        <v>866</v>
      </c>
      <c r="D94" s="4">
        <v>246</v>
      </c>
      <c r="F94" s="4">
        <f>F90+1</f>
        <v>1981</v>
      </c>
      <c r="G94" s="4">
        <f>SUM(C88:C91)</f>
        <v>3008</v>
      </c>
      <c r="H94" s="4">
        <f>SUM(D88:D91)</f>
        <v>963</v>
      </c>
      <c r="I94" s="4"/>
      <c r="J94" s="4"/>
      <c r="K94" s="4"/>
      <c r="L94" s="4"/>
      <c r="M94" s="4"/>
      <c r="N94" s="4"/>
      <c r="O94" s="4"/>
      <c r="P94" s="4"/>
      <c r="Q94" s="4"/>
    </row>
    <row r="95" spans="1:17" x14ac:dyDescent="0.25">
      <c r="A95" s="4" t="s">
        <v>54</v>
      </c>
      <c r="B95" s="1">
        <v>2617</v>
      </c>
      <c r="C95" s="4">
        <v>600</v>
      </c>
      <c r="D95" s="4">
        <v>185</v>
      </c>
      <c r="F95" s="4"/>
      <c r="G95" s="4"/>
      <c r="I95" s="4"/>
      <c r="J95" s="4"/>
      <c r="K95" s="4"/>
      <c r="L95" s="4"/>
      <c r="M95" s="4"/>
      <c r="N95" s="4"/>
      <c r="O95" s="4"/>
      <c r="P95" s="4"/>
      <c r="Q95" s="4"/>
    </row>
    <row r="96" spans="1:17" x14ac:dyDescent="0.25">
      <c r="A96" s="4" t="s">
        <v>55</v>
      </c>
      <c r="B96" s="1">
        <v>3067</v>
      </c>
      <c r="C96" s="4">
        <v>808</v>
      </c>
      <c r="D96" s="4">
        <v>216</v>
      </c>
      <c r="F96" s="4"/>
      <c r="G96" s="4"/>
      <c r="I96" s="4"/>
      <c r="J96" s="4"/>
      <c r="K96" s="4"/>
      <c r="L96" s="4"/>
      <c r="M96" s="4"/>
      <c r="N96" s="4"/>
      <c r="O96" s="4"/>
      <c r="P96" s="4"/>
      <c r="Q96" s="4"/>
    </row>
    <row r="97" spans="1:17" x14ac:dyDescent="0.25">
      <c r="A97" s="4" t="s">
        <v>56</v>
      </c>
      <c r="B97" s="1">
        <v>3993</v>
      </c>
      <c r="C97" s="1">
        <v>1218</v>
      </c>
      <c r="D97" s="4">
        <v>346</v>
      </c>
      <c r="F97" s="4"/>
      <c r="G97" s="4"/>
      <c r="I97" s="4"/>
      <c r="J97" s="4"/>
      <c r="K97" s="4"/>
      <c r="L97" s="4"/>
      <c r="M97" s="4"/>
      <c r="N97" s="4"/>
      <c r="O97" s="4"/>
      <c r="P97" s="4"/>
      <c r="Q97" s="4"/>
    </row>
    <row r="98" spans="1:17" x14ac:dyDescent="0.25">
      <c r="A98" s="4" t="s">
        <v>57</v>
      </c>
      <c r="B98" s="1">
        <v>3820</v>
      </c>
      <c r="C98" s="4">
        <v>904</v>
      </c>
      <c r="D98" s="4">
        <v>322</v>
      </c>
      <c r="F98" s="4">
        <f>F94+1</f>
        <v>1982</v>
      </c>
      <c r="G98" s="4">
        <f>SUM(C92:C95)</f>
        <v>3665</v>
      </c>
      <c r="H98" s="4">
        <f>SUM(D92:D95)</f>
        <v>1079</v>
      </c>
      <c r="I98" s="4"/>
      <c r="J98" s="4"/>
      <c r="K98" s="4"/>
      <c r="L98" s="4"/>
      <c r="M98" s="4"/>
      <c r="N98" s="4"/>
      <c r="O98" s="4"/>
      <c r="P98" s="4"/>
      <c r="Q98" s="4"/>
    </row>
    <row r="99" spans="1:17" x14ac:dyDescent="0.25">
      <c r="A99" s="4" t="s">
        <v>58</v>
      </c>
      <c r="B99" s="1">
        <v>3304</v>
      </c>
      <c r="C99" s="4">
        <v>544</v>
      </c>
      <c r="D99" s="4">
        <v>200</v>
      </c>
      <c r="F99" s="4"/>
      <c r="G99" s="4"/>
      <c r="I99" s="4"/>
      <c r="J99" s="4"/>
      <c r="K99" s="4"/>
      <c r="L99" s="4"/>
      <c r="M99" s="4"/>
      <c r="N99" s="4"/>
      <c r="O99" s="4"/>
      <c r="P99" s="4"/>
      <c r="Q99" s="4"/>
    </row>
    <row r="100" spans="1:17" x14ac:dyDescent="0.25">
      <c r="A100" s="4" t="s">
        <v>59</v>
      </c>
      <c r="B100" s="1">
        <v>3986</v>
      </c>
      <c r="C100" s="1">
        <v>1143</v>
      </c>
      <c r="D100" s="4">
        <v>316</v>
      </c>
      <c r="F100" s="4"/>
      <c r="G100" s="4"/>
      <c r="I100" s="4"/>
      <c r="J100" s="4"/>
      <c r="K100" s="4"/>
      <c r="L100" s="4"/>
      <c r="M100" s="4"/>
      <c r="N100" s="4"/>
      <c r="O100" s="4"/>
      <c r="P100" s="4"/>
      <c r="Q100" s="4"/>
    </row>
    <row r="101" spans="1:17" x14ac:dyDescent="0.25">
      <c r="A101" s="4" t="s">
        <v>60</v>
      </c>
      <c r="B101" s="1">
        <v>4483</v>
      </c>
      <c r="C101" s="1">
        <v>1421</v>
      </c>
      <c r="D101" s="4">
        <v>377</v>
      </c>
      <c r="F101" s="4"/>
      <c r="G101" s="4"/>
      <c r="I101" s="4"/>
      <c r="J101" s="4"/>
      <c r="K101" s="4"/>
      <c r="L101" s="4"/>
      <c r="M101" s="4"/>
      <c r="N101" s="4"/>
      <c r="O101" s="4"/>
      <c r="P101" s="4"/>
      <c r="Q101" s="4"/>
    </row>
    <row r="102" spans="1:17" x14ac:dyDescent="0.25">
      <c r="A102" s="4" t="s">
        <v>61</v>
      </c>
      <c r="B102" s="1">
        <v>3918</v>
      </c>
      <c r="C102" s="1">
        <v>1052</v>
      </c>
      <c r="D102" s="4">
        <v>324</v>
      </c>
      <c r="F102" s="4">
        <f>F98+1</f>
        <v>1983</v>
      </c>
      <c r="G102" s="4">
        <f>SUM(C96:C99)</f>
        <v>3474</v>
      </c>
      <c r="H102" s="4">
        <f>SUM(D96:D99)</f>
        <v>1084</v>
      </c>
      <c r="I102" s="4"/>
      <c r="J102" s="4"/>
      <c r="K102" s="4"/>
      <c r="L102" s="4"/>
      <c r="M102" s="4"/>
      <c r="N102" s="4"/>
      <c r="O102" s="4"/>
      <c r="P102" s="4"/>
      <c r="Q102" s="4"/>
    </row>
    <row r="103" spans="1:17" x14ac:dyDescent="0.25">
      <c r="A103" s="4" t="s">
        <v>62</v>
      </c>
      <c r="B103" s="1">
        <v>3225</v>
      </c>
      <c r="C103" s="4">
        <v>286</v>
      </c>
      <c r="D103" s="4">
        <v>224</v>
      </c>
      <c r="F103" s="4"/>
      <c r="G103" s="4"/>
      <c r="I103" s="4"/>
      <c r="J103" s="4"/>
      <c r="K103" s="4"/>
      <c r="L103" s="4"/>
      <c r="M103" s="4"/>
      <c r="N103" s="4"/>
      <c r="O103" s="4"/>
      <c r="P103" s="4"/>
      <c r="Q103" s="4"/>
    </row>
    <row r="104" spans="1:17" x14ac:dyDescent="0.25">
      <c r="A104" s="4" t="s">
        <v>63</v>
      </c>
      <c r="B104" s="1">
        <v>4165</v>
      </c>
      <c r="C104" s="1">
        <v>1126</v>
      </c>
      <c r="D104" s="4">
        <v>335</v>
      </c>
      <c r="F104" s="4"/>
      <c r="G104" s="4"/>
      <c r="I104" s="4"/>
      <c r="J104" s="4"/>
      <c r="K104" s="4"/>
      <c r="L104" s="4"/>
      <c r="M104" s="4"/>
      <c r="N104" s="4"/>
      <c r="O104" s="4"/>
      <c r="P104" s="4"/>
      <c r="Q104" s="4"/>
    </row>
    <row r="105" spans="1:17" x14ac:dyDescent="0.25">
      <c r="A105" s="4" t="s">
        <v>64</v>
      </c>
      <c r="B105" s="1">
        <v>4808</v>
      </c>
      <c r="C105" s="1">
        <v>1444</v>
      </c>
      <c r="D105" s="4">
        <v>378</v>
      </c>
      <c r="F105" s="4"/>
      <c r="G105" s="4"/>
      <c r="I105" s="4"/>
      <c r="J105" s="4"/>
      <c r="K105" s="4"/>
      <c r="L105" s="4"/>
      <c r="M105" s="4"/>
      <c r="N105" s="4"/>
      <c r="O105" s="4"/>
      <c r="P105" s="4"/>
      <c r="Q105" s="4"/>
    </row>
    <row r="106" spans="1:17" x14ac:dyDescent="0.25">
      <c r="A106" s="4" t="s">
        <v>65</v>
      </c>
      <c r="B106" s="1">
        <v>4528</v>
      </c>
      <c r="C106" s="1">
        <v>1075</v>
      </c>
      <c r="D106" s="4">
        <v>378</v>
      </c>
      <c r="F106" s="4">
        <f>F102+1</f>
        <v>1984</v>
      </c>
      <c r="G106" s="4">
        <f>SUM(C100:C103)</f>
        <v>3902</v>
      </c>
      <c r="H106" s="4">
        <f>SUM(D100:D103)</f>
        <v>1241</v>
      </c>
      <c r="I106" s="4"/>
      <c r="J106" s="4"/>
      <c r="K106" s="4"/>
      <c r="L106" s="4"/>
      <c r="M106" s="4"/>
      <c r="N106" s="4"/>
      <c r="O106" s="4"/>
      <c r="P106" s="4"/>
      <c r="Q106" s="4"/>
    </row>
    <row r="107" spans="1:17" x14ac:dyDescent="0.25">
      <c r="A107" s="4" t="s">
        <v>66</v>
      </c>
      <c r="B107" s="1">
        <v>4132</v>
      </c>
      <c r="C107" s="4">
        <v>701</v>
      </c>
      <c r="D107" s="4">
        <v>267</v>
      </c>
      <c r="F107" s="4"/>
      <c r="G107" s="4"/>
      <c r="I107" s="4"/>
      <c r="J107" s="4"/>
      <c r="K107" s="4"/>
      <c r="L107" s="4"/>
      <c r="M107" s="4"/>
      <c r="N107" s="4"/>
      <c r="O107" s="4"/>
      <c r="P107" s="4"/>
      <c r="Q107" s="4"/>
    </row>
    <row r="108" spans="1:17" x14ac:dyDescent="0.25">
      <c r="A108" s="4" t="s">
        <v>67</v>
      </c>
      <c r="B108" s="1">
        <v>4864</v>
      </c>
      <c r="C108" s="1">
        <v>1275</v>
      </c>
      <c r="D108" s="4">
        <v>353</v>
      </c>
      <c r="F108" s="4"/>
      <c r="G108" s="4"/>
      <c r="I108" s="4"/>
      <c r="J108" s="4"/>
      <c r="K108" s="4"/>
      <c r="L108" s="4"/>
      <c r="M108" s="4"/>
      <c r="N108" s="4"/>
      <c r="O108" s="4"/>
      <c r="P108" s="4"/>
      <c r="Q108" s="4"/>
    </row>
    <row r="109" spans="1:17" x14ac:dyDescent="0.25">
      <c r="A109" s="4" t="s">
        <v>68</v>
      </c>
      <c r="B109" s="1">
        <v>5229</v>
      </c>
      <c r="C109" s="1">
        <v>1565</v>
      </c>
      <c r="D109" s="4">
        <v>435</v>
      </c>
      <c r="F109" s="4"/>
      <c r="G109" s="4"/>
      <c r="I109" s="4"/>
      <c r="J109" s="4"/>
      <c r="K109" s="4"/>
      <c r="L109" s="4"/>
      <c r="M109" s="4"/>
      <c r="N109" s="4"/>
      <c r="O109" s="4"/>
      <c r="P109" s="4"/>
      <c r="Q109" s="4"/>
    </row>
    <row r="110" spans="1:17" x14ac:dyDescent="0.25">
      <c r="A110" s="4" t="s">
        <v>69</v>
      </c>
      <c r="B110" s="1">
        <v>4928</v>
      </c>
      <c r="C110" s="1">
        <v>1160</v>
      </c>
      <c r="D110" s="4">
        <v>437</v>
      </c>
      <c r="F110" s="4">
        <f>F106+1</f>
        <v>1985</v>
      </c>
      <c r="G110" s="4">
        <f>SUM(C104:C107)</f>
        <v>4346</v>
      </c>
      <c r="H110" s="4">
        <f>SUM(D104:D107)</f>
        <v>1358</v>
      </c>
      <c r="I110" s="4"/>
      <c r="J110" s="4"/>
      <c r="K110" s="4"/>
      <c r="L110" s="4"/>
      <c r="M110" s="4"/>
      <c r="N110" s="4"/>
      <c r="O110" s="4"/>
      <c r="P110" s="4"/>
      <c r="Q110" s="4"/>
    </row>
    <row r="111" spans="1:17" x14ac:dyDescent="0.25">
      <c r="A111" s="4" t="s">
        <v>70</v>
      </c>
      <c r="B111" s="1">
        <v>4580</v>
      </c>
      <c r="C111" s="4">
        <v>721</v>
      </c>
      <c r="D111" s="4">
        <v>299</v>
      </c>
      <c r="F111" s="4"/>
      <c r="G111" s="4"/>
      <c r="I111" s="4"/>
      <c r="J111" s="4"/>
      <c r="K111" s="4"/>
      <c r="L111" s="4"/>
      <c r="M111" s="4"/>
      <c r="N111" s="4"/>
      <c r="O111" s="4"/>
      <c r="P111" s="4"/>
      <c r="Q111" s="4"/>
    </row>
    <row r="112" spans="1:17" x14ac:dyDescent="0.25">
      <c r="A112" s="4" t="s">
        <v>71</v>
      </c>
      <c r="B112" s="1">
        <v>5426</v>
      </c>
      <c r="C112" s="1">
        <v>1530</v>
      </c>
      <c r="D112" s="4">
        <v>428</v>
      </c>
      <c r="F112" s="4"/>
      <c r="G112" s="4"/>
      <c r="I112" s="4"/>
      <c r="J112" s="4"/>
      <c r="K112" s="4"/>
      <c r="L112" s="4"/>
      <c r="M112" s="4"/>
      <c r="N112" s="4"/>
      <c r="O112" s="4"/>
      <c r="P112" s="4"/>
      <c r="Q112" s="4"/>
    </row>
    <row r="113" spans="1:17" x14ac:dyDescent="0.25">
      <c r="A113" s="4" t="s">
        <v>72</v>
      </c>
      <c r="B113" s="1">
        <v>5915</v>
      </c>
      <c r="C113" s="1">
        <v>1810</v>
      </c>
      <c r="D113" s="4">
        <v>492</v>
      </c>
      <c r="F113" s="4"/>
      <c r="G113" s="4"/>
      <c r="I113" s="4"/>
      <c r="J113" s="4"/>
      <c r="K113" s="4"/>
      <c r="L113" s="4"/>
      <c r="M113" s="4"/>
      <c r="N113" s="4"/>
      <c r="O113" s="4"/>
      <c r="P113" s="4"/>
      <c r="Q113" s="4"/>
    </row>
    <row r="114" spans="1:17" x14ac:dyDescent="0.25">
      <c r="A114" s="4" t="s">
        <v>73</v>
      </c>
      <c r="B114" s="1">
        <v>5545</v>
      </c>
      <c r="C114" s="1">
        <v>1340</v>
      </c>
      <c r="D114" s="4">
        <v>467</v>
      </c>
      <c r="F114" s="4">
        <f>F110+1</f>
        <v>1986</v>
      </c>
      <c r="G114" s="4">
        <f>SUM(C108:C111)</f>
        <v>4721</v>
      </c>
      <c r="H114" s="4">
        <f>SUM(D108:D111)</f>
        <v>1524</v>
      </c>
      <c r="I114" s="4"/>
      <c r="J114" s="4"/>
      <c r="K114" s="4"/>
      <c r="L114" s="4"/>
      <c r="M114" s="4"/>
      <c r="N114" s="4"/>
      <c r="O114" s="4"/>
      <c r="P114" s="4"/>
      <c r="Q114" s="4"/>
    </row>
    <row r="115" spans="1:17" x14ac:dyDescent="0.25">
      <c r="A115" s="4" t="s">
        <v>74</v>
      </c>
      <c r="B115" s="1">
        <v>4835</v>
      </c>
      <c r="C115" s="4">
        <v>713</v>
      </c>
      <c r="D115" s="4">
        <v>351</v>
      </c>
      <c r="F115" s="4"/>
      <c r="G115" s="4"/>
      <c r="I115" s="4"/>
      <c r="J115" s="4"/>
      <c r="K115" s="4"/>
      <c r="L115" s="4"/>
      <c r="M115" s="4"/>
      <c r="N115" s="4"/>
      <c r="O115" s="4"/>
      <c r="P115" s="4"/>
      <c r="Q115" s="4"/>
    </row>
    <row r="116" spans="1:17" x14ac:dyDescent="0.25">
      <c r="A116" s="4" t="s">
        <v>75</v>
      </c>
      <c r="B116" s="1">
        <v>6051</v>
      </c>
      <c r="C116" s="1">
        <v>1630</v>
      </c>
      <c r="D116" s="4">
        <v>494</v>
      </c>
      <c r="F116" s="4"/>
      <c r="G116" s="4"/>
      <c r="I116" s="4"/>
      <c r="J116" s="4"/>
      <c r="K116" s="4"/>
      <c r="L116" s="4"/>
      <c r="M116" s="4"/>
      <c r="N116" s="4"/>
      <c r="O116" s="4"/>
      <c r="P116" s="4"/>
      <c r="Q116" s="4"/>
    </row>
    <row r="117" spans="1:17" x14ac:dyDescent="0.25">
      <c r="A117" s="4" t="s">
        <v>76</v>
      </c>
      <c r="B117" s="1">
        <v>6629</v>
      </c>
      <c r="C117" s="1">
        <v>1975</v>
      </c>
      <c r="D117" s="4">
        <v>580</v>
      </c>
      <c r="F117" s="4"/>
      <c r="G117" s="4"/>
      <c r="I117" s="4"/>
      <c r="J117" s="4"/>
      <c r="K117" s="4"/>
      <c r="L117" s="4"/>
      <c r="M117" s="4"/>
      <c r="N117" s="4"/>
      <c r="O117" s="4"/>
      <c r="P117" s="4"/>
      <c r="Q117" s="4"/>
    </row>
    <row r="118" spans="1:17" x14ac:dyDescent="0.25">
      <c r="A118" s="4" t="s">
        <v>77</v>
      </c>
      <c r="B118" s="1">
        <v>6066</v>
      </c>
      <c r="C118" s="1">
        <v>1435</v>
      </c>
      <c r="D118" s="4">
        <v>474</v>
      </c>
      <c r="F118" s="4">
        <f>F114+1</f>
        <v>1987</v>
      </c>
      <c r="G118" s="4">
        <f>SUM(C112:C115)</f>
        <v>5393</v>
      </c>
      <c r="H118" s="4">
        <f>SUM(D112:D115)</f>
        <v>1738</v>
      </c>
      <c r="I118" s="4"/>
      <c r="J118" s="4"/>
      <c r="K118" s="4"/>
      <c r="L118" s="4"/>
      <c r="M118" s="4"/>
      <c r="N118" s="4"/>
      <c r="O118" s="4"/>
      <c r="P118" s="4"/>
      <c r="Q118" s="4"/>
    </row>
    <row r="119" spans="1:17" x14ac:dyDescent="0.25">
      <c r="A119" s="4" t="s">
        <v>78</v>
      </c>
      <c r="B119" s="1">
        <v>6029</v>
      </c>
      <c r="C119" s="4">
        <v>983</v>
      </c>
      <c r="D119" s="4">
        <v>365</v>
      </c>
      <c r="F119" s="4"/>
      <c r="G119" s="4"/>
      <c r="I119" s="4"/>
      <c r="J119" s="4"/>
      <c r="K119" s="4"/>
      <c r="L119" s="4"/>
      <c r="M119" s="4"/>
      <c r="N119" s="4"/>
      <c r="O119" s="4"/>
      <c r="P119" s="4"/>
      <c r="Q119" s="4"/>
    </row>
    <row r="120" spans="1:17" x14ac:dyDescent="0.25">
      <c r="A120" s="4" t="s">
        <v>79</v>
      </c>
      <c r="B120" s="1">
        <v>6311</v>
      </c>
      <c r="C120" s="1">
        <v>1855</v>
      </c>
      <c r="D120" s="4">
        <v>519</v>
      </c>
      <c r="F120" s="4"/>
      <c r="G120" s="4"/>
      <c r="I120" s="4"/>
      <c r="J120" s="4"/>
      <c r="K120" s="4"/>
      <c r="L120" s="4"/>
      <c r="M120" s="4"/>
      <c r="N120" s="4"/>
      <c r="O120" s="4"/>
      <c r="P120" s="4"/>
      <c r="Q120" s="4"/>
    </row>
    <row r="121" spans="1:17" x14ac:dyDescent="0.25">
      <c r="A121" s="4" t="s">
        <v>80</v>
      </c>
      <c r="B121" s="1">
        <v>6805</v>
      </c>
      <c r="C121" s="1">
        <v>2195</v>
      </c>
      <c r="D121" s="4">
        <v>623</v>
      </c>
      <c r="F121" s="4"/>
      <c r="G121" s="4"/>
      <c r="I121" s="4"/>
      <c r="J121" s="4"/>
      <c r="K121" s="4"/>
      <c r="L121" s="4"/>
      <c r="M121" s="4"/>
      <c r="N121" s="4"/>
      <c r="O121" s="4"/>
      <c r="P121" s="4"/>
      <c r="Q121" s="4"/>
    </row>
    <row r="122" spans="1:17" x14ac:dyDescent="0.25">
      <c r="A122" s="4" t="s">
        <v>81</v>
      </c>
      <c r="B122" s="1">
        <v>6239</v>
      </c>
      <c r="C122" s="1">
        <v>1590</v>
      </c>
      <c r="D122" s="4">
        <v>591</v>
      </c>
      <c r="F122" s="4">
        <f>F118+1</f>
        <v>1988</v>
      </c>
      <c r="G122" s="4">
        <f>SUM(C116:C119)</f>
        <v>6023</v>
      </c>
      <c r="H122" s="4">
        <f>SUM(D116:D119)</f>
        <v>1913</v>
      </c>
      <c r="I122" s="4"/>
      <c r="J122" s="4"/>
      <c r="K122" s="4"/>
      <c r="L122" s="4"/>
      <c r="M122" s="4"/>
      <c r="N122" s="4"/>
      <c r="O122" s="4"/>
      <c r="P122" s="4"/>
      <c r="Q122" s="4"/>
    </row>
    <row r="123" spans="1:17" x14ac:dyDescent="0.25">
      <c r="A123" s="4" t="s">
        <v>82</v>
      </c>
      <c r="B123" s="1">
        <v>5494</v>
      </c>
      <c r="C123" s="1">
        <v>1054</v>
      </c>
      <c r="D123" s="4">
        <v>374</v>
      </c>
      <c r="F123" s="4"/>
      <c r="G123" s="4"/>
      <c r="I123" s="4"/>
      <c r="J123" s="4"/>
      <c r="K123" s="4"/>
      <c r="L123" s="4"/>
      <c r="M123" s="4"/>
      <c r="N123" s="4"/>
      <c r="O123" s="4"/>
      <c r="P123" s="4"/>
      <c r="Q123" s="4"/>
    </row>
    <row r="124" spans="1:17" x14ac:dyDescent="0.25">
      <c r="A124" s="4" t="s">
        <v>83</v>
      </c>
      <c r="B124" s="1">
        <v>7342</v>
      </c>
      <c r="C124" s="1">
        <v>2333</v>
      </c>
      <c r="D124" s="4">
        <v>591</v>
      </c>
      <c r="F124" s="4"/>
      <c r="G124" s="4"/>
      <c r="I124" s="4"/>
      <c r="J124" s="4"/>
      <c r="K124" s="4"/>
      <c r="L124" s="4"/>
      <c r="M124" s="4"/>
      <c r="N124" s="4"/>
      <c r="O124" s="4"/>
      <c r="P124" s="4"/>
      <c r="Q124" s="4"/>
    </row>
    <row r="125" spans="1:17" x14ac:dyDescent="0.25">
      <c r="A125" s="4" t="s">
        <v>84</v>
      </c>
      <c r="B125" s="1">
        <v>8041</v>
      </c>
      <c r="C125" s="1">
        <v>2480</v>
      </c>
      <c r="D125" s="4">
        <v>654</v>
      </c>
      <c r="F125" s="4"/>
      <c r="G125" s="4"/>
      <c r="I125" s="4"/>
      <c r="J125" s="4"/>
      <c r="K125" s="4"/>
      <c r="L125" s="4"/>
      <c r="M125" s="4"/>
      <c r="N125" s="4"/>
      <c r="O125" s="4"/>
      <c r="P125" s="4"/>
      <c r="Q125" s="4"/>
    </row>
    <row r="126" spans="1:17" x14ac:dyDescent="0.25">
      <c r="A126" s="4" t="s">
        <v>85</v>
      </c>
      <c r="B126" s="1">
        <v>7132</v>
      </c>
      <c r="C126" s="1">
        <v>1765</v>
      </c>
      <c r="D126" s="4">
        <v>618</v>
      </c>
      <c r="F126" s="4">
        <f>F122+1</f>
        <v>1989</v>
      </c>
      <c r="G126" s="4">
        <f>SUM(C120:C123)</f>
        <v>6694</v>
      </c>
      <c r="H126" s="4">
        <f>SUM(D120:D123)</f>
        <v>2107</v>
      </c>
      <c r="I126" s="4"/>
      <c r="J126" s="4"/>
      <c r="K126" s="4"/>
      <c r="L126" s="4"/>
      <c r="M126" s="4"/>
      <c r="N126" s="4"/>
      <c r="O126" s="4"/>
      <c r="P126" s="4"/>
      <c r="Q126" s="4"/>
    </row>
    <row r="127" spans="1:17" x14ac:dyDescent="0.25">
      <c r="A127" s="4" t="s">
        <v>86</v>
      </c>
      <c r="B127" s="1">
        <v>6429</v>
      </c>
      <c r="C127" s="1">
        <v>1204</v>
      </c>
      <c r="D127" s="4">
        <v>472</v>
      </c>
      <c r="F127" s="4"/>
      <c r="G127" s="4"/>
      <c r="I127" s="4"/>
      <c r="J127" s="4"/>
      <c r="K127" s="4"/>
      <c r="L127" s="4"/>
      <c r="M127" s="4"/>
      <c r="N127" s="4"/>
      <c r="O127" s="4"/>
      <c r="P127" s="4"/>
      <c r="Q127" s="4"/>
    </row>
    <row r="128" spans="1:17" x14ac:dyDescent="0.25">
      <c r="A128" s="4" t="s">
        <v>87</v>
      </c>
      <c r="B128" s="1">
        <v>7652</v>
      </c>
      <c r="C128" s="1">
        <v>2520</v>
      </c>
      <c r="D128" s="4">
        <v>564</v>
      </c>
      <c r="F128" s="4"/>
      <c r="G128" s="4"/>
      <c r="I128" s="4"/>
      <c r="J128" s="4"/>
      <c r="K128" s="4"/>
      <c r="L128" s="4"/>
      <c r="M128" s="4"/>
      <c r="N128" s="4"/>
      <c r="O128" s="4"/>
      <c r="P128" s="4"/>
      <c r="Q128" s="4"/>
    </row>
    <row r="129" spans="1:17" x14ac:dyDescent="0.25">
      <c r="A129" s="4" t="s">
        <v>88</v>
      </c>
      <c r="B129" s="1">
        <v>8171</v>
      </c>
      <c r="C129" s="1">
        <v>2755</v>
      </c>
      <c r="D129" s="4">
        <v>775</v>
      </c>
      <c r="F129" s="4"/>
      <c r="G129" s="4"/>
      <c r="I129" s="4"/>
      <c r="J129" s="4"/>
      <c r="K129" s="4"/>
      <c r="L129" s="4"/>
      <c r="M129" s="4"/>
      <c r="N129" s="4"/>
      <c r="O129" s="4"/>
      <c r="P129" s="4"/>
      <c r="Q129" s="4"/>
    </row>
    <row r="130" spans="1:17" x14ac:dyDescent="0.25">
      <c r="A130" s="4" t="s">
        <v>89</v>
      </c>
      <c r="B130" s="1">
        <v>8037</v>
      </c>
      <c r="C130" s="1">
        <v>1950</v>
      </c>
      <c r="D130" s="4">
        <v>660</v>
      </c>
      <c r="F130" s="4">
        <f>F126+1</f>
        <v>1990</v>
      </c>
      <c r="G130" s="4">
        <f>SUM(C124:C127)</f>
        <v>7782</v>
      </c>
      <c r="H130" s="4">
        <f>SUM(D124:D127)</f>
        <v>2335</v>
      </c>
      <c r="I130" s="4"/>
      <c r="J130" s="4"/>
      <c r="K130" s="4"/>
      <c r="L130" s="4"/>
      <c r="M130" s="4"/>
      <c r="N130" s="4"/>
      <c r="O130" s="4"/>
      <c r="P130" s="4"/>
      <c r="Q130" s="4"/>
    </row>
    <row r="131" spans="1:17" x14ac:dyDescent="0.25">
      <c r="A131" s="4" t="s">
        <v>90</v>
      </c>
      <c r="B131" s="1">
        <v>7211</v>
      </c>
      <c r="C131" s="1">
        <v>1171</v>
      </c>
      <c r="D131" s="4">
        <v>452</v>
      </c>
      <c r="F131" s="4"/>
      <c r="G131" s="4"/>
      <c r="I131" s="4"/>
      <c r="J131" s="4"/>
      <c r="K131" s="4"/>
      <c r="L131" s="4"/>
      <c r="M131" s="4"/>
      <c r="N131" s="4"/>
      <c r="O131" s="4"/>
      <c r="P131" s="4"/>
      <c r="Q131" s="4"/>
    </row>
    <row r="132" spans="1:17" x14ac:dyDescent="0.25">
      <c r="A132" s="4" t="s">
        <v>91</v>
      </c>
      <c r="B132" s="1">
        <v>8689</v>
      </c>
      <c r="C132" s="1">
        <v>2515</v>
      </c>
      <c r="D132" s="4">
        <v>698</v>
      </c>
      <c r="F132" s="4"/>
      <c r="G132" s="4"/>
      <c r="I132" s="4"/>
      <c r="J132" s="4"/>
      <c r="K132" s="4"/>
      <c r="L132" s="4"/>
      <c r="M132" s="4"/>
      <c r="N132" s="4"/>
      <c r="O132" s="4"/>
      <c r="P132" s="4"/>
      <c r="Q132" s="4"/>
    </row>
    <row r="133" spans="1:17" x14ac:dyDescent="0.25">
      <c r="A133" s="4" t="s">
        <v>92</v>
      </c>
      <c r="B133" s="1">
        <v>9595</v>
      </c>
      <c r="C133" s="1">
        <v>3000</v>
      </c>
      <c r="D133" s="4">
        <v>823</v>
      </c>
      <c r="F133" s="4"/>
      <c r="G133" s="4"/>
      <c r="I133" s="4"/>
      <c r="J133" s="4"/>
      <c r="K133" s="4"/>
      <c r="L133" s="4"/>
      <c r="M133" s="4"/>
      <c r="N133" s="4"/>
      <c r="O133" s="4"/>
      <c r="P133" s="4"/>
      <c r="Q133" s="4"/>
    </row>
    <row r="134" spans="1:17" x14ac:dyDescent="0.25">
      <c r="A134" s="4" t="s">
        <v>93</v>
      </c>
      <c r="B134" s="1">
        <v>8797</v>
      </c>
      <c r="C134" s="1">
        <v>2135</v>
      </c>
      <c r="D134" s="4">
        <v>596</v>
      </c>
      <c r="F134" s="4">
        <f>F130+1</f>
        <v>1991</v>
      </c>
      <c r="G134" s="4">
        <f>SUM(C128:C131)</f>
        <v>8396</v>
      </c>
      <c r="H134" s="4">
        <f>SUM(D128:D131)</f>
        <v>2451</v>
      </c>
      <c r="I134" s="4"/>
      <c r="J134" s="4"/>
      <c r="K134" s="4"/>
      <c r="L134" s="4"/>
      <c r="M134" s="4"/>
      <c r="N134" s="4"/>
      <c r="O134" s="4"/>
      <c r="P134" s="4"/>
      <c r="Q134" s="4"/>
    </row>
    <row r="135" spans="1:17" x14ac:dyDescent="0.25">
      <c r="A135" s="4" t="s">
        <v>94</v>
      </c>
      <c r="B135" s="1">
        <v>7930</v>
      </c>
      <c r="C135" s="1">
        <v>1375</v>
      </c>
      <c r="D135" s="4">
        <v>483</v>
      </c>
      <c r="F135" s="4"/>
      <c r="G135" s="4"/>
      <c r="I135" s="4"/>
      <c r="J135" s="4"/>
      <c r="K135" s="4"/>
      <c r="L135" s="4"/>
      <c r="M135" s="4"/>
      <c r="N135" s="4"/>
      <c r="O135" s="4"/>
      <c r="P135" s="4"/>
      <c r="Q135" s="4"/>
    </row>
    <row r="136" spans="1:17" x14ac:dyDescent="0.25">
      <c r="A136" s="4" t="s">
        <v>95</v>
      </c>
      <c r="B136" s="1">
        <v>9170</v>
      </c>
      <c r="C136" s="1">
        <v>2625</v>
      </c>
      <c r="D136" s="4">
        <v>731</v>
      </c>
      <c r="F136" s="4"/>
      <c r="G136" s="4"/>
      <c r="I136" s="4"/>
      <c r="J136" s="4"/>
      <c r="K136" s="4"/>
      <c r="L136" s="4"/>
      <c r="M136" s="4"/>
      <c r="N136" s="4"/>
      <c r="O136" s="4"/>
      <c r="P136" s="4"/>
      <c r="Q136" s="4"/>
    </row>
    <row r="137" spans="1:17" x14ac:dyDescent="0.25">
      <c r="A137" s="4" t="s">
        <v>96</v>
      </c>
      <c r="B137" s="1">
        <v>9982</v>
      </c>
      <c r="C137" s="1">
        <v>3185</v>
      </c>
      <c r="D137" s="4">
        <v>785</v>
      </c>
      <c r="F137" s="4"/>
      <c r="G137" s="4"/>
      <c r="I137" s="4"/>
      <c r="J137" s="4"/>
      <c r="K137" s="4"/>
      <c r="L137" s="4"/>
      <c r="M137" s="4"/>
      <c r="N137" s="4"/>
      <c r="O137" s="4"/>
      <c r="P137" s="4"/>
      <c r="Q137" s="4"/>
    </row>
    <row r="138" spans="1:17" x14ac:dyDescent="0.25">
      <c r="A138" s="4" t="s">
        <v>97</v>
      </c>
      <c r="B138" s="1">
        <v>9169</v>
      </c>
      <c r="C138" s="1">
        <v>2255</v>
      </c>
      <c r="D138" s="4">
        <v>685</v>
      </c>
      <c r="F138" s="4">
        <f>F134+1</f>
        <v>1992</v>
      </c>
      <c r="G138" s="4">
        <f>SUM(C132:C135)</f>
        <v>9025</v>
      </c>
      <c r="H138" s="4">
        <f>SUM(D132:D135)</f>
        <v>2600</v>
      </c>
      <c r="I138" s="4"/>
      <c r="J138" s="4"/>
      <c r="K138" s="4"/>
      <c r="L138" s="4"/>
      <c r="M138" s="4"/>
      <c r="N138" s="4"/>
      <c r="O138" s="4"/>
      <c r="P138" s="4"/>
      <c r="Q138" s="4"/>
    </row>
    <row r="139" spans="1:17" x14ac:dyDescent="0.25">
      <c r="A139" s="4" t="s">
        <v>98</v>
      </c>
      <c r="B139" s="1">
        <v>8224</v>
      </c>
      <c r="C139" s="1">
        <v>1451</v>
      </c>
      <c r="D139" s="4">
        <v>491</v>
      </c>
      <c r="F139" s="4"/>
      <c r="G139" s="4"/>
      <c r="I139" s="4"/>
      <c r="J139" s="4"/>
      <c r="K139" s="4"/>
      <c r="L139" s="4"/>
      <c r="M139" s="4"/>
      <c r="N139" s="4"/>
      <c r="O139" s="4"/>
      <c r="P139" s="4"/>
      <c r="Q139" s="4"/>
    </row>
    <row r="140" spans="1:17" x14ac:dyDescent="0.25">
      <c r="A140" s="4" t="s">
        <v>99</v>
      </c>
      <c r="B140" s="1">
        <v>9688</v>
      </c>
      <c r="C140" s="1">
        <v>2735</v>
      </c>
      <c r="D140" s="4">
        <v>814</v>
      </c>
      <c r="F140" s="4"/>
      <c r="G140" s="4"/>
      <c r="I140" s="4"/>
      <c r="J140" s="4"/>
      <c r="K140" s="4"/>
      <c r="L140" s="4"/>
      <c r="M140" s="4"/>
      <c r="N140" s="4"/>
      <c r="O140" s="4"/>
      <c r="P140" s="4"/>
      <c r="Q140" s="4"/>
    </row>
    <row r="141" spans="1:17" x14ac:dyDescent="0.25">
      <c r="A141" s="4" t="s">
        <v>100</v>
      </c>
      <c r="B141" s="1">
        <v>10711</v>
      </c>
      <c r="C141" s="1">
        <v>3335</v>
      </c>
      <c r="D141" s="4">
        <v>868</v>
      </c>
      <c r="F141" s="4"/>
      <c r="G141" s="4"/>
      <c r="I141" s="4"/>
      <c r="J141" s="4"/>
      <c r="K141" s="4"/>
      <c r="L141" s="4"/>
      <c r="M141" s="4"/>
      <c r="N141" s="4"/>
      <c r="O141" s="4"/>
      <c r="P141" s="4"/>
      <c r="Q141" s="4"/>
    </row>
    <row r="142" spans="1:17" x14ac:dyDescent="0.25">
      <c r="A142" s="4" t="s">
        <v>101</v>
      </c>
      <c r="B142" s="1">
        <v>9818</v>
      </c>
      <c r="C142" s="1">
        <v>2375</v>
      </c>
      <c r="D142" s="4">
        <v>775</v>
      </c>
      <c r="F142" s="4">
        <f>F138+1</f>
        <v>1993</v>
      </c>
      <c r="G142" s="4">
        <f>SUM(C136:C139)</f>
        <v>9516</v>
      </c>
      <c r="H142" s="4">
        <f>SUM(D136:D139)</f>
        <v>2692</v>
      </c>
      <c r="I142" s="4"/>
      <c r="J142" s="4"/>
      <c r="K142" s="4"/>
      <c r="L142" s="4"/>
      <c r="M142" s="4"/>
      <c r="N142" s="4"/>
      <c r="O142" s="4"/>
      <c r="P142" s="4"/>
      <c r="Q142" s="4"/>
    </row>
    <row r="143" spans="1:17" x14ac:dyDescent="0.25">
      <c r="A143" s="4" t="s">
        <v>102</v>
      </c>
      <c r="B143" s="1">
        <v>8721</v>
      </c>
      <c r="C143" s="1">
        <v>1524</v>
      </c>
      <c r="D143" s="4">
        <v>505</v>
      </c>
      <c r="F143" s="4"/>
      <c r="G143" s="4"/>
      <c r="I143" s="4"/>
      <c r="J143" s="4"/>
      <c r="K143" s="4"/>
      <c r="L143" s="4"/>
      <c r="M143" s="4"/>
      <c r="N143" s="4"/>
      <c r="O143" s="4"/>
      <c r="P143" s="4"/>
      <c r="Q143" s="4"/>
    </row>
    <row r="144" spans="1:17" x14ac:dyDescent="0.25">
      <c r="A144" s="4" t="s">
        <v>103</v>
      </c>
      <c r="B144" s="1">
        <v>10495</v>
      </c>
      <c r="C144" s="1">
        <v>3260</v>
      </c>
      <c r="D144" s="4">
        <v>925</v>
      </c>
      <c r="F144" s="4"/>
      <c r="G144" s="4"/>
      <c r="I144" s="4"/>
      <c r="J144" s="4"/>
      <c r="K144" s="4"/>
      <c r="L144" s="4"/>
      <c r="M144" s="4"/>
      <c r="N144" s="4"/>
      <c r="O144" s="4"/>
      <c r="P144" s="4"/>
      <c r="Q144" s="4"/>
    </row>
    <row r="145" spans="1:17" x14ac:dyDescent="0.25">
      <c r="A145" s="4" t="s">
        <v>104</v>
      </c>
      <c r="B145" s="1">
        <v>11048</v>
      </c>
      <c r="C145" s="1">
        <v>3695</v>
      </c>
      <c r="D145" s="4">
        <v>898</v>
      </c>
      <c r="F145" s="4"/>
      <c r="G145" s="4"/>
      <c r="I145" s="4"/>
      <c r="J145" s="4"/>
      <c r="K145" s="4"/>
      <c r="L145" s="4"/>
      <c r="M145" s="4"/>
      <c r="N145" s="4"/>
      <c r="O145" s="4"/>
      <c r="P145" s="4"/>
      <c r="Q145" s="4"/>
    </row>
    <row r="146" spans="1:17" x14ac:dyDescent="0.25">
      <c r="A146" s="4" t="s">
        <v>105</v>
      </c>
      <c r="B146" s="1">
        <v>10124</v>
      </c>
      <c r="C146" s="1">
        <v>2625</v>
      </c>
      <c r="D146" s="4">
        <v>857</v>
      </c>
      <c r="F146" s="4">
        <f>F142+1</f>
        <v>1994</v>
      </c>
      <c r="G146" s="4">
        <f>SUM(C140:C143)</f>
        <v>9969</v>
      </c>
      <c r="H146" s="4">
        <f>SUM(D140:D143)</f>
        <v>2962</v>
      </c>
      <c r="I146" s="4"/>
      <c r="J146" s="4"/>
      <c r="K146" s="4"/>
      <c r="L146" s="4"/>
      <c r="M146" s="4"/>
      <c r="N146" s="4"/>
      <c r="O146" s="4"/>
      <c r="P146" s="4"/>
      <c r="Q146" s="4"/>
    </row>
    <row r="147" spans="1:17" x14ac:dyDescent="0.25">
      <c r="A147" s="4" t="s">
        <v>106</v>
      </c>
      <c r="B147" s="1">
        <v>8822</v>
      </c>
      <c r="C147" s="1">
        <v>1689</v>
      </c>
      <c r="D147" s="4">
        <v>507</v>
      </c>
      <c r="F147" s="4"/>
      <c r="G147" s="4"/>
      <c r="I147" s="4"/>
      <c r="J147" s="4"/>
      <c r="K147" s="4"/>
      <c r="L147" s="4"/>
      <c r="M147" s="4"/>
      <c r="N147" s="4"/>
      <c r="O147" s="4"/>
      <c r="P147" s="4"/>
      <c r="Q147" s="4"/>
    </row>
    <row r="148" spans="1:17" x14ac:dyDescent="0.25">
      <c r="A148" s="4" t="s">
        <v>107</v>
      </c>
      <c r="B148" s="1">
        <v>10434</v>
      </c>
      <c r="C148" s="1">
        <v>3315</v>
      </c>
      <c r="D148" s="4">
        <v>982</v>
      </c>
      <c r="F148" s="4"/>
      <c r="G148" s="4"/>
      <c r="I148" s="4"/>
      <c r="J148" s="4"/>
      <c r="K148" s="4"/>
      <c r="L148" s="4"/>
      <c r="M148" s="4"/>
      <c r="N148" s="4"/>
      <c r="O148" s="4"/>
      <c r="P148" s="4"/>
      <c r="Q148" s="4"/>
    </row>
    <row r="149" spans="1:17" x14ac:dyDescent="0.25">
      <c r="A149" s="4" t="s">
        <v>108</v>
      </c>
      <c r="B149" s="1">
        <v>11158</v>
      </c>
      <c r="C149" s="1">
        <v>3895</v>
      </c>
      <c r="D149" s="4">
        <v>962</v>
      </c>
      <c r="F149" s="4"/>
      <c r="G149" s="4"/>
      <c r="I149" s="4"/>
      <c r="J149" s="4"/>
      <c r="K149" s="4"/>
      <c r="L149" s="4"/>
      <c r="M149" s="4"/>
      <c r="N149" s="4"/>
      <c r="O149" s="4"/>
      <c r="P149" s="4"/>
      <c r="Q149" s="4"/>
    </row>
    <row r="150" spans="1:17" x14ac:dyDescent="0.25">
      <c r="A150" s="4" t="s">
        <v>109</v>
      </c>
      <c r="B150" s="1">
        <v>9845</v>
      </c>
      <c r="C150" s="1">
        <v>2565</v>
      </c>
      <c r="D150" s="4">
        <v>802</v>
      </c>
      <c r="F150" s="4">
        <f>F146+1</f>
        <v>1995</v>
      </c>
      <c r="G150" s="4">
        <f>SUM(C144:C147)</f>
        <v>11269</v>
      </c>
      <c r="H150" s="4">
        <f>SUM(D144:D147)</f>
        <v>3187</v>
      </c>
      <c r="I150" s="4"/>
      <c r="J150" s="4"/>
      <c r="K150" s="4"/>
      <c r="L150" s="4"/>
      <c r="M150" s="4"/>
      <c r="N150" s="4"/>
      <c r="O150" s="4"/>
      <c r="P150" s="4"/>
      <c r="Q150" s="4"/>
    </row>
    <row r="151" spans="1:17" x14ac:dyDescent="0.25">
      <c r="A151" s="4" t="s">
        <v>110</v>
      </c>
      <c r="B151" s="1">
        <v>8543</v>
      </c>
      <c r="C151" s="1">
        <v>1645</v>
      </c>
      <c r="D151" s="4">
        <v>595</v>
      </c>
      <c r="F151" s="4"/>
      <c r="G151" s="4"/>
      <c r="I151" s="4"/>
      <c r="J151" s="4"/>
      <c r="K151" s="4"/>
      <c r="L151" s="4"/>
      <c r="M151" s="4"/>
      <c r="N151" s="4"/>
      <c r="O151" s="4"/>
      <c r="P151" s="4"/>
      <c r="Q151" s="4"/>
    </row>
    <row r="152" spans="1:17" x14ac:dyDescent="0.25">
      <c r="A152" s="4" t="s">
        <v>111</v>
      </c>
      <c r="B152" s="1">
        <v>11577</v>
      </c>
      <c r="C152" s="1">
        <v>3370</v>
      </c>
      <c r="D152" s="1">
        <v>1015</v>
      </c>
      <c r="F152" s="4"/>
      <c r="G152" s="4"/>
      <c r="I152" s="4"/>
      <c r="J152" s="4"/>
      <c r="K152" s="4"/>
      <c r="L152" s="4"/>
      <c r="M152" s="4"/>
      <c r="N152" s="4"/>
      <c r="O152" s="4"/>
      <c r="P152" s="4"/>
      <c r="Q152" s="4"/>
    </row>
    <row r="153" spans="1:17" x14ac:dyDescent="0.25">
      <c r="A153" s="4" t="s">
        <v>112</v>
      </c>
      <c r="B153" s="1">
        <v>12400</v>
      </c>
      <c r="C153" s="1">
        <v>4125</v>
      </c>
      <c r="D153" s="1">
        <v>1054</v>
      </c>
      <c r="F153" s="4"/>
      <c r="G153" s="4"/>
      <c r="I153" s="4"/>
      <c r="J153" s="4"/>
      <c r="K153" s="4"/>
      <c r="L153" s="4"/>
      <c r="M153" s="4"/>
      <c r="N153" s="4"/>
      <c r="O153" s="4"/>
      <c r="P153" s="4"/>
      <c r="Q153" s="4"/>
    </row>
    <row r="154" spans="1:17" x14ac:dyDescent="0.25">
      <c r="A154" s="4" t="s">
        <v>113</v>
      </c>
      <c r="B154" s="1">
        <v>10464</v>
      </c>
      <c r="C154" s="1">
        <v>2795</v>
      </c>
      <c r="D154" s="4">
        <v>953</v>
      </c>
      <c r="F154" s="4">
        <f>F150+1</f>
        <v>1996</v>
      </c>
      <c r="G154" s="4">
        <f>SUM(C148:C151)</f>
        <v>11420</v>
      </c>
      <c r="H154" s="4">
        <f>SUM(D148:D151)</f>
        <v>3341</v>
      </c>
      <c r="I154" s="4"/>
      <c r="J154" s="4"/>
      <c r="K154" s="4"/>
      <c r="L154" s="4"/>
      <c r="M154" s="4"/>
      <c r="N154" s="4"/>
      <c r="O154" s="4"/>
      <c r="P154" s="4"/>
      <c r="Q154" s="4"/>
    </row>
    <row r="155" spans="1:17" x14ac:dyDescent="0.25">
      <c r="A155" s="4" t="s">
        <v>114</v>
      </c>
      <c r="B155" s="1">
        <v>7588</v>
      </c>
      <c r="C155" s="1">
        <v>1655</v>
      </c>
      <c r="D155" s="4">
        <v>633</v>
      </c>
      <c r="F155" s="4"/>
      <c r="G155" s="4"/>
      <c r="I155" s="4"/>
      <c r="J155" s="4"/>
      <c r="K155" s="4"/>
      <c r="L155" s="4"/>
      <c r="M155" s="4"/>
      <c r="N155" s="4"/>
      <c r="O155" s="4"/>
      <c r="P155" s="4"/>
      <c r="Q155" s="4"/>
    </row>
    <row r="156" spans="1:17" x14ac:dyDescent="0.25">
      <c r="A156" s="4" t="s">
        <v>115</v>
      </c>
      <c r="B156" s="1">
        <v>11742</v>
      </c>
      <c r="C156" s="1">
        <v>4065</v>
      </c>
      <c r="D156" s="1">
        <v>1084</v>
      </c>
      <c r="F156" s="4"/>
      <c r="G156" s="4"/>
      <c r="I156" s="4"/>
      <c r="J156" s="4"/>
      <c r="K156" s="4"/>
      <c r="L156" s="4"/>
      <c r="M156" s="4"/>
      <c r="N156" s="4"/>
      <c r="O156" s="4"/>
      <c r="P156" s="4"/>
      <c r="Q156" s="4"/>
    </row>
    <row r="157" spans="1:17" x14ac:dyDescent="0.25">
      <c r="A157" s="4" t="s">
        <v>116</v>
      </c>
      <c r="B157" s="1">
        <v>12704</v>
      </c>
      <c r="C157" s="1">
        <v>4490</v>
      </c>
      <c r="D157" s="1">
        <v>1226</v>
      </c>
      <c r="F157" s="4"/>
      <c r="G157" s="4"/>
      <c r="I157" s="4"/>
      <c r="J157" s="4"/>
      <c r="K157" s="4"/>
      <c r="L157" s="4"/>
      <c r="M157" s="4"/>
      <c r="N157" s="4"/>
      <c r="O157" s="4"/>
      <c r="P157" s="4"/>
      <c r="Q157" s="4"/>
    </row>
    <row r="158" spans="1:17" x14ac:dyDescent="0.25">
      <c r="A158" s="4" t="s">
        <v>117</v>
      </c>
      <c r="B158" s="1">
        <v>10880</v>
      </c>
      <c r="C158" s="1">
        <v>3345</v>
      </c>
      <c r="D158" s="1">
        <v>1064</v>
      </c>
      <c r="F158" s="4">
        <f>F154+1</f>
        <v>1997</v>
      </c>
      <c r="G158" s="4">
        <f>SUM(C152:C155)</f>
        <v>11945</v>
      </c>
      <c r="H158" s="4">
        <f>SUM(D152:D155)</f>
        <v>3655</v>
      </c>
      <c r="I158" s="4"/>
      <c r="J158" s="4"/>
      <c r="K158" s="4"/>
      <c r="L158" s="4"/>
      <c r="M158" s="4"/>
      <c r="N158" s="4"/>
      <c r="O158" s="4"/>
      <c r="P158" s="4"/>
      <c r="Q158" s="4"/>
    </row>
    <row r="159" spans="1:17" x14ac:dyDescent="0.25">
      <c r="A159" s="4" t="s">
        <v>118</v>
      </c>
      <c r="B159" s="1">
        <v>8139</v>
      </c>
      <c r="C159" s="1">
        <v>2280</v>
      </c>
      <c r="D159" s="4">
        <v>726</v>
      </c>
      <c r="F159" s="4"/>
      <c r="G159" s="4"/>
      <c r="I159" s="4"/>
      <c r="J159" s="4"/>
      <c r="K159" s="4"/>
      <c r="L159" s="4"/>
      <c r="M159" s="4"/>
      <c r="N159" s="4"/>
      <c r="O159" s="4"/>
      <c r="P159" s="4"/>
      <c r="Q159" s="4"/>
    </row>
    <row r="160" spans="1:17" x14ac:dyDescent="0.25">
      <c r="A160" s="4" t="s">
        <v>119</v>
      </c>
      <c r="B160" s="1">
        <v>12498</v>
      </c>
      <c r="C160" s="1">
        <v>4540</v>
      </c>
      <c r="D160" s="1">
        <v>1312</v>
      </c>
      <c r="F160" s="4"/>
      <c r="G160" s="4"/>
      <c r="I160" s="4"/>
      <c r="J160" s="4"/>
      <c r="K160" s="4"/>
      <c r="L160" s="4"/>
      <c r="M160" s="4"/>
      <c r="N160" s="4"/>
      <c r="O160" s="4"/>
      <c r="P160" s="4"/>
      <c r="Q160" s="4"/>
    </row>
    <row r="161" spans="1:17" x14ac:dyDescent="0.25">
      <c r="A161" s="4" t="s">
        <v>120</v>
      </c>
      <c r="B161" s="1">
        <v>13369</v>
      </c>
      <c r="C161" s="1">
        <v>5051</v>
      </c>
      <c r="D161" s="1">
        <v>1318</v>
      </c>
      <c r="F161" s="4"/>
      <c r="G161" s="4"/>
      <c r="I161" s="4"/>
      <c r="J161" s="4"/>
      <c r="K161" s="4"/>
      <c r="L161" s="4"/>
      <c r="M161" s="4"/>
      <c r="N161" s="4"/>
      <c r="O161" s="4"/>
      <c r="P161" s="4"/>
      <c r="Q161" s="4"/>
    </row>
    <row r="162" spans="1:17" x14ac:dyDescent="0.25">
      <c r="A162" s="4" t="s">
        <v>121</v>
      </c>
      <c r="B162" s="1">
        <v>11240</v>
      </c>
      <c r="C162" s="1">
        <v>3744</v>
      </c>
      <c r="D162" s="1">
        <v>1254</v>
      </c>
      <c r="F162" s="4">
        <f>F158+1</f>
        <v>1998</v>
      </c>
      <c r="G162" s="4">
        <f>SUM(C156:C159)</f>
        <v>14180</v>
      </c>
      <c r="H162" s="4">
        <f>SUM(D156:D159)</f>
        <v>4100</v>
      </c>
      <c r="I162" s="4"/>
      <c r="J162" s="4"/>
      <c r="K162" s="4"/>
      <c r="L162" s="4"/>
      <c r="M162" s="4"/>
      <c r="N162" s="4"/>
      <c r="O162" s="4"/>
      <c r="P162" s="4"/>
      <c r="Q162" s="4"/>
    </row>
    <row r="163" spans="1:17" x14ac:dyDescent="0.25">
      <c r="A163" s="4" t="s">
        <v>122</v>
      </c>
      <c r="B163" s="1">
        <v>8614</v>
      </c>
      <c r="C163" s="1">
        <v>2855</v>
      </c>
      <c r="D163" s="4">
        <v>926</v>
      </c>
      <c r="F163" s="4"/>
      <c r="G163" s="4"/>
      <c r="I163" s="4"/>
      <c r="J163" s="4"/>
      <c r="K163" s="4"/>
      <c r="L163" s="4"/>
      <c r="M163" s="4"/>
      <c r="N163" s="4"/>
      <c r="O163" s="4"/>
      <c r="P163" s="4"/>
      <c r="Q163" s="4"/>
    </row>
    <row r="164" spans="1:17" x14ac:dyDescent="0.25">
      <c r="A164" s="4" t="s">
        <v>123</v>
      </c>
      <c r="B164" s="1">
        <v>13698</v>
      </c>
      <c r="C164" s="1">
        <v>5525</v>
      </c>
      <c r="D164" s="1">
        <v>1454</v>
      </c>
      <c r="F164" s="4"/>
      <c r="G164" s="4"/>
      <c r="I164" s="4"/>
      <c r="J164" s="4"/>
      <c r="K164" s="4"/>
      <c r="L164" s="4"/>
      <c r="M164" s="4"/>
      <c r="N164" s="4"/>
      <c r="O164" s="4"/>
      <c r="P164" s="4"/>
      <c r="Q164" s="4"/>
    </row>
    <row r="165" spans="1:17" x14ac:dyDescent="0.25">
      <c r="A165" s="4" t="s">
        <v>124</v>
      </c>
      <c r="B165" s="1">
        <v>14860</v>
      </c>
      <c r="C165" s="1">
        <v>6142</v>
      </c>
      <c r="D165" s="1">
        <v>1623</v>
      </c>
      <c r="F165" s="4"/>
      <c r="G165" s="4"/>
      <c r="I165" s="4"/>
      <c r="J165" s="4"/>
      <c r="K165" s="4"/>
      <c r="L165" s="4"/>
      <c r="M165" s="4"/>
      <c r="N165" s="4"/>
      <c r="O165" s="4"/>
      <c r="P165" s="4"/>
      <c r="Q165" s="4"/>
    </row>
    <row r="166" spans="1:17" x14ac:dyDescent="0.25">
      <c r="A166" s="4" t="s">
        <v>125</v>
      </c>
      <c r="B166" s="1">
        <v>12429</v>
      </c>
      <c r="C166" s="1">
        <v>4587</v>
      </c>
      <c r="D166" s="1">
        <v>1543</v>
      </c>
      <c r="F166" s="4">
        <f>F162+1</f>
        <v>1999</v>
      </c>
      <c r="G166" s="4">
        <f>SUM(C160:C163)</f>
        <v>16190</v>
      </c>
      <c r="H166" s="4">
        <f>SUM(D160:D163)</f>
        <v>4810</v>
      </c>
      <c r="I166" s="4"/>
      <c r="J166" s="4"/>
      <c r="K166" s="4"/>
      <c r="L166" s="4"/>
      <c r="M166" s="4"/>
      <c r="N166" s="4"/>
      <c r="O166" s="4"/>
      <c r="P166" s="4"/>
      <c r="Q166" s="4"/>
    </row>
    <row r="167" spans="1:17" x14ac:dyDescent="0.25">
      <c r="A167" s="4" t="s">
        <v>126</v>
      </c>
      <c r="B167" s="1">
        <v>8761</v>
      </c>
      <c r="C167" s="1">
        <v>2970</v>
      </c>
      <c r="D167" s="1">
        <v>1077</v>
      </c>
      <c r="F167" s="4"/>
      <c r="G167" s="4"/>
      <c r="I167" s="4"/>
      <c r="J167" s="4"/>
      <c r="K167" s="4"/>
      <c r="L167" s="4"/>
      <c r="M167" s="4"/>
      <c r="N167" s="4"/>
      <c r="O167" s="4"/>
      <c r="P167" s="4"/>
      <c r="Q167" s="4"/>
    </row>
    <row r="168" spans="1:17" x14ac:dyDescent="0.25">
      <c r="A168" s="4" t="s">
        <v>127</v>
      </c>
      <c r="B168" s="1">
        <v>14756</v>
      </c>
      <c r="C168" s="1">
        <v>6303</v>
      </c>
      <c r="D168" s="1">
        <v>1792</v>
      </c>
      <c r="F168" s="4"/>
      <c r="G168" s="4"/>
      <c r="I168" s="4"/>
      <c r="J168" s="4"/>
      <c r="K168" s="4"/>
      <c r="L168" s="4"/>
      <c r="M168" s="4"/>
      <c r="N168" s="4"/>
      <c r="O168" s="4"/>
      <c r="P168" s="4"/>
      <c r="Q168" s="4"/>
    </row>
    <row r="169" spans="1:17" x14ac:dyDescent="0.25">
      <c r="A169" s="4" t="s">
        <v>128</v>
      </c>
      <c r="B169" s="1">
        <v>15955</v>
      </c>
      <c r="C169" s="1">
        <v>7006</v>
      </c>
      <c r="D169" s="1">
        <v>1911</v>
      </c>
      <c r="F169" s="4"/>
      <c r="G169" s="4"/>
      <c r="I169" s="4"/>
      <c r="J169" s="4"/>
      <c r="K169" s="4"/>
      <c r="L169" s="4"/>
      <c r="M169" s="4"/>
      <c r="N169" s="4"/>
      <c r="O169" s="4"/>
      <c r="P169" s="4"/>
      <c r="Q169" s="4"/>
    </row>
    <row r="170" spans="1:17" x14ac:dyDescent="0.25">
      <c r="A170" s="4" t="s">
        <v>129</v>
      </c>
      <c r="B170" s="1">
        <v>13003</v>
      </c>
      <c r="C170" s="1">
        <v>5229</v>
      </c>
      <c r="D170" s="1">
        <v>1607</v>
      </c>
      <c r="F170" s="4">
        <f>F166+1</f>
        <v>2000</v>
      </c>
      <c r="G170" s="4">
        <f>SUM(C164:C167)</f>
        <v>19224</v>
      </c>
      <c r="H170" s="4">
        <f>SUM(D164:D167)</f>
        <v>5697</v>
      </c>
      <c r="I170" s="4"/>
      <c r="J170" s="4"/>
      <c r="K170" s="4"/>
      <c r="L170" s="4"/>
      <c r="M170" s="4"/>
      <c r="N170" s="4"/>
      <c r="O170" s="4"/>
      <c r="P170" s="4"/>
      <c r="Q170" s="4"/>
    </row>
    <row r="171" spans="1:17" x14ac:dyDescent="0.25">
      <c r="A171" s="4" t="s">
        <v>130</v>
      </c>
      <c r="B171" s="1">
        <v>9464</v>
      </c>
      <c r="C171" s="1">
        <v>3567</v>
      </c>
      <c r="D171" s="1">
        <v>1206</v>
      </c>
      <c r="F171" s="4"/>
      <c r="G171" s="4"/>
      <c r="I171" s="4"/>
      <c r="J171" s="4"/>
      <c r="K171" s="4"/>
      <c r="L171" s="4"/>
      <c r="M171" s="4"/>
      <c r="N171" s="4"/>
      <c r="O171" s="4"/>
      <c r="P171" s="4"/>
      <c r="Q171" s="4"/>
    </row>
    <row r="172" spans="1:17" x14ac:dyDescent="0.25">
      <c r="A172" s="4" t="s">
        <v>131</v>
      </c>
      <c r="B172" s="1">
        <v>16072</v>
      </c>
      <c r="C172" s="1">
        <v>7586</v>
      </c>
      <c r="D172" s="1">
        <v>1973</v>
      </c>
      <c r="F172" s="4"/>
      <c r="G172" s="4"/>
      <c r="I172" s="4"/>
      <c r="J172" s="4"/>
      <c r="K172" s="4"/>
      <c r="L172" s="4"/>
      <c r="M172" s="4"/>
      <c r="N172" s="4"/>
      <c r="O172" s="4"/>
      <c r="P172" s="4"/>
      <c r="Q172" s="4"/>
    </row>
    <row r="173" spans="1:17" x14ac:dyDescent="0.25">
      <c r="A173" s="4" t="s">
        <v>132</v>
      </c>
      <c r="B173" s="1">
        <v>16855</v>
      </c>
      <c r="C173" s="1">
        <v>7817</v>
      </c>
      <c r="D173" s="1">
        <v>2026</v>
      </c>
      <c r="F173" s="4"/>
      <c r="G173" s="4"/>
      <c r="I173" s="4"/>
      <c r="J173" s="4"/>
      <c r="K173" s="4"/>
      <c r="L173" s="4"/>
      <c r="M173" s="4"/>
      <c r="N173" s="4"/>
      <c r="O173" s="4"/>
      <c r="P173" s="4"/>
      <c r="Q173" s="4"/>
    </row>
    <row r="174" spans="1:17" x14ac:dyDescent="0.25">
      <c r="A174" s="4" t="s">
        <v>133</v>
      </c>
      <c r="B174" s="1">
        <v>14003</v>
      </c>
      <c r="C174" s="1">
        <v>5877</v>
      </c>
      <c r="D174" s="1">
        <v>1833</v>
      </c>
      <c r="F174" s="4">
        <f>F170+1</f>
        <v>2001</v>
      </c>
      <c r="G174" s="4">
        <f>SUM(C168:C171)</f>
        <v>22105</v>
      </c>
      <c r="H174" s="4">
        <f>SUM(D168:D171)</f>
        <v>6516</v>
      </c>
      <c r="I174" s="4"/>
      <c r="J174" s="4"/>
      <c r="K174" s="4"/>
      <c r="L174" s="4"/>
      <c r="M174" s="4"/>
      <c r="N174" s="4"/>
      <c r="O174" s="4"/>
      <c r="P174" s="4"/>
      <c r="Q174" s="4"/>
    </row>
    <row r="175" spans="1:17" x14ac:dyDescent="0.25">
      <c r="A175" s="4" t="s">
        <v>134</v>
      </c>
      <c r="B175" s="1">
        <v>10373</v>
      </c>
      <c r="C175" s="1">
        <v>4070</v>
      </c>
      <c r="D175" s="1">
        <v>1345</v>
      </c>
      <c r="F175" s="4"/>
      <c r="G175" s="4"/>
      <c r="I175" s="4"/>
      <c r="J175" s="4"/>
      <c r="K175" s="4"/>
      <c r="L175" s="4"/>
      <c r="M175" s="4"/>
      <c r="N175" s="4"/>
      <c r="O175" s="4"/>
      <c r="P175" s="4"/>
      <c r="Q175" s="4"/>
    </row>
    <row r="176" spans="1:17" x14ac:dyDescent="0.25">
      <c r="A176" s="4" t="s">
        <v>135</v>
      </c>
      <c r="B176" s="1">
        <v>16395</v>
      </c>
      <c r="C176" s="1">
        <v>7486</v>
      </c>
      <c r="D176" s="1">
        <v>2230</v>
      </c>
      <c r="F176" s="4"/>
      <c r="G176" s="4"/>
      <c r="I176" s="4"/>
      <c r="J176" s="4"/>
      <c r="K176" s="4"/>
      <c r="L176" s="4"/>
      <c r="M176" s="4"/>
      <c r="N176" s="4"/>
      <c r="O176" s="4"/>
      <c r="P176" s="4"/>
      <c r="Q176" s="4"/>
    </row>
    <row r="177" spans="1:17" x14ac:dyDescent="0.25">
      <c r="A177" s="4" t="s">
        <v>136</v>
      </c>
      <c r="B177" s="1">
        <v>17808</v>
      </c>
      <c r="C177" s="1">
        <v>8320</v>
      </c>
      <c r="D177" s="1">
        <v>2294</v>
      </c>
      <c r="F177" s="4"/>
      <c r="G177" s="4"/>
      <c r="I177" s="4"/>
      <c r="J177" s="4"/>
      <c r="K177" s="4"/>
      <c r="L177" s="4"/>
      <c r="M177" s="4"/>
      <c r="N177" s="4"/>
      <c r="O177" s="4"/>
      <c r="P177" s="4"/>
      <c r="Q177" s="4"/>
    </row>
    <row r="178" spans="1:17" x14ac:dyDescent="0.25">
      <c r="A178" s="4" t="s">
        <v>137</v>
      </c>
      <c r="B178" s="1">
        <v>15004</v>
      </c>
      <c r="C178" s="1">
        <v>6643</v>
      </c>
      <c r="D178" s="1">
        <v>2028</v>
      </c>
      <c r="F178" s="4">
        <f>F174+1</f>
        <v>2002</v>
      </c>
      <c r="G178" s="4">
        <f>SUM(C172:C175)</f>
        <v>25350</v>
      </c>
      <c r="H178" s="4">
        <f>SUM(D172:D175)</f>
        <v>7177</v>
      </c>
      <c r="I178" s="4"/>
      <c r="J178" s="4"/>
      <c r="K178" s="4"/>
      <c r="L178" s="4"/>
      <c r="M178" s="4"/>
      <c r="N178" s="4"/>
      <c r="O178" s="4"/>
      <c r="P178" s="4"/>
      <c r="Q178" s="4"/>
    </row>
    <row r="179" spans="1:17" x14ac:dyDescent="0.25">
      <c r="A179" s="4" t="s">
        <v>138</v>
      </c>
      <c r="B179" s="1">
        <v>11197</v>
      </c>
      <c r="C179" s="1">
        <v>4772</v>
      </c>
      <c r="D179" s="1">
        <v>1435</v>
      </c>
      <c r="F179" s="4"/>
      <c r="G179" s="4"/>
      <c r="I179" s="4"/>
      <c r="J179" s="4"/>
      <c r="K179" s="4"/>
      <c r="L179" s="4"/>
      <c r="M179" s="4"/>
      <c r="N179" s="4"/>
      <c r="O179" s="4"/>
      <c r="P179" s="4"/>
      <c r="Q179" s="4"/>
    </row>
    <row r="180" spans="1:17" x14ac:dyDescent="0.25">
      <c r="A180" s="4" t="s">
        <v>139</v>
      </c>
      <c r="B180" s="1">
        <v>17167</v>
      </c>
      <c r="C180" s="1">
        <v>7882</v>
      </c>
      <c r="D180" s="1">
        <v>2406</v>
      </c>
      <c r="F180" s="4"/>
      <c r="G180" s="4"/>
      <c r="I180" s="4"/>
      <c r="J180" s="4"/>
      <c r="K180" s="4"/>
      <c r="L180" s="4"/>
      <c r="M180" s="4"/>
      <c r="N180" s="4"/>
      <c r="O180" s="4"/>
      <c r="P180" s="4"/>
      <c r="Q180" s="4"/>
    </row>
    <row r="181" spans="1:17" x14ac:dyDescent="0.25">
      <c r="A181" s="4" t="s">
        <v>140</v>
      </c>
      <c r="B181" s="1">
        <v>18319</v>
      </c>
      <c r="C181" s="1">
        <v>8685</v>
      </c>
      <c r="D181" s="1">
        <v>2438</v>
      </c>
      <c r="F181" s="4"/>
      <c r="G181" s="4"/>
      <c r="I181" s="4"/>
      <c r="J181" s="4"/>
      <c r="K181" s="4"/>
      <c r="L181" s="4"/>
      <c r="M181" s="4"/>
      <c r="N181" s="4"/>
      <c r="O181" s="4"/>
      <c r="P181" s="4"/>
      <c r="Q181" s="4"/>
    </row>
    <row r="182" spans="1:17" x14ac:dyDescent="0.25">
      <c r="A182" s="4" t="s">
        <v>141</v>
      </c>
      <c r="B182" s="1">
        <v>15220</v>
      </c>
      <c r="C182" s="1">
        <v>6859</v>
      </c>
      <c r="D182" s="1">
        <v>2063</v>
      </c>
      <c r="F182" s="4">
        <f>F178+1</f>
        <v>2003</v>
      </c>
      <c r="G182" s="4">
        <f>SUM(C176:C179)</f>
        <v>27221</v>
      </c>
      <c r="H182" s="4">
        <f>SUM(D176:D179)</f>
        <v>7987</v>
      </c>
      <c r="I182" s="4"/>
      <c r="J182" s="4"/>
      <c r="K182" s="4"/>
      <c r="L182" s="4"/>
      <c r="M182" s="4"/>
      <c r="N182" s="4"/>
      <c r="O182" s="4"/>
      <c r="P182" s="4"/>
      <c r="Q182" s="4"/>
    </row>
    <row r="183" spans="1:17" x14ac:dyDescent="0.25">
      <c r="A183" s="4" t="s">
        <v>142</v>
      </c>
      <c r="B183" s="1">
        <v>11416</v>
      </c>
      <c r="C183" s="1">
        <v>5014</v>
      </c>
      <c r="D183" s="1">
        <v>1458</v>
      </c>
      <c r="F183" s="4"/>
      <c r="G183" s="4"/>
      <c r="I183" s="4"/>
      <c r="J183" s="4"/>
      <c r="K183" s="4"/>
      <c r="L183" s="4"/>
      <c r="M183" s="4"/>
      <c r="N183" s="4"/>
      <c r="O183" s="4"/>
      <c r="P183" s="4"/>
      <c r="Q183" s="4"/>
    </row>
    <row r="184" spans="1:17" x14ac:dyDescent="0.25">
      <c r="A184" s="4" t="s">
        <v>143</v>
      </c>
      <c r="B184" s="1">
        <v>18230</v>
      </c>
      <c r="C184" s="1">
        <v>8386</v>
      </c>
      <c r="D184" s="1">
        <v>2502</v>
      </c>
      <c r="F184" s="4"/>
      <c r="G184" s="4"/>
      <c r="I184" s="4"/>
      <c r="J184" s="4"/>
      <c r="K184" s="4"/>
      <c r="L184" s="4"/>
      <c r="M184" s="4"/>
      <c r="N184" s="4"/>
      <c r="O184" s="4"/>
      <c r="P184" s="4"/>
      <c r="Q184" s="4"/>
    </row>
    <row r="185" spans="1:17" x14ac:dyDescent="0.25">
      <c r="A185" s="4" t="s">
        <v>144</v>
      </c>
      <c r="B185" s="1">
        <v>19593</v>
      </c>
      <c r="C185" s="1">
        <v>9326</v>
      </c>
      <c r="D185" s="1">
        <v>2646</v>
      </c>
      <c r="F185" s="4"/>
      <c r="G185" s="4"/>
      <c r="I185" s="4"/>
      <c r="J185" s="4"/>
      <c r="K185" s="4"/>
      <c r="L185" s="4"/>
      <c r="M185" s="4"/>
      <c r="N185" s="4"/>
      <c r="O185" s="4"/>
      <c r="P185" s="4"/>
      <c r="Q185" s="4"/>
    </row>
    <row r="186" spans="1:17" x14ac:dyDescent="0.25">
      <c r="A186" s="4" t="s">
        <v>145</v>
      </c>
      <c r="B186" s="1">
        <v>15866</v>
      </c>
      <c r="C186" s="1">
        <v>7194</v>
      </c>
      <c r="D186" s="1">
        <v>2146</v>
      </c>
      <c r="F186" s="4">
        <f>F182+1</f>
        <v>2004</v>
      </c>
      <c r="G186" s="4">
        <f>SUM(C180:C183)</f>
        <v>28440</v>
      </c>
      <c r="H186" s="4">
        <f>SUM(D180:D183)</f>
        <v>8365</v>
      </c>
      <c r="I186" s="4"/>
      <c r="J186" s="4"/>
      <c r="K186" s="4"/>
      <c r="L186" s="4"/>
      <c r="M186" s="4"/>
      <c r="N186" s="4"/>
      <c r="O186" s="4"/>
      <c r="P186" s="4"/>
      <c r="Q186" s="4"/>
    </row>
    <row r="187" spans="1:17" x14ac:dyDescent="0.25">
      <c r="A187" s="4" t="s">
        <v>146</v>
      </c>
      <c r="B187" s="1">
        <v>11685</v>
      </c>
      <c r="C187" s="1">
        <v>5108</v>
      </c>
      <c r="D187" s="1">
        <v>1526</v>
      </c>
      <c r="F187" s="4"/>
      <c r="G187" s="4"/>
      <c r="I187" s="4"/>
      <c r="J187" s="4"/>
      <c r="K187" s="4"/>
      <c r="L187" s="4"/>
      <c r="M187" s="4"/>
      <c r="N187" s="4"/>
      <c r="O187" s="4"/>
      <c r="P187" s="4"/>
      <c r="Q187" s="4"/>
    </row>
    <row r="188" spans="1:17" x14ac:dyDescent="0.25">
      <c r="A188" s="4" t="s">
        <v>147</v>
      </c>
      <c r="B188" s="1">
        <v>19071</v>
      </c>
      <c r="C188" s="1">
        <v>9069</v>
      </c>
      <c r="D188" s="1">
        <v>2563</v>
      </c>
      <c r="F188" s="4"/>
      <c r="G188" s="4"/>
      <c r="I188" s="4"/>
      <c r="J188" s="4"/>
      <c r="K188" s="4"/>
      <c r="L188" s="4"/>
      <c r="M188" s="4"/>
      <c r="N188" s="4"/>
      <c r="O188" s="4"/>
      <c r="P188" s="4"/>
      <c r="Q188" s="4"/>
    </row>
    <row r="189" spans="1:17" x14ac:dyDescent="0.25">
      <c r="A189" s="4" t="s">
        <v>148</v>
      </c>
      <c r="B189" s="1">
        <v>20245</v>
      </c>
      <c r="C189" s="1">
        <v>9792</v>
      </c>
      <c r="D189" s="1">
        <v>2715</v>
      </c>
      <c r="F189" s="4"/>
      <c r="G189" s="4"/>
      <c r="I189" s="4"/>
      <c r="J189" s="4"/>
      <c r="K189" s="4"/>
      <c r="L189" s="4"/>
      <c r="M189" s="4"/>
      <c r="N189" s="4"/>
      <c r="O189" s="4"/>
      <c r="P189" s="4"/>
      <c r="Q189" s="4"/>
    </row>
    <row r="190" spans="1:17" x14ac:dyDescent="0.25">
      <c r="A190" s="4" t="s">
        <v>149</v>
      </c>
      <c r="B190" s="1">
        <v>16600</v>
      </c>
      <c r="C190" s="1">
        <v>7647</v>
      </c>
      <c r="D190" s="1">
        <v>2228</v>
      </c>
      <c r="F190" s="4">
        <f>F186+1</f>
        <v>2005</v>
      </c>
      <c r="G190" s="4">
        <f>SUM(C184:C187)</f>
        <v>30014</v>
      </c>
      <c r="H190" s="4">
        <f>SUM(D184:D187)</f>
        <v>8820</v>
      </c>
      <c r="I190" s="4"/>
      <c r="J190" s="4"/>
      <c r="K190" s="4"/>
      <c r="L190" s="4"/>
      <c r="M190" s="4"/>
      <c r="N190" s="4"/>
      <c r="O190" s="4"/>
      <c r="P190" s="4"/>
      <c r="Q190" s="4"/>
    </row>
    <row r="191" spans="1:17" x14ac:dyDescent="0.25">
      <c r="A191" s="4" t="s">
        <v>150</v>
      </c>
      <c r="B191" s="1">
        <v>12206</v>
      </c>
      <c r="C191" s="1">
        <v>5467</v>
      </c>
      <c r="D191" s="1">
        <v>1506</v>
      </c>
      <c r="F191" s="4"/>
      <c r="G191" s="4"/>
      <c r="I191" s="4"/>
      <c r="J191" s="4"/>
      <c r="K191" s="4"/>
      <c r="L191" s="4"/>
      <c r="M191" s="4"/>
      <c r="N191" s="4"/>
      <c r="O191" s="4"/>
      <c r="P191" s="4"/>
      <c r="Q191" s="4"/>
    </row>
    <row r="192" spans="1:17" x14ac:dyDescent="0.25">
      <c r="A192" s="4" t="s">
        <v>151</v>
      </c>
      <c r="B192" s="1">
        <v>20527</v>
      </c>
      <c r="C192" s="1">
        <v>10051</v>
      </c>
      <c r="D192" s="1">
        <v>2488</v>
      </c>
      <c r="F192" s="4"/>
      <c r="G192" s="4"/>
      <c r="I192" s="4"/>
      <c r="J192" s="4"/>
      <c r="K192" s="4"/>
      <c r="L192" s="4"/>
      <c r="M192" s="4"/>
      <c r="N192" s="4"/>
      <c r="O192" s="4"/>
      <c r="P192" s="4"/>
      <c r="Q192" s="4"/>
    </row>
    <row r="193" spans="1:17" x14ac:dyDescent="0.25">
      <c r="A193" s="4" t="s">
        <v>152</v>
      </c>
      <c r="B193" s="1">
        <v>21457</v>
      </c>
      <c r="C193" s="1">
        <v>11015</v>
      </c>
      <c r="D193" s="1">
        <v>2286</v>
      </c>
      <c r="F193" s="4"/>
      <c r="G193" s="4"/>
      <c r="I193" s="4"/>
      <c r="J193" s="4"/>
      <c r="K193" s="4"/>
      <c r="L193" s="4"/>
      <c r="M193" s="4"/>
      <c r="N193" s="4"/>
      <c r="O193" s="4"/>
      <c r="P193" s="4"/>
      <c r="Q193" s="4"/>
    </row>
    <row r="194" spans="1:17" x14ac:dyDescent="0.25">
      <c r="A194" s="4" t="s">
        <v>153</v>
      </c>
      <c r="B194" s="1">
        <v>17510</v>
      </c>
      <c r="C194" s="1">
        <v>8671</v>
      </c>
      <c r="D194" s="1">
        <v>2233</v>
      </c>
      <c r="F194" s="4">
        <f>F190+1</f>
        <v>2006</v>
      </c>
      <c r="G194" s="4">
        <f>SUM(C188:C191)</f>
        <v>31975</v>
      </c>
      <c r="H194" s="4">
        <f>SUM(D188:D191)</f>
        <v>9012</v>
      </c>
      <c r="I194" s="4"/>
      <c r="J194" s="4"/>
      <c r="K194" s="4"/>
      <c r="L194" s="4"/>
      <c r="M194" s="4"/>
      <c r="N194" s="4"/>
      <c r="O194" s="4"/>
      <c r="P194" s="4"/>
      <c r="Q194" s="4"/>
    </row>
    <row r="195" spans="1:17" x14ac:dyDescent="0.25">
      <c r="A195" s="4" t="s">
        <v>154</v>
      </c>
      <c r="B195" s="1">
        <v>13041</v>
      </c>
      <c r="C195" s="1">
        <v>6400</v>
      </c>
      <c r="D195" s="1">
        <v>1586</v>
      </c>
      <c r="F195" s="4"/>
      <c r="G195" s="4"/>
      <c r="I195" s="4"/>
      <c r="J195" s="4"/>
      <c r="K195" s="4"/>
      <c r="L195" s="4"/>
      <c r="M195" s="4"/>
      <c r="N195" s="4"/>
      <c r="O195" s="4"/>
      <c r="P195" s="4"/>
      <c r="Q195" s="4"/>
    </row>
    <row r="196" spans="1:17" x14ac:dyDescent="0.25">
      <c r="A196" s="4" t="s">
        <v>155</v>
      </c>
      <c r="B196" s="1">
        <v>24423</v>
      </c>
      <c r="C196" s="1">
        <v>12721</v>
      </c>
      <c r="D196" s="1">
        <v>3167</v>
      </c>
      <c r="F196" s="4"/>
      <c r="G196" s="4"/>
      <c r="I196" s="4"/>
      <c r="J196" s="4"/>
      <c r="K196" s="4"/>
      <c r="L196" s="4"/>
      <c r="M196" s="4"/>
      <c r="N196" s="4"/>
      <c r="O196" s="4"/>
      <c r="P196" s="4"/>
      <c r="Q196" s="4"/>
    </row>
    <row r="197" spans="1:17" x14ac:dyDescent="0.25">
      <c r="A197" s="4" t="s">
        <v>156</v>
      </c>
      <c r="B197" s="1">
        <v>20938</v>
      </c>
      <c r="C197" s="1">
        <v>10210</v>
      </c>
      <c r="D197" s="1">
        <v>2921</v>
      </c>
      <c r="F197" s="4"/>
      <c r="G197" s="4"/>
      <c r="I197" s="4"/>
      <c r="J197" s="4"/>
      <c r="K197" s="4"/>
      <c r="L197" s="4"/>
      <c r="M197" s="4"/>
      <c r="N197" s="4"/>
      <c r="O197" s="4"/>
      <c r="P197" s="4"/>
      <c r="Q197" s="4"/>
    </row>
    <row r="198" spans="1:17" x14ac:dyDescent="0.25">
      <c r="A198" s="4" t="s">
        <v>157</v>
      </c>
      <c r="B198" s="1">
        <v>15794</v>
      </c>
      <c r="C198" s="1">
        <v>7554</v>
      </c>
      <c r="D198" s="1">
        <v>1995</v>
      </c>
      <c r="F198" s="4">
        <f>F194+1</f>
        <v>2007</v>
      </c>
      <c r="G198" s="4">
        <f>SUM(C192:C195)</f>
        <v>36137</v>
      </c>
      <c r="H198" s="4">
        <f>SUM(D192:D195)</f>
        <v>8593</v>
      </c>
      <c r="I198" s="4"/>
      <c r="J198" s="4"/>
      <c r="K198" s="4"/>
      <c r="L198" s="4"/>
      <c r="M198" s="4"/>
      <c r="N198" s="4"/>
      <c r="O198" s="4"/>
      <c r="P198" s="4"/>
      <c r="Q198" s="4"/>
    </row>
    <row r="199" spans="1:17" x14ac:dyDescent="0.25">
      <c r="A199" s="4" t="s">
        <v>158</v>
      </c>
      <c r="B199" s="1">
        <v>12853</v>
      </c>
      <c r="C199" s="1">
        <v>5975</v>
      </c>
      <c r="D199" s="1">
        <v>1658</v>
      </c>
      <c r="F199" s="4"/>
      <c r="G199" s="4"/>
      <c r="I199" s="4"/>
      <c r="J199" s="4"/>
      <c r="K199" s="4"/>
      <c r="L199" s="4"/>
      <c r="M199" s="4"/>
      <c r="N199" s="4"/>
      <c r="O199" s="4"/>
      <c r="P199" s="4"/>
      <c r="Q199" s="4"/>
    </row>
    <row r="200" spans="1:17" x14ac:dyDescent="0.25">
      <c r="A200" s="4" t="s">
        <v>159</v>
      </c>
      <c r="B200" s="1">
        <v>24775</v>
      </c>
      <c r="C200" s="1">
        <v>12766</v>
      </c>
      <c r="D200" s="1">
        <v>3365</v>
      </c>
      <c r="F200" s="4"/>
      <c r="G200" s="4"/>
      <c r="I200" s="4"/>
      <c r="J200" s="4"/>
      <c r="K200" s="4"/>
      <c r="L200" s="4"/>
      <c r="M200" s="4"/>
      <c r="N200" s="4"/>
      <c r="O200" s="4"/>
      <c r="P200" s="4"/>
      <c r="Q200" s="4"/>
    </row>
    <row r="201" spans="1:17" x14ac:dyDescent="0.25">
      <c r="A201" s="4" t="s">
        <v>160</v>
      </c>
      <c r="B201" s="1">
        <v>21391</v>
      </c>
      <c r="C201" s="1">
        <v>10636</v>
      </c>
      <c r="D201" s="1">
        <v>2810</v>
      </c>
      <c r="F201" s="4"/>
      <c r="G201" s="4"/>
      <c r="I201" s="4"/>
      <c r="J201" s="4"/>
      <c r="K201" s="4"/>
      <c r="L201" s="4"/>
      <c r="M201" s="4"/>
      <c r="N201" s="4"/>
      <c r="O201" s="4"/>
      <c r="P201" s="4"/>
      <c r="Q201" s="4"/>
    </row>
    <row r="202" spans="1:17" x14ac:dyDescent="0.25">
      <c r="A202" s="4" t="s">
        <v>161</v>
      </c>
      <c r="B202" s="1">
        <v>16252</v>
      </c>
      <c r="C202" s="1">
        <v>7840</v>
      </c>
      <c r="D202" s="1">
        <v>2240</v>
      </c>
      <c r="F202" s="4">
        <f>F198+1</f>
        <v>2008</v>
      </c>
      <c r="G202" s="4">
        <f>SUM(C196:C199)</f>
        <v>36460</v>
      </c>
      <c r="H202" s="4">
        <f>SUM(D196:D199)</f>
        <v>9741</v>
      </c>
      <c r="I202" s="4"/>
      <c r="J202" s="4"/>
      <c r="K202" s="4"/>
      <c r="L202" s="4"/>
      <c r="M202" s="4"/>
      <c r="N202" s="4"/>
      <c r="O202" s="4"/>
      <c r="P202" s="4"/>
      <c r="Q202" s="4"/>
    </row>
    <row r="203" spans="1:17" x14ac:dyDescent="0.25">
      <c r="A203" s="4" t="s">
        <v>162</v>
      </c>
      <c r="B203" s="1">
        <v>12972</v>
      </c>
      <c r="C203" s="1">
        <v>6250</v>
      </c>
      <c r="D203" s="1">
        <v>1721</v>
      </c>
      <c r="F203" s="4"/>
      <c r="G203" s="4"/>
      <c r="I203" s="4"/>
      <c r="J203" s="4"/>
      <c r="K203" s="4"/>
      <c r="L203" s="4"/>
      <c r="M203" s="4"/>
      <c r="N203" s="4"/>
      <c r="O203" s="4"/>
      <c r="P203" s="4"/>
      <c r="Q203" s="4"/>
    </row>
    <row r="204" spans="1:17" x14ac:dyDescent="0.25">
      <c r="A204" s="4" t="s">
        <v>163</v>
      </c>
      <c r="B204" s="1">
        <v>23833</v>
      </c>
      <c r="C204" s="1">
        <v>11550</v>
      </c>
      <c r="D204" s="1">
        <v>3575</v>
      </c>
      <c r="F204" s="4"/>
      <c r="G204" s="4"/>
      <c r="I204" s="4"/>
      <c r="J204" s="4"/>
      <c r="K204" s="4"/>
      <c r="L204" s="4"/>
      <c r="M204" s="4"/>
      <c r="N204" s="4"/>
      <c r="O204" s="4"/>
      <c r="P204" s="4"/>
      <c r="Q204" s="4"/>
    </row>
    <row r="205" spans="1:17" x14ac:dyDescent="0.25">
      <c r="A205" s="4" t="s">
        <v>164</v>
      </c>
      <c r="B205" s="1">
        <v>21400</v>
      </c>
      <c r="C205" s="1">
        <v>10719</v>
      </c>
      <c r="D205" s="1">
        <v>2629</v>
      </c>
      <c r="F205" s="4"/>
      <c r="G205" s="4"/>
      <c r="I205" s="4"/>
      <c r="J205" s="4"/>
      <c r="K205" s="4"/>
      <c r="L205" s="4"/>
      <c r="M205" s="4"/>
      <c r="N205" s="4"/>
      <c r="O205" s="4"/>
      <c r="P205" s="4"/>
      <c r="Q205" s="4"/>
    </row>
    <row r="206" spans="1:17" x14ac:dyDescent="0.25">
      <c r="A206" s="4" t="s">
        <v>165</v>
      </c>
      <c r="B206" s="1">
        <v>16988</v>
      </c>
      <c r="C206" s="1">
        <v>8060</v>
      </c>
      <c r="D206" s="1">
        <v>2538</v>
      </c>
      <c r="F206" s="4">
        <f>F202+1</f>
        <v>2009</v>
      </c>
      <c r="G206" s="4">
        <f>SUM(C200:C203)</f>
        <v>37492</v>
      </c>
      <c r="H206" s="4">
        <f>SUM(D200:D203)</f>
        <v>10136</v>
      </c>
      <c r="I206" s="4"/>
      <c r="J206" s="4"/>
      <c r="K206" s="4"/>
      <c r="L206" s="4"/>
      <c r="M206" s="4"/>
      <c r="N206" s="4"/>
      <c r="O206" s="4"/>
      <c r="P206" s="4"/>
      <c r="Q206" s="4"/>
    </row>
    <row r="207" spans="1:17" x14ac:dyDescent="0.25">
      <c r="A207" s="4" t="s">
        <v>166</v>
      </c>
      <c r="B207" s="1">
        <v>13491</v>
      </c>
      <c r="C207" s="1">
        <v>5555</v>
      </c>
      <c r="D207" s="1">
        <v>2612</v>
      </c>
      <c r="F207" s="4"/>
      <c r="G207" s="4"/>
      <c r="I207" s="4"/>
      <c r="J207" s="4"/>
      <c r="K207" s="4"/>
      <c r="L207" s="4"/>
      <c r="M207" s="4"/>
      <c r="N207" s="4"/>
      <c r="O207" s="4"/>
      <c r="P207" s="4"/>
      <c r="Q207" s="4"/>
    </row>
    <row r="208" spans="1:17" x14ac:dyDescent="0.25">
      <c r="A208" s="4" t="s">
        <v>167</v>
      </c>
      <c r="B208" s="1">
        <v>24123</v>
      </c>
      <c r="C208" s="1">
        <v>12734</v>
      </c>
      <c r="D208" s="1">
        <v>2346</v>
      </c>
      <c r="F208" s="4"/>
      <c r="G208" s="4"/>
      <c r="I208" s="4"/>
      <c r="J208" s="4"/>
      <c r="K208" s="4"/>
      <c r="L208" s="4"/>
      <c r="M208" s="4"/>
      <c r="N208" s="4"/>
      <c r="O208" s="4"/>
      <c r="P208" s="4"/>
      <c r="Q208" s="4"/>
    </row>
    <row r="209" spans="1:17" x14ac:dyDescent="0.25">
      <c r="A209" s="4" t="s">
        <v>168</v>
      </c>
      <c r="B209" s="1">
        <v>23171</v>
      </c>
      <c r="C209" s="1">
        <v>11272</v>
      </c>
      <c r="D209" s="1">
        <v>3194</v>
      </c>
      <c r="F209" s="4"/>
      <c r="G209" s="4"/>
      <c r="I209" s="4"/>
      <c r="J209" s="4"/>
      <c r="K209" s="4"/>
      <c r="L209" s="4"/>
      <c r="M209" s="4"/>
      <c r="N209" s="4"/>
      <c r="O209" s="4"/>
      <c r="P209" s="4"/>
      <c r="Q209" s="4"/>
    </row>
    <row r="210" spans="1:17" x14ac:dyDescent="0.25">
      <c r="A210" s="4" t="s">
        <v>169</v>
      </c>
      <c r="B210" s="1">
        <v>18049</v>
      </c>
      <c r="C210" s="1">
        <v>8386</v>
      </c>
      <c r="D210" s="1">
        <v>2755</v>
      </c>
      <c r="F210" s="4">
        <f>F206+1</f>
        <v>2010</v>
      </c>
      <c r="G210" s="4">
        <f>SUM(C204:C207)</f>
        <v>35884</v>
      </c>
      <c r="H210" s="4">
        <f>SUM(D204:D207)</f>
        <v>11354</v>
      </c>
      <c r="I210" s="4"/>
      <c r="J210" s="4"/>
      <c r="K210" s="4"/>
      <c r="L210" s="4"/>
      <c r="M210" s="4"/>
      <c r="N210" s="4"/>
      <c r="O210" s="4"/>
      <c r="P210" s="4"/>
      <c r="Q210" s="4"/>
    </row>
    <row r="211" spans="1:17" x14ac:dyDescent="0.25">
      <c r="A211" s="4" t="s">
        <v>170</v>
      </c>
      <c r="B211" s="1">
        <v>14076</v>
      </c>
      <c r="C211" s="1">
        <v>5809</v>
      </c>
      <c r="D211" s="1">
        <v>2747</v>
      </c>
      <c r="F211" s="4"/>
      <c r="G211" s="4"/>
      <c r="I211" s="4"/>
      <c r="J211" s="4"/>
      <c r="K211" s="4"/>
      <c r="L211" s="4"/>
      <c r="M211" s="4"/>
      <c r="N211" s="4"/>
      <c r="O211" s="4"/>
      <c r="P211" s="4"/>
      <c r="Q211" s="4"/>
    </row>
    <row r="212" spans="1:17" x14ac:dyDescent="0.25">
      <c r="A212" s="4" t="s">
        <v>171</v>
      </c>
      <c r="B212" s="1">
        <v>25658</v>
      </c>
      <c r="C212" s="1">
        <v>13457</v>
      </c>
      <c r="D212" s="1">
        <v>2431</v>
      </c>
      <c r="F212" s="4"/>
      <c r="G212" s="4"/>
      <c r="I212" s="4"/>
      <c r="J212" s="4"/>
      <c r="K212" s="4"/>
      <c r="L212" s="4"/>
      <c r="M212" s="4"/>
      <c r="N212" s="4"/>
      <c r="O212" s="4"/>
      <c r="P212" s="4"/>
      <c r="Q212" s="4"/>
    </row>
    <row r="213" spans="1:17" x14ac:dyDescent="0.25">
      <c r="A213" s="4" t="s">
        <v>172</v>
      </c>
      <c r="B213" s="1">
        <v>24505</v>
      </c>
      <c r="C213" s="1">
        <v>11573</v>
      </c>
      <c r="D213" s="1">
        <v>3633</v>
      </c>
      <c r="F213" s="4"/>
      <c r="G213" s="4"/>
      <c r="I213" s="4"/>
      <c r="J213" s="4"/>
      <c r="K213" s="4"/>
      <c r="L213" s="4"/>
      <c r="M213" s="4"/>
      <c r="N213" s="4"/>
      <c r="O213" s="4"/>
      <c r="P213" s="4"/>
      <c r="Q213" s="4"/>
    </row>
    <row r="214" spans="1:17" x14ac:dyDescent="0.25">
      <c r="A214" s="4" t="s">
        <v>173</v>
      </c>
      <c r="B214" s="1">
        <v>19525</v>
      </c>
      <c r="C214" s="1">
        <v>9369</v>
      </c>
      <c r="D214" s="1">
        <v>2797</v>
      </c>
      <c r="F214" s="4">
        <f>F210+1</f>
        <v>2011</v>
      </c>
      <c r="G214" s="4">
        <f>SUM(C208:C211)</f>
        <v>38201</v>
      </c>
      <c r="H214" s="4">
        <f>SUM(D208:D211)</f>
        <v>11042</v>
      </c>
      <c r="I214" s="4"/>
      <c r="J214" s="4"/>
      <c r="K214" s="4"/>
      <c r="L214" s="4"/>
      <c r="M214" s="4"/>
      <c r="N214" s="4"/>
      <c r="O214" s="4"/>
      <c r="P214" s="4"/>
      <c r="Q214" s="4"/>
    </row>
    <row r="215" spans="1:17" x14ac:dyDescent="0.25">
      <c r="A215" s="4" t="s">
        <v>174</v>
      </c>
      <c r="B215" s="1">
        <v>15075</v>
      </c>
      <c r="C215" s="1">
        <v>6284</v>
      </c>
      <c r="D215" s="1">
        <v>2994</v>
      </c>
      <c r="F215" s="4"/>
      <c r="G215" s="4"/>
      <c r="I215" s="4"/>
      <c r="J215" s="4"/>
      <c r="K215" s="4"/>
      <c r="L215" s="4"/>
      <c r="M215" s="4"/>
      <c r="N215" s="4"/>
      <c r="O215" s="4"/>
      <c r="P215" s="4"/>
      <c r="Q215" s="4"/>
    </row>
    <row r="216" spans="1:17" x14ac:dyDescent="0.25">
      <c r="A216" s="4" t="s">
        <v>175</v>
      </c>
      <c r="B216" s="1">
        <v>27780</v>
      </c>
      <c r="C216" s="1">
        <v>14430</v>
      </c>
      <c r="D216" s="1">
        <v>2523</v>
      </c>
      <c r="F216" s="4"/>
      <c r="G216" s="4"/>
      <c r="I216" s="4"/>
      <c r="J216" s="4"/>
      <c r="K216" s="4"/>
      <c r="L216" s="4"/>
      <c r="M216" s="4"/>
      <c r="N216" s="4"/>
      <c r="O216" s="4"/>
      <c r="P216" s="4"/>
      <c r="Q216" s="4"/>
    </row>
    <row r="217" spans="1:17" x14ac:dyDescent="0.25">
      <c r="A217" s="4" t="s">
        <v>176</v>
      </c>
      <c r="B217" s="1">
        <v>25932</v>
      </c>
      <c r="C217" s="1">
        <v>12461</v>
      </c>
      <c r="D217" s="1">
        <v>3661</v>
      </c>
      <c r="F217" s="4"/>
      <c r="G217" s="4"/>
      <c r="I217" s="4"/>
      <c r="J217" s="4"/>
      <c r="K217" s="4"/>
      <c r="L217" s="4"/>
      <c r="M217" s="4"/>
      <c r="N217" s="4"/>
      <c r="O217" s="4"/>
      <c r="P217" s="4"/>
      <c r="Q217" s="4"/>
    </row>
    <row r="218" spans="1:17" x14ac:dyDescent="0.25">
      <c r="A218" s="4" t="s">
        <v>177</v>
      </c>
      <c r="B218" s="1">
        <v>19938</v>
      </c>
      <c r="C218" s="1">
        <v>9236</v>
      </c>
      <c r="D218" s="1">
        <v>2961</v>
      </c>
      <c r="F218" s="4">
        <f>F214+1</f>
        <v>2012</v>
      </c>
      <c r="G218" s="4">
        <f>SUM(C212:C215)</f>
        <v>40683</v>
      </c>
      <c r="H218" s="4">
        <f>SUM(D212:D215)</f>
        <v>11855</v>
      </c>
      <c r="I218" s="4"/>
      <c r="J218" s="4"/>
      <c r="K218" s="4"/>
      <c r="L218" s="4"/>
      <c r="M218" s="4"/>
      <c r="N218" s="4"/>
      <c r="O218" s="4"/>
      <c r="P218" s="4"/>
      <c r="Q218" s="4"/>
    </row>
    <row r="219" spans="1:17" x14ac:dyDescent="0.25">
      <c r="A219" s="4" t="s">
        <v>178</v>
      </c>
      <c r="B219" s="1">
        <v>15575</v>
      </c>
      <c r="C219" s="1">
        <v>6505</v>
      </c>
      <c r="D219" s="1">
        <v>2971</v>
      </c>
      <c r="F219" s="4"/>
      <c r="G219" s="4"/>
      <c r="I219" s="4"/>
      <c r="J219" s="4"/>
      <c r="K219" s="4"/>
      <c r="L219" s="4"/>
      <c r="M219" s="4"/>
      <c r="N219" s="4"/>
      <c r="O219" s="4"/>
      <c r="P219" s="4"/>
      <c r="Q219" s="4"/>
    </row>
    <row r="220" spans="1:17" x14ac:dyDescent="0.25">
      <c r="A220" s="4" t="s">
        <v>179</v>
      </c>
      <c r="B220" s="1">
        <v>28701</v>
      </c>
      <c r="C220" s="1">
        <v>14978</v>
      </c>
      <c r="D220" s="1">
        <v>2730</v>
      </c>
      <c r="F220" s="4"/>
      <c r="G220" s="4"/>
      <c r="I220" s="4"/>
      <c r="J220" s="4"/>
      <c r="K220" s="4"/>
      <c r="L220" s="4"/>
      <c r="M220" s="4"/>
      <c r="N220" s="4"/>
      <c r="O220" s="4"/>
      <c r="P220" s="4"/>
      <c r="Q220" s="4"/>
    </row>
    <row r="221" spans="1:17" x14ac:dyDescent="0.25">
      <c r="A221" s="4" t="s">
        <v>180</v>
      </c>
      <c r="B221" s="1">
        <v>26775</v>
      </c>
      <c r="C221" s="1">
        <v>13008</v>
      </c>
      <c r="D221" s="1">
        <v>3776</v>
      </c>
      <c r="F221" s="4"/>
      <c r="G221" s="4"/>
      <c r="I221" s="4"/>
      <c r="J221" s="4"/>
      <c r="K221" s="4"/>
      <c r="L221" s="4"/>
      <c r="M221" s="4"/>
      <c r="N221" s="4"/>
      <c r="O221" s="4"/>
      <c r="P221" s="4"/>
      <c r="Q221" s="4"/>
    </row>
    <row r="222" spans="1:17" x14ac:dyDescent="0.25">
      <c r="A222" s="4" t="s">
        <v>181</v>
      </c>
      <c r="B222" s="1">
        <v>20371</v>
      </c>
      <c r="C222" s="1">
        <v>9418</v>
      </c>
      <c r="D222" s="1">
        <v>3079</v>
      </c>
      <c r="F222" s="4">
        <f>F218+1</f>
        <v>2013</v>
      </c>
      <c r="G222" s="4">
        <f>SUM(C216:C219)</f>
        <v>42632</v>
      </c>
      <c r="H222" s="4">
        <f>SUM(D216:D219)</f>
        <v>12116</v>
      </c>
      <c r="I222" s="4"/>
      <c r="J222" s="4"/>
      <c r="K222" s="4"/>
      <c r="L222" s="4"/>
      <c r="M222" s="4"/>
      <c r="N222" s="4"/>
      <c r="O222" s="4"/>
      <c r="P222" s="4"/>
      <c r="Q222" s="4"/>
    </row>
    <row r="223" spans="1:17" x14ac:dyDescent="0.25">
      <c r="A223" s="4" t="s">
        <v>182</v>
      </c>
      <c r="B223" s="1">
        <v>16311</v>
      </c>
      <c r="C223" s="1">
        <v>6777</v>
      </c>
      <c r="D223" s="1">
        <v>3114</v>
      </c>
      <c r="F223" s="4"/>
      <c r="G223" s="4"/>
      <c r="I223" s="4"/>
      <c r="J223" s="4"/>
      <c r="K223" s="4"/>
      <c r="L223" s="4"/>
      <c r="M223" s="4"/>
      <c r="N223" s="4"/>
      <c r="O223" s="4"/>
      <c r="P223" s="4"/>
      <c r="Q223" s="4"/>
    </row>
    <row r="224" spans="1:17" x14ac:dyDescent="0.25">
      <c r="A224" s="4" t="s">
        <v>183</v>
      </c>
      <c r="B224" s="1">
        <v>29781</v>
      </c>
      <c r="C224" s="1">
        <v>15799</v>
      </c>
      <c r="D224" s="1">
        <v>2718</v>
      </c>
      <c r="F224" s="4"/>
      <c r="G224" s="4"/>
      <c r="I224" s="4"/>
      <c r="J224" s="4"/>
      <c r="K224" s="4"/>
      <c r="L224" s="4"/>
      <c r="M224" s="4"/>
      <c r="N224" s="4"/>
      <c r="O224" s="4"/>
      <c r="P224" s="4"/>
      <c r="Q224" s="4"/>
    </row>
    <row r="225" spans="1:17" x14ac:dyDescent="0.25">
      <c r="A225" s="4" t="s">
        <v>184</v>
      </c>
      <c r="B225" s="1">
        <v>27704</v>
      </c>
      <c r="C225" s="1">
        <v>13517</v>
      </c>
      <c r="D225" s="1">
        <v>3915</v>
      </c>
      <c r="F225" s="4"/>
      <c r="G225" s="4"/>
      <c r="I225" s="4"/>
      <c r="J225" s="4"/>
      <c r="K225" s="4"/>
      <c r="L225" s="4"/>
      <c r="M225" s="4"/>
      <c r="N225" s="4"/>
      <c r="O225" s="4"/>
      <c r="P225" s="4"/>
      <c r="Q225" s="4"/>
    </row>
    <row r="226" spans="1:17" x14ac:dyDescent="0.25">
      <c r="A226" s="4" t="s">
        <v>185</v>
      </c>
      <c r="B226" s="1">
        <v>21010</v>
      </c>
      <c r="C226" s="1">
        <v>9723</v>
      </c>
      <c r="D226" s="1">
        <v>3193</v>
      </c>
      <c r="F226" s="4">
        <f>F222+1</f>
        <v>2014</v>
      </c>
      <c r="G226" s="4">
        <f>SUM(C220:C223)</f>
        <v>44181</v>
      </c>
      <c r="H226" s="4">
        <f>SUM(D220:D223)</f>
        <v>12699</v>
      </c>
      <c r="I226" s="4"/>
      <c r="J226" s="4"/>
      <c r="K226" s="4"/>
      <c r="L226" s="4"/>
      <c r="M226" s="4"/>
      <c r="N226" s="4"/>
      <c r="O226" s="4"/>
      <c r="P226" s="4"/>
      <c r="Q226" s="4"/>
    </row>
    <row r="227" spans="1:17" x14ac:dyDescent="0.25">
      <c r="A227" s="4" t="s">
        <v>186</v>
      </c>
      <c r="B227" s="1">
        <v>17122</v>
      </c>
      <c r="C227" s="1">
        <v>7249</v>
      </c>
      <c r="D227" s="1">
        <v>3286</v>
      </c>
      <c r="F227" s="4"/>
      <c r="G227" s="4"/>
      <c r="I227" s="4"/>
      <c r="J227" s="4"/>
      <c r="K227" s="4"/>
      <c r="L227" s="4"/>
      <c r="M227" s="4"/>
      <c r="N227" s="4"/>
      <c r="O227" s="4"/>
      <c r="P227" s="4"/>
      <c r="Q227" s="4"/>
    </row>
    <row r="228" spans="1:17" x14ac:dyDescent="0.25">
      <c r="A228" s="4" t="s">
        <v>187</v>
      </c>
      <c r="B228" s="1">
        <v>30430</v>
      </c>
      <c r="C228" s="1">
        <v>16088</v>
      </c>
      <c r="D228" s="1">
        <v>2784</v>
      </c>
      <c r="F228" s="4"/>
      <c r="G228" s="4"/>
      <c r="I228" s="4"/>
      <c r="J228" s="4"/>
      <c r="K228" s="4"/>
      <c r="L228" s="4"/>
      <c r="M228" s="4"/>
      <c r="N228" s="4"/>
      <c r="O228" s="4"/>
      <c r="P228" s="4"/>
      <c r="Q228" s="4"/>
    </row>
    <row r="229" spans="1:17" x14ac:dyDescent="0.25">
      <c r="A229" s="4" t="s">
        <v>188</v>
      </c>
      <c r="B229" s="1">
        <v>28565</v>
      </c>
      <c r="C229" s="1">
        <v>13860</v>
      </c>
      <c r="D229" s="1">
        <v>4112</v>
      </c>
      <c r="F229" s="4"/>
      <c r="G229" s="4"/>
      <c r="I229" s="4"/>
      <c r="J229" s="4"/>
      <c r="K229" s="4"/>
      <c r="L229" s="4"/>
      <c r="M229" s="4"/>
      <c r="N229" s="4"/>
      <c r="O229" s="4"/>
      <c r="P229" s="4"/>
      <c r="Q229" s="4"/>
    </row>
    <row r="230" spans="1:17" x14ac:dyDescent="0.25">
      <c r="A230" s="4" t="s">
        <v>189</v>
      </c>
      <c r="B230" s="1">
        <v>21687</v>
      </c>
      <c r="C230" s="1">
        <v>9904</v>
      </c>
      <c r="D230" s="1">
        <v>3388</v>
      </c>
      <c r="F230" s="4">
        <f>F226+1</f>
        <v>2015</v>
      </c>
      <c r="G230" s="1">
        <f>SUM(C224:C227)</f>
        <v>46288</v>
      </c>
      <c r="H230" s="1">
        <f>SUM(D224:D227)</f>
        <v>13112</v>
      </c>
      <c r="I230" s="4"/>
      <c r="J230" s="4"/>
      <c r="K230" s="4"/>
      <c r="L230" s="4"/>
      <c r="M230" s="4"/>
      <c r="N230" s="4"/>
      <c r="O230" s="4"/>
      <c r="P230" s="4"/>
      <c r="Q230" s="4"/>
    </row>
    <row r="231" spans="1:17" x14ac:dyDescent="0.25">
      <c r="A231" s="4" t="s">
        <v>190</v>
      </c>
      <c r="B231" s="1">
        <v>16953</v>
      </c>
      <c r="C231" s="1">
        <v>6792</v>
      </c>
      <c r="D231" s="1">
        <v>3340</v>
      </c>
      <c r="F231" s="4"/>
      <c r="G231" s="4"/>
      <c r="I231" s="4"/>
      <c r="J231" s="4"/>
      <c r="K231" s="4"/>
      <c r="L231" s="4"/>
      <c r="M231" s="4"/>
      <c r="N231" s="4"/>
      <c r="O231" s="4"/>
      <c r="P231" s="4"/>
      <c r="Q231" s="4"/>
    </row>
    <row r="232" spans="1:17" x14ac:dyDescent="0.25">
      <c r="A232" s="4" t="s">
        <v>191</v>
      </c>
      <c r="B232" s="1">
        <v>30226</v>
      </c>
      <c r="C232" s="1">
        <v>16883</v>
      </c>
      <c r="D232" s="1">
        <v>3056</v>
      </c>
      <c r="F232" s="4"/>
      <c r="G232" s="4"/>
      <c r="I232" s="4"/>
      <c r="J232" s="4"/>
      <c r="K232" s="4"/>
      <c r="L232" s="4"/>
      <c r="M232" s="4"/>
      <c r="N232" s="4"/>
      <c r="O232" s="4"/>
      <c r="P232" s="4"/>
      <c r="Q232" s="4"/>
    </row>
    <row r="233" spans="1:17" x14ac:dyDescent="0.25">
      <c r="A233" s="4" t="s">
        <v>192</v>
      </c>
      <c r="B233" s="1">
        <v>28395</v>
      </c>
      <c r="C233" s="1">
        <v>14358</v>
      </c>
      <c r="D233" s="1">
        <v>4302</v>
      </c>
      <c r="F233" s="4"/>
      <c r="G233" s="4"/>
      <c r="I233" s="4"/>
      <c r="J233" s="4"/>
      <c r="K233" s="4"/>
      <c r="L233" s="4"/>
      <c r="M233" s="4"/>
      <c r="N233" s="4"/>
      <c r="O233" s="4"/>
      <c r="P233" s="4"/>
      <c r="Q233" s="4"/>
    </row>
    <row r="234" spans="1:17" x14ac:dyDescent="0.25">
      <c r="A234" s="4" t="s">
        <v>193</v>
      </c>
      <c r="B234" s="1">
        <v>21699</v>
      </c>
      <c r="C234" s="1">
        <v>10365</v>
      </c>
      <c r="D234" s="1">
        <v>3669</v>
      </c>
      <c r="F234" s="4">
        <f>F230+1</f>
        <v>2016</v>
      </c>
      <c r="G234" s="1">
        <f>SUM(C228:C231)</f>
        <v>46644</v>
      </c>
      <c r="H234" s="1">
        <f>SUM(D228:D231)</f>
        <v>13624</v>
      </c>
      <c r="I234" s="4"/>
      <c r="J234" s="4"/>
      <c r="K234" s="4"/>
      <c r="L234" s="4"/>
      <c r="M234" s="4"/>
      <c r="N234" s="4"/>
      <c r="O234" s="4"/>
      <c r="P234" s="4"/>
      <c r="Q234" s="4"/>
    </row>
    <row r="235" spans="1:17" x14ac:dyDescent="0.25">
      <c r="A235" s="4" t="s">
        <v>194</v>
      </c>
      <c r="B235" s="1">
        <v>17232</v>
      </c>
      <c r="C235" s="1">
        <v>7423</v>
      </c>
      <c r="D235" s="1">
        <v>3539</v>
      </c>
      <c r="F235" s="4"/>
      <c r="G235" s="4"/>
      <c r="I235" s="4"/>
      <c r="J235" s="4"/>
      <c r="K235" s="4"/>
      <c r="L235" s="4"/>
      <c r="M235" s="4"/>
      <c r="N235" s="4"/>
      <c r="O235" s="4"/>
      <c r="P235" s="4"/>
      <c r="Q235" s="4"/>
    </row>
    <row r="236" spans="1:17" x14ac:dyDescent="0.25">
      <c r="A236" s="4" t="s">
        <v>195</v>
      </c>
      <c r="B236" s="1">
        <v>31645</v>
      </c>
      <c r="C236" s="1">
        <v>17277</v>
      </c>
      <c r="D236" s="1">
        <v>3138</v>
      </c>
      <c r="F236" s="4"/>
      <c r="G236" s="4"/>
      <c r="I236" s="4"/>
      <c r="J236" s="4"/>
      <c r="K236" s="4"/>
      <c r="L236" s="4"/>
      <c r="M236" s="4"/>
      <c r="N236" s="4"/>
      <c r="O236" s="4"/>
      <c r="P236" s="4"/>
      <c r="Q236" s="4"/>
    </row>
    <row r="237" spans="1:17" x14ac:dyDescent="0.25">
      <c r="A237" s="4" t="s">
        <v>196</v>
      </c>
      <c r="B237" s="1">
        <v>29656</v>
      </c>
      <c r="C237" s="1">
        <v>14805</v>
      </c>
      <c r="D237" s="1">
        <v>4599</v>
      </c>
      <c r="F237" s="4"/>
      <c r="G237" s="4"/>
      <c r="I237" s="4"/>
      <c r="J237" s="4"/>
      <c r="K237" s="4"/>
      <c r="L237" s="4"/>
      <c r="M237" s="4"/>
      <c r="N237" s="4"/>
      <c r="O237" s="4"/>
      <c r="P237" s="4"/>
      <c r="Q237" s="4"/>
    </row>
    <row r="238" spans="1:17" x14ac:dyDescent="0.25">
      <c r="A238" s="4" t="s">
        <v>197</v>
      </c>
      <c r="B238" s="1">
        <v>22688</v>
      </c>
      <c r="C238" s="1">
        <v>10606</v>
      </c>
      <c r="D238" s="1">
        <v>3967</v>
      </c>
      <c r="F238" s="4">
        <f>F234+1</f>
        <v>2017</v>
      </c>
      <c r="G238" s="1">
        <f>SUM(C232:C235)</f>
        <v>49029</v>
      </c>
      <c r="H238" s="1">
        <f>SUM(D232:D235)</f>
        <v>14566</v>
      </c>
      <c r="I238" s="4"/>
      <c r="J238" s="4"/>
      <c r="K238" s="4"/>
      <c r="L238" s="4"/>
      <c r="M238" s="4"/>
      <c r="N238" s="4"/>
      <c r="O238" s="4"/>
      <c r="P238" s="4"/>
      <c r="Q238" s="4"/>
    </row>
    <row r="239" spans="1:17" x14ac:dyDescent="0.25">
      <c r="A239" s="4" t="s">
        <v>198</v>
      </c>
      <c r="B239" s="1">
        <v>18019</v>
      </c>
      <c r="C239" s="1">
        <v>7661</v>
      </c>
      <c r="D239" s="1">
        <v>3741</v>
      </c>
      <c r="F239" s="4"/>
      <c r="G239" s="4"/>
      <c r="I239" s="4"/>
      <c r="J239" s="4"/>
      <c r="K239" s="4"/>
      <c r="L239" s="4"/>
      <c r="M239" s="4"/>
      <c r="N239" s="4"/>
      <c r="O239" s="4"/>
      <c r="P239" s="4"/>
      <c r="Q239" s="4"/>
    </row>
    <row r="240" spans="1:17" x14ac:dyDescent="0.25">
      <c r="A240" s="4" t="s">
        <v>199</v>
      </c>
      <c r="B240" s="1">
        <v>33206</v>
      </c>
      <c r="C240" s="1">
        <v>18112</v>
      </c>
      <c r="D240" s="1">
        <v>3427</v>
      </c>
      <c r="F240" s="4"/>
      <c r="G240" s="4"/>
      <c r="I240" s="4"/>
      <c r="J240" s="4"/>
      <c r="K240" s="4"/>
      <c r="L240" s="4"/>
      <c r="M240" s="4"/>
      <c r="N240" s="4"/>
      <c r="O240" s="4"/>
      <c r="P240" s="4"/>
      <c r="Q240" s="4"/>
    </row>
    <row r="241" spans="1:17" x14ac:dyDescent="0.25">
      <c r="A241" s="4" t="s">
        <v>200</v>
      </c>
      <c r="B241" s="1">
        <v>30888</v>
      </c>
      <c r="C241" s="1">
        <v>15806</v>
      </c>
      <c r="D241" s="1">
        <v>4966</v>
      </c>
      <c r="F241" s="4"/>
      <c r="G241" s="4"/>
      <c r="I241" s="4"/>
      <c r="J241" s="4"/>
      <c r="K241" s="4"/>
      <c r="L241" s="4"/>
      <c r="M241" s="4"/>
      <c r="N241" s="4"/>
      <c r="O241" s="4"/>
      <c r="P241" s="4"/>
      <c r="Q241" s="4"/>
    </row>
    <row r="242" spans="1:17" x14ac:dyDescent="0.25">
      <c r="A242" s="4" t="s">
        <v>201</v>
      </c>
      <c r="B242" s="1">
        <v>23582</v>
      </c>
      <c r="C242" s="1">
        <v>11343</v>
      </c>
      <c r="D242" s="1">
        <v>4159</v>
      </c>
      <c r="F242" s="4">
        <f>F238+1</f>
        <v>2018</v>
      </c>
      <c r="G242" s="1">
        <f>SUM(C236:C239)</f>
        <v>50349</v>
      </c>
      <c r="H242" s="1">
        <f>SUM(D236:D239)</f>
        <v>15445</v>
      </c>
      <c r="I242" s="4"/>
      <c r="J242" s="4"/>
      <c r="K242" s="4"/>
      <c r="L242" s="4"/>
      <c r="M242" s="4"/>
      <c r="N242" s="4"/>
      <c r="O242" s="4"/>
      <c r="P242" s="4"/>
      <c r="Q242" s="4"/>
    </row>
    <row r="243" spans="1:17" x14ac:dyDescent="0.25">
      <c r="A243" s="4" t="s">
        <v>202</v>
      </c>
      <c r="B243" s="1">
        <v>19161</v>
      </c>
      <c r="C243" s="1">
        <v>8522</v>
      </c>
      <c r="D243" s="1">
        <v>4039</v>
      </c>
      <c r="F243" s="4"/>
      <c r="G243" s="4"/>
      <c r="I243" s="4"/>
      <c r="J243" s="4"/>
      <c r="K243" s="4"/>
      <c r="L243" s="4"/>
      <c r="M243" s="4"/>
      <c r="N243" s="4"/>
      <c r="O243" s="4"/>
      <c r="P243" s="4"/>
      <c r="Q243" s="4"/>
    </row>
    <row r="244" spans="1:17" x14ac:dyDescent="0.25">
      <c r="A244" s="4" t="s">
        <v>203</v>
      </c>
      <c r="B244" s="1">
        <v>34145</v>
      </c>
      <c r="C244" s="1">
        <v>19365</v>
      </c>
      <c r="D244" s="1">
        <v>3713</v>
      </c>
      <c r="F244" s="4"/>
      <c r="G244" s="4"/>
      <c r="I244" s="4"/>
      <c r="J244" s="4"/>
      <c r="K244" s="4"/>
      <c r="L244" s="4"/>
      <c r="M244" s="4"/>
      <c r="N244" s="4"/>
      <c r="O244" s="4"/>
      <c r="P244" s="4"/>
      <c r="Q244" s="4"/>
    </row>
    <row r="245" spans="1:17" x14ac:dyDescent="0.25">
      <c r="A245" s="4" t="s">
        <v>204</v>
      </c>
      <c r="B245" s="1">
        <v>29218</v>
      </c>
      <c r="C245" s="1">
        <v>15111</v>
      </c>
      <c r="D245" s="1">
        <v>4661</v>
      </c>
      <c r="F245" s="4"/>
      <c r="G245" s="4"/>
      <c r="I245" s="4"/>
      <c r="J245" s="4"/>
      <c r="K245" s="4"/>
      <c r="L245" s="4"/>
      <c r="M245" s="4"/>
      <c r="N245" s="4"/>
      <c r="O245" s="4"/>
      <c r="P245" s="4"/>
      <c r="Q245" s="4"/>
    </row>
    <row r="246" spans="1:17" x14ac:dyDescent="0.25">
      <c r="A246" s="4" t="s">
        <v>205</v>
      </c>
      <c r="B246" s="1">
        <v>23570</v>
      </c>
      <c r="C246" s="1">
        <v>11488</v>
      </c>
      <c r="D246" s="1">
        <v>4235</v>
      </c>
      <c r="F246" s="4">
        <f>F242+1</f>
        <v>2019</v>
      </c>
      <c r="G246" s="1">
        <f>SUM(C240:C243)</f>
        <v>53783</v>
      </c>
      <c r="H246" s="1">
        <f>SUM(D240:D243)</f>
        <v>16591</v>
      </c>
      <c r="I246" s="4"/>
      <c r="J246" s="4"/>
      <c r="K246" s="4"/>
      <c r="L246" s="4"/>
      <c r="M246" s="4"/>
      <c r="N246" s="4"/>
      <c r="O246" s="4"/>
      <c r="P246" s="4"/>
      <c r="Q246" s="4"/>
    </row>
    <row r="247" spans="1:17" x14ac:dyDescent="0.25">
      <c r="A247" s="4" t="s">
        <v>206</v>
      </c>
      <c r="B247" s="1">
        <v>19025</v>
      </c>
      <c r="C247" s="1">
        <v>8488</v>
      </c>
      <c r="D247" s="1">
        <v>4113</v>
      </c>
      <c r="F247" s="4"/>
      <c r="G247" s="4"/>
      <c r="I247" s="4"/>
      <c r="J247" s="4"/>
      <c r="K247" s="4"/>
      <c r="L247" s="4"/>
      <c r="M247" s="4"/>
      <c r="N247" s="4"/>
      <c r="O247" s="4"/>
      <c r="P247" s="4"/>
      <c r="Q247" s="4"/>
    </row>
    <row r="248" spans="1:17" x14ac:dyDescent="0.25">
      <c r="A248" s="4"/>
      <c r="B248" s="4"/>
      <c r="C248" s="4"/>
      <c r="D248" s="4"/>
      <c r="F248" s="4"/>
      <c r="G248" s="4"/>
      <c r="I248" s="4"/>
      <c r="J248" s="4"/>
      <c r="K248" s="4"/>
      <c r="L248" s="4"/>
      <c r="M248" s="4"/>
      <c r="N248" s="4"/>
      <c r="O248" s="4"/>
      <c r="P248" s="4"/>
      <c r="Q248" s="4"/>
    </row>
    <row r="249" spans="1:17" x14ac:dyDescent="0.25">
      <c r="A249" s="4" t="s">
        <v>7</v>
      </c>
      <c r="B249" s="4"/>
      <c r="C249" s="4"/>
      <c r="D249" s="4"/>
      <c r="F249" s="4"/>
      <c r="G249" s="4"/>
      <c r="I249" s="4"/>
      <c r="J249" s="4"/>
      <c r="K249" s="4"/>
      <c r="L249" s="4"/>
      <c r="M249" s="4"/>
      <c r="N249" s="4"/>
      <c r="O249" s="4"/>
      <c r="P249" s="4"/>
      <c r="Q249" s="4"/>
    </row>
    <row r="250" spans="1:17" x14ac:dyDescent="0.25">
      <c r="A250" s="4"/>
      <c r="B250" s="4"/>
      <c r="C250" s="4"/>
      <c r="D250" s="4"/>
      <c r="F250" s="4">
        <f>F246+1</f>
        <v>2020</v>
      </c>
      <c r="G250" s="1">
        <f>SUM(C244:C247)</f>
        <v>54452</v>
      </c>
      <c r="H250" s="1">
        <f>SUM(D244:D247)</f>
        <v>16722</v>
      </c>
      <c r="I250" s="4"/>
      <c r="J250" s="4"/>
      <c r="K250" s="4"/>
      <c r="L250" s="4"/>
      <c r="M250" s="4"/>
      <c r="N250" s="1"/>
      <c r="O250" s="4"/>
      <c r="P250" s="4"/>
      <c r="Q250" s="4"/>
    </row>
    <row r="251" spans="1:17" x14ac:dyDescent="0.25">
      <c r="A251" s="4" t="s">
        <v>8</v>
      </c>
      <c r="B251" s="4"/>
      <c r="C251" s="4"/>
      <c r="D251" s="4"/>
      <c r="F251" s="4"/>
      <c r="G251" s="1"/>
      <c r="H251" s="1"/>
    </row>
    <row r="252" spans="1:17" x14ac:dyDescent="0.25">
      <c r="A252" s="4"/>
      <c r="B252" s="4"/>
      <c r="C252" s="4"/>
      <c r="D252" s="4"/>
      <c r="F252" s="4"/>
      <c r="G252" s="4"/>
    </row>
    <row r="253" spans="1:17" x14ac:dyDescent="0.25">
      <c r="A253" s="4" t="s">
        <v>360</v>
      </c>
      <c r="B253" s="4"/>
      <c r="C253" s="4"/>
      <c r="D253" s="4"/>
    </row>
    <row r="254" spans="1:17" x14ac:dyDescent="0.25">
      <c r="A254" s="19" t="s">
        <v>361</v>
      </c>
      <c r="B254" s="4"/>
      <c r="C254" s="4"/>
      <c r="D254" s="4"/>
    </row>
    <row r="255" spans="1:17" x14ac:dyDescent="0.25">
      <c r="A255" s="4" t="s">
        <v>362</v>
      </c>
      <c r="B255" s="4"/>
      <c r="C255" s="4"/>
      <c r="D255" s="4"/>
    </row>
    <row r="256" spans="1:17" x14ac:dyDescent="0.25">
      <c r="A256" t="s">
        <v>360</v>
      </c>
    </row>
    <row r="257" spans="1:1" x14ac:dyDescent="0.25">
      <c r="A257" t="s">
        <v>361</v>
      </c>
    </row>
    <row r="258" spans="1:1" x14ac:dyDescent="0.25">
      <c r="A258" t="s">
        <v>362</v>
      </c>
    </row>
  </sheetData>
  <hyperlinks>
    <hyperlink ref="A254" r:id="rId1" xr:uid="{105CD147-1168-4A3F-8265-19803E228D23}"/>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F6FBC-4C88-41C4-9E6F-106E5C7E0590}">
  <dimension ref="A1:K77"/>
  <sheetViews>
    <sheetView workbookViewId="0">
      <selection activeCell="A4" sqref="A4"/>
    </sheetView>
  </sheetViews>
  <sheetFormatPr defaultColWidth="8.7109375" defaultRowHeight="15" x14ac:dyDescent="0.25"/>
  <cols>
    <col min="1" max="1" width="8.7109375" style="4"/>
    <col min="2" max="3" width="15.28515625" style="4" customWidth="1"/>
    <col min="4" max="5" width="8.7109375" style="4"/>
    <col min="6" max="6" width="14.42578125" style="4" customWidth="1"/>
    <col min="7" max="10" width="8.7109375" style="4"/>
    <col min="11" max="11" width="14.140625" style="4" bestFit="1" customWidth="1"/>
    <col min="12" max="12" width="12" style="4" bestFit="1" customWidth="1"/>
    <col min="13" max="16384" width="8.7109375" style="4"/>
  </cols>
  <sheetData>
    <row r="1" spans="1:11" x14ac:dyDescent="0.25">
      <c r="A1" s="19" t="s">
        <v>0</v>
      </c>
    </row>
    <row r="2" spans="1:11" x14ac:dyDescent="0.25">
      <c r="A2" s="4" t="s">
        <v>0</v>
      </c>
    </row>
    <row r="3" spans="1:11" x14ac:dyDescent="0.25">
      <c r="A3" s="4" t="s">
        <v>350</v>
      </c>
    </row>
    <row r="4" spans="1:11" x14ac:dyDescent="0.25">
      <c r="A4" s="4" t="s">
        <v>209</v>
      </c>
    </row>
    <row r="6" spans="1:11" x14ac:dyDescent="0.25">
      <c r="B6" s="4" t="s">
        <v>348</v>
      </c>
    </row>
    <row r="7" spans="1:11" s="50" customFormat="1" ht="45" x14ac:dyDescent="0.25">
      <c r="B7" s="50" t="s">
        <v>273</v>
      </c>
      <c r="C7" s="48" t="s">
        <v>647</v>
      </c>
    </row>
    <row r="8" spans="1:11" x14ac:dyDescent="0.25">
      <c r="A8" s="4" t="s">
        <v>4</v>
      </c>
      <c r="B8" s="4" t="s">
        <v>2</v>
      </c>
      <c r="D8" s="45"/>
      <c r="E8"/>
    </row>
    <row r="9" spans="1:11" x14ac:dyDescent="0.25">
      <c r="B9" s="4" t="s">
        <v>349</v>
      </c>
      <c r="C9" s="48" t="s">
        <v>349</v>
      </c>
      <c r="D9" s="46"/>
      <c r="F9" s="4" t="s">
        <v>646</v>
      </c>
    </row>
    <row r="10" spans="1:11" x14ac:dyDescent="0.25">
      <c r="A10" s="4">
        <v>1961</v>
      </c>
      <c r="B10" s="4">
        <v>11.8</v>
      </c>
      <c r="C10" s="47">
        <v>11.7</v>
      </c>
      <c r="D10" s="45"/>
      <c r="F10" s="35">
        <f>B10/$B$68*100</f>
        <v>10.737033666969973</v>
      </c>
      <c r="I10" s="4">
        <v>2019</v>
      </c>
      <c r="J10" s="4">
        <v>15</v>
      </c>
      <c r="K10" s="3">
        <f>J10*(F68/F68)</f>
        <v>15</v>
      </c>
    </row>
    <row r="11" spans="1:11" x14ac:dyDescent="0.25">
      <c r="A11" s="4">
        <v>1962</v>
      </c>
      <c r="B11" s="4">
        <v>12</v>
      </c>
      <c r="C11" s="47">
        <v>11.9</v>
      </c>
      <c r="D11" s="45"/>
      <c r="F11" s="35">
        <f t="shared" ref="F11:F69" si="0">B11/$B$68*100</f>
        <v>10.91901728844404</v>
      </c>
      <c r="I11" s="4">
        <v>1976</v>
      </c>
      <c r="K11" s="3">
        <f>J10*(F25/F68)</f>
        <v>3.7943585077343038</v>
      </c>
    </row>
    <row r="12" spans="1:11" x14ac:dyDescent="0.25">
      <c r="A12" s="4">
        <v>1963</v>
      </c>
      <c r="B12" s="4">
        <v>12.3</v>
      </c>
      <c r="C12" s="47">
        <v>12.2</v>
      </c>
      <c r="D12" s="45"/>
      <c r="F12" s="35">
        <f t="shared" si="0"/>
        <v>11.191992720655142</v>
      </c>
    </row>
    <row r="13" spans="1:11" x14ac:dyDescent="0.25">
      <c r="A13" s="4">
        <v>1964</v>
      </c>
      <c r="B13" s="4">
        <v>12.6</v>
      </c>
      <c r="C13" s="47">
        <v>12.5</v>
      </c>
      <c r="D13" s="45"/>
      <c r="F13" s="35">
        <f t="shared" si="0"/>
        <v>11.464968152866241</v>
      </c>
      <c r="I13" s="4">
        <v>2019</v>
      </c>
      <c r="K13" s="3">
        <f>J14*(F68/F25)</f>
        <v>19.766187050359715</v>
      </c>
    </row>
    <row r="14" spans="1:11" x14ac:dyDescent="0.25">
      <c r="A14" s="4">
        <v>1965</v>
      </c>
      <c r="B14" s="4">
        <v>13.1</v>
      </c>
      <c r="C14" s="47">
        <v>12.9</v>
      </c>
      <c r="D14" s="45"/>
      <c r="F14" s="35">
        <f t="shared" si="0"/>
        <v>11.919927206551408</v>
      </c>
      <c r="I14" s="4">
        <v>1976</v>
      </c>
      <c r="J14" s="4">
        <v>5</v>
      </c>
    </row>
    <row r="15" spans="1:11" x14ac:dyDescent="0.25">
      <c r="A15" s="4">
        <v>1966</v>
      </c>
      <c r="B15" s="4">
        <v>13.7</v>
      </c>
      <c r="C15" s="47">
        <v>13.5</v>
      </c>
      <c r="D15" s="45"/>
      <c r="F15" s="35">
        <f t="shared" si="0"/>
        <v>12.465878070973611</v>
      </c>
    </row>
    <row r="16" spans="1:11" x14ac:dyDescent="0.25">
      <c r="A16" s="4">
        <v>1967</v>
      </c>
      <c r="B16" s="4">
        <v>14.3</v>
      </c>
      <c r="C16" s="47">
        <v>14.1</v>
      </c>
      <c r="D16" s="45"/>
      <c r="F16" s="35">
        <f t="shared" si="0"/>
        <v>13.011828935395814</v>
      </c>
    </row>
    <row r="17" spans="1:6" x14ac:dyDescent="0.25">
      <c r="A17" s="4">
        <v>1968</v>
      </c>
      <c r="B17" s="4">
        <v>14.9</v>
      </c>
      <c r="C17" s="47">
        <v>14.9</v>
      </c>
      <c r="D17" s="45"/>
      <c r="F17" s="35">
        <f t="shared" si="0"/>
        <v>13.557779799818015</v>
      </c>
    </row>
    <row r="18" spans="1:6" x14ac:dyDescent="0.25">
      <c r="A18" s="4">
        <v>1969</v>
      </c>
      <c r="B18" s="4">
        <v>15.6</v>
      </c>
      <c r="C18" s="47">
        <v>15.6</v>
      </c>
      <c r="D18" s="45"/>
      <c r="F18" s="35">
        <f t="shared" si="0"/>
        <v>14.194722474977251</v>
      </c>
    </row>
    <row r="19" spans="1:6" x14ac:dyDescent="0.25">
      <c r="A19" s="4">
        <v>1970</v>
      </c>
      <c r="B19" s="4">
        <v>16.399999999999999</v>
      </c>
      <c r="C19" s="47">
        <v>16.3</v>
      </c>
      <c r="D19" s="45"/>
      <c r="F19" s="35">
        <f t="shared" si="0"/>
        <v>14.922656960873521</v>
      </c>
    </row>
    <row r="20" spans="1:6" x14ac:dyDescent="0.25">
      <c r="A20" s="4">
        <v>1971</v>
      </c>
      <c r="B20" s="4">
        <v>17.2</v>
      </c>
      <c r="C20" s="47">
        <v>17</v>
      </c>
      <c r="D20" s="45"/>
      <c r="F20" s="35">
        <f t="shared" si="0"/>
        <v>15.650591446769791</v>
      </c>
    </row>
    <row r="21" spans="1:6" x14ac:dyDescent="0.25">
      <c r="A21" s="4">
        <v>1972</v>
      </c>
      <c r="B21" s="4">
        <v>18.2</v>
      </c>
      <c r="C21" s="47">
        <v>17.899999999999999</v>
      </c>
      <c r="D21" s="45"/>
      <c r="F21" s="35">
        <f t="shared" si="0"/>
        <v>16.560509554140125</v>
      </c>
    </row>
    <row r="22" spans="1:6" x14ac:dyDescent="0.25">
      <c r="A22" s="4">
        <v>1973</v>
      </c>
      <c r="B22" s="4">
        <v>19.899999999999999</v>
      </c>
      <c r="C22" s="47">
        <v>19.3</v>
      </c>
      <c r="D22" s="45"/>
      <c r="F22" s="35">
        <f t="shared" si="0"/>
        <v>18.1073703366697</v>
      </c>
    </row>
    <row r="23" spans="1:6" x14ac:dyDescent="0.25">
      <c r="A23" s="4">
        <v>1974</v>
      </c>
      <c r="B23" s="4">
        <v>22.9</v>
      </c>
      <c r="C23" s="47">
        <v>21.6</v>
      </c>
      <c r="D23" s="45"/>
      <c r="F23" s="35">
        <f t="shared" si="0"/>
        <v>20.837124658780706</v>
      </c>
    </row>
    <row r="24" spans="1:6" x14ac:dyDescent="0.25">
      <c r="A24" s="4">
        <v>1975</v>
      </c>
      <c r="B24" s="4">
        <v>25.4</v>
      </c>
      <c r="C24" s="47">
        <v>24.1</v>
      </c>
      <c r="D24" s="45"/>
      <c r="F24" s="35">
        <f t="shared" si="0"/>
        <v>23.111919927206547</v>
      </c>
    </row>
    <row r="25" spans="1:6" x14ac:dyDescent="0.25">
      <c r="A25" s="4">
        <v>1976</v>
      </c>
      <c r="B25" s="4">
        <v>27.8</v>
      </c>
      <c r="C25" s="47">
        <v>26.4</v>
      </c>
      <c r="D25" s="45"/>
      <c r="F25" s="35">
        <f t="shared" si="0"/>
        <v>25.295723384895357</v>
      </c>
    </row>
    <row r="26" spans="1:6" x14ac:dyDescent="0.25">
      <c r="A26" s="4">
        <v>1977</v>
      </c>
      <c r="B26" s="4">
        <v>29.7</v>
      </c>
      <c r="C26" s="47">
        <v>28.6</v>
      </c>
      <c r="D26" s="45"/>
      <c r="F26" s="35">
        <f t="shared" si="0"/>
        <v>27.024567788898995</v>
      </c>
    </row>
    <row r="27" spans="1:6" x14ac:dyDescent="0.25">
      <c r="A27" s="4">
        <v>1978</v>
      </c>
      <c r="B27" s="4">
        <v>31.7</v>
      </c>
      <c r="C27" s="47">
        <v>30.9</v>
      </c>
      <c r="D27" s="45"/>
      <c r="F27" s="35">
        <f t="shared" si="0"/>
        <v>28.844404003639667</v>
      </c>
    </row>
    <row r="28" spans="1:6" x14ac:dyDescent="0.25">
      <c r="A28" s="4">
        <v>1979</v>
      </c>
      <c r="B28" s="4">
        <v>34.9</v>
      </c>
      <c r="C28" s="47">
        <v>33.700000000000003</v>
      </c>
      <c r="D28" s="45"/>
      <c r="F28" s="35">
        <f t="shared" si="0"/>
        <v>31.756141947224748</v>
      </c>
    </row>
    <row r="29" spans="1:6" x14ac:dyDescent="0.25">
      <c r="A29" s="4">
        <v>1980</v>
      </c>
      <c r="B29" s="4">
        <v>38.299999999999997</v>
      </c>
      <c r="C29" s="47">
        <v>37.200000000000003</v>
      </c>
      <c r="D29" s="45"/>
      <c r="F29" s="35">
        <f t="shared" si="0"/>
        <v>34.849863512283889</v>
      </c>
    </row>
    <row r="30" spans="1:6" x14ac:dyDescent="0.25">
      <c r="A30" s="4">
        <v>1981</v>
      </c>
      <c r="B30" s="4">
        <v>42.3</v>
      </c>
      <c r="C30" s="47">
        <v>41.5</v>
      </c>
      <c r="D30" s="45"/>
      <c r="F30" s="35">
        <f t="shared" si="0"/>
        <v>38.489535941765233</v>
      </c>
    </row>
    <row r="31" spans="1:6" x14ac:dyDescent="0.25">
      <c r="A31" s="4">
        <v>1982</v>
      </c>
      <c r="B31" s="4">
        <v>46</v>
      </c>
      <c r="C31" s="47">
        <v>45.9</v>
      </c>
      <c r="D31" s="45"/>
      <c r="F31" s="35">
        <f t="shared" si="0"/>
        <v>41.856232939035486</v>
      </c>
    </row>
    <row r="32" spans="1:6" x14ac:dyDescent="0.25">
      <c r="A32" s="4">
        <v>1983</v>
      </c>
      <c r="B32" s="4">
        <v>48.7</v>
      </c>
      <c r="C32" s="47">
        <v>49</v>
      </c>
      <c r="D32" s="45"/>
      <c r="F32" s="35">
        <f t="shared" si="0"/>
        <v>44.313011828935394</v>
      </c>
    </row>
    <row r="33" spans="1:6" x14ac:dyDescent="0.25">
      <c r="A33" s="4">
        <v>1984</v>
      </c>
      <c r="B33" s="4">
        <v>50.4</v>
      </c>
      <c r="C33" s="47">
        <v>51.2</v>
      </c>
      <c r="D33" s="45"/>
      <c r="F33" s="35">
        <f t="shared" si="0"/>
        <v>45.859872611464965</v>
      </c>
    </row>
    <row r="34" spans="1:6" x14ac:dyDescent="0.25">
      <c r="A34" s="4">
        <v>1985</v>
      </c>
      <c r="B34" s="4">
        <v>52.1</v>
      </c>
      <c r="C34" s="47">
        <v>53.2</v>
      </c>
      <c r="D34" s="45"/>
      <c r="F34" s="35">
        <f t="shared" si="0"/>
        <v>47.406733393994536</v>
      </c>
    </row>
    <row r="35" spans="1:6" x14ac:dyDescent="0.25">
      <c r="A35" s="4">
        <v>1986</v>
      </c>
      <c r="B35" s="4">
        <v>53.7</v>
      </c>
      <c r="C35" s="47">
        <v>55.5</v>
      </c>
      <c r="D35" s="45"/>
      <c r="F35" s="35">
        <f t="shared" si="0"/>
        <v>48.862602365787076</v>
      </c>
    </row>
    <row r="36" spans="1:6" x14ac:dyDescent="0.25">
      <c r="A36" s="4">
        <v>1987</v>
      </c>
      <c r="B36" s="4">
        <v>56.3</v>
      </c>
      <c r="C36" s="47">
        <v>57.8</v>
      </c>
      <c r="D36" s="45"/>
      <c r="F36" s="35">
        <f t="shared" si="0"/>
        <v>51.228389444949954</v>
      </c>
    </row>
    <row r="37" spans="1:6" x14ac:dyDescent="0.25">
      <c r="A37" s="4">
        <v>1988</v>
      </c>
      <c r="B37" s="4">
        <v>58.8</v>
      </c>
      <c r="C37" s="47">
        <v>60.1</v>
      </c>
      <c r="D37" s="45"/>
      <c r="F37" s="35">
        <f t="shared" si="0"/>
        <v>53.503184713375795</v>
      </c>
    </row>
    <row r="38" spans="1:6" x14ac:dyDescent="0.25">
      <c r="A38" s="4">
        <v>1989</v>
      </c>
      <c r="B38" s="4">
        <v>61.6</v>
      </c>
      <c r="C38" s="47">
        <v>62.9</v>
      </c>
      <c r="D38" s="45"/>
      <c r="F38" s="35">
        <f t="shared" si="0"/>
        <v>56.050955414012741</v>
      </c>
    </row>
    <row r="39" spans="1:6" x14ac:dyDescent="0.25">
      <c r="A39" s="4">
        <v>1990</v>
      </c>
      <c r="B39" s="4">
        <v>63.7</v>
      </c>
      <c r="C39" s="47">
        <v>65.8</v>
      </c>
      <c r="D39" s="45"/>
      <c r="F39" s="35">
        <f t="shared" si="0"/>
        <v>57.961783439490446</v>
      </c>
    </row>
    <row r="40" spans="1:6" x14ac:dyDescent="0.25">
      <c r="A40" s="4">
        <v>1991</v>
      </c>
      <c r="B40" s="4">
        <v>65.599999999999994</v>
      </c>
      <c r="C40" s="47">
        <v>68.900000000000006</v>
      </c>
      <c r="D40" s="45"/>
      <c r="F40" s="35">
        <f t="shared" si="0"/>
        <v>59.690627843494084</v>
      </c>
    </row>
    <row r="41" spans="1:6" x14ac:dyDescent="0.25">
      <c r="A41" s="4">
        <v>1992</v>
      </c>
      <c r="B41" s="4">
        <v>66.599999999999994</v>
      </c>
      <c r="C41" s="47">
        <v>70.400000000000006</v>
      </c>
      <c r="D41" s="45"/>
      <c r="F41" s="35">
        <f t="shared" si="0"/>
        <v>60.600545950864415</v>
      </c>
    </row>
    <row r="42" spans="1:6" x14ac:dyDescent="0.25">
      <c r="A42" s="4">
        <v>1993</v>
      </c>
      <c r="B42" s="4">
        <v>67.400000000000006</v>
      </c>
      <c r="C42" s="47">
        <v>71.7</v>
      </c>
      <c r="D42" s="45"/>
      <c r="F42" s="35">
        <f t="shared" si="0"/>
        <v>61.328480436760692</v>
      </c>
    </row>
    <row r="43" spans="1:6" x14ac:dyDescent="0.25">
      <c r="A43" s="4">
        <v>1994</v>
      </c>
      <c r="B43" s="4">
        <v>68.400000000000006</v>
      </c>
      <c r="C43" s="47">
        <v>72.7</v>
      </c>
      <c r="D43" s="45"/>
      <c r="F43" s="35">
        <f t="shared" si="0"/>
        <v>62.238398544131037</v>
      </c>
    </row>
    <row r="44" spans="1:6" x14ac:dyDescent="0.25">
      <c r="A44" s="4">
        <v>1995</v>
      </c>
      <c r="B44" s="4">
        <v>70</v>
      </c>
      <c r="C44" s="47">
        <v>73.599999999999994</v>
      </c>
      <c r="D44" s="45"/>
      <c r="F44" s="35">
        <f t="shared" si="0"/>
        <v>63.694267515923563</v>
      </c>
    </row>
    <row r="45" spans="1:6" x14ac:dyDescent="0.25">
      <c r="A45" s="4">
        <v>1996</v>
      </c>
      <c r="B45" s="4">
        <v>71.2</v>
      </c>
      <c r="C45" s="47">
        <v>74.599999999999994</v>
      </c>
      <c r="D45" s="45"/>
      <c r="F45" s="35">
        <f t="shared" si="0"/>
        <v>64.786169244767962</v>
      </c>
    </row>
    <row r="46" spans="1:6" x14ac:dyDescent="0.25">
      <c r="A46" s="4">
        <v>1997</v>
      </c>
      <c r="B46" s="4">
        <v>72</v>
      </c>
      <c r="C46" s="47">
        <v>75.7</v>
      </c>
      <c r="D46" s="45"/>
      <c r="F46" s="35">
        <f t="shared" si="0"/>
        <v>65.514103730664246</v>
      </c>
    </row>
    <row r="47" spans="1:6" x14ac:dyDescent="0.25">
      <c r="A47" s="4">
        <v>1998</v>
      </c>
      <c r="B47" s="4">
        <v>71.900000000000006</v>
      </c>
      <c r="C47" s="47">
        <v>76.7</v>
      </c>
      <c r="D47" s="45"/>
      <c r="F47" s="35">
        <f t="shared" si="0"/>
        <v>65.423111919927209</v>
      </c>
    </row>
    <row r="48" spans="1:6" x14ac:dyDescent="0.25">
      <c r="A48" s="4">
        <v>1999</v>
      </c>
      <c r="B48" s="4">
        <v>73.2</v>
      </c>
      <c r="C48" s="47">
        <v>78.099999999999994</v>
      </c>
      <c r="D48" s="45"/>
      <c r="F48" s="35">
        <f t="shared" si="0"/>
        <v>66.606005459508637</v>
      </c>
    </row>
    <row r="49" spans="1:6" x14ac:dyDescent="0.25">
      <c r="A49" s="4">
        <v>2000</v>
      </c>
      <c r="B49" s="4">
        <v>76.400000000000006</v>
      </c>
      <c r="C49" s="47">
        <v>80.3</v>
      </c>
      <c r="D49" s="45"/>
      <c r="F49" s="35">
        <f t="shared" si="0"/>
        <v>69.517743403093718</v>
      </c>
    </row>
    <row r="50" spans="1:6" x14ac:dyDescent="0.25">
      <c r="A50" s="4">
        <v>2001</v>
      </c>
      <c r="B50" s="4">
        <v>77.7</v>
      </c>
      <c r="C50" s="47">
        <v>82</v>
      </c>
      <c r="D50" s="45"/>
      <c r="F50" s="35">
        <f t="shared" si="0"/>
        <v>70.70063694267516</v>
      </c>
    </row>
    <row r="51" spans="1:6" x14ac:dyDescent="0.25">
      <c r="A51" s="4">
        <v>2002</v>
      </c>
      <c r="B51" s="4">
        <v>78.599999999999994</v>
      </c>
      <c r="C51" s="47">
        <v>84</v>
      </c>
      <c r="D51" s="45"/>
      <c r="F51" s="35">
        <f t="shared" si="0"/>
        <v>71.519563239308454</v>
      </c>
    </row>
    <row r="52" spans="1:6" x14ac:dyDescent="0.25">
      <c r="A52" s="4">
        <v>2003</v>
      </c>
      <c r="B52" s="4">
        <v>81.2</v>
      </c>
      <c r="C52" s="47">
        <v>85.6</v>
      </c>
      <c r="D52" s="45"/>
      <c r="F52" s="35">
        <f t="shared" si="0"/>
        <v>73.885350318471339</v>
      </c>
    </row>
    <row r="53" spans="1:6" x14ac:dyDescent="0.25">
      <c r="A53" s="4">
        <v>2004</v>
      </c>
      <c r="B53" s="4">
        <v>83.9</v>
      </c>
      <c r="C53" s="47">
        <v>87</v>
      </c>
      <c r="D53" s="45"/>
      <c r="F53" s="35">
        <f t="shared" si="0"/>
        <v>76.342129208371247</v>
      </c>
    </row>
    <row r="54" spans="1:6" x14ac:dyDescent="0.25">
      <c r="A54" s="4">
        <v>2005</v>
      </c>
      <c r="B54" s="4">
        <v>86.5</v>
      </c>
      <c r="C54" s="47">
        <v>88.8</v>
      </c>
      <c r="D54" s="45"/>
      <c r="F54" s="35">
        <f t="shared" si="0"/>
        <v>78.707916287534118</v>
      </c>
    </row>
    <row r="55" spans="1:6" x14ac:dyDescent="0.25">
      <c r="A55" s="4">
        <v>2006</v>
      </c>
      <c r="B55" s="4">
        <v>88.7</v>
      </c>
      <c r="C55" s="47">
        <v>90.4</v>
      </c>
      <c r="D55" s="45"/>
      <c r="F55" s="35">
        <f t="shared" si="0"/>
        <v>80.709736123748868</v>
      </c>
    </row>
    <row r="56" spans="1:6" x14ac:dyDescent="0.25">
      <c r="A56" s="4">
        <v>2007</v>
      </c>
      <c r="B56" s="4">
        <v>91.6</v>
      </c>
      <c r="C56" s="47">
        <v>92.2</v>
      </c>
      <c r="D56" s="45"/>
      <c r="F56" s="35">
        <f t="shared" si="0"/>
        <v>83.348498635122823</v>
      </c>
    </row>
    <row r="57" spans="1:6" x14ac:dyDescent="0.25">
      <c r="A57" s="4">
        <v>2008</v>
      </c>
      <c r="B57" s="4">
        <v>95.3</v>
      </c>
      <c r="C57" s="47">
        <v>94.1</v>
      </c>
      <c r="D57" s="45"/>
      <c r="F57" s="35">
        <f t="shared" si="0"/>
        <v>86.715195632393076</v>
      </c>
    </row>
    <row r="58" spans="1:6" x14ac:dyDescent="0.25">
      <c r="A58" s="4">
        <v>2009</v>
      </c>
      <c r="B58" s="4">
        <v>93.1</v>
      </c>
      <c r="C58" s="47">
        <v>94.9</v>
      </c>
      <c r="D58" s="45"/>
      <c r="F58" s="35">
        <f t="shared" si="0"/>
        <v>84.71337579617834</v>
      </c>
    </row>
    <row r="59" spans="1:6" x14ac:dyDescent="0.25">
      <c r="A59" s="4">
        <v>2010</v>
      </c>
      <c r="B59" s="4">
        <v>95.7</v>
      </c>
      <c r="C59" s="47">
        <v>96.2</v>
      </c>
      <c r="D59" s="45"/>
      <c r="F59" s="35">
        <f t="shared" si="0"/>
        <v>87.079162875341225</v>
      </c>
    </row>
    <row r="60" spans="1:6" x14ac:dyDescent="0.25">
      <c r="A60" s="4">
        <v>2011</v>
      </c>
      <c r="B60" s="4">
        <v>98.8</v>
      </c>
      <c r="C60" s="47">
        <v>98.6</v>
      </c>
      <c r="D60" s="45"/>
      <c r="F60" s="35">
        <f t="shared" si="0"/>
        <v>89.899909008189255</v>
      </c>
    </row>
    <row r="61" spans="1:6" x14ac:dyDescent="0.25">
      <c r="A61" s="4">
        <v>2012</v>
      </c>
      <c r="B61" s="4">
        <v>100</v>
      </c>
      <c r="C61" s="47">
        <v>100</v>
      </c>
      <c r="D61" s="45"/>
      <c r="F61" s="35">
        <f t="shared" si="0"/>
        <v>90.99181073703366</v>
      </c>
    </row>
    <row r="62" spans="1:6" x14ac:dyDescent="0.25">
      <c r="A62" s="4">
        <v>2013</v>
      </c>
      <c r="B62" s="4">
        <v>101.7</v>
      </c>
      <c r="C62" s="47">
        <v>101.8</v>
      </c>
      <c r="D62" s="45"/>
      <c r="F62" s="35">
        <f t="shared" si="0"/>
        <v>92.538671519563238</v>
      </c>
    </row>
    <row r="63" spans="1:6" x14ac:dyDescent="0.25">
      <c r="A63" s="4">
        <v>2014</v>
      </c>
      <c r="B63" s="4">
        <v>103.7</v>
      </c>
      <c r="C63" s="47">
        <v>103.8</v>
      </c>
      <c r="D63" s="45"/>
      <c r="F63" s="35">
        <f t="shared" si="0"/>
        <v>94.358507734303913</v>
      </c>
    </row>
    <row r="64" spans="1:6" x14ac:dyDescent="0.25">
      <c r="A64" s="4">
        <v>2015</v>
      </c>
      <c r="B64" s="4">
        <v>102.8</v>
      </c>
      <c r="C64" s="47">
        <v>105</v>
      </c>
      <c r="D64" s="45"/>
      <c r="F64" s="35">
        <f t="shared" si="0"/>
        <v>93.539581437670606</v>
      </c>
    </row>
    <row r="65" spans="1:6" x14ac:dyDescent="0.25">
      <c r="A65" s="4">
        <v>2016</v>
      </c>
      <c r="B65" s="4">
        <v>103.6</v>
      </c>
      <c r="C65" s="47">
        <v>105.9</v>
      </c>
      <c r="D65" s="45"/>
      <c r="F65" s="35">
        <f t="shared" si="0"/>
        <v>94.267515923566876</v>
      </c>
    </row>
    <row r="66" spans="1:6" x14ac:dyDescent="0.25">
      <c r="A66" s="4">
        <v>2017</v>
      </c>
      <c r="B66" s="4">
        <v>106.2</v>
      </c>
      <c r="C66" s="47">
        <v>107.2</v>
      </c>
      <c r="D66" s="45"/>
      <c r="F66" s="35">
        <f t="shared" si="0"/>
        <v>96.633303002729747</v>
      </c>
    </row>
    <row r="67" spans="1:6" x14ac:dyDescent="0.25">
      <c r="A67" s="4">
        <v>2018</v>
      </c>
      <c r="B67" s="4">
        <v>108.1</v>
      </c>
      <c r="C67" s="47">
        <v>108.8</v>
      </c>
      <c r="D67" s="45"/>
      <c r="F67" s="35">
        <f t="shared" si="0"/>
        <v>98.362147406733385</v>
      </c>
    </row>
    <row r="68" spans="1:6" x14ac:dyDescent="0.25">
      <c r="A68" s="4">
        <v>2019</v>
      </c>
      <c r="B68" s="4">
        <v>109.9</v>
      </c>
      <c r="C68" s="47">
        <v>110.7</v>
      </c>
      <c r="D68" s="45"/>
      <c r="F68" s="35">
        <f t="shared" si="0"/>
        <v>100</v>
      </c>
    </row>
    <row r="69" spans="1:6" x14ac:dyDescent="0.25">
      <c r="A69" s="4">
        <v>2020</v>
      </c>
      <c r="B69" s="4">
        <v>110.8</v>
      </c>
      <c r="C69" s="47">
        <v>112.5</v>
      </c>
      <c r="D69" s="45"/>
      <c r="F69" s="35">
        <f t="shared" si="0"/>
        <v>100.81892629663329</v>
      </c>
    </row>
    <row r="70" spans="1:6" x14ac:dyDescent="0.25">
      <c r="D70" s="45"/>
    </row>
    <row r="71" spans="1:6" x14ac:dyDescent="0.25">
      <c r="A71" s="4" t="s">
        <v>7</v>
      </c>
    </row>
    <row r="73" spans="1:6" x14ac:dyDescent="0.25">
      <c r="A73" s="4" t="s">
        <v>8</v>
      </c>
    </row>
    <row r="75" spans="1:6" x14ac:dyDescent="0.25">
      <c r="A75" s="4" t="s">
        <v>351</v>
      </c>
    </row>
    <row r="76" spans="1:6" x14ac:dyDescent="0.25">
      <c r="A76" s="4" t="s">
        <v>352</v>
      </c>
    </row>
    <row r="77" spans="1:6" x14ac:dyDescent="0.25">
      <c r="A77" s="4" t="s">
        <v>353</v>
      </c>
    </row>
  </sheetData>
  <hyperlinks>
    <hyperlink ref="A1" r:id="rId1" display="https://www150.statcan.gc.ca/t1/tbl1/en/tv.action?pid=3610013001" xr:uid="{1C40934A-9720-48FE-936F-07FB5684BC9D}"/>
  </hyperlinks>
  <pageMargins left="0.7" right="0.7" top="0.75" bottom="0.75" header="0.3" footer="0.3"/>
  <pageSetup orientation="portrait"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DA62-46B3-43EB-A542-553D2D0ECA92}">
  <dimension ref="A1:D51"/>
  <sheetViews>
    <sheetView workbookViewId="0">
      <selection activeCell="A2" sqref="A2"/>
    </sheetView>
  </sheetViews>
  <sheetFormatPr defaultRowHeight="15" x14ac:dyDescent="0.25"/>
  <cols>
    <col min="1" max="4" width="16" customWidth="1"/>
  </cols>
  <sheetData>
    <row r="1" spans="1:4" x14ac:dyDescent="0.25">
      <c r="A1" t="s">
        <v>363</v>
      </c>
    </row>
    <row r="2" spans="1:4" x14ac:dyDescent="0.25">
      <c r="A2" t="s">
        <v>364</v>
      </c>
    </row>
    <row r="3" spans="1:4" x14ac:dyDescent="0.25">
      <c r="A3" t="s">
        <v>365</v>
      </c>
    </row>
    <row r="4" spans="1:4" x14ac:dyDescent="0.25">
      <c r="A4" t="s">
        <v>366</v>
      </c>
      <c r="B4" t="s">
        <v>2</v>
      </c>
      <c r="C4" t="s">
        <v>2</v>
      </c>
      <c r="D4" t="s">
        <v>2</v>
      </c>
    </row>
    <row r="5" spans="1:4" x14ac:dyDescent="0.25">
      <c r="A5" t="s">
        <v>367</v>
      </c>
      <c r="B5" t="s">
        <v>368</v>
      </c>
      <c r="C5" t="s">
        <v>368</v>
      </c>
      <c r="D5" t="s">
        <v>368</v>
      </c>
    </row>
    <row r="6" spans="1:4" s="10" customFormat="1" ht="30" x14ac:dyDescent="0.25">
      <c r="A6" s="10" t="s">
        <v>369</v>
      </c>
      <c r="B6" s="10" t="s">
        <v>370</v>
      </c>
      <c r="C6" s="10" t="s">
        <v>277</v>
      </c>
      <c r="D6" s="10" t="s">
        <v>371</v>
      </c>
    </row>
    <row r="7" spans="1:4" x14ac:dyDescent="0.25">
      <c r="A7">
        <v>1961</v>
      </c>
      <c r="B7">
        <v>21183423</v>
      </c>
      <c r="C7">
        <v>20146958</v>
      </c>
      <c r="D7">
        <v>1036465</v>
      </c>
    </row>
    <row r="8" spans="1:4" x14ac:dyDescent="0.25">
      <c r="A8">
        <v>1962</v>
      </c>
      <c r="B8">
        <v>22784811</v>
      </c>
      <c r="C8">
        <v>21678996</v>
      </c>
      <c r="D8">
        <v>1105815</v>
      </c>
    </row>
    <row r="9" spans="1:4" x14ac:dyDescent="0.25">
      <c r="A9">
        <v>1963</v>
      </c>
      <c r="B9">
        <v>24318857</v>
      </c>
      <c r="C9">
        <v>23110981</v>
      </c>
      <c r="D9">
        <v>1207876</v>
      </c>
    </row>
    <row r="10" spans="1:4" x14ac:dyDescent="0.25">
      <c r="A10">
        <v>1964</v>
      </c>
      <c r="B10">
        <v>26580439</v>
      </c>
      <c r="C10">
        <v>25240586</v>
      </c>
      <c r="D10">
        <v>1339853</v>
      </c>
    </row>
    <row r="11" spans="1:4" x14ac:dyDescent="0.25">
      <c r="A11">
        <v>1965</v>
      </c>
      <c r="B11">
        <v>29629572</v>
      </c>
      <c r="C11">
        <v>28076868</v>
      </c>
      <c r="D11">
        <v>1552704</v>
      </c>
    </row>
    <row r="12" spans="1:4" x14ac:dyDescent="0.25">
      <c r="A12">
        <v>1966</v>
      </c>
      <c r="B12">
        <v>33507386</v>
      </c>
      <c r="C12">
        <v>31418292</v>
      </c>
      <c r="D12">
        <v>2089094</v>
      </c>
    </row>
    <row r="13" spans="1:4" x14ac:dyDescent="0.25">
      <c r="A13">
        <v>1967</v>
      </c>
      <c r="B13">
        <v>37065828</v>
      </c>
      <c r="C13">
        <v>34773188</v>
      </c>
      <c r="D13">
        <v>2292640</v>
      </c>
    </row>
    <row r="14" spans="1:4" x14ac:dyDescent="0.25">
      <c r="A14">
        <v>1968</v>
      </c>
      <c r="B14">
        <v>40296883</v>
      </c>
      <c r="C14">
        <v>37704208</v>
      </c>
      <c r="D14">
        <v>2592675</v>
      </c>
    </row>
    <row r="15" spans="1:4" x14ac:dyDescent="0.25">
      <c r="A15">
        <v>1969</v>
      </c>
      <c r="B15">
        <v>45065489</v>
      </c>
      <c r="C15">
        <v>42161447</v>
      </c>
      <c r="D15">
        <v>2904042</v>
      </c>
    </row>
    <row r="16" spans="1:4" x14ac:dyDescent="0.25">
      <c r="A16">
        <v>1970</v>
      </c>
      <c r="B16">
        <v>48850974</v>
      </c>
      <c r="C16">
        <v>45666280</v>
      </c>
      <c r="D16">
        <v>3184694</v>
      </c>
    </row>
    <row r="17" spans="1:4" x14ac:dyDescent="0.25">
      <c r="A17">
        <v>1971</v>
      </c>
      <c r="B17">
        <v>53555769</v>
      </c>
      <c r="C17">
        <v>50048203</v>
      </c>
      <c r="D17">
        <v>3507566</v>
      </c>
    </row>
    <row r="18" spans="1:4" x14ac:dyDescent="0.25">
      <c r="A18">
        <v>1972</v>
      </c>
      <c r="B18">
        <v>60108309</v>
      </c>
      <c r="C18">
        <v>56018327</v>
      </c>
      <c r="D18">
        <v>4089982</v>
      </c>
    </row>
    <row r="19" spans="1:4" x14ac:dyDescent="0.25">
      <c r="A19">
        <v>1973</v>
      </c>
      <c r="B19">
        <v>69243202</v>
      </c>
      <c r="C19">
        <v>64535618</v>
      </c>
      <c r="D19">
        <v>4707584</v>
      </c>
    </row>
    <row r="20" spans="1:4" x14ac:dyDescent="0.25">
      <c r="A20">
        <v>1974</v>
      </c>
      <c r="B20">
        <v>82570929</v>
      </c>
      <c r="C20">
        <v>76536636</v>
      </c>
      <c r="D20">
        <v>6034293</v>
      </c>
    </row>
    <row r="21" spans="1:4" x14ac:dyDescent="0.25">
      <c r="A21">
        <v>1975</v>
      </c>
      <c r="B21">
        <v>96305193</v>
      </c>
      <c r="C21">
        <v>88972752</v>
      </c>
      <c r="D21">
        <v>7332441</v>
      </c>
    </row>
    <row r="22" spans="1:4" x14ac:dyDescent="0.25">
      <c r="A22">
        <v>1976</v>
      </c>
      <c r="B22">
        <v>111412957</v>
      </c>
      <c r="C22">
        <v>102475894</v>
      </c>
      <c r="D22">
        <v>8937063</v>
      </c>
    </row>
    <row r="23" spans="1:4" x14ac:dyDescent="0.25">
      <c r="A23">
        <v>1977</v>
      </c>
      <c r="B23">
        <v>123389821</v>
      </c>
      <c r="C23">
        <v>113155934</v>
      </c>
      <c r="D23">
        <v>10233887</v>
      </c>
    </row>
    <row r="24" spans="1:4" x14ac:dyDescent="0.25">
      <c r="A24">
        <v>1978</v>
      </c>
      <c r="B24">
        <v>134216217</v>
      </c>
      <c r="C24">
        <v>122640062</v>
      </c>
      <c r="D24">
        <v>11576155</v>
      </c>
    </row>
    <row r="25" spans="1:4" x14ac:dyDescent="0.25">
      <c r="A25">
        <v>1979</v>
      </c>
      <c r="B25">
        <v>150946352</v>
      </c>
      <c r="C25">
        <v>137960810</v>
      </c>
      <c r="D25">
        <v>12985542</v>
      </c>
    </row>
    <row r="26" spans="1:4" x14ac:dyDescent="0.25">
      <c r="A26">
        <v>1980</v>
      </c>
      <c r="B26">
        <v>170642866</v>
      </c>
      <c r="C26">
        <v>156401860</v>
      </c>
      <c r="D26">
        <v>14241006</v>
      </c>
    </row>
    <row r="27" spans="1:4" x14ac:dyDescent="0.25">
      <c r="A27">
        <v>1981</v>
      </c>
      <c r="B27">
        <v>196715855</v>
      </c>
      <c r="C27" s="5">
        <v>179633611</v>
      </c>
      <c r="D27">
        <v>17082242</v>
      </c>
    </row>
    <row r="28" spans="1:4" x14ac:dyDescent="0.25">
      <c r="A28">
        <v>1982</v>
      </c>
      <c r="B28">
        <v>210083616</v>
      </c>
      <c r="C28">
        <v>191606749</v>
      </c>
      <c r="D28">
        <v>18476868</v>
      </c>
    </row>
    <row r="29" spans="1:4" x14ac:dyDescent="0.25">
      <c r="A29">
        <v>1983</v>
      </c>
      <c r="B29">
        <v>220282542</v>
      </c>
      <c r="C29">
        <v>200078379</v>
      </c>
      <c r="D29">
        <v>20204160</v>
      </c>
    </row>
    <row r="30" spans="1:4" x14ac:dyDescent="0.25">
      <c r="A30">
        <v>1984</v>
      </c>
      <c r="B30">
        <v>237248480</v>
      </c>
      <c r="C30">
        <v>215285956</v>
      </c>
      <c r="D30">
        <v>21962522</v>
      </c>
    </row>
    <row r="31" spans="1:4" x14ac:dyDescent="0.25">
      <c r="A31">
        <v>1985</v>
      </c>
      <c r="B31">
        <v>255825412</v>
      </c>
      <c r="C31">
        <v>231829284</v>
      </c>
      <c r="D31">
        <v>23996123</v>
      </c>
    </row>
    <row r="32" spans="1:4" x14ac:dyDescent="0.25">
      <c r="A32">
        <v>1986</v>
      </c>
      <c r="B32">
        <v>272754962</v>
      </c>
      <c r="C32">
        <v>247343292</v>
      </c>
      <c r="D32">
        <v>25411670</v>
      </c>
    </row>
    <row r="33" spans="1:4" x14ac:dyDescent="0.25">
      <c r="A33">
        <v>1987</v>
      </c>
      <c r="B33">
        <v>296441588</v>
      </c>
      <c r="C33">
        <v>268755912</v>
      </c>
      <c r="D33">
        <v>27685672</v>
      </c>
    </row>
    <row r="34" spans="1:4" x14ac:dyDescent="0.25">
      <c r="A34">
        <v>1988</v>
      </c>
      <c r="B34">
        <v>325249538</v>
      </c>
      <c r="C34">
        <v>294840274</v>
      </c>
      <c r="D34">
        <v>30409263</v>
      </c>
    </row>
    <row r="35" spans="1:4" x14ac:dyDescent="0.25">
      <c r="A35">
        <v>1989</v>
      </c>
      <c r="B35">
        <v>350742768</v>
      </c>
      <c r="C35">
        <v>318716354</v>
      </c>
      <c r="D35">
        <v>32026415</v>
      </c>
    </row>
    <row r="36" spans="1:4" x14ac:dyDescent="0.25">
      <c r="A36">
        <v>1990</v>
      </c>
      <c r="B36">
        <v>368891124</v>
      </c>
      <c r="C36">
        <v>333459990</v>
      </c>
      <c r="D36">
        <v>35431132</v>
      </c>
    </row>
    <row r="37" spans="1:4" x14ac:dyDescent="0.25">
      <c r="A37">
        <v>1991</v>
      </c>
      <c r="B37">
        <v>379092052</v>
      </c>
      <c r="C37">
        <v>338524738</v>
      </c>
      <c r="D37">
        <v>40567315</v>
      </c>
    </row>
    <row r="38" spans="1:4" x14ac:dyDescent="0.25">
      <c r="A38">
        <v>1992</v>
      </c>
      <c r="B38">
        <v>387788486</v>
      </c>
      <c r="C38">
        <v>343068902</v>
      </c>
      <c r="D38">
        <v>44719585</v>
      </c>
    </row>
    <row r="39" spans="1:4" x14ac:dyDescent="0.25">
      <c r="A39">
        <v>1993</v>
      </c>
      <c r="B39">
        <v>394815978</v>
      </c>
      <c r="C39">
        <v>347235746</v>
      </c>
      <c r="D39">
        <v>47580233</v>
      </c>
    </row>
    <row r="40" spans="1:4" x14ac:dyDescent="0.25">
      <c r="A40">
        <v>1994</v>
      </c>
      <c r="B40">
        <v>404918056</v>
      </c>
      <c r="C40">
        <v>355926538</v>
      </c>
      <c r="D40">
        <v>48991516</v>
      </c>
    </row>
    <row r="41" spans="1:4" x14ac:dyDescent="0.25">
      <c r="A41">
        <v>1995</v>
      </c>
      <c r="B41">
        <v>418825052</v>
      </c>
      <c r="C41">
        <v>366391012</v>
      </c>
      <c r="D41">
        <v>52434036</v>
      </c>
    </row>
    <row r="42" spans="1:4" x14ac:dyDescent="0.25">
      <c r="A42">
        <v>1996</v>
      </c>
      <c r="B42">
        <v>428792492</v>
      </c>
      <c r="C42" s="5">
        <v>375721070</v>
      </c>
      <c r="D42">
        <v>53071424</v>
      </c>
    </row>
    <row r="43" spans="1:4" s="4" customFormat="1" x14ac:dyDescent="0.25">
      <c r="C43" s="5"/>
    </row>
    <row r="44" spans="1:4" s="4" customFormat="1" x14ac:dyDescent="0.25">
      <c r="B44" s="4" t="s">
        <v>495</v>
      </c>
      <c r="C44" s="16">
        <f>100*_xlfn.RRI(15,C27,C42)</f>
        <v>5.0425356323362092</v>
      </c>
    </row>
    <row r="45" spans="1:4" s="4" customFormat="1" x14ac:dyDescent="0.25">
      <c r="C45" s="5"/>
    </row>
    <row r="46" spans="1:4" s="4" customFormat="1" x14ac:dyDescent="0.25">
      <c r="C46" s="5"/>
    </row>
    <row r="47" spans="1:4" x14ac:dyDescent="0.25">
      <c r="A47" t="s">
        <v>8</v>
      </c>
    </row>
    <row r="48" spans="1:4" x14ac:dyDescent="0.25">
      <c r="A48">
        <v>1</v>
      </c>
      <c r="B48" t="s">
        <v>372</v>
      </c>
    </row>
    <row r="49" spans="1:1" x14ac:dyDescent="0.25">
      <c r="A49" t="s">
        <v>373</v>
      </c>
    </row>
    <row r="50" spans="1:1" x14ac:dyDescent="0.25">
      <c r="A50" t="s">
        <v>374</v>
      </c>
    </row>
    <row r="51" spans="1:1" x14ac:dyDescent="0.25">
      <c r="A51" t="s">
        <v>375</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4445-966D-4B17-9FAD-72D7A826D2E7}">
  <dimension ref="A1:N178"/>
  <sheetViews>
    <sheetView workbookViewId="0"/>
  </sheetViews>
  <sheetFormatPr defaultColWidth="8.7109375" defaultRowHeight="15" x14ac:dyDescent="0.25"/>
  <cols>
    <col min="1" max="16384" width="8.7109375" style="4"/>
  </cols>
  <sheetData>
    <row r="1" spans="1:10" x14ac:dyDescent="0.25">
      <c r="A1" s="4" t="s">
        <v>527</v>
      </c>
    </row>
    <row r="2" spans="1:10" x14ac:dyDescent="0.25">
      <c r="A2" s="4" t="s">
        <v>28</v>
      </c>
    </row>
    <row r="3" spans="1:10" x14ac:dyDescent="0.25">
      <c r="A3" s="4" t="s">
        <v>528</v>
      </c>
    </row>
    <row r="4" spans="1:10" x14ac:dyDescent="0.25">
      <c r="A4" s="4" t="s">
        <v>209</v>
      </c>
    </row>
    <row r="6" spans="1:10" x14ac:dyDescent="0.25">
      <c r="B6" s="4" t="s">
        <v>529</v>
      </c>
    </row>
    <row r="7" spans="1:10" x14ac:dyDescent="0.25">
      <c r="B7" s="4" t="s">
        <v>530</v>
      </c>
    </row>
    <row r="8" spans="1:10" x14ac:dyDescent="0.25">
      <c r="A8" s="4" t="s">
        <v>4</v>
      </c>
      <c r="B8" s="4" t="s">
        <v>2</v>
      </c>
    </row>
    <row r="9" spans="1:10" x14ac:dyDescent="0.25">
      <c r="B9" s="4" t="s">
        <v>511</v>
      </c>
    </row>
    <row r="10" spans="1:10" x14ac:dyDescent="0.25">
      <c r="A10" s="4" t="s">
        <v>50</v>
      </c>
      <c r="B10" s="4">
        <v>70.186999999999998</v>
      </c>
      <c r="C10" s="4">
        <v>1981</v>
      </c>
      <c r="D10" s="13">
        <f>B10</f>
        <v>70.186999999999998</v>
      </c>
      <c r="F10" s="4" t="s">
        <v>445</v>
      </c>
      <c r="G10" s="4" t="s">
        <v>456</v>
      </c>
      <c r="J10" s="4">
        <f>B10</f>
        <v>70.186999999999998</v>
      </c>
    </row>
    <row r="11" spans="1:10" x14ac:dyDescent="0.25">
      <c r="A11" s="4" t="s">
        <v>51</v>
      </c>
      <c r="B11" s="4">
        <v>70.268000000000001</v>
      </c>
      <c r="D11" s="13"/>
      <c r="F11" s="4">
        <v>1977</v>
      </c>
      <c r="G11" s="4">
        <f>SUMIF(C11:C185,F11,D11:D185)</f>
        <v>0</v>
      </c>
      <c r="J11" s="4">
        <f>B11</f>
        <v>70.268000000000001</v>
      </c>
    </row>
    <row r="12" spans="1:10" x14ac:dyDescent="0.25">
      <c r="A12" s="4" t="s">
        <v>52</v>
      </c>
      <c r="B12" s="4">
        <v>70.881</v>
      </c>
      <c r="D12" s="13"/>
      <c r="F12" s="4">
        <f>F11+1</f>
        <v>1978</v>
      </c>
      <c r="G12" s="4">
        <f>SUMIF(C12:C186,F12,D12:D186)</f>
        <v>0</v>
      </c>
      <c r="J12" s="4">
        <f>B12</f>
        <v>70.881</v>
      </c>
    </row>
    <row r="13" spans="1:10" x14ac:dyDescent="0.25">
      <c r="A13" s="4" t="s">
        <v>53</v>
      </c>
      <c r="B13" s="4">
        <v>71.581000000000003</v>
      </c>
      <c r="D13" s="13"/>
      <c r="F13" s="4">
        <f t="shared" ref="F13:F54" si="0">F12+1</f>
        <v>1979</v>
      </c>
      <c r="G13" s="4">
        <f>SUMIF(C14:C187,F13,D14:D187)</f>
        <v>0</v>
      </c>
      <c r="J13" s="4">
        <f>B13</f>
        <v>71.581000000000003</v>
      </c>
    </row>
    <row r="14" spans="1:10" x14ac:dyDescent="0.25">
      <c r="A14" s="4" t="s">
        <v>54</v>
      </c>
      <c r="B14" s="4">
        <v>71.37</v>
      </c>
      <c r="C14" s="4">
        <v>1982</v>
      </c>
      <c r="D14" s="13">
        <f>AVERAGE(B11:B14)</f>
        <v>71.025000000000006</v>
      </c>
      <c r="F14" s="4">
        <f t="shared" si="0"/>
        <v>1980</v>
      </c>
      <c r="G14" s="4">
        <f>SUMIF(C14:C188,F14,D14:D188)</f>
        <v>0</v>
      </c>
    </row>
    <row r="15" spans="1:10" x14ac:dyDescent="0.25">
      <c r="A15" s="4" t="s">
        <v>55</v>
      </c>
      <c r="B15" s="4">
        <v>72.454999999999998</v>
      </c>
      <c r="D15" s="13"/>
      <c r="F15" s="4">
        <f t="shared" si="0"/>
        <v>1981</v>
      </c>
      <c r="G15" s="3">
        <f>SUMIF($C$10:$C$189,F15,$D$10:$D$189)</f>
        <v>70.186999999999998</v>
      </c>
    </row>
    <row r="16" spans="1:10" x14ac:dyDescent="0.25">
      <c r="A16" s="4" t="s">
        <v>56</v>
      </c>
      <c r="B16" s="4">
        <v>72.533000000000001</v>
      </c>
      <c r="D16" s="13"/>
      <c r="F16" s="4">
        <f t="shared" si="0"/>
        <v>1982</v>
      </c>
      <c r="G16" s="3">
        <f t="shared" ref="G16:G54" si="1">SUMIF($C$10:$C$189,F16,$D$10:$D$189)</f>
        <v>71.025000000000006</v>
      </c>
    </row>
    <row r="17" spans="1:7" x14ac:dyDescent="0.25">
      <c r="A17" s="4" t="s">
        <v>57</v>
      </c>
      <c r="B17" s="4">
        <v>72.212000000000003</v>
      </c>
      <c r="D17" s="13"/>
      <c r="F17" s="4">
        <f t="shared" si="0"/>
        <v>1983</v>
      </c>
      <c r="G17" s="3">
        <f t="shared" si="1"/>
        <v>72.596000000000004</v>
      </c>
    </row>
    <row r="18" spans="1:7" x14ac:dyDescent="0.25">
      <c r="A18" s="4" t="s">
        <v>58</v>
      </c>
      <c r="B18" s="4">
        <v>73.183999999999997</v>
      </c>
      <c r="C18" s="4">
        <f>C14+1</f>
        <v>1983</v>
      </c>
      <c r="D18" s="13">
        <f>AVERAGE(B15:B18)</f>
        <v>72.596000000000004</v>
      </c>
      <c r="F18" s="4">
        <f t="shared" si="0"/>
        <v>1984</v>
      </c>
      <c r="G18" s="3">
        <f t="shared" si="1"/>
        <v>74.552500000000009</v>
      </c>
    </row>
    <row r="19" spans="1:7" x14ac:dyDescent="0.25">
      <c r="A19" s="4" t="s">
        <v>59</v>
      </c>
      <c r="B19" s="4">
        <v>74.11</v>
      </c>
      <c r="D19" s="13"/>
      <c r="F19" s="4">
        <f t="shared" si="0"/>
        <v>1985</v>
      </c>
      <c r="G19" s="3">
        <f t="shared" si="1"/>
        <v>75.289500000000004</v>
      </c>
    </row>
    <row r="20" spans="1:7" x14ac:dyDescent="0.25">
      <c r="A20" s="4" t="s">
        <v>60</v>
      </c>
      <c r="B20" s="4">
        <v>74.826999999999998</v>
      </c>
      <c r="D20" s="13"/>
      <c r="F20" s="4">
        <f t="shared" si="0"/>
        <v>1986</v>
      </c>
      <c r="G20" s="3">
        <f t="shared" si="1"/>
        <v>74.617499999999993</v>
      </c>
    </row>
    <row r="21" spans="1:7" x14ac:dyDescent="0.25">
      <c r="A21" s="4" t="s">
        <v>61</v>
      </c>
      <c r="B21" s="4">
        <v>74.311999999999998</v>
      </c>
      <c r="D21" s="13"/>
      <c r="F21" s="4">
        <f t="shared" si="0"/>
        <v>1987</v>
      </c>
      <c r="G21" s="3">
        <f t="shared" si="1"/>
        <v>75.023250000000004</v>
      </c>
    </row>
    <row r="22" spans="1:7" x14ac:dyDescent="0.25">
      <c r="A22" s="4" t="s">
        <v>62</v>
      </c>
      <c r="B22" s="4">
        <v>74.960999999999999</v>
      </c>
      <c r="C22" s="4">
        <f>C18+1</f>
        <v>1984</v>
      </c>
      <c r="D22" s="13">
        <f>AVERAGE(B19:B22)</f>
        <v>74.552500000000009</v>
      </c>
      <c r="F22" s="4">
        <f t="shared" si="0"/>
        <v>1988</v>
      </c>
      <c r="G22" s="3">
        <f t="shared" si="1"/>
        <v>75.774499999999989</v>
      </c>
    </row>
    <row r="23" spans="1:7" x14ac:dyDescent="0.25">
      <c r="A23" s="4" t="s">
        <v>63</v>
      </c>
      <c r="B23" s="4">
        <v>75.528000000000006</v>
      </c>
      <c r="D23" s="13"/>
      <c r="F23" s="4">
        <f t="shared" si="0"/>
        <v>1989</v>
      </c>
      <c r="G23" s="3">
        <f t="shared" si="1"/>
        <v>75.927999999999997</v>
      </c>
    </row>
    <row r="24" spans="1:7" x14ac:dyDescent="0.25">
      <c r="A24" s="4" t="s">
        <v>64</v>
      </c>
      <c r="B24" s="4">
        <v>75.153999999999996</v>
      </c>
      <c r="D24" s="13"/>
      <c r="F24" s="4">
        <f t="shared" si="0"/>
        <v>1990</v>
      </c>
      <c r="G24" s="3">
        <f t="shared" si="1"/>
        <v>75.929000000000002</v>
      </c>
    </row>
    <row r="25" spans="1:7" x14ac:dyDescent="0.25">
      <c r="A25" s="4" t="s">
        <v>65</v>
      </c>
      <c r="B25" s="4">
        <v>75.102999999999994</v>
      </c>
      <c r="D25" s="13"/>
      <c r="F25" s="4">
        <f t="shared" si="0"/>
        <v>1991</v>
      </c>
      <c r="G25" s="3">
        <f t="shared" si="1"/>
        <v>76.517750000000007</v>
      </c>
    </row>
    <row r="26" spans="1:7" x14ac:dyDescent="0.25">
      <c r="A26" s="4" t="s">
        <v>66</v>
      </c>
      <c r="B26" s="4">
        <v>75.373000000000005</v>
      </c>
      <c r="C26" s="4">
        <f>C22+1</f>
        <v>1985</v>
      </c>
      <c r="D26" s="13">
        <f>AVERAGE(B23:B26)</f>
        <v>75.289500000000004</v>
      </c>
      <c r="F26" s="4">
        <f t="shared" si="0"/>
        <v>1992</v>
      </c>
      <c r="G26" s="3">
        <f t="shared" si="1"/>
        <v>78.035250000000005</v>
      </c>
    </row>
    <row r="27" spans="1:7" x14ac:dyDescent="0.25">
      <c r="A27" s="4" t="s">
        <v>67</v>
      </c>
      <c r="B27" s="4">
        <v>74.63</v>
      </c>
      <c r="D27" s="13"/>
      <c r="F27" s="4">
        <f t="shared" si="0"/>
        <v>1993</v>
      </c>
      <c r="G27" s="3">
        <f t="shared" si="1"/>
        <v>79.513249999999999</v>
      </c>
    </row>
    <row r="28" spans="1:7" x14ac:dyDescent="0.25">
      <c r="A28" s="4" t="s">
        <v>68</v>
      </c>
      <c r="B28" s="4">
        <v>74.903999999999996</v>
      </c>
      <c r="D28" s="13"/>
      <c r="F28" s="4">
        <f t="shared" si="0"/>
        <v>1994</v>
      </c>
      <c r="G28" s="3">
        <f t="shared" si="1"/>
        <v>80.861000000000004</v>
      </c>
    </row>
    <row r="29" spans="1:7" x14ac:dyDescent="0.25">
      <c r="A29" s="4" t="s">
        <v>69</v>
      </c>
      <c r="B29" s="4">
        <v>75.116</v>
      </c>
      <c r="D29" s="13"/>
      <c r="F29" s="4">
        <f t="shared" si="0"/>
        <v>1995</v>
      </c>
      <c r="G29" s="3">
        <f t="shared" si="1"/>
        <v>81.731499999999997</v>
      </c>
    </row>
    <row r="30" spans="1:7" x14ac:dyDescent="0.25">
      <c r="A30" s="4" t="s">
        <v>70</v>
      </c>
      <c r="B30" s="4">
        <v>73.819999999999993</v>
      </c>
      <c r="C30" s="4">
        <f>C26+1</f>
        <v>1986</v>
      </c>
      <c r="D30" s="13">
        <f>AVERAGE(B27:B30)</f>
        <v>74.617499999999993</v>
      </c>
      <c r="F30" s="4">
        <f t="shared" si="0"/>
        <v>1996</v>
      </c>
      <c r="G30" s="3">
        <f t="shared" si="1"/>
        <v>81.5685</v>
      </c>
    </row>
    <row r="31" spans="1:7" x14ac:dyDescent="0.25">
      <c r="A31" s="4" t="s">
        <v>71</v>
      </c>
      <c r="B31" s="4">
        <v>74.680000000000007</v>
      </c>
      <c r="D31" s="13"/>
      <c r="F31" s="4">
        <f t="shared" si="0"/>
        <v>1997</v>
      </c>
      <c r="G31" s="3">
        <f t="shared" si="1"/>
        <v>83.49475000000001</v>
      </c>
    </row>
    <row r="32" spans="1:7" x14ac:dyDescent="0.25">
      <c r="A32" s="4" t="s">
        <v>72</v>
      </c>
      <c r="B32" s="4">
        <v>74.747</v>
      </c>
      <c r="D32" s="13"/>
      <c r="F32" s="4">
        <f t="shared" si="0"/>
        <v>1998</v>
      </c>
      <c r="G32" s="3">
        <f t="shared" si="1"/>
        <v>85.05725000000001</v>
      </c>
    </row>
    <row r="33" spans="1:7" x14ac:dyDescent="0.25">
      <c r="A33" s="4" t="s">
        <v>73</v>
      </c>
      <c r="B33" s="4">
        <v>75.356999999999999</v>
      </c>
      <c r="D33" s="13"/>
      <c r="F33" s="4">
        <f t="shared" si="0"/>
        <v>1999</v>
      </c>
      <c r="G33" s="3">
        <f t="shared" si="1"/>
        <v>87.19250000000001</v>
      </c>
    </row>
    <row r="34" spans="1:7" x14ac:dyDescent="0.25">
      <c r="A34" s="4" t="s">
        <v>74</v>
      </c>
      <c r="B34" s="4">
        <v>75.308999999999997</v>
      </c>
      <c r="C34" s="4">
        <f>C30+1</f>
        <v>1987</v>
      </c>
      <c r="D34" s="13">
        <f>AVERAGE(B31:B34)</f>
        <v>75.023250000000004</v>
      </c>
      <c r="F34" s="4">
        <f t="shared" si="0"/>
        <v>2000</v>
      </c>
      <c r="G34" s="3">
        <f t="shared" si="1"/>
        <v>89.9435</v>
      </c>
    </row>
    <row r="35" spans="1:7" x14ac:dyDescent="0.25">
      <c r="A35" s="4" t="s">
        <v>75</v>
      </c>
      <c r="B35" s="4">
        <v>75.849999999999994</v>
      </c>
      <c r="D35" s="13"/>
      <c r="F35" s="4">
        <f t="shared" si="0"/>
        <v>2001</v>
      </c>
      <c r="G35" s="3">
        <f t="shared" si="1"/>
        <v>91.388000000000005</v>
      </c>
    </row>
    <row r="36" spans="1:7" x14ac:dyDescent="0.25">
      <c r="A36" s="4" t="s">
        <v>76</v>
      </c>
      <c r="B36" s="4">
        <v>75.816000000000003</v>
      </c>
      <c r="D36" s="13"/>
      <c r="F36" s="4">
        <f t="shared" si="0"/>
        <v>2002</v>
      </c>
      <c r="G36" s="3">
        <f t="shared" si="1"/>
        <v>92.865500000000011</v>
      </c>
    </row>
    <row r="37" spans="1:7" x14ac:dyDescent="0.25">
      <c r="A37" s="4" t="s">
        <v>77</v>
      </c>
      <c r="B37" s="4">
        <v>75.692999999999998</v>
      </c>
      <c r="D37" s="13"/>
      <c r="F37" s="4">
        <f t="shared" si="0"/>
        <v>2003</v>
      </c>
      <c r="G37" s="3">
        <f t="shared" si="1"/>
        <v>93.098249999999993</v>
      </c>
    </row>
    <row r="38" spans="1:7" x14ac:dyDescent="0.25">
      <c r="A38" s="4" t="s">
        <v>78</v>
      </c>
      <c r="B38" s="4">
        <v>75.739000000000004</v>
      </c>
      <c r="C38" s="4">
        <f>C34+1</f>
        <v>1988</v>
      </c>
      <c r="D38" s="13">
        <f>AVERAGE(B35:B38)</f>
        <v>75.774499999999989</v>
      </c>
      <c r="F38" s="4">
        <f t="shared" si="0"/>
        <v>2004</v>
      </c>
      <c r="G38" s="3">
        <f t="shared" si="1"/>
        <v>93.881749999999997</v>
      </c>
    </row>
    <row r="39" spans="1:7" x14ac:dyDescent="0.25">
      <c r="A39" s="4" t="s">
        <v>79</v>
      </c>
      <c r="B39" s="4">
        <v>76.132000000000005</v>
      </c>
      <c r="D39" s="13"/>
      <c r="F39" s="4">
        <f t="shared" si="0"/>
        <v>2005</v>
      </c>
      <c r="G39" s="3">
        <f t="shared" si="1"/>
        <v>95.960249999999988</v>
      </c>
    </row>
    <row r="40" spans="1:7" x14ac:dyDescent="0.25">
      <c r="A40" s="4" t="s">
        <v>80</v>
      </c>
      <c r="B40" s="4">
        <v>76.013000000000005</v>
      </c>
      <c r="D40" s="13"/>
      <c r="F40" s="4">
        <f t="shared" si="0"/>
        <v>2006</v>
      </c>
      <c r="G40" s="3">
        <f t="shared" si="1"/>
        <v>96.985500000000002</v>
      </c>
    </row>
    <row r="41" spans="1:7" x14ac:dyDescent="0.25">
      <c r="A41" s="4" t="s">
        <v>81</v>
      </c>
      <c r="B41" s="4">
        <v>75.715999999999994</v>
      </c>
      <c r="D41" s="13"/>
      <c r="F41" s="4">
        <f t="shared" si="0"/>
        <v>2007</v>
      </c>
      <c r="G41" s="3">
        <f t="shared" si="1"/>
        <v>96.984999999999985</v>
      </c>
    </row>
    <row r="42" spans="1:7" x14ac:dyDescent="0.25">
      <c r="A42" s="4" t="s">
        <v>82</v>
      </c>
      <c r="B42" s="4">
        <v>75.850999999999999</v>
      </c>
      <c r="C42" s="4">
        <f>C38+1</f>
        <v>1989</v>
      </c>
      <c r="D42" s="13">
        <f>AVERAGE(B39:B42)</f>
        <v>75.927999999999997</v>
      </c>
      <c r="F42" s="4">
        <f t="shared" si="0"/>
        <v>2008</v>
      </c>
      <c r="G42" s="3">
        <f t="shared" si="1"/>
        <v>96.713249999999988</v>
      </c>
    </row>
    <row r="43" spans="1:7" x14ac:dyDescent="0.25">
      <c r="A43" s="4" t="s">
        <v>83</v>
      </c>
      <c r="B43" s="4">
        <v>76.216999999999999</v>
      </c>
      <c r="D43" s="13"/>
      <c r="F43" s="4">
        <f t="shared" si="0"/>
        <v>2009</v>
      </c>
      <c r="G43" s="3">
        <f t="shared" si="1"/>
        <v>97.172750000000008</v>
      </c>
    </row>
    <row r="44" spans="1:7" x14ac:dyDescent="0.25">
      <c r="A44" s="4" t="s">
        <v>84</v>
      </c>
      <c r="B44" s="4">
        <v>76.066000000000003</v>
      </c>
      <c r="D44" s="13"/>
      <c r="F44" s="4">
        <f t="shared" si="0"/>
        <v>2010</v>
      </c>
      <c r="G44" s="3">
        <f t="shared" si="1"/>
        <v>98.169250000000005</v>
      </c>
    </row>
    <row r="45" spans="1:7" x14ac:dyDescent="0.25">
      <c r="A45" s="4" t="s">
        <v>85</v>
      </c>
      <c r="B45" s="4">
        <v>75.626000000000005</v>
      </c>
      <c r="D45" s="13"/>
      <c r="F45" s="4">
        <f t="shared" si="0"/>
        <v>2011</v>
      </c>
      <c r="G45" s="3">
        <f t="shared" si="1"/>
        <v>99.775500000000008</v>
      </c>
    </row>
    <row r="46" spans="1:7" x14ac:dyDescent="0.25">
      <c r="A46" s="4" t="s">
        <v>86</v>
      </c>
      <c r="B46" s="4">
        <v>75.807000000000002</v>
      </c>
      <c r="C46" s="4">
        <f>C42+1</f>
        <v>1990</v>
      </c>
      <c r="D46" s="13">
        <f>AVERAGE(B43:B46)</f>
        <v>75.929000000000002</v>
      </c>
      <c r="F46" s="4">
        <f t="shared" si="0"/>
        <v>2012</v>
      </c>
      <c r="G46" s="3">
        <f t="shared" si="1"/>
        <v>100.001</v>
      </c>
    </row>
    <row r="47" spans="1:7" x14ac:dyDescent="0.25">
      <c r="A47" s="4" t="s">
        <v>87</v>
      </c>
      <c r="B47" s="4">
        <v>75.965999999999994</v>
      </c>
      <c r="D47" s="13"/>
      <c r="F47" s="4">
        <f t="shared" si="0"/>
        <v>2013</v>
      </c>
      <c r="G47" s="3">
        <f t="shared" si="1"/>
        <v>101.33300000000001</v>
      </c>
    </row>
    <row r="48" spans="1:7" x14ac:dyDescent="0.25">
      <c r="A48" s="4" t="s">
        <v>88</v>
      </c>
      <c r="B48" s="4">
        <v>76.495000000000005</v>
      </c>
      <c r="D48" s="13"/>
      <c r="F48" s="4">
        <f t="shared" si="0"/>
        <v>2014</v>
      </c>
      <c r="G48" s="3">
        <f t="shared" si="1"/>
        <v>103.99875000000002</v>
      </c>
    </row>
    <row r="49" spans="1:7" x14ac:dyDescent="0.25">
      <c r="A49" s="4" t="s">
        <v>89</v>
      </c>
      <c r="B49" s="4">
        <v>76.695999999999998</v>
      </c>
      <c r="D49" s="13"/>
      <c r="F49" s="4">
        <f t="shared" si="0"/>
        <v>2015</v>
      </c>
      <c r="G49" s="3">
        <f t="shared" si="1"/>
        <v>103.74374999999999</v>
      </c>
    </row>
    <row r="50" spans="1:7" x14ac:dyDescent="0.25">
      <c r="A50" s="4" t="s">
        <v>90</v>
      </c>
      <c r="B50" s="4">
        <v>76.914000000000001</v>
      </c>
      <c r="C50" s="4">
        <f>C46+1</f>
        <v>1991</v>
      </c>
      <c r="D50" s="13">
        <f>AVERAGE(B47:B50)</f>
        <v>76.517750000000007</v>
      </c>
      <c r="F50" s="4">
        <f t="shared" si="0"/>
        <v>2016</v>
      </c>
      <c r="G50" s="3">
        <f t="shared" si="1"/>
        <v>103.91175</v>
      </c>
    </row>
    <row r="51" spans="1:7" x14ac:dyDescent="0.25">
      <c r="A51" s="4" t="s">
        <v>91</v>
      </c>
      <c r="B51" s="4">
        <v>77.349000000000004</v>
      </c>
      <c r="D51" s="13"/>
      <c r="F51" s="4">
        <f t="shared" si="0"/>
        <v>2017</v>
      </c>
      <c r="G51" s="3">
        <f t="shared" si="1"/>
        <v>105.76499999999999</v>
      </c>
    </row>
    <row r="52" spans="1:7" x14ac:dyDescent="0.25">
      <c r="A52" s="4" t="s">
        <v>92</v>
      </c>
      <c r="B52" s="4">
        <v>77.756</v>
      </c>
      <c r="D52" s="13"/>
      <c r="F52" s="4">
        <f t="shared" si="0"/>
        <v>2018</v>
      </c>
      <c r="G52" s="3">
        <f t="shared" si="1"/>
        <v>106.10125000000001</v>
      </c>
    </row>
    <row r="53" spans="1:7" x14ac:dyDescent="0.25">
      <c r="A53" s="4" t="s">
        <v>93</v>
      </c>
      <c r="B53" s="4">
        <v>78.337999999999994</v>
      </c>
      <c r="D53" s="13"/>
      <c r="F53" s="4">
        <f t="shared" si="0"/>
        <v>2019</v>
      </c>
      <c r="G53" s="3">
        <f t="shared" si="1"/>
        <v>107.075</v>
      </c>
    </row>
    <row r="54" spans="1:7" x14ac:dyDescent="0.25">
      <c r="A54" s="4" t="s">
        <v>94</v>
      </c>
      <c r="B54" s="4">
        <v>78.697999999999993</v>
      </c>
      <c r="C54" s="4">
        <f>C50+1</f>
        <v>1992</v>
      </c>
      <c r="D54" s="13">
        <f>AVERAGE(B51:B54)</f>
        <v>78.035250000000005</v>
      </c>
      <c r="F54" s="4">
        <f t="shared" si="0"/>
        <v>2020</v>
      </c>
      <c r="G54" s="3">
        <f t="shared" si="1"/>
        <v>116.22149999999999</v>
      </c>
    </row>
    <row r="55" spans="1:7" x14ac:dyDescent="0.25">
      <c r="A55" s="4" t="s">
        <v>95</v>
      </c>
      <c r="B55" s="4">
        <v>78.798000000000002</v>
      </c>
      <c r="D55" s="13"/>
    </row>
    <row r="56" spans="1:7" x14ac:dyDescent="0.25">
      <c r="A56" s="4" t="s">
        <v>96</v>
      </c>
      <c r="B56" s="4">
        <v>79.367999999999995</v>
      </c>
      <c r="D56" s="13"/>
    </row>
    <row r="57" spans="1:7" x14ac:dyDescent="0.25">
      <c r="A57" s="4" t="s">
        <v>97</v>
      </c>
      <c r="B57" s="4">
        <v>80.087000000000003</v>
      </c>
      <c r="D57" s="13"/>
    </row>
    <row r="58" spans="1:7" x14ac:dyDescent="0.25">
      <c r="A58" s="4" t="s">
        <v>98</v>
      </c>
      <c r="B58" s="4">
        <v>79.8</v>
      </c>
      <c r="C58" s="4">
        <f>C54+1</f>
        <v>1993</v>
      </c>
      <c r="D58" s="13">
        <f>AVERAGE(B55:B58)</f>
        <v>79.513249999999999</v>
      </c>
    </row>
    <row r="59" spans="1:7" x14ac:dyDescent="0.25">
      <c r="A59" s="4" t="s">
        <v>99</v>
      </c>
      <c r="B59" s="4">
        <v>80.718000000000004</v>
      </c>
      <c r="D59" s="13"/>
    </row>
    <row r="60" spans="1:7" x14ac:dyDescent="0.25">
      <c r="A60" s="4" t="s">
        <v>100</v>
      </c>
      <c r="B60" s="4">
        <v>80.989999999999995</v>
      </c>
      <c r="D60" s="13"/>
    </row>
    <row r="61" spans="1:7" x14ac:dyDescent="0.25">
      <c r="A61" s="4" t="s">
        <v>101</v>
      </c>
      <c r="B61" s="4">
        <v>80.986000000000004</v>
      </c>
      <c r="D61" s="13"/>
    </row>
    <row r="62" spans="1:7" x14ac:dyDescent="0.25">
      <c r="A62" s="4" t="s">
        <v>102</v>
      </c>
      <c r="B62" s="4">
        <v>80.75</v>
      </c>
      <c r="C62" s="4">
        <f>C58+1</f>
        <v>1994</v>
      </c>
      <c r="D62" s="13">
        <f>AVERAGE(B59:B62)</f>
        <v>80.861000000000004</v>
      </c>
    </row>
    <row r="63" spans="1:7" x14ac:dyDescent="0.25">
      <c r="A63" s="4" t="s">
        <v>103</v>
      </c>
      <c r="B63" s="4">
        <v>81.881</v>
      </c>
      <c r="D63" s="13"/>
    </row>
    <row r="64" spans="1:7" x14ac:dyDescent="0.25">
      <c r="A64" s="4" t="s">
        <v>104</v>
      </c>
      <c r="B64" s="4">
        <v>81.941999999999993</v>
      </c>
      <c r="D64" s="13"/>
    </row>
    <row r="65" spans="1:4" x14ac:dyDescent="0.25">
      <c r="A65" s="4" t="s">
        <v>105</v>
      </c>
      <c r="B65" s="4">
        <v>81.534999999999997</v>
      </c>
      <c r="D65" s="13"/>
    </row>
    <row r="66" spans="1:4" x14ac:dyDescent="0.25">
      <c r="A66" s="4" t="s">
        <v>106</v>
      </c>
      <c r="B66" s="4">
        <v>81.567999999999998</v>
      </c>
      <c r="C66" s="4">
        <f>C62+1</f>
        <v>1995</v>
      </c>
      <c r="D66" s="13">
        <f>AVERAGE(B63:B66)</f>
        <v>81.731499999999997</v>
      </c>
    </row>
    <row r="67" spans="1:4" x14ac:dyDescent="0.25">
      <c r="A67" s="4" t="s">
        <v>107</v>
      </c>
      <c r="B67" s="4">
        <v>81.161000000000001</v>
      </c>
      <c r="D67" s="13"/>
    </row>
    <row r="68" spans="1:4" x14ac:dyDescent="0.25">
      <c r="A68" s="4" t="s">
        <v>108</v>
      </c>
      <c r="B68" s="4">
        <v>81.429000000000002</v>
      </c>
      <c r="D68" s="13"/>
    </row>
    <row r="69" spans="1:4" x14ac:dyDescent="0.25">
      <c r="A69" s="4" t="s">
        <v>109</v>
      </c>
      <c r="B69" s="4">
        <v>81.503</v>
      </c>
      <c r="D69" s="13"/>
    </row>
    <row r="70" spans="1:4" x14ac:dyDescent="0.25">
      <c r="A70" s="4" t="s">
        <v>110</v>
      </c>
      <c r="B70" s="4">
        <v>82.180999999999997</v>
      </c>
      <c r="C70" s="4">
        <f>C66+1</f>
        <v>1996</v>
      </c>
      <c r="D70" s="13">
        <f>AVERAGE(B67:B70)</f>
        <v>81.5685</v>
      </c>
    </row>
    <row r="71" spans="1:4" x14ac:dyDescent="0.25">
      <c r="A71" s="4" t="s">
        <v>111</v>
      </c>
      <c r="B71" s="4">
        <v>83.155000000000001</v>
      </c>
      <c r="D71" s="13"/>
    </row>
    <row r="72" spans="1:4" x14ac:dyDescent="0.25">
      <c r="A72" s="4" t="s">
        <v>112</v>
      </c>
      <c r="B72" s="4">
        <v>83.506</v>
      </c>
      <c r="D72" s="13"/>
    </row>
    <row r="73" spans="1:4" x14ac:dyDescent="0.25">
      <c r="A73" s="4" t="s">
        <v>113</v>
      </c>
      <c r="B73" s="4">
        <v>83.533000000000001</v>
      </c>
      <c r="D73" s="13"/>
    </row>
    <row r="74" spans="1:4" x14ac:dyDescent="0.25">
      <c r="A74" s="4" t="s">
        <v>114</v>
      </c>
      <c r="B74" s="4">
        <v>83.784999999999997</v>
      </c>
      <c r="C74" s="4">
        <f>C70+1</f>
        <v>1997</v>
      </c>
      <c r="D74" s="13">
        <f>AVERAGE(B71:B74)</f>
        <v>83.49475000000001</v>
      </c>
    </row>
    <row r="75" spans="1:4" x14ac:dyDescent="0.25">
      <c r="A75" s="4" t="s">
        <v>115</v>
      </c>
      <c r="B75" s="4">
        <v>85.293999999999997</v>
      </c>
      <c r="D75" s="13"/>
    </row>
    <row r="76" spans="1:4" x14ac:dyDescent="0.25">
      <c r="A76" s="4" t="s">
        <v>116</v>
      </c>
      <c r="B76" s="4">
        <v>84.677000000000007</v>
      </c>
      <c r="D76" s="13"/>
    </row>
    <row r="77" spans="1:4" x14ac:dyDescent="0.25">
      <c r="A77" s="4" t="s">
        <v>117</v>
      </c>
      <c r="B77" s="4">
        <v>84.900999999999996</v>
      </c>
      <c r="D77" s="13"/>
    </row>
    <row r="78" spans="1:4" x14ac:dyDescent="0.25">
      <c r="A78" s="4" t="s">
        <v>118</v>
      </c>
      <c r="B78" s="4">
        <v>85.356999999999999</v>
      </c>
      <c r="C78" s="4">
        <f>C74+1</f>
        <v>1998</v>
      </c>
      <c r="D78" s="13">
        <f>AVERAGE(B75:B78)</f>
        <v>85.05725000000001</v>
      </c>
    </row>
    <row r="79" spans="1:4" x14ac:dyDescent="0.25">
      <c r="A79" s="4" t="s">
        <v>119</v>
      </c>
      <c r="B79" s="4">
        <v>87.087000000000003</v>
      </c>
      <c r="D79" s="13"/>
    </row>
    <row r="80" spans="1:4" x14ac:dyDescent="0.25">
      <c r="A80" s="4" t="s">
        <v>120</v>
      </c>
      <c r="B80" s="4">
        <v>86.385999999999996</v>
      </c>
      <c r="D80" s="13"/>
    </row>
    <row r="81" spans="1:4" x14ac:dyDescent="0.25">
      <c r="A81" s="4" t="s">
        <v>121</v>
      </c>
      <c r="B81" s="4">
        <v>87.656000000000006</v>
      </c>
      <c r="D81" s="13"/>
    </row>
    <row r="82" spans="1:4" x14ac:dyDescent="0.25">
      <c r="A82" s="4" t="s">
        <v>122</v>
      </c>
      <c r="B82" s="4">
        <v>87.641000000000005</v>
      </c>
      <c r="C82" s="4">
        <f>C78+1</f>
        <v>1999</v>
      </c>
      <c r="D82" s="13">
        <f>AVERAGE(B79:B82)</f>
        <v>87.19250000000001</v>
      </c>
    </row>
    <row r="83" spans="1:4" x14ac:dyDescent="0.25">
      <c r="A83" s="4" t="s">
        <v>123</v>
      </c>
      <c r="B83" s="4">
        <v>88.988</v>
      </c>
      <c r="D83" s="13"/>
    </row>
    <row r="84" spans="1:4" x14ac:dyDescent="0.25">
      <c r="A84" s="4" t="s">
        <v>124</v>
      </c>
      <c r="B84" s="4">
        <v>89.844999999999999</v>
      </c>
      <c r="D84" s="13"/>
    </row>
    <row r="85" spans="1:4" x14ac:dyDescent="0.25">
      <c r="A85" s="4" t="s">
        <v>125</v>
      </c>
      <c r="B85" s="4">
        <v>90.69</v>
      </c>
      <c r="D85" s="13"/>
    </row>
    <row r="86" spans="1:4" x14ac:dyDescent="0.25">
      <c r="A86" s="4" t="s">
        <v>126</v>
      </c>
      <c r="B86" s="4">
        <v>90.251000000000005</v>
      </c>
      <c r="C86" s="4">
        <f>C82+1</f>
        <v>2000</v>
      </c>
      <c r="D86" s="13">
        <f>AVERAGE(B83:B86)</f>
        <v>89.9435</v>
      </c>
    </row>
    <row r="87" spans="1:4" x14ac:dyDescent="0.25">
      <c r="A87" s="4" t="s">
        <v>127</v>
      </c>
      <c r="B87" s="4">
        <v>90.5</v>
      </c>
      <c r="D87" s="13"/>
    </row>
    <row r="88" spans="1:4" x14ac:dyDescent="0.25">
      <c r="A88" s="4" t="s">
        <v>128</v>
      </c>
      <c r="B88" s="4">
        <v>91.134</v>
      </c>
      <c r="D88" s="13"/>
    </row>
    <row r="89" spans="1:4" x14ac:dyDescent="0.25">
      <c r="A89" s="4" t="s">
        <v>129</v>
      </c>
      <c r="B89" s="4">
        <v>91.501999999999995</v>
      </c>
      <c r="D89" s="13"/>
    </row>
    <row r="90" spans="1:4" x14ac:dyDescent="0.25">
      <c r="A90" s="4" t="s">
        <v>130</v>
      </c>
      <c r="B90" s="4">
        <v>92.415999999999997</v>
      </c>
      <c r="C90" s="4">
        <f>C86+1</f>
        <v>2001</v>
      </c>
      <c r="D90" s="13">
        <f>AVERAGE(B87:B90)</f>
        <v>91.388000000000005</v>
      </c>
    </row>
    <row r="91" spans="1:4" x14ac:dyDescent="0.25">
      <c r="A91" s="4" t="s">
        <v>131</v>
      </c>
      <c r="B91" s="4">
        <v>92.983000000000004</v>
      </c>
      <c r="D91" s="13"/>
    </row>
    <row r="92" spans="1:4" x14ac:dyDescent="0.25">
      <c r="A92" s="4" t="s">
        <v>132</v>
      </c>
      <c r="B92" s="4">
        <v>92.686000000000007</v>
      </c>
      <c r="D92" s="13"/>
    </row>
    <row r="93" spans="1:4" x14ac:dyDescent="0.25">
      <c r="A93" s="4" t="s">
        <v>133</v>
      </c>
      <c r="B93" s="4">
        <v>92.909000000000006</v>
      </c>
      <c r="D93" s="13"/>
    </row>
    <row r="94" spans="1:4" x14ac:dyDescent="0.25">
      <c r="A94" s="4" t="s">
        <v>134</v>
      </c>
      <c r="B94" s="4">
        <v>92.884</v>
      </c>
      <c r="C94" s="4">
        <f>C90+1</f>
        <v>2002</v>
      </c>
      <c r="D94" s="13">
        <f>AVERAGE(B91:B94)</f>
        <v>92.865500000000011</v>
      </c>
    </row>
    <row r="95" spans="1:4" x14ac:dyDescent="0.25">
      <c r="A95" s="4" t="s">
        <v>135</v>
      </c>
      <c r="B95" s="4">
        <v>92.811999999999998</v>
      </c>
      <c r="D95" s="13"/>
    </row>
    <row r="96" spans="1:4" x14ac:dyDescent="0.25">
      <c r="A96" s="4" t="s">
        <v>136</v>
      </c>
      <c r="B96" s="4">
        <v>93.28</v>
      </c>
      <c r="D96" s="13"/>
    </row>
    <row r="97" spans="1:4" x14ac:dyDescent="0.25">
      <c r="A97" s="4" t="s">
        <v>137</v>
      </c>
      <c r="B97" s="4">
        <v>93.603999999999999</v>
      </c>
      <c r="D97" s="13"/>
    </row>
    <row r="98" spans="1:4" x14ac:dyDescent="0.25">
      <c r="A98" s="4" t="s">
        <v>138</v>
      </c>
      <c r="B98" s="4">
        <v>92.697000000000003</v>
      </c>
      <c r="C98" s="4">
        <f>C94+1</f>
        <v>2003</v>
      </c>
      <c r="D98" s="13">
        <f>AVERAGE(B95:B98)</f>
        <v>93.098249999999993</v>
      </c>
    </row>
    <row r="99" spans="1:4" x14ac:dyDescent="0.25">
      <c r="A99" s="4" t="s">
        <v>139</v>
      </c>
      <c r="B99" s="4">
        <v>92.787999999999997</v>
      </c>
      <c r="D99" s="13"/>
    </row>
    <row r="100" spans="1:4" x14ac:dyDescent="0.25">
      <c r="A100" s="4" t="s">
        <v>140</v>
      </c>
      <c r="B100" s="4">
        <v>93.42</v>
      </c>
      <c r="D100" s="13"/>
    </row>
    <row r="101" spans="1:4" x14ac:dyDescent="0.25">
      <c r="A101" s="4" t="s">
        <v>141</v>
      </c>
      <c r="B101" s="4">
        <v>94.47</v>
      </c>
      <c r="D101" s="13"/>
    </row>
    <row r="102" spans="1:4" x14ac:dyDescent="0.25">
      <c r="A102" s="4" t="s">
        <v>142</v>
      </c>
      <c r="B102" s="4">
        <v>94.849000000000004</v>
      </c>
      <c r="C102" s="4">
        <f>C98+1</f>
        <v>2004</v>
      </c>
      <c r="D102" s="13">
        <f>AVERAGE(B99:B102)</f>
        <v>93.881749999999997</v>
      </c>
    </row>
    <row r="103" spans="1:4" x14ac:dyDescent="0.25">
      <c r="A103" s="4" t="s">
        <v>143</v>
      </c>
      <c r="B103" s="4">
        <v>95.141999999999996</v>
      </c>
      <c r="D103" s="13"/>
    </row>
    <row r="104" spans="1:4" x14ac:dyDescent="0.25">
      <c r="A104" s="4" t="s">
        <v>144</v>
      </c>
      <c r="B104" s="4">
        <v>95.393000000000001</v>
      </c>
      <c r="D104" s="13"/>
    </row>
    <row r="105" spans="1:4" x14ac:dyDescent="0.25">
      <c r="A105" s="4" t="s">
        <v>145</v>
      </c>
      <c r="B105" s="4">
        <v>96.38</v>
      </c>
      <c r="D105" s="13"/>
    </row>
    <row r="106" spans="1:4" x14ac:dyDescent="0.25">
      <c r="A106" s="4" t="s">
        <v>146</v>
      </c>
      <c r="B106" s="4">
        <v>96.926000000000002</v>
      </c>
      <c r="C106" s="4">
        <f>C102+1</f>
        <v>2005</v>
      </c>
      <c r="D106" s="13">
        <f>AVERAGE(B103:B106)</f>
        <v>95.960249999999988</v>
      </c>
    </row>
    <row r="107" spans="1:4" x14ac:dyDescent="0.25">
      <c r="A107" s="4" t="s">
        <v>147</v>
      </c>
      <c r="B107" s="4">
        <v>97.245000000000005</v>
      </c>
      <c r="D107" s="13"/>
    </row>
    <row r="108" spans="1:4" x14ac:dyDescent="0.25">
      <c r="A108" s="4" t="s">
        <v>148</v>
      </c>
      <c r="B108" s="4">
        <v>96.646000000000001</v>
      </c>
      <c r="D108" s="13"/>
    </row>
    <row r="109" spans="1:4" x14ac:dyDescent="0.25">
      <c r="A109" s="4" t="s">
        <v>149</v>
      </c>
      <c r="B109" s="4">
        <v>96.948999999999998</v>
      </c>
      <c r="D109" s="13"/>
    </row>
    <row r="110" spans="1:4" x14ac:dyDescent="0.25">
      <c r="A110" s="4" t="s">
        <v>150</v>
      </c>
      <c r="B110" s="4">
        <v>97.102000000000004</v>
      </c>
      <c r="C110" s="4">
        <f>C106+1</f>
        <v>2006</v>
      </c>
      <c r="D110" s="13">
        <f>AVERAGE(B107:B110)</f>
        <v>96.985500000000002</v>
      </c>
    </row>
    <row r="111" spans="1:4" x14ac:dyDescent="0.25">
      <c r="A111" s="4" t="s">
        <v>151</v>
      </c>
      <c r="B111" s="4">
        <v>97.197999999999993</v>
      </c>
      <c r="D111" s="13"/>
    </row>
    <row r="112" spans="1:4" x14ac:dyDescent="0.25">
      <c r="A112" s="4" t="s">
        <v>152</v>
      </c>
      <c r="B112" s="4">
        <v>97.149000000000001</v>
      </c>
      <c r="D112" s="13"/>
    </row>
    <row r="113" spans="1:4" x14ac:dyDescent="0.25">
      <c r="A113" s="4" t="s">
        <v>153</v>
      </c>
      <c r="B113" s="4">
        <v>97.055999999999997</v>
      </c>
      <c r="D113" s="13"/>
    </row>
    <row r="114" spans="1:4" x14ac:dyDescent="0.25">
      <c r="A114" s="4" t="s">
        <v>154</v>
      </c>
      <c r="B114" s="4">
        <v>96.537000000000006</v>
      </c>
      <c r="C114" s="4">
        <f>C110+1</f>
        <v>2007</v>
      </c>
      <c r="D114" s="13">
        <f>AVERAGE(B111:B114)</f>
        <v>96.984999999999985</v>
      </c>
    </row>
    <row r="115" spans="1:4" x14ac:dyDescent="0.25">
      <c r="A115" s="4" t="s">
        <v>155</v>
      </c>
      <c r="B115" s="4">
        <v>96.106999999999999</v>
      </c>
      <c r="D115" s="13"/>
    </row>
    <row r="116" spans="1:4" x14ac:dyDescent="0.25">
      <c r="A116" s="4" t="s">
        <v>156</v>
      </c>
      <c r="B116" s="4">
        <v>96.510999999999996</v>
      </c>
      <c r="D116" s="13"/>
    </row>
    <row r="117" spans="1:4" x14ac:dyDescent="0.25">
      <c r="A117" s="4" t="s">
        <v>157</v>
      </c>
      <c r="B117" s="4">
        <v>97.301000000000002</v>
      </c>
      <c r="D117" s="13"/>
    </row>
    <row r="118" spans="1:4" x14ac:dyDescent="0.25">
      <c r="A118" s="4" t="s">
        <v>158</v>
      </c>
      <c r="B118" s="4">
        <v>96.933999999999997</v>
      </c>
      <c r="C118" s="4">
        <f>C114+1</f>
        <v>2008</v>
      </c>
      <c r="D118" s="13">
        <f>AVERAGE(B115:B118)</f>
        <v>96.713249999999988</v>
      </c>
    </row>
    <row r="119" spans="1:4" x14ac:dyDescent="0.25">
      <c r="A119" s="4" t="s">
        <v>159</v>
      </c>
      <c r="B119" s="4">
        <v>96.831000000000003</v>
      </c>
      <c r="D119" s="13"/>
    </row>
    <row r="120" spans="1:4" x14ac:dyDescent="0.25">
      <c r="A120" s="4" t="s">
        <v>160</v>
      </c>
      <c r="B120" s="4">
        <v>97.08</v>
      </c>
      <c r="D120" s="13"/>
    </row>
    <row r="121" spans="1:4" x14ac:dyDescent="0.25">
      <c r="A121" s="4" t="s">
        <v>161</v>
      </c>
      <c r="B121" s="4">
        <v>97.125</v>
      </c>
      <c r="D121" s="13"/>
    </row>
    <row r="122" spans="1:4" x14ac:dyDescent="0.25">
      <c r="A122" s="4" t="s">
        <v>162</v>
      </c>
      <c r="B122" s="4">
        <v>97.655000000000001</v>
      </c>
      <c r="C122" s="4">
        <f>C118+1</f>
        <v>2009</v>
      </c>
      <c r="D122" s="13">
        <f>AVERAGE(B119:B122)</f>
        <v>97.172750000000008</v>
      </c>
    </row>
    <row r="123" spans="1:4" x14ac:dyDescent="0.25">
      <c r="A123" s="4" t="s">
        <v>163</v>
      </c>
      <c r="B123" s="4">
        <v>97.849000000000004</v>
      </c>
      <c r="D123" s="13"/>
    </row>
    <row r="124" spans="1:4" x14ac:dyDescent="0.25">
      <c r="A124" s="4" t="s">
        <v>164</v>
      </c>
      <c r="B124" s="4">
        <v>97.54</v>
      </c>
      <c r="D124" s="13"/>
    </row>
    <row r="125" spans="1:4" x14ac:dyDescent="0.25">
      <c r="A125" s="4" t="s">
        <v>165</v>
      </c>
      <c r="B125" s="4">
        <v>98.567999999999998</v>
      </c>
      <c r="D125" s="13"/>
    </row>
    <row r="126" spans="1:4" x14ac:dyDescent="0.25">
      <c r="A126" s="4" t="s">
        <v>166</v>
      </c>
      <c r="B126" s="4">
        <v>98.72</v>
      </c>
      <c r="C126" s="4">
        <f>C122+1</f>
        <v>2010</v>
      </c>
      <c r="D126" s="13">
        <f>AVERAGE(B123:B126)</f>
        <v>98.169250000000005</v>
      </c>
    </row>
    <row r="127" spans="1:4" x14ac:dyDescent="0.25">
      <c r="A127" s="4" t="s">
        <v>167</v>
      </c>
      <c r="B127" s="4">
        <v>99.480999999999995</v>
      </c>
      <c r="D127" s="13"/>
    </row>
    <row r="128" spans="1:4" x14ac:dyDescent="0.25">
      <c r="A128" s="4" t="s">
        <v>168</v>
      </c>
      <c r="B128" s="4">
        <v>99.275999999999996</v>
      </c>
      <c r="D128" s="13"/>
    </row>
    <row r="129" spans="1:4" x14ac:dyDescent="0.25">
      <c r="A129" s="4" t="s">
        <v>169</v>
      </c>
      <c r="B129" s="4">
        <v>99.795000000000002</v>
      </c>
      <c r="D129" s="13"/>
    </row>
    <row r="130" spans="1:4" x14ac:dyDescent="0.25">
      <c r="A130" s="4" t="s">
        <v>170</v>
      </c>
      <c r="B130" s="4">
        <v>100.55</v>
      </c>
      <c r="C130" s="4">
        <f>C126+1</f>
        <v>2011</v>
      </c>
      <c r="D130" s="13">
        <f>AVERAGE(B127:B130)</f>
        <v>99.775500000000008</v>
      </c>
    </row>
    <row r="131" spans="1:4" x14ac:dyDescent="0.25">
      <c r="A131" s="4" t="s">
        <v>171</v>
      </c>
      <c r="B131" s="4">
        <v>100.378</v>
      </c>
      <c r="D131" s="13"/>
    </row>
    <row r="132" spans="1:4" x14ac:dyDescent="0.25">
      <c r="A132" s="4" t="s">
        <v>172</v>
      </c>
      <c r="B132" s="4">
        <v>99.819000000000003</v>
      </c>
      <c r="D132" s="13"/>
    </row>
    <row r="133" spans="1:4" x14ac:dyDescent="0.25">
      <c r="A133" s="4" t="s">
        <v>173</v>
      </c>
      <c r="B133" s="4">
        <v>99.847999999999999</v>
      </c>
      <c r="D133" s="13"/>
    </row>
    <row r="134" spans="1:4" x14ac:dyDescent="0.25">
      <c r="A134" s="4" t="s">
        <v>174</v>
      </c>
      <c r="B134" s="4">
        <v>99.959000000000003</v>
      </c>
      <c r="C134" s="4">
        <f>C130+1</f>
        <v>2012</v>
      </c>
      <c r="D134" s="13">
        <f>AVERAGE(B131:B134)</f>
        <v>100.001</v>
      </c>
    </row>
    <row r="135" spans="1:4" x14ac:dyDescent="0.25">
      <c r="A135" s="4" t="s">
        <v>175</v>
      </c>
      <c r="B135" s="4">
        <v>100.443</v>
      </c>
      <c r="D135" s="13"/>
    </row>
    <row r="136" spans="1:4" x14ac:dyDescent="0.25">
      <c r="A136" s="4" t="s">
        <v>176</v>
      </c>
      <c r="B136" s="4">
        <v>100.941</v>
      </c>
      <c r="D136" s="13"/>
    </row>
    <row r="137" spans="1:4" x14ac:dyDescent="0.25">
      <c r="A137" s="4" t="s">
        <v>177</v>
      </c>
      <c r="B137" s="4">
        <v>101.569</v>
      </c>
      <c r="D137" s="13"/>
    </row>
    <row r="138" spans="1:4" x14ac:dyDescent="0.25">
      <c r="A138" s="4" t="s">
        <v>178</v>
      </c>
      <c r="B138" s="4">
        <v>102.379</v>
      </c>
      <c r="C138" s="4">
        <f>C134+1</f>
        <v>2013</v>
      </c>
      <c r="D138" s="13">
        <f>AVERAGE(B135:B138)</f>
        <v>101.33300000000001</v>
      </c>
    </row>
    <row r="139" spans="1:4" x14ac:dyDescent="0.25">
      <c r="A139" s="4" t="s">
        <v>179</v>
      </c>
      <c r="B139" s="4">
        <v>102.343</v>
      </c>
      <c r="D139" s="13"/>
    </row>
    <row r="140" spans="1:4" x14ac:dyDescent="0.25">
      <c r="A140" s="4" t="s">
        <v>180</v>
      </c>
      <c r="B140" s="4">
        <v>103.89400000000001</v>
      </c>
      <c r="D140" s="13"/>
    </row>
    <row r="141" spans="1:4" x14ac:dyDescent="0.25">
      <c r="A141" s="4" t="s">
        <v>181</v>
      </c>
      <c r="B141" s="4">
        <v>104.626</v>
      </c>
      <c r="D141" s="13"/>
    </row>
    <row r="142" spans="1:4" x14ac:dyDescent="0.25">
      <c r="A142" s="4" t="s">
        <v>182</v>
      </c>
      <c r="B142" s="4">
        <v>105.13200000000001</v>
      </c>
      <c r="C142" s="4">
        <f>C138+1</f>
        <v>2014</v>
      </c>
      <c r="D142" s="13">
        <f>AVERAGE(B139:B142)</f>
        <v>103.99875000000002</v>
      </c>
    </row>
    <row r="143" spans="1:4" x14ac:dyDescent="0.25">
      <c r="A143" s="4" t="s">
        <v>183</v>
      </c>
      <c r="B143" s="4">
        <v>104.416</v>
      </c>
      <c r="D143" s="13"/>
    </row>
    <row r="144" spans="1:4" x14ac:dyDescent="0.25">
      <c r="A144" s="4" t="s">
        <v>184</v>
      </c>
      <c r="B144" s="4">
        <v>103.506</v>
      </c>
      <c r="D144" s="13"/>
    </row>
    <row r="145" spans="1:4" x14ac:dyDescent="0.25">
      <c r="A145" s="4" t="s">
        <v>185</v>
      </c>
      <c r="B145" s="4">
        <v>103.541</v>
      </c>
      <c r="D145" s="13"/>
    </row>
    <row r="146" spans="1:4" x14ac:dyDescent="0.25">
      <c r="A146" s="4" t="s">
        <v>186</v>
      </c>
      <c r="B146" s="4">
        <v>103.512</v>
      </c>
      <c r="C146" s="4">
        <f>C142+1</f>
        <v>2015</v>
      </c>
      <c r="D146" s="13">
        <f>AVERAGE(B143:B146)</f>
        <v>103.74374999999999</v>
      </c>
    </row>
    <row r="147" spans="1:4" x14ac:dyDescent="0.25">
      <c r="A147" s="4" t="s">
        <v>187</v>
      </c>
      <c r="B147" s="4">
        <v>103.56100000000001</v>
      </c>
      <c r="D147" s="13"/>
    </row>
    <row r="148" spans="1:4" x14ac:dyDescent="0.25">
      <c r="A148" s="4" t="s">
        <v>188</v>
      </c>
      <c r="B148" s="4">
        <v>103.22199999999999</v>
      </c>
      <c r="D148" s="13"/>
    </row>
    <row r="149" spans="1:4" x14ac:dyDescent="0.25">
      <c r="A149" s="4" t="s">
        <v>189</v>
      </c>
      <c r="B149" s="4">
        <v>104.285</v>
      </c>
      <c r="D149" s="13"/>
    </row>
    <row r="150" spans="1:4" x14ac:dyDescent="0.25">
      <c r="A150" s="4" t="s">
        <v>190</v>
      </c>
      <c r="B150" s="4">
        <v>104.57899999999999</v>
      </c>
      <c r="C150" s="4">
        <f>C146+1</f>
        <v>2016</v>
      </c>
      <c r="D150" s="13">
        <f>AVERAGE(B147:B150)</f>
        <v>103.91175</v>
      </c>
    </row>
    <row r="151" spans="1:4" x14ac:dyDescent="0.25">
      <c r="A151" s="4" t="s">
        <v>191</v>
      </c>
      <c r="B151" s="4">
        <v>105.81699999999999</v>
      </c>
      <c r="D151" s="13"/>
    </row>
    <row r="152" spans="1:4" x14ac:dyDescent="0.25">
      <c r="A152" s="4" t="s">
        <v>192</v>
      </c>
      <c r="B152" s="4">
        <v>105.877</v>
      </c>
      <c r="D152" s="13"/>
    </row>
    <row r="153" spans="1:4" x14ac:dyDescent="0.25">
      <c r="A153" s="4" t="s">
        <v>193</v>
      </c>
      <c r="B153" s="4">
        <v>105.497</v>
      </c>
      <c r="D153" s="13"/>
    </row>
    <row r="154" spans="1:4" x14ac:dyDescent="0.25">
      <c r="A154" s="4" t="s">
        <v>194</v>
      </c>
      <c r="B154" s="4">
        <v>105.869</v>
      </c>
      <c r="C154" s="4">
        <f>C150+1</f>
        <v>2017</v>
      </c>
      <c r="D154" s="13">
        <f>AVERAGE(B151:B154)</f>
        <v>105.76499999999999</v>
      </c>
    </row>
    <row r="155" spans="1:4" x14ac:dyDescent="0.25">
      <c r="A155" s="4" t="s">
        <v>195</v>
      </c>
      <c r="B155" s="4">
        <v>105.855</v>
      </c>
      <c r="D155" s="13"/>
    </row>
    <row r="156" spans="1:4" x14ac:dyDescent="0.25">
      <c r="A156" s="4" t="s">
        <v>196</v>
      </c>
      <c r="B156" s="4">
        <v>106.182</v>
      </c>
      <c r="D156" s="13"/>
    </row>
    <row r="157" spans="1:4" x14ac:dyDescent="0.25">
      <c r="A157" s="4" t="s">
        <v>197</v>
      </c>
      <c r="B157" s="4">
        <v>106.298</v>
      </c>
      <c r="D157" s="13"/>
    </row>
    <row r="158" spans="1:4" x14ac:dyDescent="0.25">
      <c r="A158" s="4" t="s">
        <v>198</v>
      </c>
      <c r="B158" s="4">
        <v>106.07</v>
      </c>
      <c r="C158" s="4">
        <f>C154+1</f>
        <v>2018</v>
      </c>
      <c r="D158" s="13">
        <f>AVERAGE(B155:B158)</f>
        <v>106.10125000000001</v>
      </c>
    </row>
    <row r="159" spans="1:4" x14ac:dyDescent="0.25">
      <c r="A159" s="4" t="s">
        <v>199</v>
      </c>
      <c r="B159" s="4">
        <v>106.48699999999999</v>
      </c>
      <c r="D159" s="13"/>
    </row>
    <row r="160" spans="1:4" x14ac:dyDescent="0.25">
      <c r="A160" s="4" t="s">
        <v>200</v>
      </c>
      <c r="B160" s="4">
        <v>106.873</v>
      </c>
      <c r="D160" s="13"/>
    </row>
    <row r="161" spans="1:14" x14ac:dyDescent="0.25">
      <c r="A161" s="4" t="s">
        <v>201</v>
      </c>
      <c r="B161" s="4">
        <v>107.40600000000001</v>
      </c>
      <c r="D161" s="13"/>
    </row>
    <row r="162" spans="1:14" x14ac:dyDescent="0.25">
      <c r="A162" s="4" t="s">
        <v>202</v>
      </c>
      <c r="B162" s="4">
        <v>107.53400000000001</v>
      </c>
      <c r="C162" s="4">
        <f>C158+1</f>
        <v>2019</v>
      </c>
      <c r="D162" s="13">
        <f>AVERAGE(B159:B162)</f>
        <v>107.075</v>
      </c>
    </row>
    <row r="163" spans="1:14" x14ac:dyDescent="0.25">
      <c r="A163" s="4" t="s">
        <v>203</v>
      </c>
      <c r="B163" s="4">
        <v>112.81699999999999</v>
      </c>
      <c r="D163" s="13"/>
    </row>
    <row r="164" spans="1:14" x14ac:dyDescent="0.25">
      <c r="A164" s="4" t="s">
        <v>204</v>
      </c>
      <c r="B164" s="4">
        <v>126.277</v>
      </c>
      <c r="D164" s="13"/>
    </row>
    <row r="165" spans="1:14" x14ac:dyDescent="0.25">
      <c r="A165" s="4" t="s">
        <v>205</v>
      </c>
      <c r="B165" s="4">
        <v>113.95</v>
      </c>
      <c r="D165" s="13"/>
    </row>
    <row r="166" spans="1:14" x14ac:dyDescent="0.25">
      <c r="A166" s="4" t="s">
        <v>206</v>
      </c>
      <c r="B166" s="4">
        <v>111.842</v>
      </c>
      <c r="C166" s="4">
        <f>C162+1</f>
        <v>2020</v>
      </c>
      <c r="D166" s="13">
        <f>AVERAGE(B163:B166)</f>
        <v>116.22149999999999</v>
      </c>
    </row>
    <row r="168" spans="1:14" x14ac:dyDescent="0.25">
      <c r="A168" s="4" t="s">
        <v>7</v>
      </c>
    </row>
    <row r="170" spans="1:14" x14ac:dyDescent="0.25">
      <c r="A170" s="4" t="s">
        <v>8</v>
      </c>
    </row>
    <row r="171" spans="1:14" s="20" customFormat="1" ht="169.5" customHeight="1" x14ac:dyDescent="0.25">
      <c r="A171" s="20">
        <v>1</v>
      </c>
      <c r="B171" s="183" t="s">
        <v>531</v>
      </c>
      <c r="C171" s="183"/>
      <c r="D171" s="183"/>
      <c r="E171" s="183"/>
      <c r="F171" s="183"/>
      <c r="G171" s="183"/>
      <c r="H171" s="183"/>
      <c r="I171" s="183"/>
      <c r="J171" s="183"/>
      <c r="K171" s="183"/>
      <c r="L171" s="183"/>
      <c r="M171" s="183"/>
      <c r="N171" s="183"/>
    </row>
    <row r="172" spans="1:14" s="20" customFormat="1" ht="132.75" customHeight="1" x14ac:dyDescent="0.25">
      <c r="A172" s="20">
        <v>2</v>
      </c>
      <c r="B172" s="183" t="s">
        <v>532</v>
      </c>
      <c r="C172" s="183"/>
      <c r="D172" s="183"/>
      <c r="E172" s="183"/>
      <c r="F172" s="183"/>
      <c r="G172" s="183"/>
      <c r="H172" s="183"/>
      <c r="I172" s="183"/>
      <c r="J172" s="183"/>
      <c r="K172" s="183"/>
      <c r="L172" s="183"/>
      <c r="M172" s="183"/>
      <c r="N172" s="183"/>
    </row>
    <row r="173" spans="1:14" s="20" customFormat="1" ht="97.5" customHeight="1" x14ac:dyDescent="0.25">
      <c r="A173" s="20">
        <v>3</v>
      </c>
      <c r="B173" s="183" t="s">
        <v>533</v>
      </c>
      <c r="C173" s="183"/>
      <c r="D173" s="183"/>
      <c r="E173" s="183"/>
      <c r="F173" s="183"/>
      <c r="G173" s="183"/>
      <c r="H173" s="183"/>
      <c r="I173" s="183"/>
      <c r="J173" s="183"/>
      <c r="K173" s="183"/>
      <c r="L173" s="183"/>
      <c r="M173" s="183"/>
      <c r="N173" s="183"/>
    </row>
    <row r="174" spans="1:14" s="20" customFormat="1" ht="79.5" customHeight="1" x14ac:dyDescent="0.25">
      <c r="A174" s="20">
        <v>4</v>
      </c>
      <c r="B174" s="183" t="s">
        <v>534</v>
      </c>
      <c r="C174" s="183"/>
      <c r="D174" s="183"/>
      <c r="E174" s="183"/>
      <c r="F174" s="183"/>
      <c r="G174" s="183"/>
      <c r="H174" s="183"/>
      <c r="I174" s="183"/>
      <c r="J174" s="183"/>
      <c r="K174" s="183"/>
      <c r="L174" s="183"/>
      <c r="M174" s="183"/>
      <c r="N174" s="183"/>
    </row>
    <row r="176" spans="1:14" x14ac:dyDescent="0.25">
      <c r="A176" s="4" t="s">
        <v>535</v>
      </c>
    </row>
    <row r="177" spans="1:1" x14ac:dyDescent="0.25">
      <c r="A177" s="19" t="s">
        <v>536</v>
      </c>
    </row>
    <row r="178" spans="1:1" x14ac:dyDescent="0.25">
      <c r="A178" s="4" t="s">
        <v>537</v>
      </c>
    </row>
  </sheetData>
  <mergeCells count="4">
    <mergeCell ref="B171:N171"/>
    <mergeCell ref="B172:N172"/>
    <mergeCell ref="B173:N173"/>
    <mergeCell ref="B174:N174"/>
  </mergeCells>
  <hyperlinks>
    <hyperlink ref="A177" r:id="rId1" xr:uid="{9FACD4EE-0D30-42F3-91EF-AA6B1860DCD5}"/>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1A5F-0235-462F-BDBE-D3896DDAD275}">
  <dimension ref="A1:V60"/>
  <sheetViews>
    <sheetView workbookViewId="0">
      <selection activeCell="A4" sqref="A4"/>
    </sheetView>
  </sheetViews>
  <sheetFormatPr defaultColWidth="9.140625" defaultRowHeight="15" x14ac:dyDescent="0.25"/>
  <cols>
    <col min="1" max="1" width="9.140625" style="4"/>
    <col min="2" max="19" width="11.42578125" style="4" customWidth="1"/>
    <col min="20" max="20" width="9.140625" style="4"/>
    <col min="21" max="21" width="11.7109375" style="4" bestFit="1" customWidth="1"/>
    <col min="22" max="22" width="12.7109375" style="4" customWidth="1"/>
    <col min="23" max="16384" width="9.140625" style="4"/>
  </cols>
  <sheetData>
    <row r="1" spans="1:22" x14ac:dyDescent="0.25">
      <c r="A1" s="4" t="s">
        <v>559</v>
      </c>
    </row>
    <row r="2" spans="1:22" x14ac:dyDescent="0.25">
      <c r="A2" s="4" t="s">
        <v>0</v>
      </c>
    </row>
    <row r="3" spans="1:22" x14ac:dyDescent="0.25">
      <c r="A3" s="4" t="s">
        <v>560</v>
      </c>
    </row>
    <row r="4" spans="1:22" x14ac:dyDescent="0.25">
      <c r="A4" s="4" t="s">
        <v>209</v>
      </c>
    </row>
    <row r="6" spans="1:22" x14ac:dyDescent="0.25">
      <c r="B6" s="4" t="s">
        <v>561</v>
      </c>
    </row>
    <row r="7" spans="1:22" x14ac:dyDescent="0.25">
      <c r="B7" s="4" t="s">
        <v>562</v>
      </c>
      <c r="K7" s="4" t="s">
        <v>563</v>
      </c>
    </row>
    <row r="8" spans="1:22" x14ac:dyDescent="0.25">
      <c r="B8" s="4" t="s">
        <v>564</v>
      </c>
      <c r="E8" s="4" t="s">
        <v>565</v>
      </c>
      <c r="H8" s="4" t="s">
        <v>566</v>
      </c>
      <c r="K8" s="4" t="s">
        <v>564</v>
      </c>
      <c r="N8" s="4" t="s">
        <v>565</v>
      </c>
      <c r="Q8" s="4" t="s">
        <v>566</v>
      </c>
    </row>
    <row r="9" spans="1:22" x14ac:dyDescent="0.25">
      <c r="B9" s="4" t="s">
        <v>567</v>
      </c>
      <c r="C9" s="4" t="s">
        <v>568</v>
      </c>
      <c r="D9" s="4" t="s">
        <v>569</v>
      </c>
      <c r="E9" s="4" t="s">
        <v>567</v>
      </c>
      <c r="F9" s="4" t="s">
        <v>568</v>
      </c>
      <c r="G9" s="4" t="s">
        <v>569</v>
      </c>
      <c r="H9" s="4" t="s">
        <v>567</v>
      </c>
      <c r="I9" s="4" t="s">
        <v>568</v>
      </c>
      <c r="J9" s="4" t="s">
        <v>569</v>
      </c>
      <c r="K9" s="4" t="s">
        <v>567</v>
      </c>
      <c r="L9" s="4" t="s">
        <v>568</v>
      </c>
      <c r="M9" s="4" t="s">
        <v>569</v>
      </c>
      <c r="N9" s="4" t="s">
        <v>567</v>
      </c>
      <c r="O9" s="4" t="s">
        <v>568</v>
      </c>
      <c r="P9" s="4" t="s">
        <v>569</v>
      </c>
      <c r="Q9" s="4" t="s">
        <v>567</v>
      </c>
      <c r="R9" s="4" t="s">
        <v>568</v>
      </c>
      <c r="S9" s="4" t="s">
        <v>569</v>
      </c>
    </row>
    <row r="10" spans="1:22" x14ac:dyDescent="0.25">
      <c r="B10" s="4" t="s">
        <v>570</v>
      </c>
      <c r="C10" s="4" t="s">
        <v>570</v>
      </c>
      <c r="D10" s="4" t="s">
        <v>570</v>
      </c>
      <c r="E10" s="4" t="s">
        <v>570</v>
      </c>
      <c r="F10" s="4" t="s">
        <v>570</v>
      </c>
      <c r="G10" s="4" t="s">
        <v>570</v>
      </c>
      <c r="H10" s="4" t="s">
        <v>570</v>
      </c>
      <c r="I10" s="4" t="s">
        <v>570</v>
      </c>
      <c r="J10" s="4" t="s">
        <v>570</v>
      </c>
      <c r="K10" s="4" t="s">
        <v>570</v>
      </c>
      <c r="L10" s="4" t="s">
        <v>570</v>
      </c>
      <c r="M10" s="4" t="s">
        <v>570</v>
      </c>
      <c r="N10" s="4" t="s">
        <v>570</v>
      </c>
      <c r="O10" s="4" t="s">
        <v>570</v>
      </c>
      <c r="P10" s="4" t="s">
        <v>570</v>
      </c>
      <c r="Q10" s="4" t="s">
        <v>570</v>
      </c>
      <c r="R10" s="4" t="s">
        <v>570</v>
      </c>
      <c r="S10" s="4" t="s">
        <v>570</v>
      </c>
    </row>
    <row r="11" spans="1:22" x14ac:dyDescent="0.25">
      <c r="B11" s="4" t="s">
        <v>571</v>
      </c>
      <c r="C11" s="4" t="s">
        <v>571</v>
      </c>
      <c r="D11" s="4" t="s">
        <v>571</v>
      </c>
      <c r="E11" s="4" t="s">
        <v>571</v>
      </c>
      <c r="F11" s="4" t="s">
        <v>571</v>
      </c>
      <c r="G11" s="4" t="s">
        <v>571</v>
      </c>
      <c r="H11" s="4" t="s">
        <v>571</v>
      </c>
      <c r="I11" s="4" t="s">
        <v>571</v>
      </c>
      <c r="J11" s="4" t="s">
        <v>571</v>
      </c>
      <c r="K11" s="4" t="s">
        <v>571</v>
      </c>
      <c r="L11" s="4" t="s">
        <v>571</v>
      </c>
      <c r="M11" s="4" t="s">
        <v>571</v>
      </c>
      <c r="N11" s="4" t="s">
        <v>571</v>
      </c>
      <c r="O11" s="4" t="s">
        <v>571</v>
      </c>
      <c r="P11" s="4" t="s">
        <v>571</v>
      </c>
      <c r="Q11" s="4" t="s">
        <v>571</v>
      </c>
      <c r="R11" s="4" t="s">
        <v>571</v>
      </c>
      <c r="S11" s="4" t="s">
        <v>571</v>
      </c>
    </row>
    <row r="12" spans="1:22" x14ac:dyDescent="0.25">
      <c r="A12" s="4" t="s">
        <v>4</v>
      </c>
      <c r="B12" s="4" t="s">
        <v>2</v>
      </c>
      <c r="C12" s="4" t="s">
        <v>2</v>
      </c>
      <c r="D12" s="4" t="s">
        <v>2</v>
      </c>
      <c r="E12" s="4" t="s">
        <v>2</v>
      </c>
      <c r="F12" s="4" t="s">
        <v>2</v>
      </c>
      <c r="G12" s="4" t="s">
        <v>2</v>
      </c>
      <c r="H12" s="4" t="s">
        <v>2</v>
      </c>
      <c r="I12" s="4" t="s">
        <v>2</v>
      </c>
      <c r="J12" s="4" t="s">
        <v>2</v>
      </c>
      <c r="K12" s="4" t="s">
        <v>2</v>
      </c>
      <c r="L12" s="4" t="s">
        <v>2</v>
      </c>
      <c r="M12" s="4" t="s">
        <v>2</v>
      </c>
      <c r="N12" s="4" t="s">
        <v>2</v>
      </c>
      <c r="O12" s="4" t="s">
        <v>2</v>
      </c>
      <c r="P12" s="4" t="s">
        <v>2</v>
      </c>
      <c r="Q12" s="4" t="s">
        <v>2</v>
      </c>
      <c r="R12" s="4" t="s">
        <v>2</v>
      </c>
      <c r="S12" s="4" t="s">
        <v>2</v>
      </c>
    </row>
    <row r="13" spans="1:22" x14ac:dyDescent="0.25">
      <c r="B13" s="4" t="s">
        <v>407</v>
      </c>
      <c r="V13" s="4" t="s">
        <v>786</v>
      </c>
    </row>
    <row r="14" spans="1:22" x14ac:dyDescent="0.25">
      <c r="A14" s="4">
        <v>1976</v>
      </c>
      <c r="B14" s="2">
        <v>272044.90000000002</v>
      </c>
      <c r="C14" s="2">
        <v>130629.9</v>
      </c>
      <c r="D14" s="2">
        <v>56616.6</v>
      </c>
      <c r="E14" s="2">
        <v>557187.30000000005</v>
      </c>
      <c r="F14" s="2">
        <v>152870.79999999999</v>
      </c>
      <c r="G14" s="2">
        <v>95670.1</v>
      </c>
      <c r="H14" s="2">
        <v>277383.3</v>
      </c>
      <c r="I14" s="2">
        <v>46153.4</v>
      </c>
      <c r="J14" s="2">
        <v>29183.3</v>
      </c>
      <c r="K14" s="2">
        <v>112536.4</v>
      </c>
      <c r="L14" s="2">
        <v>42944</v>
      </c>
      <c r="M14" s="2">
        <v>13331.4</v>
      </c>
      <c r="N14" s="2">
        <v>137054.29999999999</v>
      </c>
      <c r="O14" s="2">
        <v>44267.7</v>
      </c>
      <c r="P14" s="2">
        <v>8882.7999999999993</v>
      </c>
      <c r="Q14" s="2">
        <v>50351.8</v>
      </c>
      <c r="R14" s="2">
        <v>12071.1</v>
      </c>
      <c r="S14" s="2">
        <v>2477.8000000000002</v>
      </c>
      <c r="U14" s="2">
        <f>SUM(B14:S14)</f>
        <v>2041656.9000000001</v>
      </c>
      <c r="V14" s="121">
        <f>U14/1000</f>
        <v>2041.6569000000002</v>
      </c>
    </row>
    <row r="15" spans="1:22" x14ac:dyDescent="0.25">
      <c r="A15" s="4">
        <v>1977</v>
      </c>
      <c r="B15" s="2">
        <v>259022.3</v>
      </c>
      <c r="C15" s="2">
        <v>131985.60000000001</v>
      </c>
      <c r="D15" s="2">
        <v>59135.4</v>
      </c>
      <c r="E15" s="2">
        <v>504448.3</v>
      </c>
      <c r="F15" s="2">
        <v>154904.79999999999</v>
      </c>
      <c r="G15" s="2">
        <v>99420.1</v>
      </c>
      <c r="H15" s="2">
        <v>258220.7</v>
      </c>
      <c r="I15" s="2">
        <v>48483.5</v>
      </c>
      <c r="J15" s="2">
        <v>32067.599999999999</v>
      </c>
      <c r="K15" s="2">
        <v>115326.9</v>
      </c>
      <c r="L15" s="2">
        <v>45741.599999999999</v>
      </c>
      <c r="M15" s="2">
        <v>16441.099999999999</v>
      </c>
      <c r="N15" s="2">
        <v>124893</v>
      </c>
      <c r="O15" s="2">
        <v>41997.5</v>
      </c>
      <c r="P15" s="2">
        <v>9107</v>
      </c>
      <c r="Q15" s="2">
        <v>56849</v>
      </c>
      <c r="R15" s="2">
        <v>14392.3</v>
      </c>
      <c r="S15" s="2">
        <v>3375.1</v>
      </c>
      <c r="U15" s="2">
        <f t="shared" ref="U15:U48" si="0">SUM(B15:S15)</f>
        <v>1975811.8000000005</v>
      </c>
      <c r="V15" s="121">
        <f t="shared" ref="V15:V48" si="1">U15/1000</f>
        <v>1975.8118000000004</v>
      </c>
    </row>
    <row r="16" spans="1:22" x14ac:dyDescent="0.25">
      <c r="A16" s="4">
        <v>1978</v>
      </c>
      <c r="B16" s="2">
        <v>260266.2</v>
      </c>
      <c r="C16" s="2">
        <v>146496.79999999999</v>
      </c>
      <c r="D16" s="2">
        <v>66064.899999999994</v>
      </c>
      <c r="E16" s="2">
        <v>481642.1</v>
      </c>
      <c r="F16" s="2">
        <v>169594</v>
      </c>
      <c r="G16" s="2">
        <v>104849.2</v>
      </c>
      <c r="H16" s="2">
        <v>248179.20000000001</v>
      </c>
      <c r="I16" s="2">
        <v>54401.8</v>
      </c>
      <c r="J16" s="2">
        <v>35506.300000000003</v>
      </c>
      <c r="K16" s="2">
        <v>122035</v>
      </c>
      <c r="L16" s="2">
        <v>51278.1</v>
      </c>
      <c r="M16" s="2">
        <v>18382.2</v>
      </c>
      <c r="N16" s="2">
        <v>142021.20000000001</v>
      </c>
      <c r="O16" s="2">
        <v>51989</v>
      </c>
      <c r="P16" s="2">
        <v>11188.2</v>
      </c>
      <c r="Q16" s="2">
        <v>52041.599999999999</v>
      </c>
      <c r="R16" s="2">
        <v>14506.7</v>
      </c>
      <c r="S16" s="2">
        <v>3280</v>
      </c>
      <c r="U16" s="2">
        <f t="shared" si="0"/>
        <v>2033722.5</v>
      </c>
      <c r="V16" s="121">
        <f t="shared" si="1"/>
        <v>2033.7225000000001</v>
      </c>
    </row>
    <row r="17" spans="1:22" x14ac:dyDescent="0.25">
      <c r="A17" s="4">
        <v>1979</v>
      </c>
      <c r="B17" s="2">
        <v>272432.7</v>
      </c>
      <c r="C17" s="2">
        <v>166141.20000000001</v>
      </c>
      <c r="D17" s="2">
        <v>75211</v>
      </c>
      <c r="E17" s="2">
        <v>461819.1</v>
      </c>
      <c r="F17" s="2">
        <v>183960.8</v>
      </c>
      <c r="G17" s="2">
        <v>106355.4</v>
      </c>
      <c r="H17" s="2">
        <v>241198.4</v>
      </c>
      <c r="I17" s="2">
        <v>61004.9</v>
      </c>
      <c r="J17" s="2">
        <v>38822.699999999997</v>
      </c>
      <c r="K17" s="2">
        <v>132394.4</v>
      </c>
      <c r="L17" s="2">
        <v>57429.2</v>
      </c>
      <c r="M17" s="2">
        <v>21734.5</v>
      </c>
      <c r="N17" s="2">
        <v>139244.70000000001</v>
      </c>
      <c r="O17" s="2">
        <v>53437.9</v>
      </c>
      <c r="P17" s="2">
        <v>11476.1</v>
      </c>
      <c r="Q17" s="2">
        <v>52260.7</v>
      </c>
      <c r="R17" s="2">
        <v>15956.7</v>
      </c>
      <c r="S17" s="2">
        <v>3705.7</v>
      </c>
      <c r="U17" s="2">
        <f t="shared" si="0"/>
        <v>2094586.0999999994</v>
      </c>
      <c r="V17" s="121">
        <f t="shared" si="1"/>
        <v>2094.5860999999995</v>
      </c>
    </row>
    <row r="18" spans="1:22" x14ac:dyDescent="0.25">
      <c r="A18" s="4">
        <v>1980</v>
      </c>
      <c r="B18" s="2">
        <v>233261.4</v>
      </c>
      <c r="C18" s="2">
        <v>152329.5</v>
      </c>
      <c r="D18" s="2">
        <v>69929.3</v>
      </c>
      <c r="E18" s="2">
        <v>430998.2</v>
      </c>
      <c r="F18" s="2">
        <v>193932.5</v>
      </c>
      <c r="G18" s="2">
        <v>111463.8</v>
      </c>
      <c r="H18" s="2">
        <v>229294.2</v>
      </c>
      <c r="I18" s="2">
        <v>66336.7</v>
      </c>
      <c r="J18" s="2">
        <v>43275.4</v>
      </c>
      <c r="K18" s="2">
        <v>124526.2</v>
      </c>
      <c r="L18" s="2">
        <v>58655.3</v>
      </c>
      <c r="M18" s="2">
        <v>24255.3</v>
      </c>
      <c r="N18" s="2">
        <v>130797.2</v>
      </c>
      <c r="O18" s="2">
        <v>54085.3</v>
      </c>
      <c r="P18" s="2">
        <v>12883</v>
      </c>
      <c r="Q18" s="2">
        <v>48574.8</v>
      </c>
      <c r="R18" s="2">
        <v>16240.5</v>
      </c>
      <c r="S18" s="2">
        <v>4240.2</v>
      </c>
      <c r="U18" s="2">
        <f t="shared" si="0"/>
        <v>2005078.7999999998</v>
      </c>
      <c r="V18" s="121">
        <f t="shared" si="1"/>
        <v>2005.0787999999998</v>
      </c>
    </row>
    <row r="19" spans="1:22" x14ac:dyDescent="0.25">
      <c r="A19" s="4">
        <v>1981</v>
      </c>
      <c r="B19" s="2">
        <v>257219.1</v>
      </c>
      <c r="C19" s="2">
        <v>166220.29999999999</v>
      </c>
      <c r="D19" s="2">
        <v>69846.5</v>
      </c>
      <c r="E19" s="2">
        <v>446480.6</v>
      </c>
      <c r="F19" s="2">
        <v>202266</v>
      </c>
      <c r="G19" s="2">
        <v>109773.7</v>
      </c>
      <c r="H19" s="2">
        <v>224740.5</v>
      </c>
      <c r="I19" s="2">
        <v>62367.9</v>
      </c>
      <c r="J19" s="2">
        <v>37463.1</v>
      </c>
      <c r="K19" s="2">
        <v>110589.6</v>
      </c>
      <c r="L19" s="2">
        <v>54133.4</v>
      </c>
      <c r="M19" s="2">
        <v>23700.5</v>
      </c>
      <c r="N19" s="2">
        <v>148954.70000000001</v>
      </c>
      <c r="O19" s="2">
        <v>61285.1</v>
      </c>
      <c r="P19" s="2">
        <v>16219.6</v>
      </c>
      <c r="Q19" s="2">
        <v>47787.6</v>
      </c>
      <c r="R19" s="2">
        <v>15102.3</v>
      </c>
      <c r="S19" s="2">
        <v>3852.7</v>
      </c>
      <c r="U19" s="2">
        <f t="shared" si="0"/>
        <v>2058003.2000000002</v>
      </c>
      <c r="V19" s="121">
        <f t="shared" si="1"/>
        <v>2058.0032000000001</v>
      </c>
    </row>
    <row r="20" spans="1:22" x14ac:dyDescent="0.25">
      <c r="A20" s="4">
        <v>1982</v>
      </c>
      <c r="B20" s="2">
        <v>250797.2</v>
      </c>
      <c r="C20" s="2">
        <v>161205.29999999999</v>
      </c>
      <c r="D20" s="2">
        <v>70851.100000000006</v>
      </c>
      <c r="E20" s="2">
        <v>434760.8</v>
      </c>
      <c r="F20" s="2">
        <v>195122</v>
      </c>
      <c r="G20" s="2">
        <v>120606.5</v>
      </c>
      <c r="H20" s="2">
        <v>225023.8</v>
      </c>
      <c r="I20" s="2">
        <v>59722.7</v>
      </c>
      <c r="J20" s="2">
        <v>37968.300000000003</v>
      </c>
      <c r="K20" s="2">
        <v>108779.1</v>
      </c>
      <c r="L20" s="2">
        <v>56984</v>
      </c>
      <c r="M20" s="2">
        <v>25270.3</v>
      </c>
      <c r="N20" s="2">
        <v>153660.1</v>
      </c>
      <c r="O20" s="2">
        <v>66636.100000000006</v>
      </c>
      <c r="P20" s="2">
        <v>20885.2</v>
      </c>
      <c r="Q20" s="2">
        <v>44409.8</v>
      </c>
      <c r="R20" s="2">
        <v>14366.2</v>
      </c>
      <c r="S20" s="2">
        <v>3547.1</v>
      </c>
      <c r="U20" s="2">
        <f t="shared" si="0"/>
        <v>2050595.6000000003</v>
      </c>
      <c r="V20" s="121">
        <f t="shared" si="1"/>
        <v>2050.5956000000001</v>
      </c>
    </row>
    <row r="21" spans="1:22" x14ac:dyDescent="0.25">
      <c r="A21" s="4">
        <v>1983</v>
      </c>
      <c r="B21" s="2">
        <v>259645.1</v>
      </c>
      <c r="C21" s="2">
        <v>162943.79999999999</v>
      </c>
      <c r="D21" s="2">
        <v>72893.2</v>
      </c>
      <c r="E21" s="2">
        <v>431107.2</v>
      </c>
      <c r="F21" s="2">
        <v>195990.8</v>
      </c>
      <c r="G21" s="2">
        <v>131187.29999999999</v>
      </c>
      <c r="H21" s="2">
        <v>229866.7</v>
      </c>
      <c r="I21" s="2">
        <v>60014.7</v>
      </c>
      <c r="J21" s="2">
        <v>39389.599999999999</v>
      </c>
      <c r="K21" s="2">
        <v>106933</v>
      </c>
      <c r="L21" s="2">
        <v>60430.6</v>
      </c>
      <c r="M21" s="2">
        <v>28832.7</v>
      </c>
      <c r="N21" s="2">
        <v>151242.79999999999</v>
      </c>
      <c r="O21" s="2">
        <v>68259</v>
      </c>
      <c r="P21" s="2">
        <v>24762.1</v>
      </c>
      <c r="Q21" s="2">
        <v>53037.4</v>
      </c>
      <c r="R21" s="2">
        <v>17678.5</v>
      </c>
      <c r="S21" s="2">
        <v>4947.3</v>
      </c>
      <c r="U21" s="2">
        <f t="shared" si="0"/>
        <v>2099161.8000000003</v>
      </c>
      <c r="V21" s="121">
        <f t="shared" si="1"/>
        <v>2099.1618000000003</v>
      </c>
    </row>
    <row r="22" spans="1:22" x14ac:dyDescent="0.25">
      <c r="A22" s="4">
        <v>1984</v>
      </c>
      <c r="B22" s="2">
        <v>262091.3</v>
      </c>
      <c r="C22" s="2">
        <v>168249</v>
      </c>
      <c r="D22" s="2">
        <v>80548.7</v>
      </c>
      <c r="E22" s="2">
        <v>431027.5</v>
      </c>
      <c r="F22" s="2">
        <v>202863.3</v>
      </c>
      <c r="G22" s="2">
        <v>150799.5</v>
      </c>
      <c r="H22" s="2">
        <v>239523.8</v>
      </c>
      <c r="I22" s="2">
        <v>60821.9</v>
      </c>
      <c r="J22" s="2">
        <v>42991.199999999997</v>
      </c>
      <c r="K22" s="2">
        <v>105534.8</v>
      </c>
      <c r="L22" s="2">
        <v>65796</v>
      </c>
      <c r="M22" s="2">
        <v>37647.4</v>
      </c>
      <c r="N22" s="2">
        <v>155082.79999999999</v>
      </c>
      <c r="O22" s="2">
        <v>77564.3</v>
      </c>
      <c r="P22" s="2">
        <v>34772.9</v>
      </c>
      <c r="Q22" s="2">
        <v>55958.2</v>
      </c>
      <c r="R22" s="2">
        <v>18650.599999999999</v>
      </c>
      <c r="S22" s="2">
        <v>5908.9</v>
      </c>
      <c r="U22" s="2">
        <f t="shared" si="0"/>
        <v>2195832.1</v>
      </c>
      <c r="V22" s="121">
        <f t="shared" si="1"/>
        <v>2195.8321000000001</v>
      </c>
    </row>
    <row r="23" spans="1:22" x14ac:dyDescent="0.25">
      <c r="A23" s="4">
        <v>1985</v>
      </c>
      <c r="B23" s="2">
        <v>269525.8</v>
      </c>
      <c r="C23" s="2">
        <v>176022.2</v>
      </c>
      <c r="D23" s="2">
        <v>81039.8</v>
      </c>
      <c r="E23" s="2">
        <v>494770.9</v>
      </c>
      <c r="F23" s="2">
        <v>235647.4</v>
      </c>
      <c r="G23" s="2">
        <v>169141.1</v>
      </c>
      <c r="H23" s="2">
        <v>286921</v>
      </c>
      <c r="I23" s="2">
        <v>69717.8</v>
      </c>
      <c r="J23" s="2">
        <v>46296.3</v>
      </c>
      <c r="K23" s="2">
        <v>95490.1</v>
      </c>
      <c r="L23" s="2">
        <v>72568.7</v>
      </c>
      <c r="M23" s="2">
        <v>40174.9</v>
      </c>
      <c r="N23" s="2">
        <v>167370.70000000001</v>
      </c>
      <c r="O23" s="2">
        <v>88007.9</v>
      </c>
      <c r="P23" s="2">
        <v>40644.400000000001</v>
      </c>
      <c r="Q23" s="2">
        <v>68014.100000000006</v>
      </c>
      <c r="R23" s="2">
        <v>22820.3</v>
      </c>
      <c r="S23" s="2">
        <v>7194.1</v>
      </c>
      <c r="U23" s="2">
        <f t="shared" si="0"/>
        <v>2431367.5</v>
      </c>
      <c r="V23" s="121">
        <f t="shared" si="1"/>
        <v>2431.3674999999998</v>
      </c>
    </row>
    <row r="24" spans="1:22" x14ac:dyDescent="0.25">
      <c r="A24" s="4">
        <v>1986</v>
      </c>
      <c r="B24" s="2">
        <v>259970.2</v>
      </c>
      <c r="C24" s="2">
        <v>172957.2</v>
      </c>
      <c r="D24" s="2">
        <v>79487.399999999994</v>
      </c>
      <c r="E24" s="2">
        <v>461904.6</v>
      </c>
      <c r="F24" s="2">
        <v>231565.7</v>
      </c>
      <c r="G24" s="2">
        <v>172295.2</v>
      </c>
      <c r="H24" s="2">
        <v>259510.6</v>
      </c>
      <c r="I24" s="2">
        <v>66365.7</v>
      </c>
      <c r="J24" s="2">
        <v>45113.4</v>
      </c>
      <c r="K24" s="2">
        <v>85173.8</v>
      </c>
      <c r="L24" s="2">
        <v>66497.2</v>
      </c>
      <c r="M24" s="2">
        <v>37836.699999999997</v>
      </c>
      <c r="N24" s="2">
        <v>157345.79999999999</v>
      </c>
      <c r="O24" s="2">
        <v>84162.5</v>
      </c>
      <c r="P24" s="2">
        <v>40523.9</v>
      </c>
      <c r="Q24" s="2">
        <v>60368.2</v>
      </c>
      <c r="R24" s="2">
        <v>19944.3</v>
      </c>
      <c r="S24" s="2">
        <v>6616.4</v>
      </c>
      <c r="U24" s="2">
        <f t="shared" si="0"/>
        <v>2307638.7999999998</v>
      </c>
      <c r="V24" s="121">
        <f t="shared" si="1"/>
        <v>2307.6387999999997</v>
      </c>
    </row>
    <row r="25" spans="1:22" x14ac:dyDescent="0.25">
      <c r="A25" s="4">
        <v>1987</v>
      </c>
      <c r="B25" s="2">
        <v>263260.90000000002</v>
      </c>
      <c r="C25" s="2">
        <v>179233</v>
      </c>
      <c r="D25" s="2">
        <v>77777.899999999994</v>
      </c>
      <c r="E25" s="2">
        <v>460949.2</v>
      </c>
      <c r="F25" s="2">
        <v>241920.2</v>
      </c>
      <c r="G25" s="2">
        <v>174507</v>
      </c>
      <c r="H25" s="2">
        <v>249107.4</v>
      </c>
      <c r="I25" s="2">
        <v>66313.399999999994</v>
      </c>
      <c r="J25" s="2">
        <v>44351.199999999997</v>
      </c>
      <c r="K25" s="2">
        <v>85029.6</v>
      </c>
      <c r="L25" s="2">
        <v>69449.7</v>
      </c>
      <c r="M25" s="2">
        <v>37899.599999999999</v>
      </c>
      <c r="N25" s="2">
        <v>163946.70000000001</v>
      </c>
      <c r="O25" s="2">
        <v>91983.1</v>
      </c>
      <c r="P25" s="2">
        <v>46536</v>
      </c>
      <c r="Q25" s="2">
        <v>57752.4</v>
      </c>
      <c r="R25" s="2">
        <v>19513</v>
      </c>
      <c r="S25" s="2">
        <v>6658.2</v>
      </c>
      <c r="U25" s="2">
        <f t="shared" si="0"/>
        <v>2336188.5</v>
      </c>
      <c r="V25" s="121">
        <f t="shared" si="1"/>
        <v>2336.1885000000002</v>
      </c>
    </row>
    <row r="26" spans="1:22" x14ac:dyDescent="0.25">
      <c r="A26" s="4">
        <v>1988</v>
      </c>
      <c r="B26" s="2">
        <v>254449.6</v>
      </c>
      <c r="C26" s="2">
        <v>177375.4</v>
      </c>
      <c r="D26" s="2">
        <v>76684</v>
      </c>
      <c r="E26" s="2">
        <v>461408.4</v>
      </c>
      <c r="F26" s="2">
        <v>251482.8</v>
      </c>
      <c r="G26" s="2">
        <v>184950.9</v>
      </c>
      <c r="H26" s="2">
        <v>266314.3</v>
      </c>
      <c r="I26" s="2">
        <v>74958.399999999994</v>
      </c>
      <c r="J26" s="2">
        <v>50542.9</v>
      </c>
      <c r="K26" s="2">
        <v>87208.8</v>
      </c>
      <c r="L26" s="2">
        <v>73524.399999999994</v>
      </c>
      <c r="M26" s="2">
        <v>41119.9</v>
      </c>
      <c r="N26" s="2">
        <v>163733.9</v>
      </c>
      <c r="O26" s="2">
        <v>98023.2</v>
      </c>
      <c r="P26" s="2">
        <v>54665.2</v>
      </c>
      <c r="Q26" s="2">
        <v>59798.3</v>
      </c>
      <c r="R26" s="2">
        <v>20447.400000000001</v>
      </c>
      <c r="S26" s="2">
        <v>7477.7</v>
      </c>
      <c r="U26" s="2">
        <f t="shared" si="0"/>
        <v>2404165.5</v>
      </c>
      <c r="V26" s="121">
        <f t="shared" si="1"/>
        <v>2404.1655000000001</v>
      </c>
    </row>
    <row r="27" spans="1:22" x14ac:dyDescent="0.25">
      <c r="A27" s="4">
        <v>1989</v>
      </c>
      <c r="B27" s="2">
        <v>261188</v>
      </c>
      <c r="C27" s="2">
        <v>186977.5</v>
      </c>
      <c r="D27" s="2">
        <v>77191.100000000006</v>
      </c>
      <c r="E27" s="2">
        <v>463856</v>
      </c>
      <c r="F27" s="2">
        <v>262930.2</v>
      </c>
      <c r="G27" s="2">
        <v>189263.4</v>
      </c>
      <c r="H27" s="2">
        <v>256875.7</v>
      </c>
      <c r="I27" s="2">
        <v>75483.899999999994</v>
      </c>
      <c r="J27" s="2">
        <v>49019.7</v>
      </c>
      <c r="K27" s="2">
        <v>87507.9</v>
      </c>
      <c r="L27" s="2">
        <v>76660.5</v>
      </c>
      <c r="M27" s="2">
        <v>40925.300000000003</v>
      </c>
      <c r="N27" s="2">
        <v>182547.1</v>
      </c>
      <c r="O27" s="2">
        <v>109943.5</v>
      </c>
      <c r="P27" s="2">
        <v>59042.400000000001</v>
      </c>
      <c r="Q27" s="2">
        <v>60884.1</v>
      </c>
      <c r="R27" s="2">
        <v>20912.400000000001</v>
      </c>
      <c r="S27" s="2">
        <v>7661.8</v>
      </c>
      <c r="U27" s="2">
        <f t="shared" si="0"/>
        <v>2468870.4999999995</v>
      </c>
      <c r="V27" s="121">
        <f t="shared" si="1"/>
        <v>2468.8704999999995</v>
      </c>
    </row>
    <row r="28" spans="1:22" x14ac:dyDescent="0.25">
      <c r="A28" s="4">
        <v>1990</v>
      </c>
      <c r="B28" s="2">
        <v>252739.4</v>
      </c>
      <c r="C28" s="2">
        <v>174048.6</v>
      </c>
      <c r="D28" s="2">
        <v>68288.100000000006</v>
      </c>
      <c r="E28" s="2">
        <v>458795.3</v>
      </c>
      <c r="F28" s="2">
        <v>276177.59999999998</v>
      </c>
      <c r="G28" s="2">
        <v>186249.3</v>
      </c>
      <c r="H28" s="2">
        <v>286409.7</v>
      </c>
      <c r="I28" s="2">
        <v>76668.100000000006</v>
      </c>
      <c r="J28" s="2">
        <v>45386.8</v>
      </c>
      <c r="K28" s="2">
        <v>100088.4</v>
      </c>
      <c r="L28" s="2">
        <v>77251.8</v>
      </c>
      <c r="M28" s="2">
        <v>33300.199999999997</v>
      </c>
      <c r="N28" s="2">
        <v>189379.20000000001</v>
      </c>
      <c r="O28" s="2">
        <v>117083.3</v>
      </c>
      <c r="P28" s="2">
        <v>57760.5</v>
      </c>
      <c r="Q28" s="2">
        <v>68069.3</v>
      </c>
      <c r="R28" s="2">
        <v>22143.9</v>
      </c>
      <c r="S28" s="2">
        <v>6110.2</v>
      </c>
      <c r="U28" s="2">
        <f t="shared" si="0"/>
        <v>2495949.6999999997</v>
      </c>
      <c r="V28" s="121">
        <f t="shared" si="1"/>
        <v>2495.9496999999997</v>
      </c>
    </row>
    <row r="29" spans="1:22" x14ac:dyDescent="0.25">
      <c r="A29" s="4">
        <v>1991</v>
      </c>
      <c r="B29" s="2">
        <v>236637.6</v>
      </c>
      <c r="C29" s="2">
        <v>180074</v>
      </c>
      <c r="D29" s="2">
        <v>58064.9</v>
      </c>
      <c r="E29" s="2">
        <v>464952.7</v>
      </c>
      <c r="F29" s="2">
        <v>288453</v>
      </c>
      <c r="G29" s="2">
        <v>197052.1</v>
      </c>
      <c r="H29" s="2">
        <v>286139</v>
      </c>
      <c r="I29" s="2">
        <v>74918.899999999994</v>
      </c>
      <c r="J29" s="2">
        <v>53627.6</v>
      </c>
      <c r="K29" s="2">
        <v>95287.1</v>
      </c>
      <c r="L29" s="2">
        <v>71984.600000000006</v>
      </c>
      <c r="M29" s="2">
        <v>33589.699999999997</v>
      </c>
      <c r="N29" s="2">
        <v>182105.60000000001</v>
      </c>
      <c r="O29" s="2">
        <v>122309.9</v>
      </c>
      <c r="P29" s="2">
        <v>66302.3</v>
      </c>
      <c r="Q29" s="2">
        <v>74361.399999999994</v>
      </c>
      <c r="R29" s="2">
        <v>21107.8</v>
      </c>
      <c r="S29" s="2">
        <v>9782</v>
      </c>
      <c r="U29" s="2">
        <f t="shared" si="0"/>
        <v>2516750.1999999997</v>
      </c>
      <c r="V29" s="121">
        <f t="shared" si="1"/>
        <v>2516.7501999999995</v>
      </c>
    </row>
    <row r="30" spans="1:22" x14ac:dyDescent="0.25">
      <c r="A30" s="4">
        <v>1992</v>
      </c>
      <c r="B30" s="2">
        <v>227834.9</v>
      </c>
      <c r="C30" s="2">
        <v>163489.60000000001</v>
      </c>
      <c r="D30" s="2">
        <v>60579.1</v>
      </c>
      <c r="E30" s="2">
        <v>480807.4</v>
      </c>
      <c r="F30" s="2">
        <v>294260.8</v>
      </c>
      <c r="G30" s="2">
        <v>211845.7</v>
      </c>
      <c r="H30" s="2">
        <v>259727.4</v>
      </c>
      <c r="I30" s="2">
        <v>73588.800000000003</v>
      </c>
      <c r="J30" s="2">
        <v>53229.2</v>
      </c>
      <c r="K30" s="2">
        <v>107186.5</v>
      </c>
      <c r="L30" s="2">
        <v>80491.5</v>
      </c>
      <c r="M30" s="2">
        <v>31921.200000000001</v>
      </c>
      <c r="N30" s="2">
        <v>191514.3</v>
      </c>
      <c r="O30" s="2">
        <v>125157.2</v>
      </c>
      <c r="P30" s="2">
        <v>63352.800000000003</v>
      </c>
      <c r="Q30" s="2">
        <v>70514.7</v>
      </c>
      <c r="R30" s="2">
        <v>25549.3</v>
      </c>
      <c r="S30" s="2">
        <v>9807.1</v>
      </c>
      <c r="U30" s="2">
        <f t="shared" si="0"/>
        <v>2530857.5</v>
      </c>
      <c r="V30" s="121">
        <f t="shared" si="1"/>
        <v>2530.8575000000001</v>
      </c>
    </row>
    <row r="31" spans="1:22" x14ac:dyDescent="0.25">
      <c r="A31" s="4">
        <v>1993</v>
      </c>
      <c r="B31" s="2">
        <v>218119.3</v>
      </c>
      <c r="C31" s="2">
        <v>178111.6</v>
      </c>
      <c r="D31" s="2">
        <v>78499.3</v>
      </c>
      <c r="E31" s="2">
        <v>463860.3</v>
      </c>
      <c r="F31" s="2">
        <v>316563.5</v>
      </c>
      <c r="G31" s="2">
        <v>225782.1</v>
      </c>
      <c r="H31" s="2">
        <v>253495.1</v>
      </c>
      <c r="I31" s="2">
        <v>77148</v>
      </c>
      <c r="J31" s="2">
        <v>53421.7</v>
      </c>
      <c r="K31" s="2">
        <v>105786.8</v>
      </c>
      <c r="L31" s="2">
        <v>82974.2</v>
      </c>
      <c r="M31" s="2">
        <v>40873.800000000003</v>
      </c>
      <c r="N31" s="2">
        <v>215645.4</v>
      </c>
      <c r="O31" s="2">
        <v>133365.9</v>
      </c>
      <c r="P31" s="2">
        <v>80965.600000000006</v>
      </c>
      <c r="Q31" s="2">
        <v>70079.899999999994</v>
      </c>
      <c r="R31" s="2">
        <v>28100.6</v>
      </c>
      <c r="S31" s="2">
        <v>9852</v>
      </c>
      <c r="U31" s="2">
        <f t="shared" si="0"/>
        <v>2632645.1</v>
      </c>
      <c r="V31" s="121">
        <f t="shared" si="1"/>
        <v>2632.6451000000002</v>
      </c>
    </row>
    <row r="32" spans="1:22" x14ac:dyDescent="0.25">
      <c r="A32" s="4">
        <v>1994</v>
      </c>
      <c r="B32" s="2">
        <v>223865.8</v>
      </c>
      <c r="C32" s="2">
        <v>171626.9</v>
      </c>
      <c r="D32" s="2">
        <v>72205.5</v>
      </c>
      <c r="E32" s="2">
        <v>466658.1</v>
      </c>
      <c r="F32" s="2">
        <v>331602</v>
      </c>
      <c r="G32" s="2">
        <v>228618.8</v>
      </c>
      <c r="H32" s="2">
        <v>267572.90000000002</v>
      </c>
      <c r="I32" s="2">
        <v>82968.600000000006</v>
      </c>
      <c r="J32" s="2">
        <v>64106.3</v>
      </c>
      <c r="K32" s="2">
        <v>100177.2</v>
      </c>
      <c r="L32" s="2">
        <v>97726.8</v>
      </c>
      <c r="M32" s="2">
        <v>41826</v>
      </c>
      <c r="N32" s="2">
        <v>205323</v>
      </c>
      <c r="O32" s="2">
        <v>167271.4</v>
      </c>
      <c r="P32" s="2">
        <v>90938.2</v>
      </c>
      <c r="Q32" s="2">
        <v>76583.199999999997</v>
      </c>
      <c r="R32" s="2">
        <v>31261.3</v>
      </c>
      <c r="S32" s="2">
        <v>9912.1</v>
      </c>
      <c r="U32" s="2">
        <f t="shared" si="0"/>
        <v>2730244.1</v>
      </c>
      <c r="V32" s="121">
        <f t="shared" si="1"/>
        <v>2730.2440999999999</v>
      </c>
    </row>
    <row r="33" spans="1:22" x14ac:dyDescent="0.25">
      <c r="A33" s="4">
        <v>1995</v>
      </c>
      <c r="B33" s="2">
        <v>204872.4</v>
      </c>
      <c r="C33" s="2">
        <v>173718.8</v>
      </c>
      <c r="D33" s="2">
        <v>78534.3</v>
      </c>
      <c r="E33" s="2">
        <v>469906</v>
      </c>
      <c r="F33" s="2">
        <v>361063.5</v>
      </c>
      <c r="G33" s="2">
        <v>208364.9</v>
      </c>
      <c r="H33" s="2">
        <v>239448.9</v>
      </c>
      <c r="I33" s="2">
        <v>86512.1</v>
      </c>
      <c r="J33" s="2">
        <v>58097.599999999999</v>
      </c>
      <c r="K33" s="2">
        <v>89512.3</v>
      </c>
      <c r="L33" s="2">
        <v>101817.7</v>
      </c>
      <c r="M33" s="2">
        <v>36905.599999999999</v>
      </c>
      <c r="N33" s="2">
        <v>194793.3</v>
      </c>
      <c r="O33" s="2">
        <v>173696.7</v>
      </c>
      <c r="P33" s="2">
        <v>91396.7</v>
      </c>
      <c r="Q33" s="2">
        <v>75916.5</v>
      </c>
      <c r="R33" s="2">
        <v>31827.3</v>
      </c>
      <c r="S33" s="2">
        <v>12514</v>
      </c>
      <c r="U33" s="2">
        <f t="shared" si="0"/>
        <v>2688898.6</v>
      </c>
      <c r="V33" s="121">
        <f t="shared" si="1"/>
        <v>2688.8986</v>
      </c>
    </row>
    <row r="34" spans="1:22" x14ac:dyDescent="0.25">
      <c r="A34" s="4">
        <v>1996</v>
      </c>
      <c r="B34" s="2">
        <v>203072.1</v>
      </c>
      <c r="C34" s="2">
        <v>200387.4</v>
      </c>
      <c r="D34" s="2">
        <v>77237.8</v>
      </c>
      <c r="E34" s="2">
        <v>463104.6</v>
      </c>
      <c r="F34" s="2">
        <v>394590</v>
      </c>
      <c r="G34" s="2">
        <v>242539.3</v>
      </c>
      <c r="H34" s="2">
        <v>241107.8</v>
      </c>
      <c r="I34" s="2">
        <v>97745.4</v>
      </c>
      <c r="J34" s="2">
        <v>63750.9</v>
      </c>
      <c r="K34" s="2">
        <v>96976.6</v>
      </c>
      <c r="L34" s="2">
        <v>107303.9</v>
      </c>
      <c r="M34" s="2">
        <v>48340</v>
      </c>
      <c r="N34" s="2">
        <v>220543.1</v>
      </c>
      <c r="O34" s="2">
        <v>205610.2</v>
      </c>
      <c r="P34" s="2">
        <v>97403.199999999997</v>
      </c>
      <c r="Q34" s="2">
        <v>68799.899999999994</v>
      </c>
      <c r="R34" s="2">
        <v>37728.5</v>
      </c>
      <c r="S34" s="2">
        <v>12102.1</v>
      </c>
      <c r="U34" s="2">
        <f t="shared" si="0"/>
        <v>2878342.8000000003</v>
      </c>
      <c r="V34" s="121">
        <f t="shared" si="1"/>
        <v>2878.3428000000004</v>
      </c>
    </row>
    <row r="35" spans="1:22" x14ac:dyDescent="0.25">
      <c r="A35" s="4">
        <v>1997</v>
      </c>
      <c r="B35" s="2">
        <v>208627.9</v>
      </c>
      <c r="C35" s="2">
        <v>204418.3</v>
      </c>
      <c r="D35" s="2">
        <v>80873.899999999994</v>
      </c>
      <c r="E35" s="2">
        <v>466279.5</v>
      </c>
      <c r="F35" s="2">
        <v>454203.6</v>
      </c>
      <c r="G35" s="2">
        <v>237008.2</v>
      </c>
      <c r="H35" s="2">
        <v>216145.4</v>
      </c>
      <c r="I35" s="2">
        <v>119228.5</v>
      </c>
      <c r="J35" s="2">
        <v>64842</v>
      </c>
      <c r="K35" s="2">
        <v>81083.3</v>
      </c>
      <c r="L35" s="2">
        <v>111301.8</v>
      </c>
      <c r="M35" s="2">
        <v>49496.7</v>
      </c>
      <c r="N35" s="2">
        <v>213346.9</v>
      </c>
      <c r="O35" s="2">
        <v>223828.3</v>
      </c>
      <c r="P35" s="2">
        <v>109740.8</v>
      </c>
      <c r="Q35" s="2">
        <v>67955.199999999997</v>
      </c>
      <c r="R35" s="2">
        <v>50672.9</v>
      </c>
      <c r="S35" s="2">
        <v>14911.6</v>
      </c>
      <c r="U35" s="2">
        <f t="shared" si="0"/>
        <v>2973964.7999999993</v>
      </c>
      <c r="V35" s="121">
        <f t="shared" si="1"/>
        <v>2973.9647999999993</v>
      </c>
    </row>
    <row r="36" spans="1:22" x14ac:dyDescent="0.25">
      <c r="A36" s="4">
        <v>1998</v>
      </c>
      <c r="B36" s="2">
        <v>211929.60000000001</v>
      </c>
      <c r="C36" s="2">
        <v>210044.79999999999</v>
      </c>
      <c r="D36" s="2">
        <v>80051.899999999994</v>
      </c>
      <c r="E36" s="2">
        <v>493094.8</v>
      </c>
      <c r="F36" s="2">
        <v>461247.3</v>
      </c>
      <c r="G36" s="2">
        <v>265594.40000000002</v>
      </c>
      <c r="H36" s="2">
        <v>232766.6</v>
      </c>
      <c r="I36" s="2">
        <v>106892.6</v>
      </c>
      <c r="J36" s="2">
        <v>74196.800000000003</v>
      </c>
      <c r="K36" s="2">
        <v>84332</v>
      </c>
      <c r="L36" s="2">
        <v>109803.3</v>
      </c>
      <c r="M36" s="2">
        <v>51226.3</v>
      </c>
      <c r="N36" s="2">
        <v>221841.9</v>
      </c>
      <c r="O36" s="2">
        <v>237308.3</v>
      </c>
      <c r="P36" s="2">
        <v>129668.4</v>
      </c>
      <c r="Q36" s="2">
        <v>69688.399999999994</v>
      </c>
      <c r="R36" s="2">
        <v>59034</v>
      </c>
      <c r="S36" s="2">
        <v>18223.8</v>
      </c>
      <c r="U36" s="2">
        <f t="shared" si="0"/>
        <v>3116945.1999999993</v>
      </c>
      <c r="V36" s="121">
        <f t="shared" si="1"/>
        <v>3116.9451999999992</v>
      </c>
    </row>
    <row r="37" spans="1:22" x14ac:dyDescent="0.25">
      <c r="A37" s="4">
        <v>1999</v>
      </c>
      <c r="B37" s="2">
        <v>190741.8</v>
      </c>
      <c r="C37" s="2">
        <v>187224.3</v>
      </c>
      <c r="D37" s="2">
        <v>68659</v>
      </c>
      <c r="E37" s="2">
        <v>464710.3</v>
      </c>
      <c r="F37" s="2">
        <v>484855.2</v>
      </c>
      <c r="G37" s="2">
        <v>260100.7</v>
      </c>
      <c r="H37" s="2">
        <v>241244.2</v>
      </c>
      <c r="I37" s="2">
        <v>121158.1</v>
      </c>
      <c r="J37" s="2">
        <v>82801.8</v>
      </c>
      <c r="K37" s="2">
        <v>78438.7</v>
      </c>
      <c r="L37" s="2">
        <v>108069.3</v>
      </c>
      <c r="M37" s="2">
        <v>50872.800000000003</v>
      </c>
      <c r="N37" s="2">
        <v>216373.3</v>
      </c>
      <c r="O37" s="2">
        <v>250123.4</v>
      </c>
      <c r="P37" s="2">
        <v>114212.6</v>
      </c>
      <c r="Q37" s="2">
        <v>76136.399999999994</v>
      </c>
      <c r="R37" s="2">
        <v>54361</v>
      </c>
      <c r="S37" s="2">
        <v>21142.3</v>
      </c>
      <c r="U37" s="2">
        <f t="shared" si="0"/>
        <v>3071225.1999999993</v>
      </c>
      <c r="V37" s="121">
        <f t="shared" si="1"/>
        <v>3071.2251999999994</v>
      </c>
    </row>
    <row r="38" spans="1:22" x14ac:dyDescent="0.25">
      <c r="A38" s="4">
        <v>2000</v>
      </c>
      <c r="B38" s="2">
        <v>181380.2</v>
      </c>
      <c r="C38" s="2">
        <v>175273.5</v>
      </c>
      <c r="D38" s="2">
        <v>68569.600000000006</v>
      </c>
      <c r="E38" s="2">
        <v>460741.5</v>
      </c>
      <c r="F38" s="2">
        <v>451143.1</v>
      </c>
      <c r="G38" s="2">
        <v>248583.9</v>
      </c>
      <c r="H38" s="2">
        <v>211492.1</v>
      </c>
      <c r="I38" s="2">
        <v>118721.4</v>
      </c>
      <c r="J38" s="2">
        <v>84088.3</v>
      </c>
      <c r="K38" s="2">
        <v>69311.199999999997</v>
      </c>
      <c r="L38" s="2">
        <v>108032.6</v>
      </c>
      <c r="M38" s="2">
        <v>49774.8</v>
      </c>
      <c r="N38" s="2">
        <v>212028.1</v>
      </c>
      <c r="O38" s="2">
        <v>229459.7</v>
      </c>
      <c r="P38" s="2">
        <v>134274.6</v>
      </c>
      <c r="Q38" s="2">
        <v>67741.100000000006</v>
      </c>
      <c r="R38" s="2">
        <v>56088.9</v>
      </c>
      <c r="S38" s="2">
        <v>20654.400000000001</v>
      </c>
      <c r="U38" s="2">
        <f t="shared" si="0"/>
        <v>2947359</v>
      </c>
      <c r="V38" s="121">
        <f t="shared" si="1"/>
        <v>2947.3589999999999</v>
      </c>
    </row>
    <row r="39" spans="1:22" x14ac:dyDescent="0.25">
      <c r="A39" s="4">
        <v>2001</v>
      </c>
      <c r="B39" s="2">
        <v>144876.5</v>
      </c>
      <c r="C39" s="2">
        <v>160311.1</v>
      </c>
      <c r="D39" s="2">
        <v>76984</v>
      </c>
      <c r="E39" s="2">
        <v>436571</v>
      </c>
      <c r="F39" s="2">
        <v>431750.3</v>
      </c>
      <c r="G39" s="2">
        <v>251844.5</v>
      </c>
      <c r="H39" s="2">
        <v>197134.6</v>
      </c>
      <c r="I39" s="2">
        <v>126617.4</v>
      </c>
      <c r="J39" s="2">
        <v>87407</v>
      </c>
      <c r="K39" s="2">
        <v>60352.5</v>
      </c>
      <c r="L39" s="2">
        <v>98756.5</v>
      </c>
      <c r="M39" s="2">
        <v>47622.5</v>
      </c>
      <c r="N39" s="2">
        <v>181035.3</v>
      </c>
      <c r="O39" s="2">
        <v>243205.2</v>
      </c>
      <c r="P39" s="2">
        <v>124942.6</v>
      </c>
      <c r="Q39" s="2">
        <v>61834.2</v>
      </c>
      <c r="R39" s="2">
        <v>50274.6</v>
      </c>
      <c r="S39" s="2">
        <v>21508.2</v>
      </c>
      <c r="U39" s="2">
        <f t="shared" si="0"/>
        <v>2803028.0000000005</v>
      </c>
      <c r="V39" s="121">
        <f t="shared" si="1"/>
        <v>2803.0280000000002</v>
      </c>
    </row>
    <row r="40" spans="1:22" x14ac:dyDescent="0.25">
      <c r="A40" s="4">
        <v>2002</v>
      </c>
      <c r="B40" s="2">
        <v>143201</v>
      </c>
      <c r="C40" s="2">
        <v>157932.79999999999</v>
      </c>
      <c r="D40" s="2">
        <v>64958.1</v>
      </c>
      <c r="E40" s="2">
        <v>402980.1</v>
      </c>
      <c r="F40" s="2">
        <v>412775.7</v>
      </c>
      <c r="G40" s="2">
        <v>240710.5</v>
      </c>
      <c r="H40" s="2">
        <v>183279.8</v>
      </c>
      <c r="I40" s="2">
        <v>146680.6</v>
      </c>
      <c r="J40" s="2">
        <v>92040.9</v>
      </c>
      <c r="K40" s="2">
        <v>55398.1</v>
      </c>
      <c r="L40" s="2">
        <v>91329.8</v>
      </c>
      <c r="M40" s="2">
        <v>47806.7</v>
      </c>
      <c r="N40" s="2">
        <v>191944.4</v>
      </c>
      <c r="O40" s="2">
        <v>246862.4</v>
      </c>
      <c r="P40" s="2">
        <v>124109.5</v>
      </c>
      <c r="Q40" s="2">
        <v>63567.8</v>
      </c>
      <c r="R40" s="2">
        <v>59758.3</v>
      </c>
      <c r="S40" s="2">
        <v>23473.599999999999</v>
      </c>
      <c r="U40" s="2">
        <f t="shared" si="0"/>
        <v>2748810.0999999996</v>
      </c>
      <c r="V40" s="121">
        <f t="shared" si="1"/>
        <v>2748.8100999999997</v>
      </c>
    </row>
    <row r="41" spans="1:22" x14ac:dyDescent="0.25">
      <c r="A41" s="4">
        <v>2003</v>
      </c>
      <c r="B41" s="2">
        <v>157894.6</v>
      </c>
      <c r="C41" s="2">
        <v>155780.20000000001</v>
      </c>
      <c r="D41" s="2">
        <v>68122.3</v>
      </c>
      <c r="E41" s="2">
        <v>376840.9</v>
      </c>
      <c r="F41" s="2">
        <v>438488.8</v>
      </c>
      <c r="G41" s="2">
        <v>246665.3</v>
      </c>
      <c r="H41" s="2">
        <v>183765.7</v>
      </c>
      <c r="I41" s="2">
        <v>153086.79999999999</v>
      </c>
      <c r="J41" s="2">
        <v>107713.1</v>
      </c>
      <c r="K41" s="2">
        <v>54323.199999999997</v>
      </c>
      <c r="L41" s="2">
        <v>96343.9</v>
      </c>
      <c r="M41" s="2">
        <v>47886.3</v>
      </c>
      <c r="N41" s="2">
        <v>171974.39999999999</v>
      </c>
      <c r="O41" s="2">
        <v>243505.6</v>
      </c>
      <c r="P41" s="2">
        <v>117263.6</v>
      </c>
      <c r="Q41" s="2">
        <v>73945.7</v>
      </c>
      <c r="R41" s="2">
        <v>58971.199999999997</v>
      </c>
      <c r="S41" s="2">
        <v>35681.300000000003</v>
      </c>
      <c r="U41" s="2">
        <f t="shared" si="0"/>
        <v>2788252.9000000004</v>
      </c>
      <c r="V41" s="121">
        <f t="shared" si="1"/>
        <v>2788.2529000000004</v>
      </c>
    </row>
    <row r="42" spans="1:22" x14ac:dyDescent="0.25">
      <c r="A42" s="4">
        <v>2004</v>
      </c>
      <c r="B42" s="2">
        <v>141519.70000000001</v>
      </c>
      <c r="C42" s="2">
        <v>162585.1</v>
      </c>
      <c r="D42" s="2">
        <v>59389</v>
      </c>
      <c r="E42" s="2">
        <v>389980.9</v>
      </c>
      <c r="F42" s="2">
        <v>446334.8</v>
      </c>
      <c r="G42" s="2">
        <v>244408.1</v>
      </c>
      <c r="H42" s="2">
        <v>201834</v>
      </c>
      <c r="I42" s="2">
        <v>145963.9</v>
      </c>
      <c r="J42" s="2">
        <v>119236.7</v>
      </c>
      <c r="K42" s="2">
        <v>53372.5</v>
      </c>
      <c r="L42" s="2">
        <v>89236.2</v>
      </c>
      <c r="M42" s="2">
        <v>41310.699999999997</v>
      </c>
      <c r="N42" s="2">
        <v>171526.8</v>
      </c>
      <c r="O42" s="2">
        <v>249591.9</v>
      </c>
      <c r="P42" s="2">
        <v>128950.5</v>
      </c>
      <c r="Q42" s="2">
        <v>70797.899999999994</v>
      </c>
      <c r="R42" s="2">
        <v>64072.5</v>
      </c>
      <c r="S42" s="2">
        <v>41715.699999999997</v>
      </c>
      <c r="U42" s="2">
        <f t="shared" si="0"/>
        <v>2821826.9</v>
      </c>
      <c r="V42" s="121">
        <f t="shared" si="1"/>
        <v>2821.8269</v>
      </c>
    </row>
    <row r="43" spans="1:22" x14ac:dyDescent="0.25">
      <c r="A43" s="4">
        <v>2005</v>
      </c>
      <c r="B43" s="2">
        <v>143495.5</v>
      </c>
      <c r="C43" s="2">
        <v>156219.20000000001</v>
      </c>
      <c r="D43" s="2">
        <v>63720</v>
      </c>
      <c r="E43" s="2">
        <v>389779.1</v>
      </c>
      <c r="F43" s="2">
        <v>390234</v>
      </c>
      <c r="G43" s="2">
        <v>235211.3</v>
      </c>
      <c r="H43" s="2">
        <v>201435.5</v>
      </c>
      <c r="I43" s="2">
        <v>163971.29999999999</v>
      </c>
      <c r="J43" s="2">
        <v>103385</v>
      </c>
      <c r="K43" s="2">
        <v>59183.9</v>
      </c>
      <c r="L43" s="2">
        <v>100088.7</v>
      </c>
      <c r="M43" s="2">
        <v>50777</v>
      </c>
      <c r="N43" s="2">
        <v>165517.4</v>
      </c>
      <c r="O43" s="2">
        <v>238222.1</v>
      </c>
      <c r="P43" s="2">
        <v>134312</v>
      </c>
      <c r="Q43" s="2">
        <v>75855.399999999994</v>
      </c>
      <c r="R43" s="2">
        <v>66925.600000000006</v>
      </c>
      <c r="S43" s="2">
        <v>33658.9</v>
      </c>
      <c r="U43" s="2">
        <f t="shared" si="0"/>
        <v>2771991.9</v>
      </c>
      <c r="V43" s="121">
        <f t="shared" si="1"/>
        <v>2771.9919</v>
      </c>
    </row>
    <row r="44" spans="1:22" x14ac:dyDescent="0.25">
      <c r="A44" s="4">
        <v>2006</v>
      </c>
      <c r="B44" s="2">
        <v>138795.6</v>
      </c>
      <c r="C44" s="2">
        <v>133584.79999999999</v>
      </c>
      <c r="D44" s="2">
        <v>65726.2</v>
      </c>
      <c r="E44" s="2">
        <v>370180.4</v>
      </c>
      <c r="F44" s="2">
        <v>399410.6</v>
      </c>
      <c r="G44" s="2">
        <v>252600</v>
      </c>
      <c r="H44" s="2">
        <v>196627.6</v>
      </c>
      <c r="I44" s="2">
        <v>156123.9</v>
      </c>
      <c r="J44" s="2">
        <v>113468</v>
      </c>
      <c r="K44" s="2">
        <v>50700.5</v>
      </c>
      <c r="L44" s="2">
        <v>87342.399999999994</v>
      </c>
      <c r="M44" s="2">
        <v>47494.6</v>
      </c>
      <c r="N44" s="2">
        <v>161690.5</v>
      </c>
      <c r="O44" s="2">
        <v>232209.2</v>
      </c>
      <c r="P44" s="2">
        <v>146111.79999999999</v>
      </c>
      <c r="Q44" s="2">
        <v>74281.600000000006</v>
      </c>
      <c r="R44" s="2">
        <v>75717.3</v>
      </c>
      <c r="S44" s="2">
        <v>38399</v>
      </c>
      <c r="U44" s="2">
        <f t="shared" si="0"/>
        <v>2740464</v>
      </c>
      <c r="V44" s="121">
        <f t="shared" si="1"/>
        <v>2740.4639999999999</v>
      </c>
    </row>
    <row r="45" spans="1:22" x14ac:dyDescent="0.25">
      <c r="A45" s="4">
        <v>2007</v>
      </c>
      <c r="B45" s="2">
        <v>146151.70000000001</v>
      </c>
      <c r="C45" s="2">
        <v>144754.20000000001</v>
      </c>
      <c r="D45" s="2">
        <v>66357.600000000006</v>
      </c>
      <c r="E45" s="2">
        <v>368141.5</v>
      </c>
      <c r="F45" s="2">
        <v>429192.4</v>
      </c>
      <c r="G45" s="2">
        <v>239739.8</v>
      </c>
      <c r="H45" s="2">
        <v>191721.7</v>
      </c>
      <c r="I45" s="2">
        <v>165738.5</v>
      </c>
      <c r="J45" s="2">
        <v>126563.9</v>
      </c>
      <c r="K45" s="2">
        <v>52047.5</v>
      </c>
      <c r="L45" s="2">
        <v>99473.3</v>
      </c>
      <c r="M45" s="2">
        <v>58501.1</v>
      </c>
      <c r="N45" s="2">
        <v>161075.9</v>
      </c>
      <c r="O45" s="2">
        <v>247243.4</v>
      </c>
      <c r="P45" s="2">
        <v>140389.4</v>
      </c>
      <c r="Q45" s="2">
        <v>80988</v>
      </c>
      <c r="R45" s="2">
        <v>76778.899999999994</v>
      </c>
      <c r="S45" s="2">
        <v>53462.3</v>
      </c>
      <c r="U45" s="2">
        <f t="shared" si="0"/>
        <v>2848321.0999999996</v>
      </c>
      <c r="V45" s="121">
        <f t="shared" si="1"/>
        <v>2848.3210999999997</v>
      </c>
    </row>
    <row r="46" spans="1:22" x14ac:dyDescent="0.25">
      <c r="A46" s="4">
        <v>2008</v>
      </c>
      <c r="B46" s="2">
        <v>140305.29999999999</v>
      </c>
      <c r="C46" s="2">
        <v>145392.6</v>
      </c>
      <c r="D46" s="2">
        <v>53124.4</v>
      </c>
      <c r="E46" s="2">
        <v>357903.2</v>
      </c>
      <c r="F46" s="2">
        <v>394298.9</v>
      </c>
      <c r="G46" s="2">
        <v>226434.5</v>
      </c>
      <c r="H46" s="2">
        <v>193501.6</v>
      </c>
      <c r="I46" s="2">
        <v>176238.8</v>
      </c>
      <c r="J46" s="2">
        <v>144224.5</v>
      </c>
      <c r="K46" s="2">
        <v>45175.4</v>
      </c>
      <c r="L46" s="2">
        <v>91982.7</v>
      </c>
      <c r="M46" s="2">
        <v>46194.2</v>
      </c>
      <c r="N46" s="2">
        <v>158781.9</v>
      </c>
      <c r="O46" s="2">
        <v>238469.6</v>
      </c>
      <c r="P46" s="2">
        <v>145237.9</v>
      </c>
      <c r="Q46" s="2">
        <v>78357.8</v>
      </c>
      <c r="R46" s="2">
        <v>82607.5</v>
      </c>
      <c r="S46" s="2">
        <v>46250</v>
      </c>
      <c r="U46" s="2">
        <f t="shared" si="0"/>
        <v>2764480.8</v>
      </c>
      <c r="V46" s="121">
        <f t="shared" si="1"/>
        <v>2764.4807999999998</v>
      </c>
    </row>
    <row r="47" spans="1:22" x14ac:dyDescent="0.25">
      <c r="A47" s="4">
        <v>2009</v>
      </c>
      <c r="B47" s="2">
        <v>129233.1</v>
      </c>
      <c r="C47" s="2">
        <v>139802.1</v>
      </c>
      <c r="D47" s="2">
        <v>58632.9</v>
      </c>
      <c r="E47" s="2">
        <v>345012.9</v>
      </c>
      <c r="F47" s="2">
        <v>370898.7</v>
      </c>
      <c r="G47" s="2">
        <v>211043.5</v>
      </c>
      <c r="H47" s="2">
        <v>197836.7</v>
      </c>
      <c r="I47" s="2">
        <v>170806.39999999999</v>
      </c>
      <c r="J47" s="2">
        <v>141453.6</v>
      </c>
      <c r="K47" s="2">
        <v>49342</v>
      </c>
      <c r="L47" s="2">
        <v>100634.5</v>
      </c>
      <c r="M47" s="2">
        <v>52395</v>
      </c>
      <c r="N47" s="2">
        <v>153783.5</v>
      </c>
      <c r="O47" s="2">
        <v>231292.1</v>
      </c>
      <c r="P47" s="2">
        <v>149664.79999999999</v>
      </c>
      <c r="Q47" s="2">
        <v>80944.399999999994</v>
      </c>
      <c r="R47" s="2">
        <v>91087</v>
      </c>
      <c r="S47" s="2">
        <v>56264.7</v>
      </c>
      <c r="U47" s="2">
        <f t="shared" si="0"/>
        <v>2730127.9</v>
      </c>
      <c r="V47" s="121">
        <f t="shared" si="1"/>
        <v>2730.1279</v>
      </c>
    </row>
    <row r="48" spans="1:22" x14ac:dyDescent="0.25">
      <c r="A48" s="4">
        <v>2010</v>
      </c>
      <c r="B48" s="2">
        <v>130212.8</v>
      </c>
      <c r="C48" s="2">
        <v>144278.9</v>
      </c>
      <c r="D48" s="2">
        <v>63219.5</v>
      </c>
      <c r="E48" s="2">
        <v>314632.09999999998</v>
      </c>
      <c r="F48" s="2">
        <v>349955.3</v>
      </c>
      <c r="G48" s="2">
        <v>217397.7</v>
      </c>
      <c r="H48" s="2">
        <v>196467.3</v>
      </c>
      <c r="I48" s="2">
        <v>191925.9</v>
      </c>
      <c r="J48" s="2">
        <v>141212.1</v>
      </c>
      <c r="K48" s="2">
        <v>43550.8</v>
      </c>
      <c r="L48" s="2">
        <v>105253.3</v>
      </c>
      <c r="M48" s="2">
        <v>47444.9</v>
      </c>
      <c r="N48" s="2">
        <v>139098.4</v>
      </c>
      <c r="O48" s="2">
        <v>220953.8</v>
      </c>
      <c r="P48" s="2">
        <v>158374.20000000001</v>
      </c>
      <c r="Q48" s="2">
        <v>76577.5</v>
      </c>
      <c r="R48" s="2">
        <v>94595.9</v>
      </c>
      <c r="S48" s="2">
        <v>63740.4</v>
      </c>
      <c r="U48" s="2">
        <f t="shared" si="0"/>
        <v>2698890.8</v>
      </c>
      <c r="V48" s="121">
        <f t="shared" si="1"/>
        <v>2698.8907999999997</v>
      </c>
    </row>
    <row r="50" spans="1:2" x14ac:dyDescent="0.25">
      <c r="A50" s="4" t="s">
        <v>7</v>
      </c>
    </row>
    <row r="52" spans="1:2" x14ac:dyDescent="0.25">
      <c r="A52" s="4" t="s">
        <v>8</v>
      </c>
    </row>
    <row r="53" spans="1:2" x14ac:dyDescent="0.25">
      <c r="A53" s="4">
        <v>1</v>
      </c>
      <c r="B53" s="4" t="s">
        <v>572</v>
      </c>
    </row>
    <row r="54" spans="1:2" x14ac:dyDescent="0.25">
      <c r="A54" s="4">
        <v>2</v>
      </c>
      <c r="B54" s="4" t="s">
        <v>573</v>
      </c>
    </row>
    <row r="55" spans="1:2" x14ac:dyDescent="0.25">
      <c r="A55" s="4">
        <v>3</v>
      </c>
      <c r="B55" s="4" t="s">
        <v>574</v>
      </c>
    </row>
    <row r="56" spans="1:2" x14ac:dyDescent="0.25">
      <c r="A56" s="4">
        <v>4</v>
      </c>
      <c r="B56" s="4" t="s">
        <v>575</v>
      </c>
    </row>
    <row r="58" spans="1:2" x14ac:dyDescent="0.25">
      <c r="A58" s="4" t="s">
        <v>576</v>
      </c>
    </row>
    <row r="59" spans="1:2" x14ac:dyDescent="0.25">
      <c r="A59" s="19" t="s">
        <v>577</v>
      </c>
    </row>
    <row r="60" spans="1:2" x14ac:dyDescent="0.25">
      <c r="A60" s="4" t="s">
        <v>578</v>
      </c>
    </row>
  </sheetData>
  <hyperlinks>
    <hyperlink ref="A59" r:id="rId1" xr:uid="{E7E1144B-72DB-40AA-BBC3-EED06BBF9129}"/>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63F2C-7F0C-446E-98AA-0DBD1A4998E2}">
  <dimension ref="A1:L40"/>
  <sheetViews>
    <sheetView workbookViewId="0">
      <selection activeCell="A4" sqref="A4"/>
    </sheetView>
  </sheetViews>
  <sheetFormatPr defaultRowHeight="15" x14ac:dyDescent="0.25"/>
  <cols>
    <col min="1" max="1" width="9.5703125" customWidth="1"/>
    <col min="2" max="9" width="19.140625" customWidth="1"/>
  </cols>
  <sheetData>
    <row r="1" spans="1:12" x14ac:dyDescent="0.25">
      <c r="A1" t="s">
        <v>1068</v>
      </c>
    </row>
    <row r="2" spans="1:12" s="4" customFormat="1" x14ac:dyDescent="0.25">
      <c r="A2" s="4" t="s">
        <v>1067</v>
      </c>
    </row>
    <row r="3" spans="1:12" x14ac:dyDescent="0.25">
      <c r="A3" t="s">
        <v>364</v>
      </c>
    </row>
    <row r="4" spans="1:12" x14ac:dyDescent="0.25">
      <c r="A4" t="s">
        <v>426</v>
      </c>
    </row>
    <row r="5" spans="1:12" x14ac:dyDescent="0.25">
      <c r="A5" t="s">
        <v>366</v>
      </c>
      <c r="B5" t="s">
        <v>2</v>
      </c>
      <c r="C5" t="s">
        <v>2</v>
      </c>
      <c r="D5" t="s">
        <v>2</v>
      </c>
      <c r="E5" t="s">
        <v>2</v>
      </c>
      <c r="F5" t="s">
        <v>2</v>
      </c>
      <c r="G5" t="s">
        <v>2</v>
      </c>
      <c r="H5" t="s">
        <v>2</v>
      </c>
      <c r="I5" t="s">
        <v>2</v>
      </c>
    </row>
    <row r="6" spans="1:12" s="110" customFormat="1" ht="93.75" customHeight="1" x14ac:dyDescent="0.25">
      <c r="A6" s="110" t="s">
        <v>427</v>
      </c>
      <c r="B6" s="110" t="s">
        <v>428</v>
      </c>
      <c r="C6" s="110" t="s">
        <v>429</v>
      </c>
      <c r="D6" s="110" t="s">
        <v>430</v>
      </c>
      <c r="E6" s="110" t="s">
        <v>431</v>
      </c>
      <c r="F6" s="110" t="s">
        <v>432</v>
      </c>
      <c r="G6" s="110" t="s">
        <v>433</v>
      </c>
      <c r="H6" s="110" t="s">
        <v>434</v>
      </c>
      <c r="I6" s="110" t="s">
        <v>435</v>
      </c>
    </row>
    <row r="7" spans="1:12" x14ac:dyDescent="0.25">
      <c r="A7">
        <v>1981</v>
      </c>
      <c r="B7">
        <v>10863</v>
      </c>
      <c r="C7">
        <v>4717</v>
      </c>
      <c r="D7">
        <v>4717</v>
      </c>
      <c r="E7">
        <v>2175</v>
      </c>
      <c r="F7">
        <v>2175</v>
      </c>
      <c r="H7">
        <v>3008</v>
      </c>
      <c r="I7">
        <v>963</v>
      </c>
    </row>
    <row r="8" spans="1:12" x14ac:dyDescent="0.25">
      <c r="A8">
        <v>1982</v>
      </c>
      <c r="B8">
        <v>11980</v>
      </c>
      <c r="C8">
        <v>4793</v>
      </c>
      <c r="D8">
        <v>4793</v>
      </c>
      <c r="E8">
        <v>2443</v>
      </c>
      <c r="F8">
        <v>2443</v>
      </c>
      <c r="H8">
        <v>3665</v>
      </c>
      <c r="I8">
        <v>1079</v>
      </c>
      <c r="L8">
        <f>(1.4/2.4)*D8</f>
        <v>2795.916666666667</v>
      </c>
    </row>
    <row r="9" spans="1:12" x14ac:dyDescent="0.25">
      <c r="A9">
        <v>1983</v>
      </c>
      <c r="B9">
        <v>14184</v>
      </c>
      <c r="C9">
        <v>7017</v>
      </c>
      <c r="D9">
        <v>7017</v>
      </c>
      <c r="E9">
        <v>2609</v>
      </c>
      <c r="F9">
        <v>2609</v>
      </c>
      <c r="H9">
        <v>3474</v>
      </c>
      <c r="I9">
        <v>1084</v>
      </c>
    </row>
    <row r="10" spans="1:12" x14ac:dyDescent="0.25">
      <c r="A10">
        <v>1984</v>
      </c>
      <c r="B10">
        <v>15612</v>
      </c>
      <c r="C10">
        <v>7627</v>
      </c>
      <c r="D10">
        <v>7627</v>
      </c>
      <c r="E10">
        <v>2842</v>
      </c>
      <c r="F10">
        <v>2842</v>
      </c>
      <c r="H10">
        <v>3902</v>
      </c>
      <c r="I10">
        <v>1241</v>
      </c>
    </row>
    <row r="11" spans="1:12" x14ac:dyDescent="0.25">
      <c r="A11">
        <v>1985</v>
      </c>
      <c r="B11">
        <v>17633</v>
      </c>
      <c r="C11">
        <v>8753</v>
      </c>
      <c r="D11">
        <v>8753</v>
      </c>
      <c r="E11">
        <v>3176</v>
      </c>
      <c r="F11">
        <v>3176</v>
      </c>
      <c r="H11">
        <v>4346</v>
      </c>
      <c r="I11">
        <v>1358</v>
      </c>
    </row>
    <row r="12" spans="1:12" x14ac:dyDescent="0.25">
      <c r="A12">
        <v>1986</v>
      </c>
      <c r="B12">
        <v>19601</v>
      </c>
      <c r="C12">
        <v>9615</v>
      </c>
      <c r="D12">
        <v>9615</v>
      </c>
      <c r="E12">
        <v>3741</v>
      </c>
      <c r="F12">
        <v>3741</v>
      </c>
      <c r="H12">
        <v>4721</v>
      </c>
      <c r="I12">
        <v>1524</v>
      </c>
    </row>
    <row r="13" spans="1:12" x14ac:dyDescent="0.25">
      <c r="A13">
        <v>1987</v>
      </c>
      <c r="B13">
        <v>21721</v>
      </c>
      <c r="C13">
        <v>10250</v>
      </c>
      <c r="D13">
        <v>10250</v>
      </c>
      <c r="E13">
        <v>4340</v>
      </c>
      <c r="F13">
        <v>4340</v>
      </c>
      <c r="H13">
        <v>5393</v>
      </c>
      <c r="I13">
        <v>1738</v>
      </c>
    </row>
    <row r="14" spans="1:12" x14ac:dyDescent="0.25">
      <c r="A14">
        <v>1988</v>
      </c>
      <c r="B14">
        <v>24775</v>
      </c>
      <c r="C14">
        <v>11637</v>
      </c>
      <c r="D14">
        <v>11637</v>
      </c>
      <c r="E14">
        <v>5202</v>
      </c>
      <c r="F14">
        <v>5202</v>
      </c>
      <c r="H14">
        <v>6023</v>
      </c>
      <c r="I14">
        <v>1913</v>
      </c>
    </row>
    <row r="15" spans="1:12" x14ac:dyDescent="0.25">
      <c r="A15">
        <v>1989</v>
      </c>
      <c r="B15">
        <v>24849</v>
      </c>
      <c r="C15">
        <v>10315</v>
      </c>
      <c r="D15">
        <v>10315</v>
      </c>
      <c r="E15">
        <v>5733</v>
      </c>
      <c r="F15">
        <v>5733</v>
      </c>
      <c r="H15">
        <v>6694</v>
      </c>
      <c r="I15">
        <v>2107</v>
      </c>
    </row>
    <row r="16" spans="1:12" x14ac:dyDescent="0.25">
      <c r="A16">
        <v>1990</v>
      </c>
      <c r="B16">
        <v>28944</v>
      </c>
      <c r="C16">
        <v>13027</v>
      </c>
      <c r="D16">
        <v>13027</v>
      </c>
      <c r="E16">
        <v>5800</v>
      </c>
      <c r="F16">
        <v>5800</v>
      </c>
      <c r="H16">
        <v>7782</v>
      </c>
      <c r="I16">
        <v>2335</v>
      </c>
    </row>
    <row r="17" spans="1:9" x14ac:dyDescent="0.25">
      <c r="A17">
        <v>1991</v>
      </c>
      <c r="B17">
        <v>31071</v>
      </c>
      <c r="C17">
        <v>15064</v>
      </c>
      <c r="D17">
        <v>15064</v>
      </c>
      <c r="E17">
        <v>5160</v>
      </c>
      <c r="F17">
        <v>5160</v>
      </c>
      <c r="H17">
        <v>8396</v>
      </c>
      <c r="I17">
        <v>2451</v>
      </c>
    </row>
    <row r="18" spans="1:9" x14ac:dyDescent="0.25">
      <c r="A18">
        <v>1992</v>
      </c>
      <c r="B18">
        <v>35011</v>
      </c>
      <c r="C18">
        <v>17922</v>
      </c>
      <c r="D18">
        <v>17922</v>
      </c>
      <c r="E18">
        <v>5464</v>
      </c>
      <c r="F18">
        <v>5464</v>
      </c>
      <c r="H18">
        <v>9025</v>
      </c>
      <c r="I18">
        <v>2600</v>
      </c>
    </row>
    <row r="19" spans="1:9" x14ac:dyDescent="0.25">
      <c r="A19">
        <v>1993</v>
      </c>
      <c r="B19">
        <v>36545</v>
      </c>
      <c r="C19">
        <v>18619</v>
      </c>
      <c r="D19">
        <v>18619</v>
      </c>
      <c r="E19">
        <v>5718</v>
      </c>
      <c r="F19">
        <v>5718</v>
      </c>
      <c r="H19">
        <v>9516</v>
      </c>
      <c r="I19">
        <v>2692</v>
      </c>
    </row>
    <row r="20" spans="1:9" x14ac:dyDescent="0.25">
      <c r="A20">
        <v>1994</v>
      </c>
      <c r="B20">
        <v>38938</v>
      </c>
      <c r="C20">
        <v>19940</v>
      </c>
      <c r="D20">
        <v>19940</v>
      </c>
      <c r="E20">
        <v>6067</v>
      </c>
      <c r="F20">
        <v>6067</v>
      </c>
      <c r="H20">
        <v>9969</v>
      </c>
      <c r="I20">
        <v>2962</v>
      </c>
    </row>
    <row r="21" spans="1:9" x14ac:dyDescent="0.25">
      <c r="A21">
        <v>1995</v>
      </c>
      <c r="B21">
        <v>40489</v>
      </c>
      <c r="C21">
        <v>19497</v>
      </c>
      <c r="D21">
        <v>19497</v>
      </c>
      <c r="E21">
        <v>6536</v>
      </c>
      <c r="F21">
        <v>6536</v>
      </c>
      <c r="H21">
        <v>11269</v>
      </c>
      <c r="I21">
        <v>3187</v>
      </c>
    </row>
    <row r="22" spans="1:9" x14ac:dyDescent="0.25">
      <c r="A22">
        <v>1996</v>
      </c>
      <c r="B22">
        <v>39980</v>
      </c>
      <c r="C22">
        <v>18824</v>
      </c>
      <c r="D22">
        <v>18824</v>
      </c>
      <c r="E22">
        <v>6395</v>
      </c>
      <c r="F22">
        <v>6395</v>
      </c>
      <c r="H22">
        <v>11420</v>
      </c>
      <c r="I22">
        <v>3341</v>
      </c>
    </row>
    <row r="23" spans="1:9" x14ac:dyDescent="0.25">
      <c r="A23">
        <v>1997</v>
      </c>
      <c r="B23">
        <v>42029</v>
      </c>
      <c r="C23">
        <v>20212</v>
      </c>
      <c r="D23">
        <v>20212</v>
      </c>
      <c r="E23">
        <v>6217</v>
      </c>
      <c r="F23">
        <v>6217</v>
      </c>
      <c r="H23">
        <v>11945</v>
      </c>
      <c r="I23">
        <v>3655</v>
      </c>
    </row>
    <row r="24" spans="1:9" x14ac:dyDescent="0.25">
      <c r="A24">
        <v>1998</v>
      </c>
      <c r="B24">
        <v>43465</v>
      </c>
      <c r="C24">
        <v>19005</v>
      </c>
      <c r="D24">
        <v>19005</v>
      </c>
      <c r="E24">
        <v>6180</v>
      </c>
      <c r="F24">
        <v>6180</v>
      </c>
      <c r="H24">
        <v>14180</v>
      </c>
      <c r="I24">
        <v>4100</v>
      </c>
    </row>
    <row r="25" spans="1:9" x14ac:dyDescent="0.25">
      <c r="A25">
        <v>1999</v>
      </c>
      <c r="B25">
        <v>45721</v>
      </c>
      <c r="C25">
        <v>18659</v>
      </c>
      <c r="D25">
        <v>18659</v>
      </c>
      <c r="E25">
        <v>6062</v>
      </c>
      <c r="F25">
        <v>6062</v>
      </c>
      <c r="H25">
        <v>16190</v>
      </c>
      <c r="I25">
        <v>4810</v>
      </c>
    </row>
    <row r="26" spans="1:9" x14ac:dyDescent="0.25">
      <c r="A26">
        <v>2000</v>
      </c>
      <c r="B26">
        <v>49748</v>
      </c>
      <c r="C26">
        <v>18751</v>
      </c>
      <c r="D26">
        <v>18751</v>
      </c>
      <c r="E26">
        <v>6076</v>
      </c>
      <c r="F26">
        <v>6076</v>
      </c>
      <c r="H26">
        <v>19224</v>
      </c>
      <c r="I26">
        <v>5697</v>
      </c>
    </row>
    <row r="27" spans="1:9" x14ac:dyDescent="0.25">
      <c r="A27">
        <v>2001</v>
      </c>
      <c r="B27">
        <v>53178</v>
      </c>
      <c r="C27">
        <v>18344</v>
      </c>
      <c r="D27">
        <v>18344</v>
      </c>
      <c r="E27">
        <v>6213</v>
      </c>
      <c r="F27">
        <v>6213</v>
      </c>
      <c r="H27">
        <v>22105</v>
      </c>
      <c r="I27">
        <v>6516</v>
      </c>
    </row>
    <row r="28" spans="1:9" x14ac:dyDescent="0.25">
      <c r="A28">
        <v>2002</v>
      </c>
      <c r="B28">
        <v>57303</v>
      </c>
      <c r="C28">
        <v>18213</v>
      </c>
      <c r="D28">
        <v>18213</v>
      </c>
      <c r="E28">
        <v>6563</v>
      </c>
      <c r="F28">
        <v>6563</v>
      </c>
      <c r="H28">
        <v>25350</v>
      </c>
      <c r="I28">
        <v>7177</v>
      </c>
    </row>
    <row r="29" spans="1:9" x14ac:dyDescent="0.25">
      <c r="A29">
        <v>2003</v>
      </c>
      <c r="B29">
        <v>60404</v>
      </c>
      <c r="C29">
        <v>17833</v>
      </c>
      <c r="D29">
        <v>17833</v>
      </c>
      <c r="E29">
        <v>7363</v>
      </c>
      <c r="F29">
        <v>7363</v>
      </c>
      <c r="H29">
        <v>27221</v>
      </c>
      <c r="I29">
        <v>7987</v>
      </c>
    </row>
    <row r="30" spans="1:9" x14ac:dyDescent="0.25">
      <c r="A30">
        <v>2004</v>
      </c>
      <c r="B30">
        <v>62122</v>
      </c>
      <c r="C30">
        <v>17172</v>
      </c>
      <c r="D30">
        <v>17172</v>
      </c>
      <c r="E30">
        <v>8145</v>
      </c>
      <c r="F30">
        <v>8145</v>
      </c>
      <c r="H30">
        <v>28440</v>
      </c>
      <c r="I30">
        <v>8365</v>
      </c>
    </row>
    <row r="31" spans="1:9" x14ac:dyDescent="0.25">
      <c r="A31">
        <v>2005</v>
      </c>
      <c r="B31">
        <v>65374</v>
      </c>
      <c r="C31">
        <v>17830</v>
      </c>
      <c r="D31">
        <v>17830</v>
      </c>
      <c r="E31">
        <v>8710</v>
      </c>
      <c r="F31">
        <v>8710</v>
      </c>
      <c r="H31">
        <v>30014</v>
      </c>
      <c r="I31">
        <v>8820</v>
      </c>
    </row>
    <row r="32" spans="1:9" x14ac:dyDescent="0.25">
      <c r="A32">
        <v>2006</v>
      </c>
      <c r="B32">
        <v>68122</v>
      </c>
      <c r="C32">
        <v>16949</v>
      </c>
      <c r="D32">
        <v>16949</v>
      </c>
      <c r="E32">
        <v>10186</v>
      </c>
      <c r="F32">
        <v>9001</v>
      </c>
      <c r="G32">
        <v>1185</v>
      </c>
      <c r="H32">
        <v>31975</v>
      </c>
      <c r="I32">
        <v>9012</v>
      </c>
    </row>
    <row r="33" spans="1:9" x14ac:dyDescent="0.25">
      <c r="A33">
        <v>2007</v>
      </c>
      <c r="B33">
        <v>70394</v>
      </c>
      <c r="C33">
        <v>17001</v>
      </c>
      <c r="D33">
        <v>17001</v>
      </c>
      <c r="E33">
        <v>10317</v>
      </c>
      <c r="F33">
        <v>9085</v>
      </c>
      <c r="G33">
        <v>1232</v>
      </c>
      <c r="H33">
        <v>34483</v>
      </c>
      <c r="I33">
        <v>8593</v>
      </c>
    </row>
    <row r="34" spans="1:9" x14ac:dyDescent="0.25">
      <c r="A34">
        <v>2008</v>
      </c>
      <c r="B34">
        <v>71895</v>
      </c>
      <c r="C34">
        <v>16663</v>
      </c>
      <c r="D34">
        <v>16663</v>
      </c>
      <c r="E34">
        <v>10587</v>
      </c>
      <c r="F34">
        <v>9243</v>
      </c>
      <c r="G34">
        <v>1344</v>
      </c>
      <c r="H34">
        <v>34791</v>
      </c>
      <c r="I34">
        <v>9854</v>
      </c>
    </row>
    <row r="35" spans="1:9" x14ac:dyDescent="0.25">
      <c r="A35">
        <v>2009</v>
      </c>
      <c r="B35">
        <v>74571</v>
      </c>
      <c r="C35">
        <v>16790</v>
      </c>
      <c r="D35">
        <v>16790</v>
      </c>
      <c r="E35">
        <v>10889</v>
      </c>
      <c r="F35">
        <v>9377</v>
      </c>
      <c r="G35">
        <v>1512</v>
      </c>
      <c r="H35">
        <v>36750</v>
      </c>
      <c r="I35">
        <v>10142</v>
      </c>
    </row>
    <row r="36" spans="1:9" x14ac:dyDescent="0.25">
      <c r="A36" t="s">
        <v>8</v>
      </c>
    </row>
    <row r="37" spans="1:9" x14ac:dyDescent="0.25">
      <c r="A37">
        <v>3</v>
      </c>
      <c r="B37" t="s">
        <v>436</v>
      </c>
    </row>
    <row r="38" spans="1:9" x14ac:dyDescent="0.25">
      <c r="A38" t="s">
        <v>373</v>
      </c>
    </row>
    <row r="39" spans="1:9" x14ac:dyDescent="0.25">
      <c r="A39" t="s">
        <v>437</v>
      </c>
    </row>
    <row r="40" spans="1:9" x14ac:dyDescent="0.25">
      <c r="A40" t="s">
        <v>394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6522-4EF6-4DC6-9DF5-3515013FE15F}">
  <dimension ref="A1:M132"/>
  <sheetViews>
    <sheetView workbookViewId="0">
      <pane xSplit="1" ySplit="5" topLeftCell="B6" activePane="bottomRight" state="frozen"/>
      <selection pane="topRight" activeCell="B1" sqref="B1"/>
      <selection pane="bottomLeft" activeCell="A6" sqref="A6"/>
      <selection pane="bottomRight" activeCell="A111" sqref="A111:XFD124"/>
    </sheetView>
  </sheetViews>
  <sheetFormatPr defaultRowHeight="15" x14ac:dyDescent="0.25"/>
  <cols>
    <col min="1" max="1" width="13.85546875" style="105" customWidth="1"/>
    <col min="2" max="2" width="15.85546875" style="24" customWidth="1"/>
    <col min="3" max="3" width="15.85546875" customWidth="1"/>
    <col min="4" max="4" width="15.85546875" style="4" customWidth="1"/>
    <col min="5" max="5" width="15.85546875" customWidth="1"/>
  </cols>
  <sheetData>
    <row r="1" spans="1:8" x14ac:dyDescent="0.25">
      <c r="A1" s="104" t="str">
        <f>_xlfn.CONCAT(Contents!A6:B6)</f>
        <v>T3 Productivity</v>
      </c>
      <c r="B1" s="29"/>
      <c r="C1" s="4"/>
    </row>
    <row r="2" spans="1:8" ht="105" x14ac:dyDescent="0.25">
      <c r="B2" s="48" t="s">
        <v>652</v>
      </c>
      <c r="C2" s="48" t="s">
        <v>912</v>
      </c>
      <c r="D2" s="126" t="s">
        <v>789</v>
      </c>
    </row>
    <row r="3" spans="1:8" s="128" customFormat="1" x14ac:dyDescent="0.25">
      <c r="A3" s="93"/>
      <c r="B3" s="93" t="s">
        <v>795</v>
      </c>
      <c r="C3" s="93" t="s">
        <v>227</v>
      </c>
      <c r="D3" s="126" t="s">
        <v>438</v>
      </c>
    </row>
    <row r="4" spans="1:8" x14ac:dyDescent="0.25">
      <c r="A4" s="54" t="s">
        <v>826</v>
      </c>
      <c r="B4" s="54" t="s">
        <v>731</v>
      </c>
      <c r="C4" s="54" t="s">
        <v>731</v>
      </c>
      <c r="D4" s="7" t="s">
        <v>731</v>
      </c>
    </row>
    <row r="5" spans="1:8" ht="30" x14ac:dyDescent="0.25">
      <c r="A5" s="54" t="s">
        <v>825</v>
      </c>
      <c r="B5" s="93" t="s">
        <v>790</v>
      </c>
      <c r="C5" s="93" t="s">
        <v>758</v>
      </c>
      <c r="D5" s="4" t="s">
        <v>791</v>
      </c>
    </row>
    <row r="6" spans="1:8" x14ac:dyDescent="0.25">
      <c r="A6" s="105">
        <v>1961</v>
      </c>
      <c r="B6" s="113">
        <f>'T1'!E7/'T2'!B7</f>
        <v>23.714375351066238</v>
      </c>
      <c r="C6" s="54" t="s">
        <v>213</v>
      </c>
      <c r="D6" s="54" t="s">
        <v>213</v>
      </c>
      <c r="H6" s="35"/>
    </row>
    <row r="7" spans="1:8" x14ac:dyDescent="0.25">
      <c r="A7" s="105">
        <v>1962</v>
      </c>
      <c r="B7" s="76">
        <f>'T1'!E8/'T2'!B8</f>
        <v>24.617992391401529</v>
      </c>
      <c r="C7" s="54" t="s">
        <v>213</v>
      </c>
      <c r="D7" s="54" t="s">
        <v>213</v>
      </c>
    </row>
    <row r="8" spans="1:8" x14ac:dyDescent="0.25">
      <c r="A8" s="105">
        <v>1963</v>
      </c>
      <c r="B8" s="76">
        <f>'T1'!E9/'T2'!B9</f>
        <v>25.563953752608686</v>
      </c>
      <c r="C8" s="54" t="s">
        <v>213</v>
      </c>
      <c r="D8" s="54" t="s">
        <v>213</v>
      </c>
    </row>
    <row r="9" spans="1:8" x14ac:dyDescent="0.25">
      <c r="A9" s="105">
        <v>1964</v>
      </c>
      <c r="B9" s="76">
        <f>'T1'!E10/'T2'!B10</f>
        <v>26.510846001713386</v>
      </c>
      <c r="C9" s="54" t="s">
        <v>213</v>
      </c>
      <c r="D9" s="54" t="s">
        <v>213</v>
      </c>
    </row>
    <row r="10" spans="1:8" x14ac:dyDescent="0.25">
      <c r="A10" s="105">
        <v>1965</v>
      </c>
      <c r="B10" s="76">
        <f>'T1'!E11/'T2'!B11</f>
        <v>27.621608349625781</v>
      </c>
      <c r="C10" s="54" t="s">
        <v>213</v>
      </c>
      <c r="D10" s="54" t="s">
        <v>213</v>
      </c>
    </row>
    <row r="11" spans="1:8" x14ac:dyDescent="0.25">
      <c r="A11" s="105">
        <v>1966</v>
      </c>
      <c r="B11" s="76">
        <f>'T1'!E12/'T2'!B12</f>
        <v>28.221360772289955</v>
      </c>
      <c r="C11" s="54" t="s">
        <v>213</v>
      </c>
      <c r="D11" s="54" t="s">
        <v>213</v>
      </c>
    </row>
    <row r="12" spans="1:8" x14ac:dyDescent="0.25">
      <c r="A12" s="105">
        <v>1967</v>
      </c>
      <c r="B12" s="76">
        <f>'T1'!E13/'T2'!B13</f>
        <v>28.292835409566944</v>
      </c>
      <c r="C12" s="54" t="s">
        <v>213</v>
      </c>
      <c r="D12" s="54" t="s">
        <v>213</v>
      </c>
    </row>
    <row r="13" spans="1:8" x14ac:dyDescent="0.25">
      <c r="A13" s="105">
        <v>1968</v>
      </c>
      <c r="B13" s="76">
        <f>'T1'!E14/'T2'!B14</f>
        <v>30.053458334514797</v>
      </c>
      <c r="C13" s="54" t="s">
        <v>213</v>
      </c>
      <c r="D13" s="54" t="s">
        <v>213</v>
      </c>
    </row>
    <row r="14" spans="1:8" x14ac:dyDescent="0.25">
      <c r="A14" s="105">
        <v>1969</v>
      </c>
      <c r="B14" s="76">
        <f>'T1'!E15/'T2'!B15</f>
        <v>31.018147216002184</v>
      </c>
      <c r="C14" s="54" t="s">
        <v>213</v>
      </c>
      <c r="D14" s="54" t="s">
        <v>213</v>
      </c>
    </row>
    <row r="15" spans="1:8" x14ac:dyDescent="0.25">
      <c r="A15" s="105">
        <v>1970</v>
      </c>
      <c r="B15" s="76">
        <f>'T1'!E16/'T2'!B16</f>
        <v>31.75366880157959</v>
      </c>
      <c r="C15" s="54" t="s">
        <v>213</v>
      </c>
      <c r="D15" s="54" t="s">
        <v>213</v>
      </c>
    </row>
    <row r="16" spans="1:8" x14ac:dyDescent="0.25">
      <c r="A16" s="105">
        <v>1971</v>
      </c>
      <c r="B16" s="76">
        <f>'T1'!E17/'T2'!B17</f>
        <v>33.081767324636843</v>
      </c>
      <c r="C16" s="54" t="s">
        <v>213</v>
      </c>
      <c r="D16" s="54" t="s">
        <v>213</v>
      </c>
    </row>
    <row r="17" spans="1:4" x14ac:dyDescent="0.25">
      <c r="A17" s="105">
        <v>1972</v>
      </c>
      <c r="B17" s="76">
        <f>'T1'!E18/'T2'!B18</f>
        <v>34.337738528780058</v>
      </c>
      <c r="C17" s="54" t="s">
        <v>213</v>
      </c>
      <c r="D17" s="54" t="s">
        <v>213</v>
      </c>
    </row>
    <row r="18" spans="1:4" x14ac:dyDescent="0.25">
      <c r="A18" s="105">
        <v>1973</v>
      </c>
      <c r="B18" s="76">
        <f>'T1'!E19/'T2'!B19</f>
        <v>35.485360226673095</v>
      </c>
      <c r="C18" s="54" t="s">
        <v>213</v>
      </c>
      <c r="D18" s="54" t="s">
        <v>213</v>
      </c>
    </row>
    <row r="19" spans="1:4" x14ac:dyDescent="0.25">
      <c r="A19" s="105">
        <v>1974</v>
      </c>
      <c r="B19" s="76">
        <f>'T1'!E20/'T2'!B20</f>
        <v>35.57347408286639</v>
      </c>
      <c r="C19" s="54" t="s">
        <v>213</v>
      </c>
      <c r="D19" s="54" t="s">
        <v>213</v>
      </c>
    </row>
    <row r="20" spans="1:4" x14ac:dyDescent="0.25">
      <c r="A20" s="105">
        <v>1975</v>
      </c>
      <c r="B20" s="76">
        <f>'T1'!E21/'T2'!B21</f>
        <v>35.7616495357044</v>
      </c>
      <c r="C20" s="54" t="s">
        <v>213</v>
      </c>
      <c r="D20" s="54" t="s">
        <v>213</v>
      </c>
    </row>
    <row r="21" spans="1:4" x14ac:dyDescent="0.25">
      <c r="A21" s="105">
        <v>1976</v>
      </c>
      <c r="B21" s="76">
        <f>'T1'!E22/'T2'!B22</f>
        <v>37.626293540253265</v>
      </c>
      <c r="C21" s="54" t="s">
        <v>213</v>
      </c>
      <c r="D21" s="54" t="s">
        <v>213</v>
      </c>
    </row>
    <row r="22" spans="1:4" x14ac:dyDescent="0.25">
      <c r="A22" s="105">
        <v>1977</v>
      </c>
      <c r="B22" s="76">
        <f>'T1'!E23/'T2'!B23</f>
        <v>38.518346180852951</v>
      </c>
      <c r="C22" s="54" t="s">
        <v>213</v>
      </c>
      <c r="D22" s="54" t="s">
        <v>213</v>
      </c>
    </row>
    <row r="23" spans="1:4" x14ac:dyDescent="0.25">
      <c r="A23" s="105">
        <v>1978</v>
      </c>
      <c r="B23" s="76">
        <f>'T1'!E24/'T2'!B24</f>
        <v>38.704822449404801</v>
      </c>
      <c r="C23" s="54" t="s">
        <v>213</v>
      </c>
      <c r="D23" s="54" t="s">
        <v>213</v>
      </c>
    </row>
    <row r="24" spans="1:4" x14ac:dyDescent="0.25">
      <c r="A24" s="105">
        <v>1979</v>
      </c>
      <c r="B24" s="76">
        <f>'T1'!E25/'T2'!B25</f>
        <v>38.818480879310322</v>
      </c>
      <c r="C24" s="54" t="s">
        <v>213</v>
      </c>
      <c r="D24" s="54" t="s">
        <v>213</v>
      </c>
    </row>
    <row r="25" spans="1:4" x14ac:dyDescent="0.25">
      <c r="A25" s="105">
        <v>1980</v>
      </c>
      <c r="B25" s="76">
        <f>'T1'!E26/'T2'!B26</f>
        <v>38.936423763218009</v>
      </c>
      <c r="C25" s="54" t="s">
        <v>213</v>
      </c>
      <c r="D25" s="54" t="s">
        <v>213</v>
      </c>
    </row>
    <row r="26" spans="1:4" x14ac:dyDescent="0.25">
      <c r="A26" s="105">
        <v>1981</v>
      </c>
      <c r="B26" s="76">
        <f>'T1'!E27/'T2'!B27</f>
        <v>38.596961370876265</v>
      </c>
      <c r="C26" s="54" t="s">
        <v>213</v>
      </c>
      <c r="D26" s="82">
        <f>'36-10-0207-01 '!G15</f>
        <v>70.186999999999998</v>
      </c>
    </row>
    <row r="27" spans="1:4" x14ac:dyDescent="0.25">
      <c r="A27" s="105">
        <v>1982</v>
      </c>
      <c r="B27" s="76">
        <f>'T1'!E28/'T2'!B28</f>
        <v>39.180602732957674</v>
      </c>
      <c r="C27" s="54" t="s">
        <v>213</v>
      </c>
      <c r="D27" s="82">
        <f>'36-10-0207-01 '!G16</f>
        <v>71.025000000000006</v>
      </c>
    </row>
    <row r="28" spans="1:4" x14ac:dyDescent="0.25">
      <c r="A28" s="105">
        <v>1983</v>
      </c>
      <c r="B28" s="76">
        <f>'T1'!E29/'T2'!B29</f>
        <v>39.988526300653874</v>
      </c>
      <c r="C28" s="54" t="s">
        <v>213</v>
      </c>
      <c r="D28" s="82">
        <f>'36-10-0207-01 '!G17</f>
        <v>72.596000000000004</v>
      </c>
    </row>
    <row r="29" spans="1:4" x14ac:dyDescent="0.25">
      <c r="A29" s="105">
        <v>1984</v>
      </c>
      <c r="B29" s="76">
        <f>'T1'!E30/'T2'!B30</f>
        <v>41.107478016987699</v>
      </c>
      <c r="C29" s="54" t="s">
        <v>213</v>
      </c>
      <c r="D29" s="82">
        <f>'36-10-0207-01 '!G18</f>
        <v>74.552500000000009</v>
      </c>
    </row>
    <row r="30" spans="1:4" x14ac:dyDescent="0.25">
      <c r="A30" s="105">
        <v>1985</v>
      </c>
      <c r="B30" s="76">
        <f>'T1'!E31/'T2'!B31</f>
        <v>41.69919897337892</v>
      </c>
      <c r="C30" s="54" t="s">
        <v>213</v>
      </c>
      <c r="D30" s="82">
        <f>'36-10-0207-01 '!G19</f>
        <v>75.289500000000004</v>
      </c>
    </row>
    <row r="31" spans="1:4" x14ac:dyDescent="0.25">
      <c r="A31" s="105">
        <v>1986</v>
      </c>
      <c r="B31" s="76">
        <f>'T1'!E32/'T2'!B32</f>
        <v>41.615106824742881</v>
      </c>
      <c r="C31" s="54" t="s">
        <v>213</v>
      </c>
      <c r="D31" s="82">
        <f>'36-10-0207-01 '!G20</f>
        <v>74.617499999999993</v>
      </c>
    </row>
    <row r="32" spans="1:4" x14ac:dyDescent="0.25">
      <c r="A32" s="105">
        <v>1987</v>
      </c>
      <c r="B32" s="76">
        <f>'T1'!E33/'T2'!B33</f>
        <v>41.738442320792764</v>
      </c>
      <c r="C32" s="54" t="s">
        <v>213</v>
      </c>
      <c r="D32" s="82">
        <f>'36-10-0207-01 '!G21</f>
        <v>75.023250000000004</v>
      </c>
    </row>
    <row r="33" spans="1:6" x14ac:dyDescent="0.25">
      <c r="A33" s="105">
        <v>1988</v>
      </c>
      <c r="B33" s="76">
        <f>'T1'!E34/'T2'!B34</f>
        <v>41.89423368531299</v>
      </c>
      <c r="C33" s="54" t="s">
        <v>213</v>
      </c>
      <c r="D33" s="82">
        <f>'36-10-0207-01 '!G22</f>
        <v>75.774499999999989</v>
      </c>
    </row>
    <row r="34" spans="1:6" x14ac:dyDescent="0.25">
      <c r="A34" s="105">
        <v>1989</v>
      </c>
      <c r="B34" s="76">
        <f>'T1'!E35/'T2'!B35</f>
        <v>42.034568310880886</v>
      </c>
      <c r="C34" s="54" t="s">
        <v>213</v>
      </c>
      <c r="D34" s="82">
        <f>'36-10-0207-01 '!G23</f>
        <v>75.927999999999997</v>
      </c>
    </row>
    <row r="35" spans="1:6" x14ac:dyDescent="0.25">
      <c r="A35" s="105">
        <v>1990</v>
      </c>
      <c r="B35" s="76">
        <f>'T1'!E36/'T2'!B36</f>
        <v>42.306406360019352</v>
      </c>
      <c r="C35" s="54" t="s">
        <v>213</v>
      </c>
      <c r="D35" s="82">
        <f>'36-10-0207-01 '!G24</f>
        <v>75.929000000000002</v>
      </c>
    </row>
    <row r="36" spans="1:6" x14ac:dyDescent="0.25">
      <c r="A36" s="105">
        <v>1991</v>
      </c>
      <c r="B36" s="76">
        <f>'T1'!E37/'T2'!B37</f>
        <v>42.954922616391741</v>
      </c>
      <c r="C36" s="54" t="s">
        <v>213</v>
      </c>
      <c r="D36" s="82">
        <f>'36-10-0207-01 '!G25</f>
        <v>76.517750000000007</v>
      </c>
    </row>
    <row r="37" spans="1:6" x14ac:dyDescent="0.25">
      <c r="A37" s="105">
        <v>1992</v>
      </c>
      <c r="B37" s="76">
        <f>'T1'!E38/'T2'!B38</f>
        <v>43.827538757146947</v>
      </c>
      <c r="C37" s="54" t="s">
        <v>213</v>
      </c>
      <c r="D37" s="82">
        <f>'36-10-0207-01 '!G26</f>
        <v>78.035250000000005</v>
      </c>
    </row>
    <row r="38" spans="1:6" x14ac:dyDescent="0.25">
      <c r="A38" s="105">
        <v>1993</v>
      </c>
      <c r="B38" s="76">
        <f>'T1'!E39/'T2'!B39</f>
        <v>44.320840809318902</v>
      </c>
      <c r="C38" s="54" t="s">
        <v>213</v>
      </c>
      <c r="D38" s="82">
        <f>'36-10-0207-01 '!G27</f>
        <v>79.513249999999999</v>
      </c>
    </row>
    <row r="39" spans="1:6" x14ac:dyDescent="0.25">
      <c r="A39" s="105">
        <v>1994</v>
      </c>
      <c r="B39" s="76">
        <f>'T1'!E40/'T2'!B40</f>
        <v>45.046046401962514</v>
      </c>
      <c r="C39" s="54" t="s">
        <v>213</v>
      </c>
      <c r="D39" s="82">
        <f>'36-10-0207-01 '!G28</f>
        <v>80.861000000000004</v>
      </c>
    </row>
    <row r="40" spans="1:6" x14ac:dyDescent="0.25">
      <c r="A40" s="105">
        <v>1995</v>
      </c>
      <c r="B40" s="76">
        <f>'T1'!E41/'T2'!B41</f>
        <v>45.605645181401087</v>
      </c>
      <c r="C40" s="54" t="s">
        <v>213</v>
      </c>
      <c r="D40" s="82">
        <f>'36-10-0207-01 '!G29</f>
        <v>81.731499999999997</v>
      </c>
    </row>
    <row r="41" spans="1:6" x14ac:dyDescent="0.25">
      <c r="A41" s="105">
        <v>1996</v>
      </c>
      <c r="B41" s="76">
        <f>'T1'!E42/'T2'!B42</f>
        <v>45.598013286971835</v>
      </c>
      <c r="C41" s="54" t="s">
        <v>213</v>
      </c>
      <c r="D41" s="82">
        <f>'36-10-0207-01 '!G30</f>
        <v>81.5685</v>
      </c>
    </row>
    <row r="42" spans="1:6" x14ac:dyDescent="0.25">
      <c r="A42" s="105">
        <v>1997</v>
      </c>
      <c r="B42" s="76">
        <f>'T1'!E43/'T2'!B43</f>
        <v>46.386808068923877</v>
      </c>
      <c r="C42" s="89">
        <f>'36-10-0480-01'!H10</f>
        <v>46.4</v>
      </c>
      <c r="D42" s="82">
        <f>'36-10-0207-01 '!G31</f>
        <v>83.49475000000001</v>
      </c>
      <c r="E42" s="35"/>
      <c r="F42" s="35"/>
    </row>
    <row r="43" spans="1:6" x14ac:dyDescent="0.25">
      <c r="A43" s="105">
        <v>1998</v>
      </c>
      <c r="B43" s="76">
        <f>'T1'!E44/'T2'!B44</f>
        <v>47.179663837046846</v>
      </c>
      <c r="C43" s="89">
        <f>'36-10-0480-01'!H11</f>
        <v>47.2</v>
      </c>
      <c r="D43" s="82">
        <f>'36-10-0207-01 '!G32</f>
        <v>85.05725000000001</v>
      </c>
      <c r="E43" s="35"/>
      <c r="F43" s="35"/>
    </row>
    <row r="44" spans="1:6" x14ac:dyDescent="0.25">
      <c r="A44" s="105">
        <v>1999</v>
      </c>
      <c r="B44" s="76">
        <f>'T1'!E45/'T2'!B45</f>
        <v>48.378495584338168</v>
      </c>
      <c r="C44" s="89">
        <f>'36-10-0480-01'!H12</f>
        <v>48.4</v>
      </c>
      <c r="D44" s="82">
        <f>'36-10-0207-01 '!G33</f>
        <v>87.19250000000001</v>
      </c>
      <c r="E44" s="35"/>
      <c r="F44" s="35"/>
    </row>
    <row r="45" spans="1:6" x14ac:dyDescent="0.25">
      <c r="A45" s="105">
        <v>2000</v>
      </c>
      <c r="B45" s="76">
        <f>'T1'!E46/'T2'!B46</f>
        <v>49.966521183162016</v>
      </c>
      <c r="C45" s="89">
        <f>'36-10-0480-01'!H13</f>
        <v>50</v>
      </c>
      <c r="D45" s="82">
        <f>'36-10-0207-01 '!G34</f>
        <v>89.9435</v>
      </c>
      <c r="E45" s="35"/>
      <c r="F45" s="35"/>
    </row>
    <row r="46" spans="1:6" x14ac:dyDescent="0.25">
      <c r="A46" s="105">
        <v>2001</v>
      </c>
      <c r="B46" s="76">
        <f>'T1'!E47/'T2'!B47</f>
        <v>50.658666822071545</v>
      </c>
      <c r="C46" s="89">
        <f>'36-10-0480-01'!H14</f>
        <v>50.7</v>
      </c>
      <c r="D46" s="82">
        <f>'36-10-0207-01 '!G35</f>
        <v>91.388000000000005</v>
      </c>
      <c r="E46" s="35"/>
      <c r="F46" s="35"/>
    </row>
    <row r="47" spans="1:6" x14ac:dyDescent="0.25">
      <c r="A47" s="105">
        <v>2002</v>
      </c>
      <c r="B47" s="76">
        <f>'T1'!E48/'T2'!B48</f>
        <v>51.598729539599717</v>
      </c>
      <c r="C47" s="89">
        <f>'36-10-0480-01'!H15</f>
        <v>51.6</v>
      </c>
      <c r="D47" s="82">
        <f>'36-10-0207-01 '!G36</f>
        <v>92.865500000000011</v>
      </c>
      <c r="E47" s="35"/>
      <c r="F47" s="35"/>
    </row>
    <row r="48" spans="1:6" x14ac:dyDescent="0.25">
      <c r="A48" s="105">
        <v>2003</v>
      </c>
      <c r="B48" s="76">
        <f>'T1'!E49/'T2'!B49</f>
        <v>51.773468276806533</v>
      </c>
      <c r="C48" s="89">
        <f>'36-10-0480-01'!H16</f>
        <v>51.8</v>
      </c>
      <c r="D48" s="82">
        <f>'36-10-0207-01 '!G37</f>
        <v>93.098249999999993</v>
      </c>
      <c r="E48" s="35"/>
      <c r="F48" s="35"/>
    </row>
    <row r="49" spans="1:6" x14ac:dyDescent="0.25">
      <c r="A49" s="105">
        <v>2004</v>
      </c>
      <c r="B49" s="76">
        <f>'T1'!E50/'T2'!B50</f>
        <v>52.319269682179829</v>
      </c>
      <c r="C49" s="89">
        <f>'36-10-0480-01'!H17</f>
        <v>52.3</v>
      </c>
      <c r="D49" s="82">
        <f>'36-10-0207-01 '!G38</f>
        <v>93.881749999999997</v>
      </c>
      <c r="E49" s="35"/>
      <c r="F49" s="35"/>
    </row>
    <row r="50" spans="1:6" x14ac:dyDescent="0.25">
      <c r="A50" s="105">
        <v>2005</v>
      </c>
      <c r="B50" s="76">
        <f>'T1'!E51/'T2'!B51</f>
        <v>53.455755486979591</v>
      </c>
      <c r="C50" s="89">
        <f>'36-10-0480-01'!H18</f>
        <v>53.5</v>
      </c>
      <c r="D50" s="82">
        <f>'36-10-0207-01 '!G39</f>
        <v>95.960249999999988</v>
      </c>
      <c r="E50" s="35"/>
      <c r="F50" s="35"/>
    </row>
    <row r="51" spans="1:6" x14ac:dyDescent="0.25">
      <c r="A51" s="105">
        <v>2006</v>
      </c>
      <c r="B51" s="76">
        <f>'T1'!E52/'T2'!B52</f>
        <v>54.11409206680063</v>
      </c>
      <c r="C51" s="89">
        <f>'36-10-0480-01'!H19</f>
        <v>54.1</v>
      </c>
      <c r="D51" s="82">
        <f>'36-10-0207-01 '!G40</f>
        <v>96.985500000000002</v>
      </c>
      <c r="E51" s="35"/>
      <c r="F51" s="35"/>
    </row>
    <row r="52" spans="1:6" x14ac:dyDescent="0.25">
      <c r="A52" s="105">
        <v>2007</v>
      </c>
      <c r="B52" s="76">
        <f>'T1'!E53/'T2'!B53</f>
        <v>54.062729126797201</v>
      </c>
      <c r="C52" s="89">
        <f>'36-10-0480-01'!H20</f>
        <v>54.1</v>
      </c>
      <c r="D52" s="82">
        <f>'36-10-0207-01 '!G41</f>
        <v>96.984999999999985</v>
      </c>
      <c r="E52" s="35"/>
      <c r="F52" s="35"/>
    </row>
    <row r="53" spans="1:6" x14ac:dyDescent="0.25">
      <c r="A53" s="105">
        <v>2008</v>
      </c>
      <c r="B53" s="76">
        <f>'T1'!E54/'T2'!B54</f>
        <v>53.76766475380316</v>
      </c>
      <c r="C53" s="89">
        <f>'36-10-0480-01'!H21</f>
        <v>53.8</v>
      </c>
      <c r="D53" s="82">
        <f>'36-10-0207-01 '!G42</f>
        <v>96.713249999999988</v>
      </c>
      <c r="E53" s="35"/>
      <c r="F53" s="35"/>
    </row>
    <row r="54" spans="1:6" x14ac:dyDescent="0.25">
      <c r="A54" s="105">
        <v>2009</v>
      </c>
      <c r="B54" s="76">
        <f>'T1'!E55/'T2'!B55</f>
        <v>53.850102932475828</v>
      </c>
      <c r="C54" s="89">
        <f>'36-10-0480-01'!H22</f>
        <v>53.9</v>
      </c>
      <c r="D54" s="82">
        <f>'36-10-0207-01 '!G43</f>
        <v>97.172750000000008</v>
      </c>
      <c r="E54" s="35"/>
      <c r="F54" s="35"/>
    </row>
    <row r="55" spans="1:6" x14ac:dyDescent="0.25">
      <c r="A55" s="105">
        <v>2010</v>
      </c>
      <c r="B55" s="76">
        <f>'T1'!E56/'T2'!B56</f>
        <v>54.6200000374768</v>
      </c>
      <c r="C55" s="89">
        <f>'36-10-0480-01'!H23</f>
        <v>54.6</v>
      </c>
      <c r="D55" s="82">
        <f>'36-10-0207-01 '!G44</f>
        <v>98.169250000000005</v>
      </c>
      <c r="E55" s="35"/>
      <c r="F55" s="35"/>
    </row>
    <row r="56" spans="1:6" x14ac:dyDescent="0.25">
      <c r="A56" s="105">
        <v>2011</v>
      </c>
      <c r="B56" s="76">
        <f>'T1'!E57/'T2'!B57</f>
        <v>55.594022913234127</v>
      </c>
      <c r="C56" s="89">
        <f>'36-10-0480-01'!H24</f>
        <v>55.6</v>
      </c>
      <c r="D56" s="82">
        <f>'36-10-0207-01 '!G45</f>
        <v>99.775500000000008</v>
      </c>
      <c r="E56" s="35"/>
      <c r="F56" s="35"/>
    </row>
    <row r="57" spans="1:6" x14ac:dyDescent="0.25">
      <c r="A57" s="105">
        <v>2012</v>
      </c>
      <c r="B57" s="76">
        <f>'T1'!E58/'T2'!B58</f>
        <v>55.795329383157423</v>
      </c>
      <c r="C57" s="89">
        <f>'36-10-0480-01'!H25</f>
        <v>55.8</v>
      </c>
      <c r="D57" s="82">
        <f>'36-10-0207-01 '!G46</f>
        <v>100.001</v>
      </c>
      <c r="E57" s="35"/>
      <c r="F57" s="35"/>
    </row>
    <row r="58" spans="1:6" x14ac:dyDescent="0.25">
      <c r="A58" s="105">
        <v>2013</v>
      </c>
      <c r="B58" s="76">
        <f>'T1'!E59/'T2'!B59</f>
        <v>56.645618249880371</v>
      </c>
      <c r="C58" s="89">
        <f>'36-10-0480-01'!H26</f>
        <v>56.6</v>
      </c>
      <c r="D58" s="82">
        <f>'36-10-0207-01 '!G47</f>
        <v>101.33300000000001</v>
      </c>
      <c r="E58" s="35"/>
      <c r="F58" s="35"/>
    </row>
    <row r="59" spans="1:6" x14ac:dyDescent="0.25">
      <c r="A59" s="105">
        <v>2014</v>
      </c>
      <c r="B59" s="76">
        <f>'T1'!E60/'T2'!B60</f>
        <v>58.28716034163444</v>
      </c>
      <c r="C59" s="89">
        <f>'36-10-0480-01'!H27</f>
        <v>58.3</v>
      </c>
      <c r="D59" s="82">
        <f>'36-10-0207-01 '!G48</f>
        <v>103.99875000000002</v>
      </c>
      <c r="E59" s="35"/>
      <c r="F59" s="35"/>
    </row>
    <row r="60" spans="1:6" x14ac:dyDescent="0.25">
      <c r="A60" s="105">
        <v>2015</v>
      </c>
      <c r="B60" s="76">
        <f>'T1'!E61/'T2'!B61</f>
        <v>58.227337042611644</v>
      </c>
      <c r="C60" s="89">
        <f>'36-10-0480-01'!H28</f>
        <v>58.2</v>
      </c>
      <c r="D60" s="82">
        <f>'36-10-0207-01 '!G49</f>
        <v>103.74374999999999</v>
      </c>
      <c r="E60" s="35"/>
      <c r="F60" s="35"/>
    </row>
    <row r="61" spans="1:6" x14ac:dyDescent="0.25">
      <c r="A61" s="105">
        <v>2016</v>
      </c>
      <c r="B61" s="76">
        <f>'T1'!E62/'T2'!B62</f>
        <v>58.359797920342245</v>
      </c>
      <c r="C61" s="89">
        <f>'36-10-0480-01'!H29</f>
        <v>58.4</v>
      </c>
      <c r="D61" s="82">
        <f>'36-10-0207-01 '!G50</f>
        <v>103.91175</v>
      </c>
      <c r="E61" s="35"/>
      <c r="F61" s="35"/>
    </row>
    <row r="62" spans="1:6" x14ac:dyDescent="0.25">
      <c r="A62" s="105">
        <v>2017</v>
      </c>
      <c r="B62" s="76">
        <f>'T1'!E63/'T2'!B63</f>
        <v>59.439696698788133</v>
      </c>
      <c r="C62" s="89">
        <f>'36-10-0480-01'!H30</f>
        <v>59.4</v>
      </c>
      <c r="D62" s="82">
        <f>'36-10-0207-01 '!G51</f>
        <v>105.76499999999999</v>
      </c>
      <c r="E62" s="35"/>
      <c r="F62" s="35"/>
    </row>
    <row r="63" spans="1:6" x14ac:dyDescent="0.25">
      <c r="A63" s="105">
        <v>2018</v>
      </c>
      <c r="B63" s="76">
        <f>'T1'!E64/'T2'!B64</f>
        <v>59.723196290523319</v>
      </c>
      <c r="C63" s="89">
        <f>'36-10-0480-01'!H31</f>
        <v>59.7</v>
      </c>
      <c r="D63" s="82">
        <f>'36-10-0207-01 '!G52</f>
        <v>106.10125000000001</v>
      </c>
      <c r="E63" s="35"/>
      <c r="F63" s="35"/>
    </row>
    <row r="64" spans="1:6" x14ac:dyDescent="0.25">
      <c r="A64" s="105">
        <v>2019</v>
      </c>
      <c r="B64" s="76">
        <f>'T1'!E65/'T2'!B65</f>
        <v>60.236768900331604</v>
      </c>
      <c r="C64" s="89">
        <f>'36-10-0480-01'!H32</f>
        <v>60.2</v>
      </c>
      <c r="D64" s="82">
        <f>'36-10-0207-01 '!G53</f>
        <v>107.075</v>
      </c>
      <c r="E64" s="35"/>
      <c r="F64" s="35"/>
    </row>
    <row r="65" spans="1:4" x14ac:dyDescent="0.25">
      <c r="B65" s="58"/>
      <c r="C65" s="24"/>
    </row>
    <row r="66" spans="1:4" x14ac:dyDescent="0.25">
      <c r="B66" s="58"/>
      <c r="C66" s="24"/>
      <c r="D66" s="9"/>
    </row>
    <row r="67" spans="1:4" x14ac:dyDescent="0.25">
      <c r="B67" s="58"/>
      <c r="C67" s="55"/>
      <c r="D67" s="9"/>
    </row>
    <row r="68" spans="1:4" x14ac:dyDescent="0.25">
      <c r="A68" s="5" t="s">
        <v>444</v>
      </c>
      <c r="B68" s="58"/>
      <c r="C68" s="24"/>
      <c r="D68" s="9"/>
    </row>
    <row r="69" spans="1:4" x14ac:dyDescent="0.25">
      <c r="A69" s="5" t="s">
        <v>600</v>
      </c>
      <c r="B69" s="60"/>
      <c r="C69" s="24"/>
      <c r="D69" s="9"/>
    </row>
    <row r="70" spans="1:4" x14ac:dyDescent="0.25">
      <c r="A70" s="105" t="s">
        <v>549</v>
      </c>
      <c r="B70" s="60">
        <f>IFERROR(100*_xlfn.RRI(15,B6,B21),"..")</f>
        <v>3.1253217719920956</v>
      </c>
      <c r="C70" s="60" t="str">
        <f>IFERROR(100*_xlfn.RRI(15,C6,C21),"..")</f>
        <v>..</v>
      </c>
      <c r="D70" s="60" t="str">
        <f>IFERROR(100*_xlfn.RRI(15,D6,D21),"..")</f>
        <v>..</v>
      </c>
    </row>
    <row r="71" spans="1:4" x14ac:dyDescent="0.25">
      <c r="A71" s="105" t="s">
        <v>462</v>
      </c>
      <c r="B71" s="60">
        <f>IFERROR(100*_xlfn.RRI(5,B21,B26),"..")</f>
        <v>0.51070869613896175</v>
      </c>
      <c r="C71" s="60" t="str">
        <f>IFERROR(100*_xlfn.RRI(5,C21,C26),"..")</f>
        <v>..</v>
      </c>
      <c r="D71" s="60" t="str">
        <f>IFERROR(100*_xlfn.RRI(5,D21,D26),"..")</f>
        <v>..</v>
      </c>
    </row>
    <row r="72" spans="1:4" x14ac:dyDescent="0.25">
      <c r="A72" s="105" t="s">
        <v>463</v>
      </c>
      <c r="B72" s="60">
        <f>IFERROR(100*_xlfn.RRI(8,B26,B34),"..")</f>
        <v>1.0721919993822659</v>
      </c>
      <c r="C72" s="60" t="str">
        <f>IFERROR(100*_xlfn.RRI(8,C26,C34),"..")</f>
        <v>..</v>
      </c>
      <c r="D72" s="60">
        <f>IFERROR(100*_xlfn.RRI(8,D26,D34),"..")</f>
        <v>0.98762532037222073</v>
      </c>
    </row>
    <row r="73" spans="1:4" x14ac:dyDescent="0.25">
      <c r="A73" s="105" t="s">
        <v>464</v>
      </c>
      <c r="B73" s="60">
        <f>IFERROR(100*_xlfn.RRI(11,B34,B45),"..")</f>
        <v>1.5838748597144736</v>
      </c>
      <c r="C73" s="60" t="str">
        <f>IFERROR(100*_xlfn.RRI(11,C34,C45),"..")</f>
        <v>..</v>
      </c>
      <c r="D73" s="60">
        <f>IFERROR(100*_xlfn.RRI(11,D34,D45),"..")</f>
        <v>1.5518837715228218</v>
      </c>
    </row>
    <row r="74" spans="1:4" x14ac:dyDescent="0.25">
      <c r="A74" s="105" t="s">
        <v>465</v>
      </c>
      <c r="B74" s="60">
        <f>IFERROR(100*_xlfn.RRI(8,B45,B53),"..")</f>
        <v>0.92070079715176334</v>
      </c>
      <c r="C74" s="60">
        <f>IFERROR(100*_xlfn.RRI(8,C45,C53),"..")</f>
        <v>0.91983549374048401</v>
      </c>
      <c r="D74" s="60">
        <f>IFERROR(100*_xlfn.RRI(8,D45,D53),"..")</f>
        <v>0.91123569422246753</v>
      </c>
    </row>
    <row r="75" spans="1:4" x14ac:dyDescent="0.25">
      <c r="A75" s="105" t="s">
        <v>469</v>
      </c>
      <c r="B75" s="60">
        <f>IFERROR(100*_xlfn.RRI(11,B53,B64),"..")</f>
        <v>1.0381764533985205</v>
      </c>
      <c r="C75" s="60">
        <f>IFERROR(100*_xlfn.RRI(11,C53,C64),"..")</f>
        <v>1.0270463317500589</v>
      </c>
      <c r="D75" s="60">
        <f>IFERROR(100*_xlfn.RRI(11,D53,D64),"..")</f>
        <v>0.92955843058921683</v>
      </c>
    </row>
    <row r="76" spans="1:4" x14ac:dyDescent="0.25">
      <c r="B76" s="60"/>
      <c r="C76" s="60"/>
      <c r="D76" s="60"/>
    </row>
    <row r="77" spans="1:4" x14ac:dyDescent="0.25">
      <c r="A77" s="105" t="s">
        <v>645</v>
      </c>
      <c r="B77" s="60">
        <f>IFERROR(100*_xlfn.RRI(24,B21,B45),"..")</f>
        <v>1.188887171007158</v>
      </c>
      <c r="C77" s="60" t="str">
        <f>IFERROR(100*_xlfn.RRI(24,C21,C45),"..")</f>
        <v>..</v>
      </c>
      <c r="D77" s="60" t="str">
        <f>IFERROR(100*_xlfn.RRI(24,D21,D45),"..")</f>
        <v>..</v>
      </c>
    </row>
    <row r="78" spans="1:4" x14ac:dyDescent="0.25">
      <c r="A78" s="105" t="s">
        <v>522</v>
      </c>
      <c r="B78" s="60">
        <f>IFERROR(100*_xlfn.RRI(19,B45,B64),"..")</f>
        <v>0.9886963612370403</v>
      </c>
      <c r="C78" s="60">
        <f>IFERROR(100*_xlfn.RRI(19,C45,C64),"..")</f>
        <v>0.98189105143613453</v>
      </c>
      <c r="D78" s="60">
        <f>IFERROR(100*_xlfn.RRI(19,D45,D64),"..")</f>
        <v>0.92184318876311622</v>
      </c>
    </row>
    <row r="79" spans="1:4" x14ac:dyDescent="0.25">
      <c r="A79" s="105" t="s">
        <v>581</v>
      </c>
      <c r="B79" s="60">
        <f>IFERROR(100*_xlfn.RRI(5,B53,B58),"..")</f>
        <v>1.0483041491873513</v>
      </c>
      <c r="C79" s="60">
        <f>IFERROR(100*_xlfn.RRI(5,C53,C58),"..")</f>
        <v>1.0198760037301469</v>
      </c>
      <c r="D79" s="60">
        <f>IFERROR(100*_xlfn.RRI(5,D53,D58),"..")</f>
        <v>0.93760237743174546</v>
      </c>
    </row>
    <row r="80" spans="1:4" x14ac:dyDescent="0.25">
      <c r="A80" s="105" t="s">
        <v>582</v>
      </c>
      <c r="B80" s="60">
        <f>IFERROR(100*_xlfn.RRI(6,B58,B64),"..")</f>
        <v>1.0297374823061922</v>
      </c>
      <c r="C80" s="60">
        <f>IFERROR(100*_xlfn.RRI(6,C58,C64),"..")</f>
        <v>1.0330219938762042</v>
      </c>
      <c r="D80" s="60">
        <f>IFERROR(100*_xlfn.RRI(6,D58,D64),"..")</f>
        <v>0.92285563123959413</v>
      </c>
    </row>
    <row r="81" spans="1:4" x14ac:dyDescent="0.25">
      <c r="A81" s="105" t="s">
        <v>558</v>
      </c>
      <c r="B81" s="60">
        <f>IFERROR(100*_xlfn.RRI(6,B53,B59),"..")</f>
        <v>1.3542475622162264</v>
      </c>
      <c r="C81" s="60">
        <f>IFERROR(100*_xlfn.RRI(6,C53,C59),"..")</f>
        <v>1.3478126326553319</v>
      </c>
      <c r="D81" s="60">
        <f>IFERROR(100*_xlfn.RRI(6,D53,D59),"..")</f>
        <v>1.2178303094951826</v>
      </c>
    </row>
    <row r="82" spans="1:4" x14ac:dyDescent="0.25">
      <c r="A82" s="105" t="s">
        <v>579</v>
      </c>
      <c r="B82" s="60">
        <f>IFERROR(100*_xlfn.RRI(5,B59,B64),"..")</f>
        <v>0.66019192489625844</v>
      </c>
      <c r="C82" s="60">
        <f>IFERROR(100*_xlfn.RRI(5,C59,C64),"..")</f>
        <v>0.64346658715501714</v>
      </c>
      <c r="D82" s="60">
        <f>IFERROR(100*_xlfn.RRI(5,D59,D64),"..")</f>
        <v>0.58471570093965308</v>
      </c>
    </row>
    <row r="83" spans="1:4" x14ac:dyDescent="0.25">
      <c r="A83" s="105" t="s">
        <v>466</v>
      </c>
      <c r="B83" s="60">
        <f>IFERROR(100*_xlfn.RRI(43,B21,B64),"..")</f>
        <v>1.1003818789483422</v>
      </c>
      <c r="C83" s="60" t="str">
        <f>IFERROR(100*_xlfn.RRI(43,C21,C64),"..")</f>
        <v>..</v>
      </c>
      <c r="D83" s="60" t="str">
        <f>IFERROR(100*_xlfn.RRI(43,D21,D64),"..")</f>
        <v>..</v>
      </c>
    </row>
    <row r="84" spans="1:4" x14ac:dyDescent="0.25">
      <c r="A84" s="105" t="s">
        <v>727</v>
      </c>
      <c r="B84" s="60">
        <f>IFERROR(100*_xlfn.RRI(38,B21,B59),"..")</f>
        <v>1.1584447345077242</v>
      </c>
      <c r="C84" s="60" t="str">
        <f>IFERROR(100*_xlfn.RRI(38,C21,C59),"..")</f>
        <v>..</v>
      </c>
      <c r="D84" s="60" t="str">
        <f>IFERROR(100*_xlfn.RRI(38,D21,D59),"..")</f>
        <v>..</v>
      </c>
    </row>
    <row r="85" spans="1:4" x14ac:dyDescent="0.25">
      <c r="B85" s="60"/>
      <c r="C85" s="60"/>
      <c r="D85" s="60"/>
    </row>
    <row r="86" spans="1:4" x14ac:dyDescent="0.25">
      <c r="A86" s="5" t="s">
        <v>599</v>
      </c>
      <c r="B86" s="60"/>
      <c r="C86" s="60"/>
      <c r="D86" s="60"/>
    </row>
    <row r="87" spans="1:4" x14ac:dyDescent="0.25">
      <c r="A87" s="105" t="s">
        <v>580</v>
      </c>
      <c r="B87" s="60">
        <f>IFERROR(100*_xlfn.RRI(10,B54,B64),"..")</f>
        <v>1.1270906390830282</v>
      </c>
      <c r="C87" s="60">
        <f>IFERROR(100*_xlfn.RRI(10,C54,C64),"..")</f>
        <v>1.1115510721340316</v>
      </c>
      <c r="D87" s="60">
        <f>IFERROR(100*_xlfn.RRI(10,D54,D64),"..")</f>
        <v>0.97511558130969345</v>
      </c>
    </row>
    <row r="88" spans="1:4" x14ac:dyDescent="0.25">
      <c r="A88" s="105" t="s">
        <v>587</v>
      </c>
      <c r="B88" s="60">
        <f>IFERROR(100*_xlfn.RRI(12,B52,B64),"..")</f>
        <v>0.90522192551056868</v>
      </c>
      <c r="C88" s="60">
        <f>IFERROR(100*_xlfn.RRI(12,C52,C64),"..")</f>
        <v>0.89429317334894787</v>
      </c>
      <c r="D88" s="60">
        <f>IFERROR(100*_xlfn.RRI(12,D52,D64),"..")</f>
        <v>0.82818728721743007</v>
      </c>
    </row>
    <row r="89" spans="1:4" x14ac:dyDescent="0.25">
      <c r="A89" s="105" t="s">
        <v>583</v>
      </c>
      <c r="B89" s="60">
        <f>IFERROR(100*_xlfn.RRI(7,B46,B53),"..")</f>
        <v>0.85451504996865157</v>
      </c>
      <c r="C89" s="60">
        <f>IFERROR(100*_xlfn.RRI(7,C46,C53),"..")</f>
        <v>0.85142642795941192</v>
      </c>
      <c r="D89" s="60">
        <f>IFERROR(100*_xlfn.RRI(7,D46,D53),"..")</f>
        <v>0.81237105651235098</v>
      </c>
    </row>
    <row r="90" spans="1:4" x14ac:dyDescent="0.25">
      <c r="A90" s="105" t="s">
        <v>588</v>
      </c>
      <c r="B90" s="60">
        <f>IFERROR(100*_xlfn.RRI(9,B44,B53),"..")</f>
        <v>1.1804333305368786</v>
      </c>
      <c r="C90" s="60">
        <f>IFERROR(100*_xlfn.RRI(9,C44,C53),"..")</f>
        <v>1.1821961645576362</v>
      </c>
      <c r="D90" s="60">
        <f>IFERROR(100*_xlfn.RRI(9,D44,D53),"..")</f>
        <v>1.1581226499528752</v>
      </c>
    </row>
    <row r="91" spans="1:4" x14ac:dyDescent="0.25">
      <c r="A91" s="105" t="s">
        <v>584</v>
      </c>
      <c r="B91" s="60">
        <f>IFERROR(100*_xlfn.RRI(10,B35,B45),"..")</f>
        <v>1.6780708509588571</v>
      </c>
      <c r="C91" s="60" t="str">
        <f>IFERROR(100*_xlfn.RRI(10,C35,C45),"..")</f>
        <v>..</v>
      </c>
      <c r="D91" s="60">
        <f>IFERROR(100*_xlfn.RRI(10,D35,D45),"..")</f>
        <v>1.7082566629241125</v>
      </c>
    </row>
    <row r="92" spans="1:4" x14ac:dyDescent="0.25">
      <c r="A92" s="105" t="s">
        <v>591</v>
      </c>
      <c r="B92" s="60">
        <f>IFERROR(100*_xlfn.RRI(12,B33,B45),"..")</f>
        <v>1.4792086563564455</v>
      </c>
      <c r="C92" s="60" t="str">
        <f>IFERROR(100*_xlfn.RRI(12,C33,C45),"..")</f>
        <v>..</v>
      </c>
      <c r="D92" s="60">
        <f>IFERROR(100*_xlfn.RRI(12,D33,D45),"..")</f>
        <v>1.4387507281730771</v>
      </c>
    </row>
    <row r="93" spans="1:4" x14ac:dyDescent="0.25">
      <c r="A93" s="105" t="s">
        <v>585</v>
      </c>
      <c r="B93" s="60">
        <f>IFERROR(100*_xlfn.RRI(7,B27,B34),"..")</f>
        <v>1.0094976600723671</v>
      </c>
      <c r="C93" s="60" t="str">
        <f>IFERROR(100*_xlfn.RRI(7,C27,C34),"..")</f>
        <v>..</v>
      </c>
      <c r="D93" s="60">
        <f>IFERROR(100*_xlfn.RRI(7,D27,D34),"..")</f>
        <v>0.95818425727975942</v>
      </c>
    </row>
    <row r="94" spans="1:4" x14ac:dyDescent="0.25">
      <c r="A94" s="105" t="s">
        <v>589</v>
      </c>
      <c r="B94" s="60">
        <f>IFERROR(100*_xlfn.RRI(9,B25,B34),"..")</f>
        <v>0.85431953179233577</v>
      </c>
      <c r="C94" s="60" t="str">
        <f>IFERROR(100*_xlfn.RRI(9,C25,C34),"..")</f>
        <v>..</v>
      </c>
      <c r="D94" s="60" t="str">
        <f>IFERROR(100*_xlfn.RRI(9,D25,D34),"..")</f>
        <v>..</v>
      </c>
    </row>
    <row r="95" spans="1:4" x14ac:dyDescent="0.25">
      <c r="A95" s="105" t="s">
        <v>586</v>
      </c>
      <c r="B95" s="60">
        <f>IFERROR(100*_xlfn.RRI(4,B22,B26),"..")</f>
        <v>5.0985504197598175E-2</v>
      </c>
      <c r="C95" s="60" t="str">
        <f>IFERROR(100*_xlfn.RRI(4,C22,C26),"..")</f>
        <v>..</v>
      </c>
      <c r="D95" s="60" t="str">
        <f>IFERROR(100*_xlfn.RRI(4,D22,D26),"..")</f>
        <v>..</v>
      </c>
    </row>
    <row r="96" spans="1:4" x14ac:dyDescent="0.25">
      <c r="A96" s="105" t="s">
        <v>590</v>
      </c>
      <c r="B96" s="60">
        <f>IFERROR(100*_xlfn.RRI(6,B20,B26),"..")</f>
        <v>1.2797441124589692</v>
      </c>
      <c r="C96" s="60" t="str">
        <f>IFERROR(100*_xlfn.RRI(6,C20,C26),"..")</f>
        <v>..</v>
      </c>
      <c r="D96" s="60" t="str">
        <f>IFERROR(100*_xlfn.RRI(6,D20,D26),"..")</f>
        <v>..</v>
      </c>
    </row>
    <row r="97" spans="1:13" x14ac:dyDescent="0.25">
      <c r="A97" s="5"/>
      <c r="B97" s="60"/>
      <c r="C97" s="60"/>
      <c r="D97" s="60"/>
    </row>
    <row r="98" spans="1:13" x14ac:dyDescent="0.25">
      <c r="A98" s="5" t="s">
        <v>601</v>
      </c>
      <c r="B98" s="60"/>
      <c r="C98" s="60"/>
      <c r="D98" s="60"/>
    </row>
    <row r="99" spans="1:13" x14ac:dyDescent="0.25">
      <c r="A99" s="105" t="s">
        <v>500</v>
      </c>
      <c r="B99" s="60">
        <f>IFERROR(100*_xlfn.RRI(20,B6,B26),"..")</f>
        <v>2.4653602469543845</v>
      </c>
      <c r="C99" s="60" t="str">
        <f>IFERROR(100*_xlfn.RRI(20,C6,C26),"..")</f>
        <v>..</v>
      </c>
      <c r="D99" s="60" t="str">
        <f>IFERROR(100*_xlfn.RRI(20,D6,D26),"..")</f>
        <v>..</v>
      </c>
    </row>
    <row r="100" spans="1:13" x14ac:dyDescent="0.25">
      <c r="A100" s="105" t="s">
        <v>501</v>
      </c>
      <c r="B100" s="60">
        <f>IFERROR(100*_xlfn.RRI(19,B26,B45),"..")</f>
        <v>1.3681144698939107</v>
      </c>
      <c r="C100" s="60" t="str">
        <f>IFERROR(100*_xlfn.RRI(19,C26,C45),"..")</f>
        <v>..</v>
      </c>
      <c r="D100" s="60">
        <f>IFERROR(100*_xlfn.RRI(19,D26,D45),"..")</f>
        <v>1.3139180120484317</v>
      </c>
    </row>
    <row r="101" spans="1:13" x14ac:dyDescent="0.25">
      <c r="A101" s="105" t="s">
        <v>526</v>
      </c>
      <c r="B101" s="60">
        <f>IFERROR(100*_xlfn.RRI(14,B42,B56),"..")</f>
        <v>1.3016890485764376</v>
      </c>
      <c r="C101" s="60">
        <f>IFERROR(100*_xlfn.RRI(14,C42,C56),"..")</f>
        <v>1.3004094575452596</v>
      </c>
      <c r="D101" s="60">
        <f>IFERROR(100*_xlfn.RRI(14,D42,D56),"..")</f>
        <v>1.2805504789869193</v>
      </c>
    </row>
    <row r="102" spans="1:13" x14ac:dyDescent="0.25">
      <c r="A102" s="105" t="s">
        <v>558</v>
      </c>
      <c r="B102" s="60">
        <f>IFERROR(100*_xlfn.RRI(6,B53,B59),"..")</f>
        <v>1.3542475622162264</v>
      </c>
      <c r="C102" s="60">
        <f>IFERROR(100*_xlfn.RRI(6,C53,C59),"..")</f>
        <v>1.3478126326553319</v>
      </c>
      <c r="D102" s="60">
        <f>IFERROR(100*_xlfn.RRI(6,D53,D59),"..")</f>
        <v>1.2178303094951826</v>
      </c>
    </row>
    <row r="103" spans="1:13" x14ac:dyDescent="0.25">
      <c r="A103" s="105" t="s">
        <v>579</v>
      </c>
      <c r="B103" s="60">
        <f>IFERROR(100*_xlfn.RRI(5,B59,B64),"..")</f>
        <v>0.66019192489625844</v>
      </c>
      <c r="C103" s="60">
        <f>IFERROR(100*_xlfn.RRI(5,C59,C64),"..")</f>
        <v>0.64346658715501714</v>
      </c>
      <c r="D103" s="60">
        <f>IFERROR(100*_xlfn.RRI(5,D59,D64),"..")</f>
        <v>0.58471570093965308</v>
      </c>
    </row>
    <row r="104" spans="1:13" x14ac:dyDescent="0.25">
      <c r="A104" s="105" t="s">
        <v>453</v>
      </c>
      <c r="B104" s="60">
        <f>IFERROR(100*_xlfn.RRI(38,B26,B64),"..")</f>
        <v>1.1782275635980666</v>
      </c>
      <c r="C104" s="60" t="str">
        <f>IFERROR(100*_xlfn.RRI(38,C26,C64),"..")</f>
        <v>..</v>
      </c>
      <c r="D104" s="60">
        <f>IFERROR(100*_xlfn.RRI(38,D26,D64),"..")</f>
        <v>1.11769057119111</v>
      </c>
    </row>
    <row r="105" spans="1:13" x14ac:dyDescent="0.25">
      <c r="A105" s="105" t="s">
        <v>665</v>
      </c>
      <c r="B105" s="60">
        <f>IFERROR(100*_xlfn.RRI(36,B6,B42),"..")</f>
        <v>1.8811800669049195</v>
      </c>
      <c r="C105" s="60" t="str">
        <f>IFERROR(100*_xlfn.RRI(36,C6,C42),"..")</f>
        <v>..</v>
      </c>
      <c r="D105" s="60" t="str">
        <f>IFERROR(100*_xlfn.RRI(36,D6,D42),"..")</f>
        <v>..</v>
      </c>
    </row>
    <row r="106" spans="1:13" x14ac:dyDescent="0.25">
      <c r="A106" s="105" t="s">
        <v>651</v>
      </c>
      <c r="B106" s="9">
        <f>IFERROR(100*_xlfn.RRI(22,B42,B64),"..")</f>
        <v>1.1946608102426426</v>
      </c>
      <c r="C106" s="9">
        <f>IFERROR(100*_xlfn.RRI(22,C42,C64),"..")</f>
        <v>1.1905443783845948</v>
      </c>
      <c r="D106" s="9">
        <f>IFERROR(100*_xlfn.RRI(22,D42,D64),"..")</f>
        <v>1.1370787294638474</v>
      </c>
    </row>
    <row r="107" spans="1:13" x14ac:dyDescent="0.25">
      <c r="A107" s="105" t="s">
        <v>653</v>
      </c>
      <c r="B107" s="28">
        <f>IFERROR(100*_xlfn.RRI(58,B6,B64),"..")</f>
        <v>1.6202296535531513</v>
      </c>
      <c r="C107" s="28" t="str">
        <f>IFERROR(100*_xlfn.RRI(58,C6,C64),"..")</f>
        <v>..</v>
      </c>
      <c r="D107" s="28" t="str">
        <f>IFERROR(100*_xlfn.RRI(58,D6,D64),"..")</f>
        <v>..</v>
      </c>
    </row>
    <row r="108" spans="1:13" x14ac:dyDescent="0.25">
      <c r="A108" s="105" t="s">
        <v>747</v>
      </c>
      <c r="B108" s="9">
        <f>IFERROR(100*_xlfn.RRI(20,B42,B62),"..")</f>
        <v>1.2474525204430043</v>
      </c>
    </row>
    <row r="109" spans="1:13" x14ac:dyDescent="0.25">
      <c r="A109" s="108"/>
      <c r="B109" s="106"/>
    </row>
    <row r="110" spans="1:13" s="105" customFormat="1" ht="14.25" customHeight="1" x14ac:dyDescent="0.25">
      <c r="A110" s="162"/>
      <c r="B110" s="178"/>
      <c r="C110" s="178"/>
      <c r="D110" s="178"/>
      <c r="E110" s="178"/>
      <c r="F110" s="151"/>
      <c r="G110" s="164"/>
      <c r="H110" s="164"/>
      <c r="I110" s="164"/>
      <c r="J110" s="151"/>
      <c r="K110" s="151"/>
      <c r="L110" s="151"/>
      <c r="M110" s="151"/>
    </row>
    <row r="111" spans="1:13" s="105" customFormat="1" ht="30" x14ac:dyDescent="0.25">
      <c r="A111" s="153" t="s">
        <v>893</v>
      </c>
      <c r="B111" s="178"/>
      <c r="C111" s="178"/>
      <c r="D111" s="178"/>
      <c r="E111" s="178"/>
      <c r="F111" s="151"/>
      <c r="G111" s="164"/>
      <c r="H111" s="164"/>
      <c r="I111" s="164"/>
      <c r="J111" s="151"/>
      <c r="K111" s="151"/>
      <c r="L111" s="151"/>
      <c r="M111" s="151"/>
    </row>
    <row r="112" spans="1:13" s="105" customFormat="1" ht="31.5" customHeight="1" x14ac:dyDescent="0.25">
      <c r="A112" s="162"/>
      <c r="B112" s="178" t="s">
        <v>894</v>
      </c>
      <c r="C112" s="178"/>
      <c r="D112" s="178"/>
      <c r="E112" s="178"/>
      <c r="F112" s="151"/>
      <c r="G112" s="164"/>
      <c r="H112" s="164"/>
      <c r="I112" s="164"/>
      <c r="J112" s="151"/>
      <c r="K112" s="151"/>
      <c r="L112" s="151"/>
      <c r="M112" s="151"/>
    </row>
    <row r="113" spans="1:13" s="107" customFormat="1" ht="31.5" customHeight="1" x14ac:dyDescent="0.25">
      <c r="A113" s="162"/>
      <c r="B113" s="178" t="s">
        <v>895</v>
      </c>
      <c r="C113" s="178"/>
      <c r="D113" s="178"/>
      <c r="E113" s="178"/>
    </row>
    <row r="114" spans="1:13" s="104" customFormat="1" ht="14.25" customHeight="1" x14ac:dyDescent="0.25">
      <c r="A114" s="151"/>
      <c r="B114" s="178"/>
      <c r="C114" s="178"/>
      <c r="D114" s="178"/>
      <c r="E114" s="178"/>
    </row>
    <row r="115" spans="1:13" s="105" customFormat="1" ht="30" x14ac:dyDescent="0.25">
      <c r="A115" s="153" t="s">
        <v>1107</v>
      </c>
      <c r="B115" s="178"/>
      <c r="C115" s="178"/>
      <c r="D115" s="178"/>
      <c r="E115" s="178"/>
      <c r="F115" s="104"/>
      <c r="G115" s="164"/>
      <c r="H115" s="164"/>
      <c r="I115" s="164"/>
      <c r="J115" s="104"/>
      <c r="K115" s="104"/>
      <c r="L115" s="104"/>
      <c r="M115" s="104"/>
    </row>
    <row r="116" spans="1:13" s="105" customFormat="1" ht="35.25" customHeight="1" x14ac:dyDescent="0.25">
      <c r="A116" s="162"/>
      <c r="B116" s="178" t="s">
        <v>909</v>
      </c>
      <c r="C116" s="178"/>
      <c r="D116" s="178"/>
      <c r="E116" s="178"/>
      <c r="F116" s="54"/>
      <c r="G116" s="164"/>
      <c r="H116" s="164"/>
      <c r="I116" s="164"/>
    </row>
    <row r="117" spans="1:13" s="105" customFormat="1" ht="35.25" customHeight="1" x14ac:dyDescent="0.25">
      <c r="A117" s="162"/>
      <c r="B117" s="178" t="s">
        <v>855</v>
      </c>
      <c r="C117" s="178"/>
      <c r="D117" s="178"/>
      <c r="E117" s="178"/>
      <c r="F117" s="54"/>
      <c r="G117" s="164"/>
      <c r="H117" s="164"/>
      <c r="I117" s="164"/>
    </row>
    <row r="118" spans="1:13" s="105" customFormat="1" ht="46.5" customHeight="1" x14ac:dyDescent="0.25">
      <c r="A118" s="162"/>
      <c r="B118" s="178" t="s">
        <v>856</v>
      </c>
      <c r="C118" s="178"/>
      <c r="D118" s="178"/>
      <c r="E118" s="178"/>
      <c r="F118" s="54"/>
      <c r="G118" s="164"/>
      <c r="H118" s="164"/>
      <c r="I118" s="164"/>
    </row>
    <row r="119" spans="1:13" s="105" customFormat="1" ht="14.25" customHeight="1" x14ac:dyDescent="0.25">
      <c r="A119" s="162"/>
      <c r="B119" s="178"/>
      <c r="C119" s="178"/>
      <c r="D119" s="178"/>
      <c r="E119" s="178"/>
      <c r="F119" s="54"/>
      <c r="G119" s="164"/>
      <c r="H119" s="164"/>
      <c r="I119" s="164"/>
    </row>
    <row r="120" spans="1:13" s="105" customFormat="1" ht="19.5" customHeight="1" x14ac:dyDescent="0.25">
      <c r="A120" s="153" t="s">
        <v>857</v>
      </c>
      <c r="B120" s="178"/>
      <c r="C120" s="178"/>
      <c r="D120" s="178"/>
      <c r="E120" s="178"/>
      <c r="F120" s="54"/>
      <c r="G120" s="164"/>
      <c r="H120" s="164"/>
      <c r="I120" s="164"/>
    </row>
    <row r="121" spans="1:13" s="105" customFormat="1" ht="14.25" customHeight="1" x14ac:dyDescent="0.25">
      <c r="A121" s="162"/>
      <c r="B121" s="178" t="s">
        <v>858</v>
      </c>
      <c r="C121" s="178"/>
      <c r="D121" s="178"/>
      <c r="E121" s="178"/>
      <c r="F121" s="54"/>
      <c r="G121" s="164"/>
      <c r="H121" s="164"/>
      <c r="I121" s="164"/>
    </row>
    <row r="122" spans="1:13" s="105" customFormat="1" ht="14.25" customHeight="1" x14ac:dyDescent="0.25">
      <c r="A122" s="162"/>
      <c r="B122" s="178" t="s">
        <v>859</v>
      </c>
      <c r="C122" s="178"/>
      <c r="D122" s="178"/>
      <c r="E122" s="178"/>
      <c r="F122" s="54"/>
      <c r="G122" s="164"/>
      <c r="H122" s="164"/>
      <c r="I122" s="164"/>
    </row>
    <row r="123" spans="1:13" s="105" customFormat="1" ht="14.25" customHeight="1" x14ac:dyDescent="0.25">
      <c r="A123" s="162"/>
      <c r="B123" s="178" t="s">
        <v>860</v>
      </c>
      <c r="C123" s="178"/>
      <c r="D123" s="178"/>
      <c r="E123" s="178"/>
      <c r="F123" s="54"/>
      <c r="G123" s="164"/>
      <c r="H123" s="164"/>
      <c r="I123" s="164"/>
    </row>
    <row r="124" spans="1:13" s="105" customFormat="1" ht="32.25" customHeight="1" x14ac:dyDescent="0.25">
      <c r="A124" s="162"/>
      <c r="B124" s="178" t="s">
        <v>861</v>
      </c>
      <c r="C124" s="178"/>
      <c r="D124" s="178"/>
      <c r="E124" s="178"/>
      <c r="F124" s="54"/>
      <c r="G124" s="164"/>
      <c r="H124" s="164"/>
      <c r="I124" s="164"/>
    </row>
    <row r="125" spans="1:13" x14ac:dyDescent="0.25">
      <c r="A125" s="4"/>
      <c r="B125" s="4"/>
      <c r="C125" s="4"/>
      <c r="E125" s="4"/>
    </row>
    <row r="126" spans="1:13" x14ac:dyDescent="0.25">
      <c r="A126" s="164"/>
      <c r="B126" s="164"/>
      <c r="C126" s="164"/>
      <c r="D126" s="164"/>
      <c r="E126" s="164"/>
      <c r="F126" s="164"/>
    </row>
    <row r="127" spans="1:13" x14ac:dyDescent="0.25">
      <c r="A127" s="164"/>
      <c r="B127" s="164"/>
      <c r="C127" s="164"/>
      <c r="D127" s="164"/>
      <c r="E127" s="164"/>
      <c r="F127" s="164"/>
    </row>
    <row r="128" spans="1:13" x14ac:dyDescent="0.25">
      <c r="A128" s="164"/>
      <c r="B128" s="164"/>
      <c r="C128" s="164"/>
      <c r="D128" s="164"/>
      <c r="E128" s="164"/>
      <c r="F128" s="164"/>
    </row>
    <row r="129" spans="1:6" x14ac:dyDescent="0.25">
      <c r="A129" s="164"/>
      <c r="B129" s="164"/>
      <c r="C129" s="164"/>
      <c r="D129" s="164"/>
      <c r="E129" s="164"/>
      <c r="F129" s="164"/>
    </row>
    <row r="130" spans="1:6" x14ac:dyDescent="0.25">
      <c r="A130" s="164"/>
      <c r="B130" s="164"/>
      <c r="C130" s="164"/>
      <c r="D130" s="164"/>
      <c r="E130" s="164"/>
      <c r="F130" s="164"/>
    </row>
    <row r="131" spans="1:6" x14ac:dyDescent="0.25">
      <c r="A131" s="164"/>
      <c r="B131" s="164"/>
      <c r="C131" s="164"/>
      <c r="D131" s="164"/>
      <c r="E131" s="164"/>
      <c r="F131" s="164"/>
    </row>
    <row r="132" spans="1:6" x14ac:dyDescent="0.25">
      <c r="A132" s="164"/>
      <c r="B132" s="164"/>
      <c r="C132" s="164"/>
      <c r="D132" s="164"/>
      <c r="E132" s="164"/>
      <c r="F132" s="164"/>
    </row>
  </sheetData>
  <mergeCells count="15">
    <mergeCell ref="B116:E116"/>
    <mergeCell ref="B117:E117"/>
    <mergeCell ref="B118:E118"/>
    <mergeCell ref="B121:E121"/>
    <mergeCell ref="B110:E110"/>
    <mergeCell ref="B111:E111"/>
    <mergeCell ref="B112:E112"/>
    <mergeCell ref="B113:E113"/>
    <mergeCell ref="B114:E114"/>
    <mergeCell ref="B115:E115"/>
    <mergeCell ref="B119:E119"/>
    <mergeCell ref="B120:E120"/>
    <mergeCell ref="B122:E122"/>
    <mergeCell ref="B123:E123"/>
    <mergeCell ref="B124:E1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E00B-C0F1-46CE-A219-2788B6B2C679}">
  <dimension ref="A1:M135"/>
  <sheetViews>
    <sheetView workbookViewId="0">
      <pane xSplit="1" ySplit="5" topLeftCell="B6" activePane="bottomRight" state="frozen"/>
      <selection pane="topRight" activeCell="B1" sqref="B1"/>
      <selection pane="bottomLeft" activeCell="A6" sqref="A6"/>
      <selection pane="bottomRight" activeCell="A106" sqref="A106:XFD124"/>
    </sheetView>
  </sheetViews>
  <sheetFormatPr defaultRowHeight="15" x14ac:dyDescent="0.25"/>
  <cols>
    <col min="1" max="1" width="13.85546875" style="24" customWidth="1"/>
    <col min="2" max="8" width="16.140625" style="24" customWidth="1"/>
    <col min="9" max="16384" width="9.140625" style="24"/>
  </cols>
  <sheetData>
    <row r="1" spans="1:9" x14ac:dyDescent="0.25">
      <c r="A1" s="24" t="s">
        <v>1083</v>
      </c>
      <c r="E1" s="29"/>
    </row>
    <row r="2" spans="1:9" ht="105" x14ac:dyDescent="0.25">
      <c r="B2" s="48" t="s">
        <v>794</v>
      </c>
      <c r="C2" s="48" t="s">
        <v>743</v>
      </c>
      <c r="D2" s="48" t="s">
        <v>744</v>
      </c>
      <c r="E2" s="48" t="s">
        <v>557</v>
      </c>
      <c r="F2" s="48" t="s">
        <v>1047</v>
      </c>
      <c r="G2" s="48" t="s">
        <v>1048</v>
      </c>
      <c r="H2" s="48" t="s">
        <v>1049</v>
      </c>
    </row>
    <row r="3" spans="1:9" x14ac:dyDescent="0.25">
      <c r="A3" s="54" t="s">
        <v>19</v>
      </c>
      <c r="B3" s="54" t="s">
        <v>225</v>
      </c>
      <c r="C3" s="54" t="s">
        <v>227</v>
      </c>
      <c r="D3" s="54" t="s">
        <v>438</v>
      </c>
      <c r="E3" s="54" t="s">
        <v>659</v>
      </c>
      <c r="F3" s="54" t="s">
        <v>224</v>
      </c>
      <c r="G3" s="54" t="s">
        <v>440</v>
      </c>
      <c r="H3" s="54" t="s">
        <v>441</v>
      </c>
    </row>
    <row r="4" spans="1:9" s="105" customFormat="1" x14ac:dyDescent="0.25">
      <c r="A4" s="54" t="s">
        <v>826</v>
      </c>
      <c r="B4" s="54" t="s">
        <v>730</v>
      </c>
      <c r="C4" s="54" t="s">
        <v>657</v>
      </c>
      <c r="D4" s="54" t="s">
        <v>730</v>
      </c>
      <c r="F4" s="54" t="s">
        <v>730</v>
      </c>
      <c r="G4" s="54" t="s">
        <v>657</v>
      </c>
      <c r="H4" s="54" t="s">
        <v>730</v>
      </c>
    </row>
    <row r="5" spans="1:9" s="105" customFormat="1" x14ac:dyDescent="0.25">
      <c r="A5" s="54" t="s">
        <v>825</v>
      </c>
      <c r="B5" s="54" t="s">
        <v>792</v>
      </c>
      <c r="C5" s="54" t="s">
        <v>793</v>
      </c>
      <c r="D5" s="54" t="s">
        <v>792</v>
      </c>
      <c r="F5" s="54" t="s">
        <v>792</v>
      </c>
      <c r="G5" s="54" t="s">
        <v>793</v>
      </c>
      <c r="H5" s="54" t="s">
        <v>792</v>
      </c>
    </row>
    <row r="6" spans="1:9" x14ac:dyDescent="0.25">
      <c r="A6" s="24">
        <v>1961</v>
      </c>
      <c r="B6" s="57">
        <f>'36-10-0130-01'!B10/'36-10-0130-01'!$B$68*100</f>
        <v>10.737033666969973</v>
      </c>
      <c r="C6" s="133">
        <f>'18-10-0005-01'!B9/'18-10-0005-01'!B$67*100</f>
        <v>11.544117647058822</v>
      </c>
      <c r="D6" s="57">
        <f>'36-10-0130-01'!C10/'36-10-0130-01'!$C$68*100</f>
        <v>10.56910569105691</v>
      </c>
      <c r="E6" s="155">
        <f>B6/C6</f>
        <v>0.93008699280759011</v>
      </c>
      <c r="F6" s="120">
        <f t="shared" ref="F6:F37" si="0">B6/$B$57*100</f>
        <v>11.8</v>
      </c>
      <c r="G6" s="120">
        <f t="shared" ref="G6:H21" si="1">C6/$B$57*100</f>
        <v>12.686985294117648</v>
      </c>
      <c r="H6" s="120">
        <f t="shared" si="1"/>
        <v>11.615447154471545</v>
      </c>
      <c r="I6" s="120"/>
    </row>
    <row r="7" spans="1:9" x14ac:dyDescent="0.25">
      <c r="A7" s="24">
        <v>1962</v>
      </c>
      <c r="B7" s="57">
        <f>'36-10-0130-01'!B11/'36-10-0130-01'!$B$68*100</f>
        <v>10.91901728844404</v>
      </c>
      <c r="C7" s="133">
        <f>'18-10-0005-01'!B10/'18-10-0005-01'!B$67*100</f>
        <v>11.691176470588236</v>
      </c>
      <c r="D7" s="57">
        <f>'36-10-0130-01'!C11/'36-10-0130-01'!$C$68*100</f>
        <v>10.749774164408311</v>
      </c>
      <c r="E7" s="155">
        <f t="shared" ref="E7:E64" si="2">B7/C7</f>
        <v>0.93395368001785506</v>
      </c>
      <c r="F7" s="120">
        <f t="shared" si="0"/>
        <v>12.000000000000002</v>
      </c>
      <c r="G7" s="120">
        <f t="shared" si="1"/>
        <v>12.848602941176472</v>
      </c>
      <c r="H7" s="120">
        <f t="shared" si="1"/>
        <v>11.814001806684734</v>
      </c>
      <c r="I7" s="120"/>
    </row>
    <row r="8" spans="1:9" x14ac:dyDescent="0.25">
      <c r="A8" s="24">
        <v>1963</v>
      </c>
      <c r="B8" s="57">
        <f>'36-10-0130-01'!B12/'36-10-0130-01'!$B$68*100</f>
        <v>11.191992720655142</v>
      </c>
      <c r="C8" s="133">
        <f>'18-10-0005-01'!B11/'18-10-0005-01'!B$67*100</f>
        <v>11.838235294117649</v>
      </c>
      <c r="D8" s="57">
        <f>'36-10-0130-01'!C12/'36-10-0130-01'!$C$68*100</f>
        <v>11.020776874435411</v>
      </c>
      <c r="E8" s="155">
        <f t="shared" si="2"/>
        <v>0.9454105652230429</v>
      </c>
      <c r="F8" s="120">
        <f t="shared" si="0"/>
        <v>12.3</v>
      </c>
      <c r="G8" s="120">
        <f t="shared" si="1"/>
        <v>13.010220588235297</v>
      </c>
      <c r="H8" s="120">
        <f t="shared" si="1"/>
        <v>12.111833785004517</v>
      </c>
      <c r="I8" s="120"/>
    </row>
    <row r="9" spans="1:9" x14ac:dyDescent="0.25">
      <c r="A9" s="24">
        <v>1964</v>
      </c>
      <c r="B9" s="57">
        <f>'36-10-0130-01'!B13/'36-10-0130-01'!$B$68*100</f>
        <v>11.464968152866241</v>
      </c>
      <c r="C9" s="133">
        <f>'18-10-0005-01'!B12/'18-10-0005-01'!B$67*100</f>
        <v>12.058823529411763</v>
      </c>
      <c r="D9" s="57">
        <f>'36-10-0130-01'!C13/'36-10-0130-01'!$C$68*100</f>
        <v>11.29177958446251</v>
      </c>
      <c r="E9" s="155">
        <f t="shared" si="2"/>
        <v>0.95075345657915189</v>
      </c>
      <c r="F9" s="120">
        <f t="shared" si="0"/>
        <v>12.6</v>
      </c>
      <c r="G9" s="120">
        <f t="shared" si="1"/>
        <v>13.252647058823527</v>
      </c>
      <c r="H9" s="120">
        <f t="shared" si="1"/>
        <v>12.4096657633243</v>
      </c>
      <c r="I9" s="120"/>
    </row>
    <row r="10" spans="1:9" x14ac:dyDescent="0.25">
      <c r="A10" s="24">
        <v>1965</v>
      </c>
      <c r="B10" s="57">
        <f>'36-10-0130-01'!B14/'36-10-0130-01'!$B$68*100</f>
        <v>11.919927206551408</v>
      </c>
      <c r="C10" s="133">
        <f>'18-10-0005-01'!B13/'18-10-0005-01'!B$67*100</f>
        <v>12.352941176470589</v>
      </c>
      <c r="D10" s="57">
        <f>'36-10-0130-01'!C14/'36-10-0130-01'!$C$68*100</f>
        <v>11.653116531165312</v>
      </c>
      <c r="E10" s="155">
        <f t="shared" si="2"/>
        <v>0.96494648814939965</v>
      </c>
      <c r="F10" s="120">
        <f t="shared" si="0"/>
        <v>13.099999999999998</v>
      </c>
      <c r="G10" s="120">
        <f t="shared" si="1"/>
        <v>13.575882352941179</v>
      </c>
      <c r="H10" s="120">
        <f t="shared" si="1"/>
        <v>12.806775067750678</v>
      </c>
      <c r="I10" s="120"/>
    </row>
    <row r="11" spans="1:9" x14ac:dyDescent="0.25">
      <c r="A11" s="24">
        <v>1966</v>
      </c>
      <c r="B11" s="57">
        <f>'36-10-0130-01'!B15/'36-10-0130-01'!$B$68*100</f>
        <v>12.465878070973611</v>
      </c>
      <c r="C11" s="133">
        <f>'18-10-0005-01'!B14/'18-10-0005-01'!B$67*100</f>
        <v>12.867647058823529</v>
      </c>
      <c r="D11" s="57">
        <f>'36-10-0130-01'!C15/'36-10-0130-01'!$C$68*100</f>
        <v>12.195121951219512</v>
      </c>
      <c r="E11" s="155">
        <f t="shared" si="2"/>
        <v>0.96877681008709204</v>
      </c>
      <c r="F11" s="120">
        <f t="shared" si="0"/>
        <v>13.699999999999998</v>
      </c>
      <c r="G11" s="120">
        <f t="shared" si="1"/>
        <v>14.14154411764706</v>
      </c>
      <c r="H11" s="120">
        <f t="shared" si="1"/>
        <v>13.402439024390244</v>
      </c>
      <c r="I11" s="120"/>
    </row>
    <row r="12" spans="1:9" x14ac:dyDescent="0.25">
      <c r="A12" s="24">
        <v>1967</v>
      </c>
      <c r="B12" s="57">
        <f>'36-10-0130-01'!B16/'36-10-0130-01'!$B$68*100</f>
        <v>13.011828935395814</v>
      </c>
      <c r="C12" s="133">
        <f>'18-10-0005-01'!B15/'18-10-0005-01'!B$67*100</f>
        <v>13.308823529411764</v>
      </c>
      <c r="D12" s="57">
        <f>'36-10-0130-01'!C16/'36-10-0130-01'!$C$68*100</f>
        <v>12.737127371273713</v>
      </c>
      <c r="E12" s="155">
        <f t="shared" si="2"/>
        <v>0.97768438409603908</v>
      </c>
      <c r="F12" s="120">
        <f t="shared" si="0"/>
        <v>14.3</v>
      </c>
      <c r="G12" s="120">
        <f t="shared" si="1"/>
        <v>14.626397058823532</v>
      </c>
      <c r="H12" s="120">
        <f t="shared" si="1"/>
        <v>13.998102981029811</v>
      </c>
      <c r="I12" s="120"/>
    </row>
    <row r="13" spans="1:9" x14ac:dyDescent="0.25">
      <c r="A13" s="24">
        <v>1968</v>
      </c>
      <c r="B13" s="57">
        <f>'36-10-0130-01'!B17/'36-10-0130-01'!$B$68*100</f>
        <v>13.557779799818015</v>
      </c>
      <c r="C13" s="133">
        <f>'18-10-0005-01'!B16/'18-10-0005-01'!B$67*100</f>
        <v>13.823529411764707</v>
      </c>
      <c r="D13" s="57">
        <f>'36-10-0130-01'!C17/'36-10-0130-01'!$C$68*100</f>
        <v>13.459801264679314</v>
      </c>
      <c r="E13" s="155">
        <f t="shared" si="2"/>
        <v>0.98077555998683508</v>
      </c>
      <c r="F13" s="120">
        <f t="shared" si="0"/>
        <v>14.899999999999999</v>
      </c>
      <c r="G13" s="120">
        <f t="shared" si="1"/>
        <v>15.192058823529415</v>
      </c>
      <c r="H13" s="120">
        <f t="shared" si="1"/>
        <v>14.792321589882567</v>
      </c>
      <c r="I13" s="120"/>
    </row>
    <row r="14" spans="1:9" x14ac:dyDescent="0.25">
      <c r="A14" s="24">
        <v>1969</v>
      </c>
      <c r="B14" s="57">
        <f>'36-10-0130-01'!B18/'36-10-0130-01'!$B$68*100</f>
        <v>14.194722474977251</v>
      </c>
      <c r="C14" s="133">
        <f>'18-10-0005-01'!B17/'18-10-0005-01'!B$67*100</f>
        <v>14.485294117647058</v>
      </c>
      <c r="D14" s="57">
        <f>'36-10-0130-01'!C18/'36-10-0130-01'!$C$68*100</f>
        <v>14.092140921409213</v>
      </c>
      <c r="E14" s="155">
        <f t="shared" si="2"/>
        <v>0.97994023177507927</v>
      </c>
      <c r="F14" s="120">
        <f t="shared" si="0"/>
        <v>15.6</v>
      </c>
      <c r="G14" s="120">
        <f t="shared" si="1"/>
        <v>15.919338235294116</v>
      </c>
      <c r="H14" s="120">
        <f t="shared" si="1"/>
        <v>15.487262872628726</v>
      </c>
      <c r="I14" s="120"/>
    </row>
    <row r="15" spans="1:9" x14ac:dyDescent="0.25">
      <c r="A15" s="24">
        <v>1970</v>
      </c>
      <c r="B15" s="57">
        <f>'36-10-0130-01'!B19/'36-10-0130-01'!$B$68*100</f>
        <v>14.922656960873521</v>
      </c>
      <c r="C15" s="133">
        <f>'18-10-0005-01'!B18/'18-10-0005-01'!B$67*100</f>
        <v>14.926470588235293</v>
      </c>
      <c r="D15" s="57">
        <f>'36-10-0130-01'!C19/'36-10-0130-01'!$C$68*100</f>
        <v>14.724480578139115</v>
      </c>
      <c r="E15" s="155">
        <f t="shared" si="2"/>
        <v>0.99974450575310292</v>
      </c>
      <c r="F15" s="120">
        <f t="shared" si="0"/>
        <v>16.400000000000002</v>
      </c>
      <c r="G15" s="120">
        <f t="shared" si="1"/>
        <v>16.40419117647059</v>
      </c>
      <c r="H15" s="120">
        <f t="shared" si="1"/>
        <v>16.182204155374887</v>
      </c>
      <c r="I15" s="120"/>
    </row>
    <row r="16" spans="1:9" x14ac:dyDescent="0.25">
      <c r="A16" s="24">
        <v>1971</v>
      </c>
      <c r="B16" s="57">
        <f>'36-10-0130-01'!B20/'36-10-0130-01'!$B$68*100</f>
        <v>15.650591446769791</v>
      </c>
      <c r="C16" s="133">
        <f>'18-10-0005-01'!B19/'18-10-0005-01'!B$67*100</f>
        <v>15.367647058823527</v>
      </c>
      <c r="D16" s="57">
        <f>'36-10-0130-01'!C20/'36-10-0130-01'!$C$68*100</f>
        <v>15.356820234869014</v>
      </c>
      <c r="E16" s="155">
        <f t="shared" si="2"/>
        <v>1.0184116922299962</v>
      </c>
      <c r="F16" s="120">
        <f t="shared" si="0"/>
        <v>17.200000000000003</v>
      </c>
      <c r="G16" s="120">
        <f t="shared" si="1"/>
        <v>16.88904411764706</v>
      </c>
      <c r="H16" s="120">
        <f t="shared" si="1"/>
        <v>16.877145438121048</v>
      </c>
      <c r="I16" s="120"/>
    </row>
    <row r="17" spans="1:9" x14ac:dyDescent="0.25">
      <c r="A17" s="24">
        <v>1972</v>
      </c>
      <c r="B17" s="57">
        <f>'36-10-0130-01'!B21/'36-10-0130-01'!$B$68*100</f>
        <v>16.560509554140125</v>
      </c>
      <c r="C17" s="133">
        <f>'18-10-0005-01'!B20/'18-10-0005-01'!B$67*100</f>
        <v>16.102941176470587</v>
      </c>
      <c r="D17" s="57">
        <f>'36-10-0130-01'!C21/'36-10-0130-01'!$C$68*100</f>
        <v>16.169828364950316</v>
      </c>
      <c r="E17" s="155">
        <f t="shared" si="2"/>
        <v>1.0284152051886106</v>
      </c>
      <c r="F17" s="120">
        <f t="shared" si="0"/>
        <v>18.2</v>
      </c>
      <c r="G17" s="120">
        <f t="shared" si="1"/>
        <v>17.697132352941178</v>
      </c>
      <c r="H17" s="120">
        <f t="shared" si="1"/>
        <v>17.770641373080398</v>
      </c>
      <c r="I17" s="120"/>
    </row>
    <row r="18" spans="1:9" x14ac:dyDescent="0.25">
      <c r="A18" s="24">
        <v>1973</v>
      </c>
      <c r="B18" s="57">
        <f>'36-10-0130-01'!B22/'36-10-0130-01'!$B$68*100</f>
        <v>18.1073703366697</v>
      </c>
      <c r="C18" s="133">
        <f>'18-10-0005-01'!B21/'18-10-0005-01'!B$67*100</f>
        <v>17.352941176470591</v>
      </c>
      <c r="D18" s="57">
        <f>'36-10-0130-01'!C22/'36-10-0130-01'!$C$68*100</f>
        <v>17.434507678410117</v>
      </c>
      <c r="E18" s="155">
        <f t="shared" si="2"/>
        <v>1.0434755787233385</v>
      </c>
      <c r="F18" s="120">
        <f t="shared" si="0"/>
        <v>19.900000000000002</v>
      </c>
      <c r="G18" s="120">
        <f t="shared" si="1"/>
        <v>19.07088235294118</v>
      </c>
      <c r="H18" s="120">
        <f t="shared" si="1"/>
        <v>19.16052393857272</v>
      </c>
      <c r="I18" s="120"/>
    </row>
    <row r="19" spans="1:9" x14ac:dyDescent="0.25">
      <c r="A19" s="24">
        <v>1974</v>
      </c>
      <c r="B19" s="57">
        <f>'36-10-0130-01'!B23/'36-10-0130-01'!$B$68*100</f>
        <v>20.837124658780706</v>
      </c>
      <c r="C19" s="133">
        <f>'18-10-0005-01'!B22/'18-10-0005-01'!B$67*100</f>
        <v>19.264705882352938</v>
      </c>
      <c r="D19" s="57">
        <f>'36-10-0130-01'!C23/'36-10-0130-01'!$C$68*100</f>
        <v>19.512195121951219</v>
      </c>
      <c r="E19" s="155">
        <f t="shared" si="2"/>
        <v>1.0816217380130444</v>
      </c>
      <c r="F19" s="120">
        <f t="shared" si="0"/>
        <v>22.9</v>
      </c>
      <c r="G19" s="120">
        <f t="shared" si="1"/>
        <v>21.171911764705882</v>
      </c>
      <c r="H19" s="120">
        <f t="shared" si="1"/>
        <v>21.443902439024392</v>
      </c>
      <c r="I19" s="120"/>
    </row>
    <row r="20" spans="1:9" x14ac:dyDescent="0.25">
      <c r="A20" s="24">
        <v>1975</v>
      </c>
      <c r="B20" s="57">
        <f>'36-10-0130-01'!B24/'36-10-0130-01'!$B$68*100</f>
        <v>23.111919927206547</v>
      </c>
      <c r="C20" s="133">
        <f>'18-10-0005-01'!B23/'18-10-0005-01'!B$67*100</f>
        <v>21.323529411764707</v>
      </c>
      <c r="D20" s="57">
        <f>'36-10-0130-01'!C24/'36-10-0130-01'!$C$68*100</f>
        <v>21.77055103884372</v>
      </c>
      <c r="E20" s="155">
        <f t="shared" si="2"/>
        <v>1.0838693483103758</v>
      </c>
      <c r="F20" s="120">
        <f t="shared" si="0"/>
        <v>25.399999999999995</v>
      </c>
      <c r="G20" s="120">
        <f t="shared" si="1"/>
        <v>23.434558823529414</v>
      </c>
      <c r="H20" s="120">
        <f t="shared" si="1"/>
        <v>23.92583559168925</v>
      </c>
      <c r="I20" s="120"/>
    </row>
    <row r="21" spans="1:9" x14ac:dyDescent="0.25">
      <c r="A21" s="24">
        <v>1976</v>
      </c>
      <c r="B21" s="57">
        <f>'36-10-0130-01'!B25/'36-10-0130-01'!$B$68*100</f>
        <v>25.295723384895357</v>
      </c>
      <c r="C21" s="133">
        <f>'18-10-0005-01'!B24/'18-10-0005-01'!B$67*100</f>
        <v>22.867647058823533</v>
      </c>
      <c r="D21" s="57">
        <f>'36-10-0130-01'!C25/'36-10-0130-01'!$C$68*100</f>
        <v>23.848238482384822</v>
      </c>
      <c r="E21" s="155">
        <f t="shared" si="2"/>
        <v>1.1061795435195396</v>
      </c>
      <c r="F21" s="120">
        <f t="shared" si="0"/>
        <v>27.799999999999997</v>
      </c>
      <c r="G21" s="120">
        <f t="shared" si="1"/>
        <v>25.131544117647064</v>
      </c>
      <c r="H21" s="120">
        <f t="shared" si="1"/>
        <v>26.209214092140918</v>
      </c>
      <c r="I21" s="120"/>
    </row>
    <row r="22" spans="1:9" x14ac:dyDescent="0.25">
      <c r="A22" s="24">
        <v>1977</v>
      </c>
      <c r="B22" s="57">
        <f>'36-10-0130-01'!B26/'36-10-0130-01'!$B$68*100</f>
        <v>27.024567788898995</v>
      </c>
      <c r="C22" s="133">
        <f>'18-10-0005-01'!B25/'18-10-0005-01'!B$67*100</f>
        <v>24.705882352941178</v>
      </c>
      <c r="D22" s="57">
        <f>'36-10-0130-01'!C26/'36-10-0130-01'!$C$68*100</f>
        <v>25.835591689250226</v>
      </c>
      <c r="E22" s="155">
        <f t="shared" si="2"/>
        <v>1.0938515533601973</v>
      </c>
      <c r="F22" s="120">
        <f t="shared" si="0"/>
        <v>29.7</v>
      </c>
      <c r="G22" s="120">
        <f t="shared" ref="G22:H37" si="3">C22/$B$57*100</f>
        <v>27.151764705882357</v>
      </c>
      <c r="H22" s="120">
        <f t="shared" si="3"/>
        <v>28.393315266486002</v>
      </c>
      <c r="I22" s="120"/>
    </row>
    <row r="23" spans="1:9" x14ac:dyDescent="0.25">
      <c r="A23" s="24">
        <v>1978</v>
      </c>
      <c r="B23" s="57">
        <f>'36-10-0130-01'!B27/'36-10-0130-01'!$B$68*100</f>
        <v>28.844404003639667</v>
      </c>
      <c r="C23" s="133">
        <f>'18-10-0005-01'!B26/'18-10-0005-01'!B$67*100</f>
        <v>26.911764705882351</v>
      </c>
      <c r="D23" s="57">
        <f>'36-10-0130-01'!C27/'36-10-0130-01'!$C$68*100</f>
        <v>27.913279132791324</v>
      </c>
      <c r="E23" s="155">
        <f t="shared" si="2"/>
        <v>1.0718139192609275</v>
      </c>
      <c r="F23" s="120">
        <f t="shared" si="0"/>
        <v>31.699999999999996</v>
      </c>
      <c r="G23" s="120">
        <f t="shared" si="3"/>
        <v>29.576029411764704</v>
      </c>
      <c r="H23" s="120">
        <f t="shared" si="3"/>
        <v>30.676693766937667</v>
      </c>
      <c r="I23" s="120"/>
    </row>
    <row r="24" spans="1:9" x14ac:dyDescent="0.25">
      <c r="A24" s="24">
        <v>1979</v>
      </c>
      <c r="B24" s="57">
        <f>'36-10-0130-01'!B28/'36-10-0130-01'!$B$68*100</f>
        <v>31.756141947224748</v>
      </c>
      <c r="C24" s="133">
        <f>'18-10-0005-01'!B27/'18-10-0005-01'!B$67*100</f>
        <v>29.411764705882355</v>
      </c>
      <c r="D24" s="57">
        <f>'36-10-0130-01'!C28/'36-10-0130-01'!$C$68*100</f>
        <v>30.442637759710934</v>
      </c>
      <c r="E24" s="155">
        <f t="shared" si="2"/>
        <v>1.0797088262056413</v>
      </c>
      <c r="F24" s="120">
        <f t="shared" si="0"/>
        <v>34.900000000000006</v>
      </c>
      <c r="G24" s="120">
        <f t="shared" si="3"/>
        <v>32.32352941176471</v>
      </c>
      <c r="H24" s="120">
        <f t="shared" si="3"/>
        <v>33.456458897922317</v>
      </c>
      <c r="I24" s="120"/>
    </row>
    <row r="25" spans="1:9" x14ac:dyDescent="0.25">
      <c r="A25" s="24">
        <v>1980</v>
      </c>
      <c r="B25" s="57">
        <f>'36-10-0130-01'!B29/'36-10-0130-01'!$B$68*100</f>
        <v>34.849863512283889</v>
      </c>
      <c r="C25" s="133">
        <f>'18-10-0005-01'!B28/'18-10-0005-01'!B$67*100</f>
        <v>32.352941176470587</v>
      </c>
      <c r="D25" s="57">
        <f>'36-10-0130-01'!C29/'36-10-0130-01'!$C$68*100</f>
        <v>33.604336043360433</v>
      </c>
      <c r="E25" s="155">
        <f t="shared" si="2"/>
        <v>1.077177599470593</v>
      </c>
      <c r="F25" s="120">
        <f t="shared" si="0"/>
        <v>38.299999999999997</v>
      </c>
      <c r="G25" s="120">
        <f t="shared" si="3"/>
        <v>35.555882352941175</v>
      </c>
      <c r="H25" s="120">
        <f t="shared" si="3"/>
        <v>36.931165311653118</v>
      </c>
      <c r="I25" s="120"/>
    </row>
    <row r="26" spans="1:9" x14ac:dyDescent="0.25">
      <c r="A26" s="24">
        <v>1981</v>
      </c>
      <c r="B26" s="57">
        <f>'36-10-0130-01'!B30/'36-10-0130-01'!$B$68*100</f>
        <v>38.489535941765233</v>
      </c>
      <c r="C26" s="133">
        <f>'18-10-0005-01'!B29/'18-10-0005-01'!B$67*100</f>
        <v>36.397058823529413</v>
      </c>
      <c r="D26" s="57">
        <f>'36-10-0130-01'!C30/'36-10-0130-01'!$C$68*100</f>
        <v>37.488708220415532</v>
      </c>
      <c r="E26" s="155">
        <f t="shared" si="2"/>
        <v>1.0574902804202164</v>
      </c>
      <c r="F26" s="120">
        <f t="shared" si="0"/>
        <v>42.29999999999999</v>
      </c>
      <c r="G26" s="120">
        <f t="shared" si="3"/>
        <v>40.000367647058823</v>
      </c>
      <c r="H26" s="120">
        <f t="shared" si="3"/>
        <v>41.20009033423667</v>
      </c>
      <c r="I26" s="120"/>
    </row>
    <row r="27" spans="1:9" x14ac:dyDescent="0.25">
      <c r="A27" s="24">
        <v>1982</v>
      </c>
      <c r="B27" s="57">
        <f>'36-10-0130-01'!B31/'36-10-0130-01'!$B$68*100</f>
        <v>41.856232939035486</v>
      </c>
      <c r="C27" s="133">
        <f>'18-10-0005-01'!B30/'18-10-0005-01'!B$67*100</f>
        <v>40.367647058823529</v>
      </c>
      <c r="D27" s="57">
        <f>'36-10-0130-01'!C31/'36-10-0130-01'!$C$68*100</f>
        <v>41.463414634146339</v>
      </c>
      <c r="E27" s="155">
        <f t="shared" si="2"/>
        <v>1.0368757157939574</v>
      </c>
      <c r="F27" s="120">
        <f t="shared" si="0"/>
        <v>46</v>
      </c>
      <c r="G27" s="120">
        <f t="shared" si="3"/>
        <v>44.364044117647062</v>
      </c>
      <c r="H27" s="120">
        <f t="shared" si="3"/>
        <v>45.568292682926831</v>
      </c>
      <c r="I27" s="120"/>
    </row>
    <row r="28" spans="1:9" x14ac:dyDescent="0.25">
      <c r="A28" s="24">
        <v>1983</v>
      </c>
      <c r="B28" s="57">
        <f>'36-10-0130-01'!B32/'36-10-0130-01'!$B$68*100</f>
        <v>44.313011828935394</v>
      </c>
      <c r="C28" s="133">
        <f>'18-10-0005-01'!B31/'18-10-0005-01'!B$67*100</f>
        <v>42.720588235294123</v>
      </c>
      <c r="D28" s="57">
        <f>'36-10-0130-01'!C32/'36-10-0130-01'!$C$68*100</f>
        <v>44.263775971093047</v>
      </c>
      <c r="E28" s="155">
        <f t="shared" si="2"/>
        <v>1.0372753199200022</v>
      </c>
      <c r="F28" s="120">
        <f t="shared" si="0"/>
        <v>48.7</v>
      </c>
      <c r="G28" s="120">
        <f t="shared" si="3"/>
        <v>46.949926470588245</v>
      </c>
      <c r="H28" s="120">
        <f t="shared" si="3"/>
        <v>48.645889792231259</v>
      </c>
      <c r="I28" s="120"/>
    </row>
    <row r="29" spans="1:9" x14ac:dyDescent="0.25">
      <c r="A29" s="24">
        <v>1984</v>
      </c>
      <c r="B29" s="57">
        <f>'36-10-0130-01'!B33/'36-10-0130-01'!$B$68*100</f>
        <v>45.859872611464965</v>
      </c>
      <c r="C29" s="133">
        <f>'18-10-0005-01'!B32/'18-10-0005-01'!B$67*100</f>
        <v>44.558823529411768</v>
      </c>
      <c r="D29" s="57">
        <f>'36-10-0130-01'!C33/'36-10-0130-01'!$C$68*100</f>
        <v>46.251129177958447</v>
      </c>
      <c r="E29" s="155">
        <f t="shared" si="2"/>
        <v>1.0291984612473986</v>
      </c>
      <c r="F29" s="120">
        <f t="shared" si="0"/>
        <v>50.4</v>
      </c>
      <c r="G29" s="120">
        <f t="shared" si="3"/>
        <v>48.970147058823535</v>
      </c>
      <c r="H29" s="120">
        <f t="shared" si="3"/>
        <v>50.829990966576332</v>
      </c>
      <c r="I29" s="120"/>
    </row>
    <row r="30" spans="1:9" x14ac:dyDescent="0.25">
      <c r="A30" s="24">
        <v>1985</v>
      </c>
      <c r="B30" s="57">
        <f>'36-10-0130-01'!B34/'36-10-0130-01'!$B$68*100</f>
        <v>47.406733393994536</v>
      </c>
      <c r="C30" s="133">
        <f>'18-10-0005-01'!B33/'18-10-0005-01'!B$67*100</f>
        <v>46.32352941176471</v>
      </c>
      <c r="D30" s="57">
        <f>'36-10-0130-01'!C34/'36-10-0130-01'!$C$68*100</f>
        <v>48.057813911472444</v>
      </c>
      <c r="E30" s="155">
        <f t="shared" si="2"/>
        <v>1.0233834510449613</v>
      </c>
      <c r="F30" s="120">
        <f t="shared" si="0"/>
        <v>52.1</v>
      </c>
      <c r="G30" s="120">
        <f t="shared" si="3"/>
        <v>50.909558823529423</v>
      </c>
      <c r="H30" s="120">
        <f t="shared" si="3"/>
        <v>52.815537488708216</v>
      </c>
      <c r="I30" s="120"/>
    </row>
    <row r="31" spans="1:9" x14ac:dyDescent="0.25">
      <c r="A31" s="24">
        <v>1986</v>
      </c>
      <c r="B31" s="57">
        <f>'36-10-0130-01'!B35/'36-10-0130-01'!$B$68*100</f>
        <v>48.862602365787076</v>
      </c>
      <c r="C31" s="133">
        <f>'18-10-0005-01'!B34/'18-10-0005-01'!B$67*100</f>
        <v>48.235294117647051</v>
      </c>
      <c r="D31" s="57">
        <f>'36-10-0130-01'!C35/'36-10-0130-01'!$C$68*100</f>
        <v>50.135501355013545</v>
      </c>
      <c r="E31" s="155">
        <f t="shared" si="2"/>
        <v>1.013005170998025</v>
      </c>
      <c r="F31" s="120">
        <f t="shared" si="0"/>
        <v>53.7</v>
      </c>
      <c r="G31" s="120">
        <f t="shared" si="3"/>
        <v>53.010588235294108</v>
      </c>
      <c r="H31" s="120">
        <f t="shared" si="3"/>
        <v>55.098915989159892</v>
      </c>
      <c r="I31" s="120"/>
    </row>
    <row r="32" spans="1:9" x14ac:dyDescent="0.25">
      <c r="A32" s="24">
        <v>1987</v>
      </c>
      <c r="B32" s="57">
        <f>'36-10-0130-01'!B36/'36-10-0130-01'!$B$68*100</f>
        <v>51.228389444949954</v>
      </c>
      <c r="C32" s="133">
        <f>'18-10-0005-01'!B35/'18-10-0005-01'!B$67*100</f>
        <v>50.367647058823529</v>
      </c>
      <c r="D32" s="57">
        <f>'36-10-0130-01'!C36/'36-10-0130-01'!$C$68*100</f>
        <v>52.213188798554647</v>
      </c>
      <c r="E32" s="155">
        <f t="shared" si="2"/>
        <v>1.0170891918997362</v>
      </c>
      <c r="F32" s="120">
        <f t="shared" si="0"/>
        <v>56.300000000000004</v>
      </c>
      <c r="G32" s="120">
        <f t="shared" si="3"/>
        <v>55.354044117647064</v>
      </c>
      <c r="H32" s="120">
        <f t="shared" si="3"/>
        <v>57.38229448961156</v>
      </c>
      <c r="I32" s="120"/>
    </row>
    <row r="33" spans="1:9" x14ac:dyDescent="0.25">
      <c r="A33" s="24">
        <v>1988</v>
      </c>
      <c r="B33" s="57">
        <f>'36-10-0130-01'!B37/'36-10-0130-01'!$B$68*100</f>
        <v>53.503184713375795</v>
      </c>
      <c r="C33" s="133">
        <f>'18-10-0005-01'!B36/'18-10-0005-01'!B$67*100</f>
        <v>52.352941176470594</v>
      </c>
      <c r="D33" s="57">
        <f>'36-10-0130-01'!C37/'36-10-0130-01'!$C$68*100</f>
        <v>54.290876242095756</v>
      </c>
      <c r="E33" s="155">
        <f t="shared" si="2"/>
        <v>1.0219709439633577</v>
      </c>
      <c r="F33" s="120">
        <f t="shared" si="0"/>
        <v>58.800000000000011</v>
      </c>
      <c r="G33" s="120">
        <f t="shared" si="3"/>
        <v>57.535882352941194</v>
      </c>
      <c r="H33" s="120">
        <f t="shared" si="3"/>
        <v>59.665672990063243</v>
      </c>
      <c r="I33" s="120"/>
    </row>
    <row r="34" spans="1:9" x14ac:dyDescent="0.25">
      <c r="A34" s="24">
        <v>1989</v>
      </c>
      <c r="B34" s="57">
        <f>'36-10-0130-01'!B38/'36-10-0130-01'!$B$68*100</f>
        <v>56.050955414012741</v>
      </c>
      <c r="C34" s="133">
        <f>'18-10-0005-01'!B37/'18-10-0005-01'!B$67*100</f>
        <v>54.999999999999993</v>
      </c>
      <c r="D34" s="57">
        <f>'36-10-0130-01'!C38/'36-10-0130-01'!$C$68*100</f>
        <v>56.820234869015351</v>
      </c>
      <c r="E34" s="155">
        <f t="shared" si="2"/>
        <v>1.0191082802547773</v>
      </c>
      <c r="F34" s="120">
        <f t="shared" si="0"/>
        <v>61.600000000000009</v>
      </c>
      <c r="G34" s="120">
        <f t="shared" si="3"/>
        <v>60.444999999999993</v>
      </c>
      <c r="H34" s="120">
        <f t="shared" si="3"/>
        <v>62.445438121047879</v>
      </c>
      <c r="I34" s="120"/>
    </row>
    <row r="35" spans="1:9" x14ac:dyDescent="0.25">
      <c r="A35" s="24">
        <v>1990</v>
      </c>
      <c r="B35" s="57">
        <f>'36-10-0130-01'!B39/'36-10-0130-01'!$B$68*100</f>
        <v>57.961783439490446</v>
      </c>
      <c r="C35" s="133">
        <f>'18-10-0005-01'!B38/'18-10-0005-01'!B$67*100</f>
        <v>57.64705882352942</v>
      </c>
      <c r="D35" s="57">
        <f>'36-10-0130-01'!C39/'36-10-0130-01'!$C$68*100</f>
        <v>59.439927732610656</v>
      </c>
      <c r="E35" s="155">
        <f t="shared" si="2"/>
        <v>1.005459508644222</v>
      </c>
      <c r="F35" s="120">
        <f t="shared" si="0"/>
        <v>63.7</v>
      </c>
      <c r="G35" s="120">
        <f t="shared" si="3"/>
        <v>63.354117647058835</v>
      </c>
      <c r="H35" s="120">
        <f t="shared" si="3"/>
        <v>65.324480578139116</v>
      </c>
      <c r="I35" s="120"/>
    </row>
    <row r="36" spans="1:9" x14ac:dyDescent="0.25">
      <c r="A36" s="24">
        <v>1991</v>
      </c>
      <c r="B36" s="57">
        <f>'36-10-0130-01'!B40/'36-10-0130-01'!$B$68*100</f>
        <v>59.690627843494084</v>
      </c>
      <c r="C36" s="133">
        <f>'18-10-0005-01'!B39/'18-10-0005-01'!B$67*100</f>
        <v>60.882352941176464</v>
      </c>
      <c r="D36" s="57">
        <f>'36-10-0130-01'!C40/'36-10-0130-01'!$C$68*100</f>
        <v>62.240289069557363</v>
      </c>
      <c r="E36" s="155">
        <f t="shared" si="2"/>
        <v>0.98042577134241504</v>
      </c>
      <c r="F36" s="120">
        <f t="shared" si="0"/>
        <v>65.600000000000009</v>
      </c>
      <c r="G36" s="120">
        <f t="shared" si="3"/>
        <v>66.909705882352938</v>
      </c>
      <c r="H36" s="120">
        <f t="shared" si="3"/>
        <v>68.402077687443551</v>
      </c>
      <c r="I36" s="120"/>
    </row>
    <row r="37" spans="1:9" x14ac:dyDescent="0.25">
      <c r="A37" s="24">
        <v>1992</v>
      </c>
      <c r="B37" s="57">
        <f>'36-10-0130-01'!B41/'36-10-0130-01'!$B$68*100</f>
        <v>60.600545950864415</v>
      </c>
      <c r="C37" s="133">
        <f>'18-10-0005-01'!B40/'18-10-0005-01'!B$67*100</f>
        <v>61.764705882352942</v>
      </c>
      <c r="D37" s="57">
        <f>'36-10-0130-01'!C41/'36-10-0130-01'!$C$68*100</f>
        <v>63.595302619692859</v>
      </c>
      <c r="E37" s="155">
        <f t="shared" si="2"/>
        <v>0.98115169634732857</v>
      </c>
      <c r="F37" s="120">
        <f t="shared" si="0"/>
        <v>66.599999999999994</v>
      </c>
      <c r="G37" s="120">
        <f t="shared" si="3"/>
        <v>67.879411764705893</v>
      </c>
      <c r="H37" s="120">
        <f t="shared" si="3"/>
        <v>69.891237579042453</v>
      </c>
      <c r="I37" s="120"/>
    </row>
    <row r="38" spans="1:9" x14ac:dyDescent="0.25">
      <c r="A38" s="24">
        <v>1993</v>
      </c>
      <c r="B38" s="57">
        <f>'36-10-0130-01'!B42/'36-10-0130-01'!$B$68*100</f>
        <v>61.328480436760692</v>
      </c>
      <c r="C38" s="133">
        <f>'18-10-0005-01'!B41/'18-10-0005-01'!B$67*100</f>
        <v>62.941176470588232</v>
      </c>
      <c r="D38" s="57">
        <f>'36-10-0130-01'!C42/'36-10-0130-01'!$C$68*100</f>
        <v>64.769647696476966</v>
      </c>
      <c r="E38" s="155">
        <f t="shared" si="2"/>
        <v>0.97437772656535682</v>
      </c>
      <c r="F38" s="120">
        <f t="shared" ref="F38:F64" si="4">B38/$B$57*100</f>
        <v>67.400000000000006</v>
      </c>
      <c r="G38" s="120">
        <f t="shared" ref="G38:H53" si="5">C38/$B$57*100</f>
        <v>69.17235294117647</v>
      </c>
      <c r="H38" s="120">
        <f t="shared" si="5"/>
        <v>71.18184281842818</v>
      </c>
      <c r="I38" s="120"/>
    </row>
    <row r="39" spans="1:9" x14ac:dyDescent="0.25">
      <c r="A39" s="24">
        <v>1994</v>
      </c>
      <c r="B39" s="57">
        <f>'36-10-0130-01'!B43/'36-10-0130-01'!$B$68*100</f>
        <v>62.238398544131037</v>
      </c>
      <c r="C39" s="133">
        <f>'18-10-0005-01'!B42/'18-10-0005-01'!B$67*100</f>
        <v>63.014705882352942</v>
      </c>
      <c r="D39" s="57">
        <f>'36-10-0130-01'!C43/'36-10-0130-01'!$C$68*100</f>
        <v>65.672990063233968</v>
      </c>
      <c r="E39" s="155">
        <f t="shared" si="2"/>
        <v>0.9876805369897107</v>
      </c>
      <c r="F39" s="120">
        <f t="shared" si="4"/>
        <v>68.40000000000002</v>
      </c>
      <c r="G39" s="120">
        <f t="shared" si="5"/>
        <v>69.253161764705879</v>
      </c>
      <c r="H39" s="120">
        <f t="shared" si="5"/>
        <v>72.174616079494143</v>
      </c>
      <c r="I39" s="120"/>
    </row>
    <row r="40" spans="1:9" x14ac:dyDescent="0.25">
      <c r="A40" s="24">
        <v>1995</v>
      </c>
      <c r="B40" s="57">
        <f>'36-10-0130-01'!B44/'36-10-0130-01'!$B$68*100</f>
        <v>63.694267515923563</v>
      </c>
      <c r="C40" s="133">
        <f>'18-10-0005-01'!B43/'18-10-0005-01'!B$67*100</f>
        <v>64.411764705882348</v>
      </c>
      <c r="D40" s="57">
        <f>'36-10-0130-01'!C44/'36-10-0130-01'!$C$68*100</f>
        <v>66.485998193315254</v>
      </c>
      <c r="E40" s="155">
        <f t="shared" si="2"/>
        <v>0.988860774219818</v>
      </c>
      <c r="F40" s="120">
        <f t="shared" si="4"/>
        <v>70</v>
      </c>
      <c r="G40" s="120">
        <f t="shared" si="5"/>
        <v>70.788529411764713</v>
      </c>
      <c r="H40" s="120">
        <f t="shared" si="5"/>
        <v>73.068112014453462</v>
      </c>
      <c r="I40" s="120"/>
    </row>
    <row r="41" spans="1:9" x14ac:dyDescent="0.25">
      <c r="A41" s="24">
        <v>1996</v>
      </c>
      <c r="B41" s="57">
        <f>'36-10-0130-01'!B45/'36-10-0130-01'!$B$68*100</f>
        <v>64.786169244767962</v>
      </c>
      <c r="C41" s="133">
        <f>'18-10-0005-01'!B44/'18-10-0005-01'!B$67*100</f>
        <v>65.367647058823536</v>
      </c>
      <c r="D41" s="57">
        <f>'36-10-0130-01'!C45/'36-10-0130-01'!$C$68*100</f>
        <v>67.38934056007227</v>
      </c>
      <c r="E41" s="155">
        <f t="shared" si="2"/>
        <v>0.9911045013822769</v>
      </c>
      <c r="F41" s="120">
        <f t="shared" si="4"/>
        <v>71.2</v>
      </c>
      <c r="G41" s="120">
        <f t="shared" si="5"/>
        <v>71.839044117647063</v>
      </c>
      <c r="H41" s="120">
        <f t="shared" si="5"/>
        <v>74.060885275519425</v>
      </c>
      <c r="I41" s="120"/>
    </row>
    <row r="42" spans="1:9" x14ac:dyDescent="0.25">
      <c r="A42" s="24">
        <v>1997</v>
      </c>
      <c r="B42" s="57">
        <f>'36-10-0130-01'!B46/'36-10-0130-01'!$B$68*100</f>
        <v>65.514103730664246</v>
      </c>
      <c r="C42" s="133">
        <f>'18-10-0005-01'!B45/'18-10-0005-01'!B$67*100</f>
        <v>66.47058823529413</v>
      </c>
      <c r="D42" s="57">
        <f>'36-10-0130-01'!C46/'36-10-0130-01'!$C$68*100</f>
        <v>68.383017163504974</v>
      </c>
      <c r="E42" s="155">
        <f t="shared" si="2"/>
        <v>0.98561041010733808</v>
      </c>
      <c r="F42" s="120">
        <f t="shared" si="4"/>
        <v>72.000000000000014</v>
      </c>
      <c r="G42" s="120">
        <f t="shared" si="5"/>
        <v>73.051176470588246</v>
      </c>
      <c r="H42" s="120">
        <f t="shared" si="5"/>
        <v>75.152935862691976</v>
      </c>
      <c r="I42" s="120"/>
    </row>
    <row r="43" spans="1:9" x14ac:dyDescent="0.25">
      <c r="A43" s="24">
        <v>1998</v>
      </c>
      <c r="B43" s="57">
        <f>'36-10-0130-01'!B47/'36-10-0130-01'!$B$68*100</f>
        <v>65.423111919927209</v>
      </c>
      <c r="C43" s="133">
        <f>'18-10-0005-01'!B46/'18-10-0005-01'!B$67*100</f>
        <v>67.132352941176464</v>
      </c>
      <c r="D43" s="57">
        <f>'36-10-0130-01'!C47/'36-10-0130-01'!$C$68*100</f>
        <v>69.286359530261961</v>
      </c>
      <c r="E43" s="155">
        <f t="shared" si="2"/>
        <v>0.97453923560899247</v>
      </c>
      <c r="F43" s="120">
        <f t="shared" si="4"/>
        <v>71.900000000000006</v>
      </c>
      <c r="G43" s="120">
        <f t="shared" si="5"/>
        <v>73.778455882352944</v>
      </c>
      <c r="H43" s="120">
        <f t="shared" si="5"/>
        <v>76.145709123757896</v>
      </c>
      <c r="I43" s="120"/>
    </row>
    <row r="44" spans="1:9" x14ac:dyDescent="0.25">
      <c r="A44" s="24">
        <v>1999</v>
      </c>
      <c r="B44" s="57">
        <f>'36-10-0130-01'!B48/'36-10-0130-01'!$B$68*100</f>
        <v>66.606005459508637</v>
      </c>
      <c r="C44" s="133">
        <f>'18-10-0005-01'!B47/'18-10-0005-01'!B$67*100</f>
        <v>68.308823529411768</v>
      </c>
      <c r="D44" s="57">
        <f>'36-10-0130-01'!C48/'36-10-0130-01'!$C$68*100</f>
        <v>70.551038843721756</v>
      </c>
      <c r="E44" s="155">
        <f t="shared" si="2"/>
        <v>0.97507176991315114</v>
      </c>
      <c r="F44" s="120">
        <f t="shared" si="4"/>
        <v>73.2</v>
      </c>
      <c r="G44" s="120">
        <f t="shared" si="5"/>
        <v>75.071397058823536</v>
      </c>
      <c r="H44" s="120">
        <f t="shared" si="5"/>
        <v>77.535591689250211</v>
      </c>
      <c r="I44" s="120"/>
    </row>
    <row r="45" spans="1:9" x14ac:dyDescent="0.25">
      <c r="A45" s="24">
        <v>2000</v>
      </c>
      <c r="B45" s="57">
        <f>'36-10-0130-01'!B49/'36-10-0130-01'!$B$68*100</f>
        <v>69.517743403093718</v>
      </c>
      <c r="C45" s="133">
        <f>'18-10-0005-01'!B48/'18-10-0005-01'!B$67*100</f>
        <v>70.14705882352942</v>
      </c>
      <c r="D45" s="57">
        <f>'36-10-0130-01'!C49/'36-10-0130-01'!$C$68*100</f>
        <v>72.538392050587163</v>
      </c>
      <c r="E45" s="155">
        <f t="shared" si="2"/>
        <v>0.99102862713005713</v>
      </c>
      <c r="F45" s="120">
        <f t="shared" si="4"/>
        <v>76.400000000000006</v>
      </c>
      <c r="G45" s="120">
        <f t="shared" si="5"/>
        <v>77.09161764705884</v>
      </c>
      <c r="H45" s="120">
        <f t="shared" si="5"/>
        <v>79.719692863595299</v>
      </c>
      <c r="I45" s="120"/>
    </row>
    <row r="46" spans="1:9" x14ac:dyDescent="0.25">
      <c r="A46" s="24">
        <v>2001</v>
      </c>
      <c r="B46" s="57">
        <f>'36-10-0130-01'!B50/'36-10-0130-01'!$B$68*100</f>
        <v>70.70063694267516</v>
      </c>
      <c r="C46" s="133">
        <f>'18-10-0005-01'!B49/'18-10-0005-01'!B$67*100</f>
        <v>71.911764705882348</v>
      </c>
      <c r="D46" s="57">
        <f>'36-10-0130-01'!C50/'36-10-0130-01'!$C$68*100</f>
        <v>74.074074074074076</v>
      </c>
      <c r="E46" s="155">
        <f t="shared" si="2"/>
        <v>0.98315814153413317</v>
      </c>
      <c r="F46" s="120">
        <f t="shared" si="4"/>
        <v>77.7</v>
      </c>
      <c r="G46" s="120">
        <f t="shared" si="5"/>
        <v>79.031029411764706</v>
      </c>
      <c r="H46" s="120">
        <f t="shared" si="5"/>
        <v>81.407407407407419</v>
      </c>
      <c r="I46" s="120"/>
    </row>
    <row r="47" spans="1:9" x14ac:dyDescent="0.25">
      <c r="A47" s="24">
        <v>2002</v>
      </c>
      <c r="B47" s="57">
        <f>'36-10-0130-01'!B51/'36-10-0130-01'!$B$68*100</f>
        <v>71.519563239308454</v>
      </c>
      <c r="C47" s="133">
        <f>'18-10-0005-01'!B50/'18-10-0005-01'!B$67*100</f>
        <v>73.529411764705884</v>
      </c>
      <c r="D47" s="57">
        <f>'36-10-0130-01'!C51/'36-10-0130-01'!$C$68*100</f>
        <v>75.88075880758808</v>
      </c>
      <c r="E47" s="155">
        <f t="shared" si="2"/>
        <v>0.97266606005459499</v>
      </c>
      <c r="F47" s="120">
        <f t="shared" si="4"/>
        <v>78.599999999999994</v>
      </c>
      <c r="G47" s="120">
        <f t="shared" si="5"/>
        <v>80.808823529411782</v>
      </c>
      <c r="H47" s="120">
        <f t="shared" si="5"/>
        <v>83.392953929539303</v>
      </c>
      <c r="I47" s="120"/>
    </row>
    <row r="48" spans="1:9" x14ac:dyDescent="0.25">
      <c r="A48" s="24">
        <v>2003</v>
      </c>
      <c r="B48" s="57">
        <f>'36-10-0130-01'!B52/'36-10-0130-01'!$B$68*100</f>
        <v>73.885350318471339</v>
      </c>
      <c r="C48" s="133">
        <f>'18-10-0005-01'!B51/'18-10-0005-01'!B$67*100</f>
        <v>75.588235294117652</v>
      </c>
      <c r="D48" s="57">
        <f>'36-10-0130-01'!C52/'36-10-0130-01'!$C$68*100</f>
        <v>77.326106594399263</v>
      </c>
      <c r="E48" s="155">
        <f t="shared" si="2"/>
        <v>0.97747156063347285</v>
      </c>
      <c r="F48" s="120">
        <f t="shared" si="4"/>
        <v>81.2</v>
      </c>
      <c r="G48" s="120">
        <f t="shared" si="5"/>
        <v>83.071470588235314</v>
      </c>
      <c r="H48" s="120">
        <f t="shared" si="5"/>
        <v>84.981391147244807</v>
      </c>
      <c r="I48" s="120"/>
    </row>
    <row r="49" spans="1:9" x14ac:dyDescent="0.25">
      <c r="A49" s="24">
        <v>2004</v>
      </c>
      <c r="B49" s="57">
        <f>'36-10-0130-01'!B53/'36-10-0130-01'!$B$68*100</f>
        <v>76.342129208371247</v>
      </c>
      <c r="C49" s="133">
        <f>'18-10-0005-01'!B52/'18-10-0005-01'!B$67*100</f>
        <v>76.985294117647058</v>
      </c>
      <c r="D49" s="57">
        <f>'36-10-0130-01'!C53/'36-10-0130-01'!$C$68*100</f>
        <v>78.590785907859072</v>
      </c>
      <c r="E49" s="155">
        <f t="shared" si="2"/>
        <v>0.99164561340386725</v>
      </c>
      <c r="F49" s="120">
        <f t="shared" si="4"/>
        <v>83.9</v>
      </c>
      <c r="G49" s="120">
        <f t="shared" si="5"/>
        <v>84.60683823529412</v>
      </c>
      <c r="H49" s="120">
        <f t="shared" si="5"/>
        <v>86.371273712737135</v>
      </c>
      <c r="I49" s="120"/>
    </row>
    <row r="50" spans="1:9" x14ac:dyDescent="0.25">
      <c r="A50" s="24">
        <v>2005</v>
      </c>
      <c r="B50" s="57">
        <f>'36-10-0130-01'!B54/'36-10-0130-01'!$B$68*100</f>
        <v>78.707916287534118</v>
      </c>
      <c r="C50" s="133">
        <f>'18-10-0005-01'!B53/'18-10-0005-01'!B$67*100</f>
        <v>78.67647058823529</v>
      </c>
      <c r="D50" s="57">
        <f>'36-10-0130-01'!C54/'36-10-0130-01'!$C$68*100</f>
        <v>80.216802168021673</v>
      </c>
      <c r="E50" s="155">
        <f t="shared" si="2"/>
        <v>1.0003996836546394</v>
      </c>
      <c r="F50" s="120">
        <f t="shared" si="4"/>
        <v>86.5</v>
      </c>
      <c r="G50" s="120">
        <f t="shared" si="5"/>
        <v>86.465441176470591</v>
      </c>
      <c r="H50" s="120">
        <f t="shared" si="5"/>
        <v>88.158265582655829</v>
      </c>
      <c r="I50" s="120"/>
    </row>
    <row r="51" spans="1:9" x14ac:dyDescent="0.25">
      <c r="A51" s="24">
        <v>2006</v>
      </c>
      <c r="B51" s="57">
        <f>'36-10-0130-01'!B55/'36-10-0130-01'!$B$68*100</f>
        <v>80.709736123748868</v>
      </c>
      <c r="C51" s="133">
        <f>'18-10-0005-01'!B54/'18-10-0005-01'!B$67*100</f>
        <v>80.220588235294116</v>
      </c>
      <c r="D51" s="57">
        <f>'36-10-0130-01'!C55/'36-10-0130-01'!$C$68*100</f>
        <v>81.662149954832884</v>
      </c>
      <c r="E51" s="155">
        <f t="shared" si="2"/>
        <v>1.006097535548107</v>
      </c>
      <c r="F51" s="120">
        <f t="shared" si="4"/>
        <v>88.700000000000017</v>
      </c>
      <c r="G51" s="120">
        <f t="shared" si="5"/>
        <v>88.162426470588244</v>
      </c>
      <c r="H51" s="120">
        <f t="shared" si="5"/>
        <v>89.746702800361348</v>
      </c>
      <c r="I51" s="120"/>
    </row>
    <row r="52" spans="1:9" x14ac:dyDescent="0.25">
      <c r="A52" s="24">
        <v>2007</v>
      </c>
      <c r="B52" s="57">
        <f>'36-10-0130-01'!B56/'36-10-0130-01'!$B$68*100</f>
        <v>83.348498635122823</v>
      </c>
      <c r="C52" s="133">
        <f>'18-10-0005-01'!B55/'18-10-0005-01'!B$67*100</f>
        <v>81.985294117647058</v>
      </c>
      <c r="D52" s="57">
        <f>'36-10-0130-01'!C56/'36-10-0130-01'!$C$68*100</f>
        <v>83.288166214995485</v>
      </c>
      <c r="E52" s="155">
        <f t="shared" si="2"/>
        <v>1.0166274272983591</v>
      </c>
      <c r="F52" s="120">
        <f t="shared" si="4"/>
        <v>91.6</v>
      </c>
      <c r="G52" s="120">
        <f t="shared" si="5"/>
        <v>90.101838235294125</v>
      </c>
      <c r="H52" s="120">
        <f t="shared" si="5"/>
        <v>91.533694670280042</v>
      </c>
      <c r="I52" s="120"/>
    </row>
    <row r="53" spans="1:9" x14ac:dyDescent="0.25">
      <c r="A53" s="24">
        <v>2008</v>
      </c>
      <c r="B53" s="57">
        <f>'36-10-0130-01'!B57/'36-10-0130-01'!$B$68*100</f>
        <v>86.715195632393076</v>
      </c>
      <c r="C53" s="133">
        <f>'18-10-0005-01'!B56/'18-10-0005-01'!B$67*100</f>
        <v>83.897058823529406</v>
      </c>
      <c r="D53" s="57">
        <f>'36-10-0130-01'!C57/'36-10-0130-01'!$C$68*100</f>
        <v>85.004516711833773</v>
      </c>
      <c r="E53" s="155">
        <f t="shared" si="2"/>
        <v>1.033590412445702</v>
      </c>
      <c r="F53" s="120">
        <f t="shared" si="4"/>
        <v>95.3</v>
      </c>
      <c r="G53" s="120">
        <f t="shared" si="5"/>
        <v>92.202867647058824</v>
      </c>
      <c r="H53" s="120">
        <f t="shared" si="5"/>
        <v>93.419963866305324</v>
      </c>
      <c r="I53" s="120"/>
    </row>
    <row r="54" spans="1:9" x14ac:dyDescent="0.25">
      <c r="A54" s="24">
        <v>2009</v>
      </c>
      <c r="B54" s="57">
        <f>'36-10-0130-01'!B58/'36-10-0130-01'!$B$68*100</f>
        <v>84.71337579617834</v>
      </c>
      <c r="C54" s="133">
        <f>'18-10-0005-01'!B57/'18-10-0005-01'!B$67*100</f>
        <v>84.117647058823536</v>
      </c>
      <c r="D54" s="57">
        <f>'36-10-0130-01'!C58/'36-10-0130-01'!$C$68*100</f>
        <v>85.727190605239386</v>
      </c>
      <c r="E54" s="155">
        <f t="shared" si="2"/>
        <v>1.0070820898846375</v>
      </c>
      <c r="F54" s="120">
        <f t="shared" si="4"/>
        <v>93.100000000000009</v>
      </c>
      <c r="G54" s="120">
        <f t="shared" ref="G54:H64" si="6">C54/$B$57*100</f>
        <v>92.445294117647066</v>
      </c>
      <c r="H54" s="120">
        <f t="shared" si="6"/>
        <v>94.214182475158097</v>
      </c>
      <c r="I54" s="120"/>
    </row>
    <row r="55" spans="1:9" x14ac:dyDescent="0.25">
      <c r="A55" s="24">
        <v>2010</v>
      </c>
      <c r="B55" s="57">
        <f>'36-10-0130-01'!B59/'36-10-0130-01'!$B$68*100</f>
        <v>87.079162875341225</v>
      </c>
      <c r="C55" s="133">
        <f>'18-10-0005-01'!B58/'18-10-0005-01'!B$67*100</f>
        <v>85.661764705882348</v>
      </c>
      <c r="D55" s="57">
        <f>'36-10-0130-01'!C59/'36-10-0130-01'!$C$68*100</f>
        <v>86.901535682023493</v>
      </c>
      <c r="E55" s="155">
        <f t="shared" si="2"/>
        <v>1.0165464507335973</v>
      </c>
      <c r="F55" s="120">
        <f t="shared" si="4"/>
        <v>95.700000000000017</v>
      </c>
      <c r="G55" s="120">
        <f t="shared" si="6"/>
        <v>94.142279411764704</v>
      </c>
      <c r="H55" s="120">
        <f t="shared" si="6"/>
        <v>95.504787714543824</v>
      </c>
      <c r="I55" s="120"/>
    </row>
    <row r="56" spans="1:9" x14ac:dyDescent="0.25">
      <c r="A56" s="24">
        <v>2011</v>
      </c>
      <c r="B56" s="57">
        <f>'36-10-0130-01'!B60/'36-10-0130-01'!$B$68*100</f>
        <v>89.899909008189255</v>
      </c>
      <c r="C56" s="133">
        <f>'18-10-0005-01'!B59/'18-10-0005-01'!B$67*100</f>
        <v>88.161764705882362</v>
      </c>
      <c r="D56" s="57">
        <f>'36-10-0130-01'!C60/'36-10-0130-01'!$C$68*100</f>
        <v>89.069557362240275</v>
      </c>
      <c r="E56" s="155">
        <f t="shared" si="2"/>
        <v>1.0197153982580265</v>
      </c>
      <c r="F56" s="120">
        <f t="shared" si="4"/>
        <v>98.8</v>
      </c>
      <c r="G56" s="120">
        <f t="shared" si="6"/>
        <v>96.889779411764721</v>
      </c>
      <c r="H56" s="120">
        <f t="shared" si="6"/>
        <v>97.887443541102073</v>
      </c>
      <c r="I56" s="120"/>
    </row>
    <row r="57" spans="1:9" x14ac:dyDescent="0.25">
      <c r="A57" s="24">
        <v>2012</v>
      </c>
      <c r="B57" s="57">
        <f>'36-10-0130-01'!B61/'36-10-0130-01'!$B$68*100</f>
        <v>90.99181073703366</v>
      </c>
      <c r="C57" s="133">
        <f>'18-10-0005-01'!B60/'18-10-0005-01'!B$67*100</f>
        <v>89.485294117647058</v>
      </c>
      <c r="D57" s="57">
        <f>'36-10-0130-01'!C61/'36-10-0130-01'!$C$68*100</f>
        <v>90.334236675700083</v>
      </c>
      <c r="E57" s="155">
        <f t="shared" si="2"/>
        <v>1.0168353541689874</v>
      </c>
      <c r="F57" s="120">
        <f t="shared" si="4"/>
        <v>100</v>
      </c>
      <c r="G57" s="120">
        <f t="shared" si="6"/>
        <v>98.344338235294131</v>
      </c>
      <c r="H57" s="120">
        <f t="shared" si="6"/>
        <v>99.277326106594401</v>
      </c>
      <c r="I57" s="120"/>
    </row>
    <row r="58" spans="1:9" x14ac:dyDescent="0.25">
      <c r="A58" s="24">
        <v>2013</v>
      </c>
      <c r="B58" s="57">
        <f>'36-10-0130-01'!B62/'36-10-0130-01'!$B$68*100</f>
        <v>92.538671519563238</v>
      </c>
      <c r="C58" s="133">
        <f>'18-10-0005-01'!B61/'18-10-0005-01'!B$67*100</f>
        <v>90.294117647058826</v>
      </c>
      <c r="D58" s="57">
        <f>'36-10-0130-01'!C62/'36-10-0130-01'!$C$68*100</f>
        <v>91.960252935862684</v>
      </c>
      <c r="E58" s="155">
        <f t="shared" si="2"/>
        <v>1.0248582513567264</v>
      </c>
      <c r="F58" s="120">
        <f t="shared" si="4"/>
        <v>101.70000000000002</v>
      </c>
      <c r="G58" s="120">
        <f t="shared" si="6"/>
        <v>99.233235294117662</v>
      </c>
      <c r="H58" s="120">
        <f t="shared" si="6"/>
        <v>101.0643179765131</v>
      </c>
      <c r="I58" s="120"/>
    </row>
    <row r="59" spans="1:9" x14ac:dyDescent="0.25">
      <c r="A59" s="24">
        <v>2014</v>
      </c>
      <c r="B59" s="57">
        <f>'36-10-0130-01'!B63/'36-10-0130-01'!$B$68*100</f>
        <v>94.358507734303913</v>
      </c>
      <c r="C59" s="133">
        <f>'18-10-0005-01'!B62/'18-10-0005-01'!B$67*100</f>
        <v>92.058823529411768</v>
      </c>
      <c r="D59" s="57">
        <f>'36-10-0130-01'!C63/'36-10-0130-01'!$C$68*100</f>
        <v>93.766937669376688</v>
      </c>
      <c r="E59" s="155">
        <f t="shared" si="2"/>
        <v>1.0249805951969115</v>
      </c>
      <c r="F59" s="120">
        <f t="shared" si="4"/>
        <v>103.70000000000002</v>
      </c>
      <c r="G59" s="120">
        <f t="shared" si="6"/>
        <v>101.17264705882354</v>
      </c>
      <c r="H59" s="120">
        <f t="shared" si="6"/>
        <v>103.04986449864499</v>
      </c>
      <c r="I59" s="120"/>
    </row>
    <row r="60" spans="1:9" x14ac:dyDescent="0.25">
      <c r="A60" s="24">
        <v>2015</v>
      </c>
      <c r="B60" s="57">
        <f>'36-10-0130-01'!B64/'36-10-0130-01'!$B$68*100</f>
        <v>93.539581437670606</v>
      </c>
      <c r="C60" s="133">
        <f>'18-10-0005-01'!B63/'18-10-0005-01'!B$67*100</f>
        <v>93.088235294117638</v>
      </c>
      <c r="D60" s="57">
        <f>'36-10-0130-01'!C64/'36-10-0130-01'!$C$68*100</f>
        <v>94.850948509485093</v>
      </c>
      <c r="E60" s="155">
        <f t="shared" si="2"/>
        <v>1.00484858416455</v>
      </c>
      <c r="F60" s="120">
        <f t="shared" si="4"/>
        <v>102.8</v>
      </c>
      <c r="G60" s="120">
        <f t="shared" si="6"/>
        <v>102.30397058823529</v>
      </c>
      <c r="H60" s="120">
        <f t="shared" si="6"/>
        <v>104.24119241192413</v>
      </c>
      <c r="I60" s="120"/>
    </row>
    <row r="61" spans="1:9" x14ac:dyDescent="0.25">
      <c r="A61" s="24">
        <v>2016</v>
      </c>
      <c r="B61" s="57">
        <f>'36-10-0130-01'!B65/'36-10-0130-01'!$B$68*100</f>
        <v>94.267515923566876</v>
      </c>
      <c r="C61" s="133">
        <f>'18-10-0005-01'!B64/'18-10-0005-01'!B$67*100</f>
        <v>94.411764705882362</v>
      </c>
      <c r="D61" s="57">
        <f>'36-10-0130-01'!C65/'36-10-0130-01'!$C$68*100</f>
        <v>95.663956639566393</v>
      </c>
      <c r="E61" s="155">
        <f t="shared" si="2"/>
        <v>0.99847213127765533</v>
      </c>
      <c r="F61" s="120">
        <f t="shared" si="4"/>
        <v>103.60000000000001</v>
      </c>
      <c r="G61" s="120">
        <f t="shared" si="6"/>
        <v>103.75852941176473</v>
      </c>
      <c r="H61" s="120">
        <f t="shared" si="6"/>
        <v>105.13468834688346</v>
      </c>
      <c r="I61" s="120"/>
    </row>
    <row r="62" spans="1:9" x14ac:dyDescent="0.25">
      <c r="A62" s="24">
        <v>2017</v>
      </c>
      <c r="B62" s="57">
        <f>'36-10-0130-01'!B66/'36-10-0130-01'!$B$68*100</f>
        <v>96.633303002729747</v>
      </c>
      <c r="C62" s="133">
        <f>'18-10-0005-01'!B65/'18-10-0005-01'!B$67*100</f>
        <v>95.882352941176478</v>
      </c>
      <c r="D62" s="57">
        <f>'36-10-0130-01'!C66/'36-10-0130-01'!$C$68*100</f>
        <v>96.8383017163505</v>
      </c>
      <c r="E62" s="155">
        <f t="shared" si="2"/>
        <v>1.0078319945069973</v>
      </c>
      <c r="F62" s="120">
        <f t="shared" si="4"/>
        <v>106.2</v>
      </c>
      <c r="G62" s="120">
        <f t="shared" si="6"/>
        <v>105.37470588235296</v>
      </c>
      <c r="H62" s="120">
        <f t="shared" si="6"/>
        <v>106.42529358626919</v>
      </c>
      <c r="I62" s="120"/>
    </row>
    <row r="63" spans="1:9" x14ac:dyDescent="0.25">
      <c r="A63" s="24">
        <v>2018</v>
      </c>
      <c r="B63" s="57">
        <f>'36-10-0130-01'!B67/'36-10-0130-01'!$B$68*100</f>
        <v>98.362147406733385</v>
      </c>
      <c r="C63" s="133">
        <f>'18-10-0005-01'!B66/'18-10-0005-01'!B$67*100</f>
        <v>98.088235294117652</v>
      </c>
      <c r="D63" s="57">
        <f>'36-10-0130-01'!C67/'36-10-0130-01'!$C$68*100</f>
        <v>98.283649503161698</v>
      </c>
      <c r="E63" s="155">
        <f t="shared" si="2"/>
        <v>1.002792507295033</v>
      </c>
      <c r="F63" s="120">
        <f t="shared" si="4"/>
        <v>108.1</v>
      </c>
      <c r="G63" s="120">
        <f t="shared" si="6"/>
        <v>107.79897058823531</v>
      </c>
      <c r="H63" s="120">
        <f t="shared" si="6"/>
        <v>108.01373080397471</v>
      </c>
      <c r="I63" s="120"/>
    </row>
    <row r="64" spans="1:9" x14ac:dyDescent="0.25">
      <c r="A64" s="24">
        <v>2019</v>
      </c>
      <c r="B64" s="57">
        <f>'36-10-0130-01'!B68/'36-10-0130-01'!$B$68*100</f>
        <v>100</v>
      </c>
      <c r="C64" s="133">
        <f>'18-10-0005-01'!B67/'18-10-0005-01'!B$67*100</f>
        <v>100</v>
      </c>
      <c r="D64" s="57">
        <f>'36-10-0130-01'!C68/'36-10-0130-01'!$C$68*100</f>
        <v>100</v>
      </c>
      <c r="E64" s="155">
        <f t="shared" si="2"/>
        <v>1</v>
      </c>
      <c r="F64" s="120">
        <f t="shared" si="4"/>
        <v>109.89999999999999</v>
      </c>
      <c r="G64" s="120">
        <f t="shared" si="6"/>
        <v>109.89999999999999</v>
      </c>
      <c r="H64" s="120">
        <f t="shared" si="6"/>
        <v>109.89999999999999</v>
      </c>
      <c r="I64" s="120"/>
    </row>
    <row r="65" spans="1:8" x14ac:dyDescent="0.25">
      <c r="B65" s="59"/>
      <c r="D65" s="59"/>
      <c r="E65" s="58"/>
    </row>
    <row r="66" spans="1:8" x14ac:dyDescent="0.25">
      <c r="B66" s="59"/>
      <c r="D66" s="59"/>
    </row>
    <row r="67" spans="1:8" x14ac:dyDescent="0.25">
      <c r="B67" s="59"/>
      <c r="D67" s="59"/>
    </row>
    <row r="68" spans="1:8" x14ac:dyDescent="0.25">
      <c r="A68" s="5" t="s">
        <v>444</v>
      </c>
      <c r="B68" s="59"/>
      <c r="D68" s="59"/>
    </row>
    <row r="69" spans="1:8" x14ac:dyDescent="0.25">
      <c r="A69" s="5" t="s">
        <v>600</v>
      </c>
      <c r="B69" s="60"/>
      <c r="D69" s="60"/>
    </row>
    <row r="70" spans="1:8" x14ac:dyDescent="0.25">
      <c r="A70" s="24" t="s">
        <v>549</v>
      </c>
      <c r="B70" s="60">
        <f>IFERROR(100*_xlfn.RRI(15,B6,B21),"..")</f>
        <v>5.8792490922641605</v>
      </c>
      <c r="C70" s="60">
        <f>IFERROR(100*_xlfn.RRI(15,C6,C21),"..")</f>
        <v>4.6624063877670485</v>
      </c>
      <c r="D70" s="60">
        <f>IFERROR(100*_xlfn.RRI(15,D6,D21),"..")</f>
        <v>5.5750277723507491</v>
      </c>
      <c r="E70" s="60">
        <f>IFERROR(100*_xlfn.RRI(15,E6,E21),"..")</f>
        <v>1.1626358942950166</v>
      </c>
      <c r="F70" s="60">
        <f t="shared" ref="F70:H70" si="7">IFERROR(100*_xlfn.RRI(15,F6,F21),"..")</f>
        <v>5.8792490922641605</v>
      </c>
      <c r="G70" s="60">
        <f t="shared" si="7"/>
        <v>4.6624063877670485</v>
      </c>
      <c r="H70" s="60">
        <f t="shared" si="7"/>
        <v>5.5750277723507491</v>
      </c>
    </row>
    <row r="71" spans="1:8" x14ac:dyDescent="0.25">
      <c r="A71" s="24" t="s">
        <v>462</v>
      </c>
      <c r="B71" s="60">
        <f>IFERROR(100*_xlfn.RRI(5,B21,B26),"..")</f>
        <v>8.7574745454402461</v>
      </c>
      <c r="C71" s="60">
        <f>IFERROR(100*_xlfn.RRI(5,C21,C26),"..")</f>
        <v>9.741012294182628</v>
      </c>
      <c r="D71" s="60">
        <f>IFERROR(100*_xlfn.RRI(5,D21,D26),"..")</f>
        <v>9.4684160121422334</v>
      </c>
      <c r="E71" s="60">
        <f>IFERROR(100*_xlfn.RRI(5,E21,E26),"..")</f>
        <v>-0.89623535283765987</v>
      </c>
      <c r="F71" s="60">
        <f t="shared" ref="F71:H71" si="8">IFERROR(100*_xlfn.RRI(5,F21,F26),"..")</f>
        <v>8.7574745454402461</v>
      </c>
      <c r="G71" s="60">
        <f t="shared" si="8"/>
        <v>9.741012294182628</v>
      </c>
      <c r="H71" s="60">
        <f t="shared" si="8"/>
        <v>9.4684160121422565</v>
      </c>
    </row>
    <row r="72" spans="1:8" x14ac:dyDescent="0.25">
      <c r="A72" s="24" t="s">
        <v>463</v>
      </c>
      <c r="B72" s="60">
        <f>IFERROR(100*_xlfn.RRI(8,B26,B34),"..")</f>
        <v>4.8105604066191132</v>
      </c>
      <c r="C72" s="60">
        <f>IFERROR(100*_xlfn.RRI(8,C26,C34),"..")</f>
        <v>5.2960427712493097</v>
      </c>
      <c r="D72" s="60">
        <f>IFERROR(100*_xlfn.RRI(8,D26,D34),"..")</f>
        <v>5.3356352213016711</v>
      </c>
      <c r="E72" s="60">
        <f>IFERROR(100*_xlfn.RRI(8,E26,E34),"..")</f>
        <v>-0.46106420702330952</v>
      </c>
      <c r="F72" s="60">
        <f t="shared" ref="F72:H72" si="9">IFERROR(100*_xlfn.RRI(8,F26,F34),"..")</f>
        <v>4.8105604066191132</v>
      </c>
      <c r="G72" s="60">
        <f t="shared" si="9"/>
        <v>5.2960427712493097</v>
      </c>
      <c r="H72" s="60">
        <f t="shared" si="9"/>
        <v>5.3356352213016711</v>
      </c>
    </row>
    <row r="73" spans="1:8" x14ac:dyDescent="0.25">
      <c r="A73" s="24" t="s">
        <v>464</v>
      </c>
      <c r="B73" s="60">
        <f>IFERROR(100*_xlfn.RRI(11,B34,B45),"..")</f>
        <v>1.9767459591632175</v>
      </c>
      <c r="C73" s="60">
        <f>IFERROR(100*_xlfn.RRI(11,C34,C45),"..")</f>
        <v>2.2360949008674469</v>
      </c>
      <c r="D73" s="60">
        <f>IFERROR(100*_xlfn.RRI(11,D34,D45),"..")</f>
        <v>2.2450434023217447</v>
      </c>
      <c r="E73" s="60">
        <f>IFERROR(100*_xlfn.RRI(11,E34,E45),"..")</f>
        <v>-0.25367649454499652</v>
      </c>
      <c r="F73" s="60">
        <f t="shared" ref="F73:H73" si="10">IFERROR(100*_xlfn.RRI(11,F34,F45),"..")</f>
        <v>1.9767459591632175</v>
      </c>
      <c r="G73" s="60">
        <f t="shared" si="10"/>
        <v>2.2360949008674469</v>
      </c>
      <c r="H73" s="60">
        <f t="shared" si="10"/>
        <v>2.2450434023217447</v>
      </c>
    </row>
    <row r="74" spans="1:8" x14ac:dyDescent="0.25">
      <c r="A74" s="24" t="s">
        <v>465</v>
      </c>
      <c r="B74" s="60">
        <f>IFERROR(100*_xlfn.RRI(8,B45,B53),"..")</f>
        <v>2.8016162628826891</v>
      </c>
      <c r="C74" s="60">
        <f>IFERROR(100*_xlfn.RRI(8,C45,C53),"..")</f>
        <v>2.2626773182154336</v>
      </c>
      <c r="D74" s="60">
        <f>IFERROR(100*_xlfn.RRI(8,D45,D53),"..")</f>
        <v>2.0021344650147821</v>
      </c>
      <c r="E74" s="60">
        <f>IFERROR(100*_xlfn.RRI(8,E45,E53),"..")</f>
        <v>0.52701431137989196</v>
      </c>
      <c r="F74" s="60">
        <f t="shared" ref="F74:H74" si="11">IFERROR(100*_xlfn.RRI(8,F45,F53),"..")</f>
        <v>2.8016162628826891</v>
      </c>
      <c r="G74" s="60">
        <f t="shared" si="11"/>
        <v>2.2626773182154336</v>
      </c>
      <c r="H74" s="60">
        <f t="shared" si="11"/>
        <v>2.0021344650147821</v>
      </c>
    </row>
    <row r="75" spans="1:8" x14ac:dyDescent="0.25">
      <c r="A75" s="24" t="s">
        <v>469</v>
      </c>
      <c r="B75" s="60">
        <f>IFERROR(100*_xlfn.RRI(11,B53,B64),"..")</f>
        <v>1.3042599646971409</v>
      </c>
      <c r="C75" s="60">
        <f>IFERROR(100*_xlfn.RRI(11,C53,C64),"..")</f>
        <v>1.6089854223920952</v>
      </c>
      <c r="D75" s="60">
        <f>IFERROR(100*_xlfn.RRI(11,D53,D64),"..")</f>
        <v>1.4879227324663624</v>
      </c>
      <c r="E75" s="60">
        <f>IFERROR(100*_xlfn.RRI(11,E53,E64),"..")</f>
        <v>-0.29990010866478567</v>
      </c>
      <c r="F75" s="60">
        <f t="shared" ref="F75:H75" si="12">IFERROR(100*_xlfn.RRI(11,F53,F64),"..")</f>
        <v>1.3042599646971409</v>
      </c>
      <c r="G75" s="60">
        <f t="shared" si="12"/>
        <v>1.6089854223920952</v>
      </c>
      <c r="H75" s="60">
        <f t="shared" si="12"/>
        <v>1.4879227324663624</v>
      </c>
    </row>
    <row r="76" spans="1:8" x14ac:dyDescent="0.25">
      <c r="B76" s="60"/>
      <c r="C76" s="60"/>
      <c r="D76" s="60"/>
      <c r="E76" s="60"/>
      <c r="F76" s="60"/>
      <c r="G76" s="60"/>
      <c r="H76" s="60"/>
    </row>
    <row r="77" spans="1:8" x14ac:dyDescent="0.25">
      <c r="A77" s="24" t="s">
        <v>645</v>
      </c>
      <c r="B77" s="60">
        <f>IFERROR(100*_xlfn.RRI(24,B21,B45),"..")</f>
        <v>4.302253126097999</v>
      </c>
      <c r="C77" s="60">
        <f>IFERROR(100*_xlfn.RRI(24,C21,C45),"..")</f>
        <v>4.7810708896479648</v>
      </c>
      <c r="D77" s="60">
        <f>IFERROR(100*_xlfn.RRI(24,D21,D45),"..")</f>
        <v>4.7441196015847842</v>
      </c>
      <c r="E77" s="60">
        <f>IFERROR(100*_xlfn.RRI(24,E21,E45),"..")</f>
        <v>-0.45696971741607806</v>
      </c>
      <c r="F77" s="60">
        <f t="shared" ref="F77:H77" si="13">IFERROR(100*_xlfn.RRI(24,F21,F45),"..")</f>
        <v>4.302253126097999</v>
      </c>
      <c r="G77" s="60">
        <f t="shared" si="13"/>
        <v>4.7810708896479648</v>
      </c>
      <c r="H77" s="60">
        <f t="shared" si="13"/>
        <v>4.7441196015847842</v>
      </c>
    </row>
    <row r="78" spans="1:8" x14ac:dyDescent="0.25">
      <c r="A78" s="24" t="s">
        <v>522</v>
      </c>
      <c r="B78" s="60">
        <f>IFERROR(100*_xlfn.RRI(19,B45,B64),"..")</f>
        <v>1.9320490205915863</v>
      </c>
      <c r="C78" s="60">
        <f>IFERROR(100*_xlfn.RRI(19,C45,C64),"..")</f>
        <v>1.8837132662667511</v>
      </c>
      <c r="D78" s="60">
        <f>IFERROR(100*_xlfn.RRI(19,D45,D64),"..")</f>
        <v>1.7041162275421629</v>
      </c>
      <c r="E78" s="60">
        <f>IFERROR(100*_xlfn.RRI(19,E45,E64),"..")</f>
        <v>4.7442081541060332E-2</v>
      </c>
      <c r="F78" s="60">
        <f t="shared" ref="F78:H78" si="14">IFERROR(100*_xlfn.RRI(19,F45,F64),"..")</f>
        <v>1.9320490205915863</v>
      </c>
      <c r="G78" s="60">
        <f t="shared" si="14"/>
        <v>1.8837132662667511</v>
      </c>
      <c r="H78" s="60">
        <f t="shared" si="14"/>
        <v>1.7041162275421629</v>
      </c>
    </row>
    <row r="79" spans="1:8" x14ac:dyDescent="0.25">
      <c r="A79" s="24" t="s">
        <v>581</v>
      </c>
      <c r="B79" s="60">
        <f>IFERROR(100*_xlfn.RRI(5,B53,B58),"..")</f>
        <v>1.308435927647067</v>
      </c>
      <c r="C79" s="60">
        <f>IFERROR(100*_xlfn.RRI(5,C53,C58),"..")</f>
        <v>1.4804874122502865</v>
      </c>
      <c r="D79" s="60">
        <f>IFERROR(100*_xlfn.RRI(5,D53,D58),"..")</f>
        <v>1.5854785724848108</v>
      </c>
      <c r="E79" s="60">
        <f>IFERROR(100*_xlfn.RRI(5,E53,E58),"..")</f>
        <v>-0.16954144485361589</v>
      </c>
      <c r="F79" s="60">
        <f t="shared" ref="F79:H79" si="15">IFERROR(100*_xlfn.RRI(5,F53,F58),"..")</f>
        <v>1.308435927647067</v>
      </c>
      <c r="G79" s="60">
        <f t="shared" si="15"/>
        <v>1.4804874122502865</v>
      </c>
      <c r="H79" s="60">
        <f t="shared" si="15"/>
        <v>1.5854785724848108</v>
      </c>
    </row>
    <row r="80" spans="1:8" x14ac:dyDescent="0.25">
      <c r="A80" s="24" t="s">
        <v>582</v>
      </c>
      <c r="B80" s="60">
        <f>IFERROR(100*_xlfn.RRI(6,B58,B64),"..")</f>
        <v>1.3007801270640718</v>
      </c>
      <c r="C80" s="60">
        <f>IFERROR(100*_xlfn.RRI(6,C58,C64),"..")</f>
        <v>1.7161913799907724</v>
      </c>
      <c r="D80" s="60">
        <f>IFERROR(100*_xlfn.RRI(6,D58,D64),"..")</f>
        <v>1.4066977686672644</v>
      </c>
      <c r="E80" s="60">
        <f>IFERROR(100*_xlfn.RRI(6,E58,E64),"..")</f>
        <v>-0.40840228806328094</v>
      </c>
      <c r="F80" s="60">
        <f t="shared" ref="F80:H80" si="16">IFERROR(100*_xlfn.RRI(6,F58,F64),"..")</f>
        <v>1.3007801270640718</v>
      </c>
      <c r="G80" s="60">
        <f t="shared" si="16"/>
        <v>1.7161913799907724</v>
      </c>
      <c r="H80" s="60">
        <f t="shared" si="16"/>
        <v>1.4066977686672644</v>
      </c>
    </row>
    <row r="81" spans="1:10" x14ac:dyDescent="0.25">
      <c r="A81" s="24" t="s">
        <v>558</v>
      </c>
      <c r="B81" s="60">
        <f>IFERROR(100*_xlfn.RRI(6,B53,B59),"..")</f>
        <v>1.4178289304136227</v>
      </c>
      <c r="C81" s="60">
        <f>IFERROR(100*_xlfn.RRI(6,C53,C59),"..")</f>
        <v>1.5593191560203223</v>
      </c>
      <c r="D81" s="60">
        <f>IFERROR(100*_xlfn.RRI(6,D53,D59),"..")</f>
        <v>1.6485735152866665</v>
      </c>
      <c r="E81" s="60">
        <f>IFERROR(100*_xlfn.RRI(6,E53,E59),"..")</f>
        <v>-0.13931781621077111</v>
      </c>
      <c r="F81" s="60">
        <f t="shared" ref="F81:H81" si="17">IFERROR(100*_xlfn.RRI(6,F53,F59),"..")</f>
        <v>1.4178289304136227</v>
      </c>
      <c r="G81" s="60">
        <f t="shared" si="17"/>
        <v>1.5593191560203223</v>
      </c>
      <c r="H81" s="60">
        <f t="shared" si="17"/>
        <v>1.6485735152866665</v>
      </c>
    </row>
    <row r="82" spans="1:10" x14ac:dyDescent="0.25">
      <c r="A82" s="24" t="s">
        <v>579</v>
      </c>
      <c r="B82" s="60">
        <f>IFERROR(100*_xlfn.RRI(5,B59,B64),"..")</f>
        <v>1.1681450655722569</v>
      </c>
      <c r="C82" s="60">
        <f>IFERROR(100*_xlfn.RRI(5,C59,C64),"..")</f>
        <v>1.6686170040917325</v>
      </c>
      <c r="D82" s="60">
        <f>IFERROR(100*_xlfn.RRI(5,D59,D64),"..")</f>
        <v>1.295476907072568</v>
      </c>
      <c r="E82" s="60">
        <f>IFERROR(100*_xlfn.RRI(5,E59,E64),"..")</f>
        <v>-0.49225803720664985</v>
      </c>
      <c r="F82" s="60">
        <f t="shared" ref="F82:H82" si="18">IFERROR(100*_xlfn.RRI(5,F59,F64),"..")</f>
        <v>1.1681450655722569</v>
      </c>
      <c r="G82" s="60">
        <f t="shared" si="18"/>
        <v>1.6686170040917325</v>
      </c>
      <c r="H82" s="60">
        <f t="shared" si="18"/>
        <v>1.295476907072568</v>
      </c>
    </row>
    <row r="83" spans="1:10" x14ac:dyDescent="0.25">
      <c r="A83" s="24" t="s">
        <v>466</v>
      </c>
      <c r="B83" s="60">
        <f>IFERROR(100*_xlfn.RRI(43,B21,B64),"..")</f>
        <v>3.2482324448398048</v>
      </c>
      <c r="C83" s="60">
        <f>IFERROR(100*_xlfn.RRI(43,C21,C64),"..")</f>
        <v>3.4908195184013779</v>
      </c>
      <c r="D83" s="60">
        <f>IFERROR(100*_xlfn.RRI(43,D21,D64),"..")</f>
        <v>3.3898155002536789</v>
      </c>
      <c r="E83" s="60">
        <f>IFERROR(100*_xlfn.RRI(43,E21,E64),"..")</f>
        <v>-0.23440443769841002</v>
      </c>
      <c r="F83" s="60">
        <f t="shared" ref="F83:H83" si="19">IFERROR(100*_xlfn.RRI(43,F21,F64),"..")</f>
        <v>3.2482324448398048</v>
      </c>
      <c r="G83" s="60">
        <f t="shared" si="19"/>
        <v>3.4908195184013779</v>
      </c>
      <c r="H83" s="60">
        <f t="shared" si="19"/>
        <v>3.3898155002536789</v>
      </c>
    </row>
    <row r="84" spans="1:10" s="91" customFormat="1" x14ac:dyDescent="0.25">
      <c r="A84" s="91" t="s">
        <v>727</v>
      </c>
      <c r="B84" s="60">
        <f>IFERROR(100*_xlfn.RRI(38,B21,B59),"..")</f>
        <v>3.5250932915532385</v>
      </c>
      <c r="C84" s="60">
        <f>IFERROR(100*_xlfn.RRI(38,C21,C59),"..")</f>
        <v>3.7330018481420923</v>
      </c>
      <c r="D84" s="60">
        <f>IFERROR(100*_xlfn.RRI(38,D21,D59),"..")</f>
        <v>3.6685908870951689</v>
      </c>
      <c r="E84" s="60">
        <f>IFERROR(100*_xlfn.RRI(38,E21,E59),"..")</f>
        <v>-0.20042662690240576</v>
      </c>
      <c r="F84" s="60">
        <f t="shared" ref="F84:H84" si="20">IFERROR(100*_xlfn.RRI(38,F21,F59),"..")</f>
        <v>3.5250932915532385</v>
      </c>
      <c r="G84" s="60">
        <f t="shared" si="20"/>
        <v>3.7330018481420923</v>
      </c>
      <c r="H84" s="60">
        <f t="shared" si="20"/>
        <v>3.6685908870951689</v>
      </c>
      <c r="I84" s="60"/>
      <c r="J84" s="60"/>
    </row>
    <row r="85" spans="1:10" x14ac:dyDescent="0.25">
      <c r="B85" s="60"/>
      <c r="C85" s="60"/>
      <c r="D85" s="60"/>
      <c r="E85" s="60"/>
      <c r="F85" s="60"/>
      <c r="G85" s="60"/>
      <c r="H85" s="60"/>
    </row>
    <row r="86" spans="1:10" x14ac:dyDescent="0.25">
      <c r="A86" s="5" t="s">
        <v>599</v>
      </c>
      <c r="B86" s="60"/>
      <c r="C86" s="60"/>
      <c r="D86" s="60"/>
      <c r="E86" s="60"/>
      <c r="F86" s="60"/>
      <c r="G86" s="60"/>
      <c r="H86" s="60"/>
    </row>
    <row r="87" spans="1:10" x14ac:dyDescent="0.25">
      <c r="A87" s="24" t="s">
        <v>580</v>
      </c>
      <c r="B87" s="60">
        <f>IFERROR(100*_xlfn.RRI(10,B54,B64),"..")</f>
        <v>1.67280403765524</v>
      </c>
      <c r="C87" s="60">
        <f>IFERROR(100*_xlfn.RRI(10,C54,C64),"..")</f>
        <v>1.7445811778431519</v>
      </c>
      <c r="D87" s="60">
        <f>IFERROR(100*_xlfn.RRI(10,D54,D64),"..")</f>
        <v>1.5519204679420806</v>
      </c>
      <c r="E87" s="60">
        <f>IFERROR(100*_xlfn.RRI(10,E54,E64),"..")</f>
        <v>-7.0546400955195931E-2</v>
      </c>
      <c r="F87" s="60">
        <f t="shared" ref="F87:H87" si="21">IFERROR(100*_xlfn.RRI(10,F54,F64),"..")</f>
        <v>1.67280403765524</v>
      </c>
      <c r="G87" s="60">
        <f t="shared" si="21"/>
        <v>1.7445811778431519</v>
      </c>
      <c r="H87" s="60">
        <f t="shared" si="21"/>
        <v>1.5519204679420806</v>
      </c>
    </row>
    <row r="88" spans="1:10" x14ac:dyDescent="0.25">
      <c r="A88" s="24" t="s">
        <v>587</v>
      </c>
      <c r="B88" s="60">
        <f>IFERROR(100*_xlfn.RRI(12,B52,B64),"..")</f>
        <v>1.5294074542807401</v>
      </c>
      <c r="C88" s="60">
        <f>IFERROR(100*_xlfn.RRI(12,C52,C64),"..")</f>
        <v>1.6690276602894683</v>
      </c>
      <c r="D88" s="60">
        <f>IFERROR(100*_xlfn.RRI(12,D52,D64),"..")</f>
        <v>1.5355342571260699</v>
      </c>
      <c r="E88" s="60">
        <f>IFERROR(100*_xlfn.RRI(12,E52,E64),"..")</f>
        <v>-0.13732816101600376</v>
      </c>
      <c r="F88" s="60">
        <f t="shared" ref="F88:H88" si="22">IFERROR(100*_xlfn.RRI(12,F52,F64),"..")</f>
        <v>1.5294074542807401</v>
      </c>
      <c r="G88" s="60">
        <f t="shared" si="22"/>
        <v>1.6690276602894683</v>
      </c>
      <c r="H88" s="60">
        <f t="shared" si="22"/>
        <v>1.5355342571260699</v>
      </c>
    </row>
    <row r="89" spans="1:10" x14ac:dyDescent="0.25">
      <c r="A89" s="24" t="s">
        <v>583</v>
      </c>
      <c r="B89" s="60">
        <f>IFERROR(100*_xlfn.RRI(7,B46,B53),"..")</f>
        <v>2.9597339544703338</v>
      </c>
      <c r="C89" s="60">
        <f>IFERROR(100*_xlfn.RRI(7,C46,C53),"..")</f>
        <v>2.2265789209679587</v>
      </c>
      <c r="D89" s="60">
        <f>IFERROR(100*_xlfn.RRI(7,D46,D53),"..")</f>
        <v>1.9857269475621608</v>
      </c>
      <c r="E89" s="60">
        <f>IFERROR(100*_xlfn.RRI(7,E46,E53),"..")</f>
        <v>0.71718631420620849</v>
      </c>
      <c r="F89" s="60">
        <f t="shared" ref="F89:H89" si="23">IFERROR(100*_xlfn.RRI(7,F46,F53),"..")</f>
        <v>2.9597339544703338</v>
      </c>
      <c r="G89" s="60">
        <f t="shared" si="23"/>
        <v>2.2265789209679587</v>
      </c>
      <c r="H89" s="60">
        <f t="shared" si="23"/>
        <v>1.9857269475621608</v>
      </c>
    </row>
    <row r="90" spans="1:10" x14ac:dyDescent="0.25">
      <c r="A90" s="24" t="s">
        <v>588</v>
      </c>
      <c r="B90" s="60">
        <f>IFERROR(100*_xlfn.RRI(9,B44,B53),"..")</f>
        <v>2.9748844470852021</v>
      </c>
      <c r="C90" s="60">
        <f>IFERROR(100*_xlfn.RRI(9,C44,C53),"..")</f>
        <v>2.310187635841543</v>
      </c>
      <c r="D90" s="60">
        <f>IFERROR(100*_xlfn.RRI(9,D44,D53),"..")</f>
        <v>2.0923443423890964</v>
      </c>
      <c r="E90" s="60">
        <f>IFERROR(100*_xlfn.RRI(9,E44,E53),"..")</f>
        <v>0.6496878039258025</v>
      </c>
      <c r="F90" s="60">
        <f t="shared" ref="F90:H90" si="24">IFERROR(100*_xlfn.RRI(9,F44,F53),"..")</f>
        <v>2.9748844470852021</v>
      </c>
      <c r="G90" s="60">
        <f t="shared" si="24"/>
        <v>2.310187635841543</v>
      </c>
      <c r="H90" s="60">
        <f t="shared" si="24"/>
        <v>2.0923443423890964</v>
      </c>
    </row>
    <row r="91" spans="1:10" x14ac:dyDescent="0.25">
      <c r="A91" s="24" t="s">
        <v>584</v>
      </c>
      <c r="B91" s="60">
        <f>IFERROR(100*_xlfn.RRI(10,B35,B45),"..")</f>
        <v>1.8346072156070647</v>
      </c>
      <c r="C91" s="60">
        <f>IFERROR(100*_xlfn.RRI(10,C35,C45),"..")</f>
        <v>1.98193105760196</v>
      </c>
      <c r="D91" s="60">
        <f>IFERROR(100*_xlfn.RRI(10,D35,D45),"..")</f>
        <v>2.0114604423122184</v>
      </c>
      <c r="E91" s="60">
        <f>IFERROR(100*_xlfn.RRI(10,E35,E45),"..")</f>
        <v>-0.14446072992253534</v>
      </c>
      <c r="F91" s="60">
        <f t="shared" ref="F91:H91" si="25">IFERROR(100*_xlfn.RRI(10,F35,F45),"..")</f>
        <v>1.8346072156070647</v>
      </c>
      <c r="G91" s="60">
        <f t="shared" si="25"/>
        <v>1.98193105760196</v>
      </c>
      <c r="H91" s="60">
        <f t="shared" si="25"/>
        <v>2.0114604423122184</v>
      </c>
    </row>
    <row r="92" spans="1:10" x14ac:dyDescent="0.25">
      <c r="A92" s="24" t="s">
        <v>591</v>
      </c>
      <c r="B92" s="60">
        <f>IFERROR(100*_xlfn.RRI(12,B33,B45),"..")</f>
        <v>2.2059868800766269</v>
      </c>
      <c r="C92" s="60">
        <f>IFERROR(100*_xlfn.RRI(12,C33,C45),"..")</f>
        <v>2.4681821825599748</v>
      </c>
      <c r="D92" s="60">
        <f>IFERROR(100*_xlfn.RRI(12,D33,D45),"..")</f>
        <v>2.4440539322949872</v>
      </c>
      <c r="E92" s="60">
        <f>IFERROR(100*_xlfn.RRI(12,E33,E45),"..")</f>
        <v>-0.25587972470929587</v>
      </c>
      <c r="F92" s="60">
        <f t="shared" ref="F92:H92" si="26">IFERROR(100*_xlfn.RRI(12,F33,F45),"..")</f>
        <v>2.2059868800766269</v>
      </c>
      <c r="G92" s="60">
        <f t="shared" si="26"/>
        <v>2.4681821825599748</v>
      </c>
      <c r="H92" s="60">
        <f t="shared" si="26"/>
        <v>2.4440539322949872</v>
      </c>
    </row>
    <row r="93" spans="1:10" x14ac:dyDescent="0.25">
      <c r="A93" s="24" t="s">
        <v>585</v>
      </c>
      <c r="B93" s="60">
        <f>IFERROR(100*_xlfn.RRI(7,B27,B34),"..")</f>
        <v>4.2599600920693259</v>
      </c>
      <c r="C93" s="60">
        <f>IFERROR(100*_xlfn.RRI(7,C27,C34),"..")</f>
        <v>4.5177118405770544</v>
      </c>
      <c r="D93" s="60">
        <f>IFERROR(100*_xlfn.RRI(7,D27,D34),"..")</f>
        <v>4.6039970985011669</v>
      </c>
      <c r="E93" s="60">
        <f>IFERROR(100*_xlfn.RRI(7,E27,E34),"..")</f>
        <v>-0.24661059256718687</v>
      </c>
      <c r="F93" s="60">
        <f t="shared" ref="F93:H93" si="27">IFERROR(100*_xlfn.RRI(7,F27,F34),"..")</f>
        <v>4.2599600920693259</v>
      </c>
      <c r="G93" s="60">
        <f t="shared" si="27"/>
        <v>4.5177118405770544</v>
      </c>
      <c r="H93" s="60">
        <f t="shared" si="27"/>
        <v>4.6039970985011669</v>
      </c>
    </row>
    <row r="94" spans="1:10" x14ac:dyDescent="0.25">
      <c r="A94" s="24" t="s">
        <v>589</v>
      </c>
      <c r="B94" s="60">
        <f>IFERROR(100*_xlfn.RRI(9,B25,B34),"..")</f>
        <v>5.4220182899305636</v>
      </c>
      <c r="C94" s="60">
        <f>IFERROR(100*_xlfn.RRI(9,C25,C34),"..")</f>
        <v>6.0731425859614774</v>
      </c>
      <c r="D94" s="60">
        <f>IFERROR(100*_xlfn.RRI(9,D25,D34),"..")</f>
        <v>6.0096255822349676</v>
      </c>
      <c r="E94" s="60">
        <f>IFERROR(100*_xlfn.RRI(9,E25,E34),"..")</f>
        <v>-0.61384463602862649</v>
      </c>
      <c r="F94" s="60">
        <f t="shared" ref="F94:H94" si="28">IFERROR(100*_xlfn.RRI(9,F25,F34),"..")</f>
        <v>5.4220182899305636</v>
      </c>
      <c r="G94" s="60">
        <f t="shared" si="28"/>
        <v>6.0731425859614774</v>
      </c>
      <c r="H94" s="60">
        <f t="shared" si="28"/>
        <v>6.0096255822349676</v>
      </c>
    </row>
    <row r="95" spans="1:10" x14ac:dyDescent="0.25">
      <c r="A95" s="24" t="s">
        <v>586</v>
      </c>
      <c r="B95" s="60">
        <f>IFERROR(100*_xlfn.RRI(4,B22,B26),"..")</f>
        <v>9.243593994325817</v>
      </c>
      <c r="C95" s="60">
        <f>IFERROR(100*_xlfn.RRI(4,C22,C26),"..")</f>
        <v>10.170794250065684</v>
      </c>
      <c r="D95" s="60">
        <f>IFERROR(100*_xlfn.RRI(4,D22,D26),"..")</f>
        <v>9.7540401239218699</v>
      </c>
      <c r="E95" s="60">
        <f>IFERROR(100*_xlfn.RRI(4,E22,E26),"..")</f>
        <v>-0.84160258810089816</v>
      </c>
      <c r="F95" s="60">
        <f t="shared" ref="F95:H95" si="29">IFERROR(100*_xlfn.RRI(4,F22,F26),"..")</f>
        <v>9.243593994325817</v>
      </c>
      <c r="G95" s="60">
        <f t="shared" si="29"/>
        <v>10.170794250065684</v>
      </c>
      <c r="H95" s="60">
        <f t="shared" si="29"/>
        <v>9.7540401239218699</v>
      </c>
    </row>
    <row r="96" spans="1:10" x14ac:dyDescent="0.25">
      <c r="A96" s="24" t="s">
        <v>590</v>
      </c>
      <c r="B96" s="60">
        <f>IFERROR(100*_xlfn.RRI(6,B20,B26),"..")</f>
        <v>8.8723945965405004</v>
      </c>
      <c r="C96" s="60">
        <f>IFERROR(100*_xlfn.RRI(6,C20,C26),"..")</f>
        <v>9.3203969991707769</v>
      </c>
      <c r="D96" s="60">
        <f>IFERROR(100*_xlfn.RRI(6,D20,D26),"..")</f>
        <v>9.4809378395068542</v>
      </c>
      <c r="E96" s="60">
        <f>IFERROR(100*_xlfn.RRI(6,E20,E26),"..")</f>
        <v>-0.40980678348037092</v>
      </c>
      <c r="F96" s="60">
        <f t="shared" ref="F96:H96" si="30">IFERROR(100*_xlfn.RRI(6,F20,F26),"..")</f>
        <v>8.8723945965405004</v>
      </c>
      <c r="G96" s="60">
        <f t="shared" si="30"/>
        <v>9.3203969991707769</v>
      </c>
      <c r="H96" s="60">
        <f t="shared" si="30"/>
        <v>9.4809378395068542</v>
      </c>
    </row>
    <row r="97" spans="1:13" x14ac:dyDescent="0.25">
      <c r="A97" s="5"/>
      <c r="B97" s="60"/>
      <c r="C97" s="60"/>
      <c r="D97" s="60"/>
      <c r="E97" s="60"/>
      <c r="F97" s="60"/>
      <c r="G97" s="60"/>
      <c r="H97" s="60"/>
    </row>
    <row r="98" spans="1:13" x14ac:dyDescent="0.25">
      <c r="A98" s="5" t="s">
        <v>601</v>
      </c>
      <c r="B98" s="60"/>
      <c r="C98" s="56"/>
      <c r="D98" s="60"/>
      <c r="E98" s="60"/>
      <c r="F98" s="60"/>
      <c r="G98" s="60"/>
      <c r="H98" s="60"/>
    </row>
    <row r="99" spans="1:13" x14ac:dyDescent="0.25">
      <c r="A99" s="24" t="s">
        <v>500</v>
      </c>
      <c r="B99" s="60">
        <f>IFERROR(100*_xlfn.RRI(20,B6,B26),"..")</f>
        <v>6.5915844738401841</v>
      </c>
      <c r="C99" s="60">
        <f>IFERROR(100*_xlfn.RRI(20,C6,C26),"..")</f>
        <v>5.9095876924875945</v>
      </c>
      <c r="D99" s="60">
        <f>IFERROR(100*_xlfn.RRI(20,D6,D26),"..")</f>
        <v>6.5351966214340473</v>
      </c>
      <c r="E99" s="60">
        <f>IFERROR(100*_xlfn.RRI(20,E6,E26),"..")</f>
        <v>0.64394243827365916</v>
      </c>
      <c r="F99" s="60">
        <f t="shared" ref="F99:H99" si="31">IFERROR(100*_xlfn.RRI(20,F6,F26),"..")</f>
        <v>6.5915844738401841</v>
      </c>
      <c r="G99" s="60">
        <f t="shared" si="31"/>
        <v>5.9095876924875945</v>
      </c>
      <c r="H99" s="60">
        <f t="shared" si="31"/>
        <v>6.5351966214340473</v>
      </c>
    </row>
    <row r="100" spans="1:13" x14ac:dyDescent="0.25">
      <c r="A100" s="24" t="s">
        <v>501</v>
      </c>
      <c r="B100" s="60">
        <f>IFERROR(100*_xlfn.RRI(19,B26,B45),"..")</f>
        <v>3.1604707616583516</v>
      </c>
      <c r="C100" s="60">
        <f>IFERROR(100*_xlfn.RRI(19,C26,C45),"..")</f>
        <v>3.5135038245099226</v>
      </c>
      <c r="D100" s="60">
        <f>IFERROR(100*_xlfn.RRI(19,D26,D45),"..")</f>
        <v>3.5351365106715882</v>
      </c>
      <c r="E100" s="60">
        <f>IFERROR(100*_xlfn.RRI(19,E26,E45),"..")</f>
        <v>-0.34105024929895755</v>
      </c>
      <c r="F100" s="60">
        <f t="shared" ref="F100:H100" si="32">IFERROR(100*_xlfn.RRI(19,F26,F45),"..")</f>
        <v>3.1604707616583516</v>
      </c>
      <c r="G100" s="60">
        <f t="shared" si="32"/>
        <v>3.5135038245099226</v>
      </c>
      <c r="H100" s="60">
        <f t="shared" si="32"/>
        <v>3.5351365106715882</v>
      </c>
    </row>
    <row r="101" spans="1:13" x14ac:dyDescent="0.25">
      <c r="A101" s="24" t="s">
        <v>526</v>
      </c>
      <c r="B101" s="60">
        <f>IFERROR(100*_xlfn.RRI(14,B42,B56),"..")</f>
        <v>2.2859615171336722</v>
      </c>
      <c r="C101" s="60">
        <f>IFERROR(100*_xlfn.RRI(14,C42,C56),"..")</f>
        <v>2.0377252085556741</v>
      </c>
      <c r="D101" s="60">
        <f>IFERROR(100*_xlfn.RRI(14,D42,D56),"..")</f>
        <v>1.9057396194324117</v>
      </c>
      <c r="E101" s="60">
        <f>IFERROR(100*_xlfn.RRI(14,E42,E56),"..")</f>
        <v>0.24327895204505623</v>
      </c>
      <c r="F101" s="60">
        <f t="shared" ref="F101:H101" si="33">IFERROR(100*_xlfn.RRI(14,F42,F56),"..")</f>
        <v>2.2859615171336722</v>
      </c>
      <c r="G101" s="60">
        <f t="shared" si="33"/>
        <v>2.0377252085556741</v>
      </c>
      <c r="H101" s="60">
        <f t="shared" si="33"/>
        <v>1.9057396194324117</v>
      </c>
    </row>
    <row r="102" spans="1:13" x14ac:dyDescent="0.25">
      <c r="A102" s="24" t="s">
        <v>558</v>
      </c>
      <c r="B102" s="60">
        <f>IFERROR(100*_xlfn.RRI(6,B53,B59),"..")</f>
        <v>1.4178289304136227</v>
      </c>
      <c r="C102" s="60">
        <f>IFERROR(100*_xlfn.RRI(6,C53,C59),"..")</f>
        <v>1.5593191560203223</v>
      </c>
      <c r="D102" s="60">
        <f>IFERROR(100*_xlfn.RRI(6,D53,D59),"..")</f>
        <v>1.6485735152866665</v>
      </c>
      <c r="E102" s="60">
        <f>IFERROR(100*_xlfn.RRI(6,E53,E59),"..")</f>
        <v>-0.13931781621077111</v>
      </c>
      <c r="F102" s="60">
        <f t="shared" ref="F102:H102" si="34">IFERROR(100*_xlfn.RRI(6,F53,F59),"..")</f>
        <v>1.4178289304136227</v>
      </c>
      <c r="G102" s="60">
        <f t="shared" si="34"/>
        <v>1.5593191560203223</v>
      </c>
      <c r="H102" s="60">
        <f t="shared" si="34"/>
        <v>1.6485735152866665</v>
      </c>
    </row>
    <row r="103" spans="1:13" x14ac:dyDescent="0.25">
      <c r="A103" s="24" t="s">
        <v>579</v>
      </c>
      <c r="B103" s="60">
        <f>IFERROR(100*_xlfn.RRI(5,B59,B64),"..")</f>
        <v>1.1681450655722569</v>
      </c>
      <c r="C103" s="60">
        <f>IFERROR(100*_xlfn.RRI(5,C59,C64),"..")</f>
        <v>1.6686170040917325</v>
      </c>
      <c r="D103" s="60">
        <f>IFERROR(100*_xlfn.RRI(5,D59,D64),"..")</f>
        <v>1.295476907072568</v>
      </c>
      <c r="E103" s="60">
        <f>IFERROR(100*_xlfn.RRI(5,E59,E64),"..")</f>
        <v>-0.49225803720664985</v>
      </c>
      <c r="F103" s="60">
        <f t="shared" ref="F103:H103" si="35">IFERROR(100*_xlfn.RRI(5,F59,F64),"..")</f>
        <v>1.1681450655722569</v>
      </c>
      <c r="G103" s="60">
        <f t="shared" si="35"/>
        <v>1.6686170040917325</v>
      </c>
      <c r="H103" s="60">
        <f t="shared" si="35"/>
        <v>1.295476907072568</v>
      </c>
    </row>
    <row r="104" spans="1:13" x14ac:dyDescent="0.25">
      <c r="A104" s="24" t="s">
        <v>658</v>
      </c>
    </row>
    <row r="105" spans="1:13" x14ac:dyDescent="0.25">
      <c r="B105" s="60"/>
      <c r="D105" s="60"/>
    </row>
    <row r="106" spans="1:13" s="105" customFormat="1" ht="30" x14ac:dyDescent="0.25">
      <c r="A106" s="153" t="s">
        <v>893</v>
      </c>
      <c r="B106" s="178"/>
      <c r="C106" s="178"/>
      <c r="D106" s="178"/>
      <c r="E106" s="178"/>
      <c r="F106" s="151"/>
      <c r="G106" s="164"/>
      <c r="H106" s="164"/>
      <c r="I106" s="164"/>
      <c r="J106" s="151"/>
      <c r="K106" s="151"/>
      <c r="L106" s="151"/>
      <c r="M106" s="151"/>
    </row>
    <row r="107" spans="1:13" s="105" customFormat="1" ht="31.5" customHeight="1" x14ac:dyDescent="0.25">
      <c r="A107" s="162"/>
      <c r="B107" s="178" t="s">
        <v>894</v>
      </c>
      <c r="C107" s="178"/>
      <c r="D107" s="178"/>
      <c r="E107" s="178"/>
      <c r="F107" s="151"/>
      <c r="G107" s="164"/>
      <c r="H107" s="164"/>
      <c r="I107" s="164"/>
      <c r="J107" s="151"/>
      <c r="K107" s="151"/>
      <c r="L107" s="151"/>
      <c r="M107" s="151"/>
    </row>
    <row r="108" spans="1:13" s="107" customFormat="1" ht="31.5" customHeight="1" x14ac:dyDescent="0.25">
      <c r="A108" s="162"/>
      <c r="B108" s="178" t="s">
        <v>895</v>
      </c>
      <c r="C108" s="178"/>
      <c r="D108" s="178"/>
      <c r="E108" s="178"/>
    </row>
    <row r="109" spans="1:13" s="104" customFormat="1" ht="14.25" customHeight="1" x14ac:dyDescent="0.25">
      <c r="A109" s="151"/>
      <c r="B109" s="178"/>
      <c r="C109" s="178"/>
      <c r="D109" s="178"/>
      <c r="E109" s="178"/>
    </row>
    <row r="110" spans="1:13" s="105" customFormat="1" ht="30" x14ac:dyDescent="0.25">
      <c r="A110" s="153" t="s">
        <v>1107</v>
      </c>
      <c r="B110" s="178"/>
      <c r="C110" s="178"/>
      <c r="D110" s="178"/>
      <c r="E110" s="178"/>
      <c r="F110" s="104"/>
      <c r="G110" s="164"/>
      <c r="H110" s="164"/>
      <c r="I110" s="164"/>
      <c r="J110" s="104"/>
      <c r="K110" s="104"/>
      <c r="L110" s="104"/>
      <c r="M110" s="104"/>
    </row>
    <row r="111" spans="1:13" s="105" customFormat="1" ht="35.25" customHeight="1" x14ac:dyDescent="0.25">
      <c r="A111" s="162"/>
      <c r="B111" s="178" t="s">
        <v>909</v>
      </c>
      <c r="C111" s="178"/>
      <c r="D111" s="178"/>
      <c r="E111" s="178"/>
      <c r="F111" s="54"/>
      <c r="G111" s="164"/>
      <c r="H111" s="164"/>
      <c r="I111" s="164"/>
    </row>
    <row r="112" spans="1:13" s="105" customFormat="1" ht="35.25" customHeight="1" x14ac:dyDescent="0.25">
      <c r="A112" s="162"/>
      <c r="B112" s="178" t="s">
        <v>855</v>
      </c>
      <c r="C112" s="178"/>
      <c r="D112" s="178"/>
      <c r="E112" s="178"/>
      <c r="F112" s="54"/>
      <c r="G112" s="164"/>
      <c r="H112" s="164"/>
      <c r="I112" s="164"/>
    </row>
    <row r="113" spans="1:9" s="105" customFormat="1" ht="46.5" customHeight="1" x14ac:dyDescent="0.25">
      <c r="A113" s="162"/>
      <c r="B113" s="178" t="s">
        <v>856</v>
      </c>
      <c r="C113" s="178"/>
      <c r="D113" s="178"/>
      <c r="E113" s="178"/>
      <c r="F113" s="54"/>
      <c r="G113" s="164"/>
      <c r="H113" s="164"/>
      <c r="I113" s="164"/>
    </row>
    <row r="114" spans="1:9" s="105" customFormat="1" ht="14.25" customHeight="1" x14ac:dyDescent="0.25">
      <c r="A114" s="162"/>
      <c r="B114" s="178"/>
      <c r="C114" s="178"/>
      <c r="D114" s="178"/>
      <c r="E114" s="178"/>
      <c r="F114" s="54"/>
      <c r="G114" s="164"/>
      <c r="H114" s="164"/>
      <c r="I114" s="164"/>
    </row>
    <row r="115" spans="1:9" s="105" customFormat="1" ht="19.5" customHeight="1" x14ac:dyDescent="0.25">
      <c r="A115" s="153" t="s">
        <v>857</v>
      </c>
      <c r="B115" s="178"/>
      <c r="C115" s="178"/>
      <c r="D115" s="178"/>
      <c r="E115" s="178"/>
      <c r="F115" s="54"/>
      <c r="G115" s="164"/>
      <c r="H115" s="164"/>
      <c r="I115" s="164"/>
    </row>
    <row r="116" spans="1:9" s="105" customFormat="1" ht="14.25" customHeight="1" x14ac:dyDescent="0.25">
      <c r="A116" s="162"/>
      <c r="B116" s="178" t="s">
        <v>858</v>
      </c>
      <c r="C116" s="178"/>
      <c r="D116" s="178"/>
      <c r="E116" s="178"/>
      <c r="F116" s="54"/>
      <c r="G116" s="164"/>
      <c r="H116" s="164"/>
      <c r="I116" s="164"/>
    </row>
    <row r="117" spans="1:9" s="105" customFormat="1" ht="14.25" customHeight="1" x14ac:dyDescent="0.25">
      <c r="A117" s="162"/>
      <c r="B117" s="178" t="s">
        <v>859</v>
      </c>
      <c r="C117" s="178"/>
      <c r="D117" s="178"/>
      <c r="E117" s="178"/>
      <c r="F117" s="54"/>
      <c r="G117" s="164"/>
      <c r="H117" s="164"/>
      <c r="I117" s="164"/>
    </row>
    <row r="118" spans="1:9" s="105" customFormat="1" ht="14.25" customHeight="1" x14ac:dyDescent="0.25">
      <c r="A118" s="162"/>
      <c r="B118" s="178" t="s">
        <v>860</v>
      </c>
      <c r="C118" s="178"/>
      <c r="D118" s="178"/>
      <c r="E118" s="178"/>
      <c r="F118" s="54"/>
      <c r="G118" s="164"/>
      <c r="H118" s="164"/>
      <c r="I118" s="164"/>
    </row>
    <row r="119" spans="1:9" s="105" customFormat="1" ht="32.25" customHeight="1" x14ac:dyDescent="0.25">
      <c r="A119" s="162"/>
      <c r="B119" s="178" t="s">
        <v>861</v>
      </c>
      <c r="C119" s="178"/>
      <c r="D119" s="178"/>
      <c r="E119" s="178"/>
      <c r="F119" s="54"/>
      <c r="G119" s="164"/>
      <c r="H119" s="164"/>
      <c r="I119" s="164"/>
    </row>
    <row r="120" spans="1:9" x14ac:dyDescent="0.25">
      <c r="A120" s="4"/>
      <c r="B120" s="178" t="s">
        <v>858</v>
      </c>
      <c r="C120" s="178"/>
      <c r="D120" s="178"/>
      <c r="E120" s="178"/>
    </row>
    <row r="121" spans="1:9" x14ac:dyDescent="0.25">
      <c r="A121" s="4"/>
      <c r="B121" s="178" t="s">
        <v>859</v>
      </c>
      <c r="C121" s="178"/>
      <c r="D121" s="178"/>
      <c r="E121" s="178"/>
    </row>
    <row r="122" spans="1:9" x14ac:dyDescent="0.25">
      <c r="A122" s="4"/>
      <c r="B122" s="178" t="s">
        <v>860</v>
      </c>
      <c r="C122" s="178"/>
      <c r="D122" s="178"/>
      <c r="E122" s="178"/>
    </row>
    <row r="123" spans="1:9" x14ac:dyDescent="0.25">
      <c r="A123" s="4"/>
      <c r="B123" s="178" t="s">
        <v>861</v>
      </c>
      <c r="C123" s="178"/>
      <c r="D123" s="178"/>
      <c r="E123" s="178"/>
    </row>
    <row r="124" spans="1:9" x14ac:dyDescent="0.25">
      <c r="A124" s="4"/>
      <c r="B124" s="4"/>
      <c r="C124" s="4"/>
      <c r="D124" s="4"/>
      <c r="E124" s="4"/>
    </row>
    <row r="125" spans="1:9" x14ac:dyDescent="0.25">
      <c r="A125" s="164"/>
      <c r="B125" s="164"/>
      <c r="C125" s="164"/>
      <c r="D125" s="164"/>
      <c r="E125" s="164"/>
      <c r="F125" s="164"/>
    </row>
    <row r="126" spans="1:9" x14ac:dyDescent="0.25">
      <c r="A126" s="164"/>
      <c r="B126" s="180"/>
      <c r="C126" s="180"/>
      <c r="D126" s="180"/>
      <c r="E126" s="180"/>
      <c r="F126" s="164"/>
    </row>
    <row r="127" spans="1:9" x14ac:dyDescent="0.25">
      <c r="A127" s="164"/>
      <c r="B127" s="164"/>
      <c r="C127" s="164"/>
      <c r="D127" s="164"/>
      <c r="E127" s="164"/>
      <c r="F127" s="164"/>
    </row>
    <row r="128" spans="1:9" x14ac:dyDescent="0.25">
      <c r="A128" s="164"/>
      <c r="B128" s="164"/>
      <c r="C128" s="164"/>
      <c r="D128" s="164"/>
      <c r="E128" s="164"/>
      <c r="F128" s="164"/>
    </row>
    <row r="129" spans="1:6" x14ac:dyDescent="0.25">
      <c r="A129" s="164"/>
      <c r="B129" s="164"/>
      <c r="C129" s="164"/>
      <c r="D129" s="164"/>
      <c r="E129" s="164"/>
      <c r="F129" s="164"/>
    </row>
    <row r="130" spans="1:6" x14ac:dyDescent="0.25">
      <c r="A130" s="164"/>
      <c r="B130" s="164"/>
      <c r="C130" s="164"/>
      <c r="D130" s="164"/>
      <c r="E130" s="164"/>
      <c r="F130" s="164"/>
    </row>
    <row r="131" spans="1:6" x14ac:dyDescent="0.25">
      <c r="A131" s="164"/>
      <c r="B131" s="164"/>
      <c r="C131" s="164"/>
      <c r="D131" s="164"/>
      <c r="E131" s="164"/>
      <c r="F131" s="164"/>
    </row>
    <row r="132" spans="1:6" x14ac:dyDescent="0.25">
      <c r="A132" s="164"/>
      <c r="B132" s="164"/>
      <c r="C132" s="164"/>
      <c r="D132" s="164"/>
      <c r="E132" s="164"/>
      <c r="F132" s="164"/>
    </row>
    <row r="133" spans="1:6" x14ac:dyDescent="0.25">
      <c r="A133" s="164"/>
      <c r="B133" s="164"/>
      <c r="C133" s="164"/>
      <c r="D133" s="164"/>
      <c r="E133" s="164"/>
      <c r="F133" s="164"/>
    </row>
    <row r="134" spans="1:6" x14ac:dyDescent="0.25">
      <c r="A134" s="164"/>
      <c r="B134" s="164"/>
      <c r="C134" s="164"/>
      <c r="D134" s="164"/>
      <c r="E134" s="164"/>
      <c r="F134" s="164"/>
    </row>
    <row r="135" spans="1:6" x14ac:dyDescent="0.25">
      <c r="A135" s="164"/>
      <c r="B135" s="164"/>
      <c r="C135" s="164"/>
      <c r="D135" s="164"/>
      <c r="E135" s="164"/>
      <c r="F135" s="164"/>
    </row>
  </sheetData>
  <mergeCells count="19">
    <mergeCell ref="B121:E121"/>
    <mergeCell ref="B122:E122"/>
    <mergeCell ref="B123:E123"/>
    <mergeCell ref="B126:E126"/>
    <mergeCell ref="B107:E107"/>
    <mergeCell ref="B108:E108"/>
    <mergeCell ref="B115:E115"/>
    <mergeCell ref="B116:E116"/>
    <mergeCell ref="B117:E117"/>
    <mergeCell ref="B120:E120"/>
    <mergeCell ref="B113:E113"/>
    <mergeCell ref="B114:E114"/>
    <mergeCell ref="B118:E118"/>
    <mergeCell ref="B119:E119"/>
    <mergeCell ref="B106:E106"/>
    <mergeCell ref="B109:E109"/>
    <mergeCell ref="B110:E110"/>
    <mergeCell ref="B111:E111"/>
    <mergeCell ref="B112:E1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1ADB6-7497-4EFE-9647-5DB968D8B5FE}">
  <dimension ref="A1:P134"/>
  <sheetViews>
    <sheetView workbookViewId="0">
      <pane xSplit="1" ySplit="6" topLeftCell="B7" activePane="bottomRight" state="frozen"/>
      <selection pane="topRight" activeCell="B1" sqref="B1"/>
      <selection pane="bottomLeft" activeCell="A7" sqref="A7"/>
      <selection pane="bottomRight" activeCell="B7" sqref="B7"/>
    </sheetView>
  </sheetViews>
  <sheetFormatPr defaultColWidth="9.140625" defaultRowHeight="15" x14ac:dyDescent="0.25"/>
  <cols>
    <col min="1" max="1" width="14.42578125" style="24" customWidth="1"/>
    <col min="2" max="2" width="16.7109375" style="100" customWidth="1"/>
    <col min="3" max="3" width="16.7109375" style="24" customWidth="1"/>
    <col min="4" max="4" width="16.7109375" style="105" customWidth="1"/>
    <col min="5" max="6" width="16.7109375" customWidth="1"/>
    <col min="8" max="8" width="10.7109375" customWidth="1"/>
    <col min="10" max="10" width="16.7109375" customWidth="1"/>
    <col min="11" max="11" width="20.85546875" style="24" customWidth="1"/>
    <col min="12" max="13" width="16.7109375" style="24" customWidth="1"/>
    <col min="14" max="16384" width="9.140625" style="24"/>
  </cols>
  <sheetData>
    <row r="1" spans="1:9" x14ac:dyDescent="0.25">
      <c r="A1" s="24" t="s">
        <v>875</v>
      </c>
    </row>
    <row r="2" spans="1:9" ht="120" x14ac:dyDescent="0.25">
      <c r="A2" s="48" t="s">
        <v>445</v>
      </c>
      <c r="B2" s="48" t="s">
        <v>774</v>
      </c>
      <c r="C2" s="6" t="s">
        <v>775</v>
      </c>
      <c r="D2" s="6" t="s">
        <v>767</v>
      </c>
      <c r="E2" s="6" t="s">
        <v>768</v>
      </c>
      <c r="F2" s="6" t="s">
        <v>806</v>
      </c>
    </row>
    <row r="3" spans="1:9" x14ac:dyDescent="0.25">
      <c r="A3" s="54" t="s">
        <v>19</v>
      </c>
      <c r="B3" s="54" t="s">
        <v>225</v>
      </c>
      <c r="C3" s="54" t="s">
        <v>227</v>
      </c>
      <c r="D3" s="54" t="s">
        <v>796</v>
      </c>
      <c r="E3" s="7" t="s">
        <v>913</v>
      </c>
      <c r="F3" s="7" t="s">
        <v>224</v>
      </c>
    </row>
    <row r="4" spans="1:9" s="100" customFormat="1" ht="30" x14ac:dyDescent="0.25">
      <c r="A4" s="54" t="s">
        <v>826</v>
      </c>
      <c r="B4" s="54" t="s">
        <v>730</v>
      </c>
      <c r="C4" s="54" t="s">
        <v>731</v>
      </c>
      <c r="D4" s="54" t="s">
        <v>766</v>
      </c>
      <c r="E4" s="54" t="s">
        <v>766</v>
      </c>
      <c r="F4" s="93" t="s">
        <v>804</v>
      </c>
    </row>
    <row r="5" spans="1:9" s="105" customFormat="1" ht="30" x14ac:dyDescent="0.25">
      <c r="A5" s="54" t="s">
        <v>825</v>
      </c>
      <c r="B5" s="93" t="s">
        <v>732</v>
      </c>
      <c r="C5" s="93" t="s">
        <v>736</v>
      </c>
      <c r="D5" s="54" t="s">
        <v>802</v>
      </c>
      <c r="E5" s="54" t="s">
        <v>803</v>
      </c>
      <c r="F5" s="7" t="s">
        <v>805</v>
      </c>
    </row>
    <row r="6" spans="1:9" s="105" customFormat="1" ht="45" x14ac:dyDescent="0.25">
      <c r="A6" s="93" t="s">
        <v>897</v>
      </c>
      <c r="B6" s="93" t="s">
        <v>901</v>
      </c>
      <c r="C6" s="93" t="s">
        <v>902</v>
      </c>
      <c r="D6" s="54"/>
      <c r="E6" s="54"/>
      <c r="F6" s="54"/>
    </row>
    <row r="7" spans="1:9" x14ac:dyDescent="0.25">
      <c r="A7" s="24">
        <v>1961</v>
      </c>
      <c r="B7" s="79">
        <f>B8*('36-10-0254-01'!D10/'36-10-0254-01'!D11)</f>
        <v>21190.892047418609</v>
      </c>
      <c r="C7" s="79">
        <f>C8*('36-10-0303-01'!F10/'36-10-0303-01'!F11)</f>
        <v>24445.178626928166</v>
      </c>
      <c r="D7" s="7" t="s">
        <v>213</v>
      </c>
      <c r="E7" s="7" t="s">
        <v>213</v>
      </c>
      <c r="F7" s="122">
        <f>'36-10-0298-01'!B7/1000</f>
        <v>21183.422999999999</v>
      </c>
      <c r="I7" s="154">
        <f>B7/C7</f>
        <v>0.86687409287634654</v>
      </c>
    </row>
    <row r="8" spans="1:9" x14ac:dyDescent="0.25">
      <c r="A8" s="24">
        <v>1962</v>
      </c>
      <c r="B8" s="79">
        <f>B9*('36-10-0254-01'!D11/'36-10-0254-01'!D12)</f>
        <v>22792.412920148839</v>
      </c>
      <c r="C8" s="79">
        <f>C9*('36-10-0303-01'!F11/'36-10-0303-01'!F12)</f>
        <v>26102.09134199841</v>
      </c>
      <c r="D8" s="7" t="s">
        <v>213</v>
      </c>
      <c r="E8" s="7" t="s">
        <v>213</v>
      </c>
      <c r="F8" s="122">
        <f>'36-10-0298-01'!B8/1000</f>
        <v>22784.811000000002</v>
      </c>
      <c r="I8" s="154">
        <f t="shared" ref="I8:I65" si="0">B8/C8</f>
        <v>0.8732025576615664</v>
      </c>
    </row>
    <row r="9" spans="1:9" x14ac:dyDescent="0.25">
      <c r="A9" s="24">
        <v>1963</v>
      </c>
      <c r="B9" s="79">
        <f>B10*('36-10-0254-01'!D12/'36-10-0254-01'!D13)</f>
        <v>24325.911669615078</v>
      </c>
      <c r="C9" s="79">
        <f>C10*('36-10-0303-01'!F12/'36-10-0303-01'!F13)</f>
        <v>27775.214695523919</v>
      </c>
      <c r="D9" s="7" t="s">
        <v>213</v>
      </c>
      <c r="E9" s="7" t="s">
        <v>213</v>
      </c>
      <c r="F9" s="122">
        <f>'36-10-0298-01'!B9/1000</f>
        <v>24318.857</v>
      </c>
      <c r="I9" s="154">
        <f t="shared" si="0"/>
        <v>0.87581363227177111</v>
      </c>
    </row>
    <row r="10" spans="1:9" x14ac:dyDescent="0.25">
      <c r="A10" s="24">
        <v>1964</v>
      </c>
      <c r="B10" s="79">
        <f>B11*('36-10-0254-01'!D13/'36-10-0254-01'!D14)</f>
        <v>26588.647593485024</v>
      </c>
      <c r="C10" s="79">
        <f>C11*('36-10-0303-01'!F13/'36-10-0303-01'!F14)</f>
        <v>30221.977486027055</v>
      </c>
      <c r="D10" s="7" t="s">
        <v>213</v>
      </c>
      <c r="E10" s="7" t="s">
        <v>213</v>
      </c>
      <c r="F10" s="122">
        <f>'36-10-0298-01'!B10/1000</f>
        <v>26580.438999999998</v>
      </c>
      <c r="I10" s="154">
        <f t="shared" si="0"/>
        <v>0.87977855207450018</v>
      </c>
    </row>
    <row r="11" spans="1:9" x14ac:dyDescent="0.25">
      <c r="A11" s="24">
        <v>1965</v>
      </c>
      <c r="B11" s="79">
        <f>B12*('36-10-0254-01'!D14/'36-10-0254-01'!D15)</f>
        <v>29639.639886943616</v>
      </c>
      <c r="C11" s="79">
        <f>C12*('36-10-0303-01'!F14/'36-10-0303-01'!F15)</f>
        <v>33486.805083483494</v>
      </c>
      <c r="D11" s="7" t="s">
        <v>213</v>
      </c>
      <c r="E11" s="7" t="s">
        <v>213</v>
      </c>
      <c r="F11" s="122">
        <f>'36-10-0298-01'!B11/1000</f>
        <v>29629.572</v>
      </c>
      <c r="I11" s="154">
        <f t="shared" si="0"/>
        <v>0.88511399678324665</v>
      </c>
    </row>
    <row r="12" spans="1:9" x14ac:dyDescent="0.25">
      <c r="A12" s="24">
        <v>1966</v>
      </c>
      <c r="B12" s="79">
        <f>B13*('36-10-0254-01'!D15/'36-10-0254-01'!D16)</f>
        <v>33518.901563675558</v>
      </c>
      <c r="C12" s="79">
        <f>C13*('36-10-0303-01'!F15/'36-10-0303-01'!F16)</f>
        <v>37769.025182561352</v>
      </c>
      <c r="D12" s="7" t="s">
        <v>213</v>
      </c>
      <c r="E12" s="7" t="s">
        <v>213</v>
      </c>
      <c r="F12" s="122">
        <f>'36-10-0298-01'!B12/1000</f>
        <v>33507.385999999999</v>
      </c>
      <c r="I12" s="154">
        <f t="shared" si="0"/>
        <v>0.88747065622312771</v>
      </c>
    </row>
    <row r="13" spans="1:9" x14ac:dyDescent="0.25">
      <c r="A13" s="24">
        <v>1967</v>
      </c>
      <c r="B13" s="79">
        <f>B14*('36-10-0254-01'!D16/'36-10-0254-01'!D17)</f>
        <v>37079.059456271993</v>
      </c>
      <c r="C13" s="79">
        <f>C14*('36-10-0303-01'!F16/'36-10-0303-01'!F17)</f>
        <v>41611.474820916002</v>
      </c>
      <c r="D13" s="7" t="s">
        <v>213</v>
      </c>
      <c r="E13" s="7" t="s">
        <v>213</v>
      </c>
      <c r="F13" s="122">
        <f>'36-10-0298-01'!B13/1000</f>
        <v>37065.828000000001</v>
      </c>
      <c r="I13" s="154">
        <f t="shared" si="0"/>
        <v>0.89107775237118503</v>
      </c>
    </row>
    <row r="14" spans="1:9" x14ac:dyDescent="0.25">
      <c r="A14" s="24">
        <v>1968</v>
      </c>
      <c r="B14" s="79">
        <f>B15*('36-10-0254-01'!D17/'36-10-0254-01'!D18)</f>
        <v>40310.110311311742</v>
      </c>
      <c r="C14" s="79">
        <f>C15*('36-10-0303-01'!F17/'36-10-0303-01'!F18)</f>
        <v>44924.465157560313</v>
      </c>
      <c r="D14" s="7" t="s">
        <v>213</v>
      </c>
      <c r="E14" s="7" t="s">
        <v>213</v>
      </c>
      <c r="F14" s="122">
        <f>'36-10-0298-01'!B14/1000</f>
        <v>40296.883000000002</v>
      </c>
      <c r="I14" s="154">
        <f t="shared" si="0"/>
        <v>0.8972863710215585</v>
      </c>
    </row>
    <row r="15" spans="1:9" x14ac:dyDescent="0.25">
      <c r="A15" s="24">
        <v>1969</v>
      </c>
      <c r="B15" s="79">
        <f>B16*('36-10-0254-01'!D18/'36-10-0254-01'!D19)</f>
        <v>45079.661542528323</v>
      </c>
      <c r="C15" s="79">
        <f>C16*('36-10-0303-01'!F18/'36-10-0303-01'!F19)</f>
        <v>50016.117422420277</v>
      </c>
      <c r="D15" s="7" t="s">
        <v>213</v>
      </c>
      <c r="E15" s="7" t="s">
        <v>213</v>
      </c>
      <c r="F15" s="122">
        <f>'36-10-0298-01'!B15/1000</f>
        <v>45065.489000000001</v>
      </c>
      <c r="I15" s="154">
        <f t="shared" si="0"/>
        <v>0.90130269732454016</v>
      </c>
    </row>
    <row r="16" spans="1:9" x14ac:dyDescent="0.25">
      <c r="A16" s="24">
        <v>1970</v>
      </c>
      <c r="B16" s="79">
        <f>B17*('36-10-0254-01'!D19/'36-10-0254-01'!D20)</f>
        <v>48866.893287785446</v>
      </c>
      <c r="C16" s="79">
        <f>C17*('36-10-0303-01'!F19/'36-10-0303-01'!F20)</f>
        <v>53912.912298871495</v>
      </c>
      <c r="D16" s="7" t="s">
        <v>213</v>
      </c>
      <c r="E16" s="7" t="s">
        <v>213</v>
      </c>
      <c r="F16" s="122">
        <f>'36-10-0298-01'!B16/1000</f>
        <v>48850.974000000002</v>
      </c>
      <c r="I16" s="154">
        <f t="shared" si="0"/>
        <v>0.90640425835070915</v>
      </c>
    </row>
    <row r="17" spans="1:9" x14ac:dyDescent="0.25">
      <c r="A17" s="24">
        <v>1971</v>
      </c>
      <c r="B17" s="79">
        <f>B18*('36-10-0254-01'!D20/'36-10-0254-01'!D21)</f>
        <v>53572.423697106497</v>
      </c>
      <c r="C17" s="79">
        <f>C18*('36-10-0303-01'!F20/'36-10-0303-01'!F21)</f>
        <v>59030.35822587218</v>
      </c>
      <c r="D17" s="7" t="s">
        <v>213</v>
      </c>
      <c r="E17" s="7" t="s">
        <v>213</v>
      </c>
      <c r="F17" s="122">
        <f>'36-10-0298-01'!B17/1000</f>
        <v>53555.769</v>
      </c>
      <c r="I17" s="154">
        <f t="shared" si="0"/>
        <v>0.90754020993940798</v>
      </c>
    </row>
    <row r="18" spans="1:9" x14ac:dyDescent="0.25">
      <c r="A18" s="24">
        <v>1972</v>
      </c>
      <c r="B18" s="79">
        <f>B19*('36-10-0254-01'!D21/'36-10-0254-01'!D22)</f>
        <v>60128.555989345055</v>
      </c>
      <c r="C18" s="79">
        <f>C19*('36-10-0303-01'!F21/'36-10-0303-01'!F22)</f>
        <v>65941.679218909092</v>
      </c>
      <c r="D18" s="7" t="s">
        <v>213</v>
      </c>
      <c r="E18" s="7" t="s">
        <v>213</v>
      </c>
      <c r="F18" s="122">
        <f>'36-10-0298-01'!B18/1000</f>
        <v>60108.309000000001</v>
      </c>
      <c r="I18" s="154">
        <f t="shared" si="0"/>
        <v>0.91184447684042147</v>
      </c>
    </row>
    <row r="19" spans="1:9" x14ac:dyDescent="0.25">
      <c r="A19" s="24">
        <v>1973</v>
      </c>
      <c r="B19" s="79">
        <f>B20*('36-10-0254-01'!D22/'36-10-0254-01'!D23)</f>
        <v>69265.52766424694</v>
      </c>
      <c r="C19" s="79">
        <f>C20*('36-10-0303-01'!F22/'36-10-0303-01'!F23)</f>
        <v>75842.930669665802</v>
      </c>
      <c r="D19" s="7" t="s">
        <v>213</v>
      </c>
      <c r="E19" s="7" t="s">
        <v>213</v>
      </c>
      <c r="F19" s="122">
        <f>'36-10-0298-01'!B19/1000</f>
        <v>69243.202000000005</v>
      </c>
      <c r="I19" s="154">
        <f t="shared" si="0"/>
        <v>0.9132759909546907</v>
      </c>
    </row>
    <row r="20" spans="1:9" x14ac:dyDescent="0.25">
      <c r="A20" s="24">
        <v>1974</v>
      </c>
      <c r="B20" s="79">
        <f>B21*('36-10-0254-01'!D23/'36-10-0254-01'!D24)</f>
        <v>82597.863823989916</v>
      </c>
      <c r="C20" s="79">
        <f>C21*('36-10-0303-01'!F23/'36-10-0303-01'!F24)</f>
        <v>90187.419874717074</v>
      </c>
      <c r="D20" s="7" t="s">
        <v>213</v>
      </c>
      <c r="E20" s="7" t="s">
        <v>213</v>
      </c>
      <c r="F20" s="122">
        <f>'36-10-0298-01'!B20/1000</f>
        <v>82570.929000000004</v>
      </c>
      <c r="I20" s="154">
        <f t="shared" si="0"/>
        <v>0.91584684359226476</v>
      </c>
    </row>
    <row r="21" spans="1:9" x14ac:dyDescent="0.25">
      <c r="A21" s="24">
        <v>1975</v>
      </c>
      <c r="B21" s="79">
        <f>B22*('36-10-0254-01'!D24/'36-10-0254-01'!D25)</f>
        <v>96337.332397974751</v>
      </c>
      <c r="C21" s="79">
        <f>C22*('36-10-0303-01'!F24/'36-10-0303-01'!F25)</f>
        <v>104881.75510890226</v>
      </c>
      <c r="D21" s="7" t="s">
        <v>213</v>
      </c>
      <c r="E21" s="7" t="s">
        <v>213</v>
      </c>
      <c r="F21" s="122">
        <f>'36-10-0298-01'!B21/1000</f>
        <v>96305.192999999999</v>
      </c>
      <c r="I21" s="154">
        <f t="shared" si="0"/>
        <v>0.91853280199158049</v>
      </c>
    </row>
    <row r="22" spans="1:9" x14ac:dyDescent="0.25">
      <c r="A22" s="24">
        <v>1976</v>
      </c>
      <c r="B22" s="79">
        <f>B23*('36-10-0254-01'!D25/'36-10-0254-01'!D26)</f>
        <v>111448.24701600277</v>
      </c>
      <c r="C22" s="79">
        <f>C23*('36-10-0303-01'!F25/'36-10-0303-01'!F26)</f>
        <v>121072.60796363864</v>
      </c>
      <c r="D22" s="116">
        <f>'T6'!$B21*'T4'!B21/100</f>
        <v>124166.58780709734</v>
      </c>
      <c r="E22" s="116">
        <f>'T6'!$B21*'T4'!C21/100</f>
        <v>112248.13235294119</v>
      </c>
      <c r="F22" s="122">
        <f>'36-10-0298-01'!B22/1000</f>
        <v>111412.95699999999</v>
      </c>
      <c r="I22" s="154">
        <f t="shared" si="0"/>
        <v>0.92050752759429844</v>
      </c>
    </row>
    <row r="23" spans="1:9" x14ac:dyDescent="0.25">
      <c r="A23" s="24">
        <v>1977</v>
      </c>
      <c r="B23" s="79">
        <f>B24*('36-10-0254-01'!D26/'36-10-0254-01'!D27)</f>
        <v>123430.14396388704</v>
      </c>
      <c r="C23" s="79">
        <f>C24*('36-10-0303-01'!F26/'36-10-0303-01'!F27)</f>
        <v>133592.48003535433</v>
      </c>
      <c r="D23" s="116">
        <f>'T6'!$B22*'T4'!B22/100</f>
        <v>131644.77707006366</v>
      </c>
      <c r="E23" s="116">
        <f>'T6'!$B22*'T4'!C22/100</f>
        <v>120349.76470588235</v>
      </c>
      <c r="F23" s="122">
        <f>'36-10-0298-01'!B23/1000</f>
        <v>123389.821</v>
      </c>
      <c r="I23" s="154">
        <f t="shared" si="0"/>
        <v>0.92393032849769763</v>
      </c>
    </row>
    <row r="24" spans="1:9" x14ac:dyDescent="0.25">
      <c r="A24" s="24">
        <v>1978</v>
      </c>
      <c r="B24" s="79">
        <f>B25*('36-10-0254-01'!D27/'36-10-0254-01'!D28)</f>
        <v>134259.66611765185</v>
      </c>
      <c r="C24" s="79">
        <f>C25*('36-10-0303-01'!F27/'36-10-0303-01'!F28)</f>
        <v>145116.03744549325</v>
      </c>
      <c r="D24" s="116">
        <f>'T6'!$B23*'T4'!B23/100</f>
        <v>143705.12829845311</v>
      </c>
      <c r="E24" s="116">
        <f>'T6'!$B23*'T4'!C23/100</f>
        <v>134076.56470588234</v>
      </c>
      <c r="F24" s="122">
        <f>'36-10-0298-01'!B24/1000</f>
        <v>134216.217</v>
      </c>
      <c r="I24" s="154">
        <f t="shared" si="0"/>
        <v>0.9251883422470164</v>
      </c>
    </row>
    <row r="25" spans="1:9" x14ac:dyDescent="0.25">
      <c r="A25" s="24">
        <v>1979</v>
      </c>
      <c r="B25" s="79">
        <f>B26*('36-10-0254-01'!D28/'36-10-0254-01'!D29)</f>
        <v>150995.10909127881</v>
      </c>
      <c r="C25" s="79">
        <f>C26*('36-10-0303-01'!F28/'36-10-0303-01'!F29)</f>
        <v>162716.85293605903</v>
      </c>
      <c r="D25" s="116">
        <f>'T6'!$B24*'T4'!B24/100</f>
        <v>162614.31119199272</v>
      </c>
      <c r="E25" s="116">
        <f>'T6'!$B24*'T4'!C24/100</f>
        <v>150609.4117647059</v>
      </c>
      <c r="F25" s="122">
        <f>'36-10-0298-01'!B25/1000</f>
        <v>150946.35200000001</v>
      </c>
      <c r="I25" s="154">
        <f t="shared" si="0"/>
        <v>0.92796232453324068</v>
      </c>
    </row>
    <row r="26" spans="1:9" x14ac:dyDescent="0.25">
      <c r="A26" s="24">
        <v>1980</v>
      </c>
      <c r="B26" s="79">
        <f>B27*('36-10-0254-01'!D29/'36-10-0254-01'!D30)</f>
        <v>170697.51702962647</v>
      </c>
      <c r="C26" s="79">
        <f>C27*('36-10-0303-01'!F29/'36-10-0303-01'!F30)</f>
        <v>183234.55376751549</v>
      </c>
      <c r="D26" s="116">
        <f>'T6'!$B25*'T4'!B25/100</f>
        <v>183692.58507734301</v>
      </c>
      <c r="E26" s="116">
        <f>'T6'!$B25*'T4'!C25/100</f>
        <v>170531.38235294117</v>
      </c>
      <c r="F26" s="122">
        <f>'36-10-0298-01'!B26/1000</f>
        <v>170642.86600000001</v>
      </c>
      <c r="I26" s="154">
        <f t="shared" si="0"/>
        <v>0.93157929833585984</v>
      </c>
    </row>
    <row r="27" spans="1:9" x14ac:dyDescent="0.25">
      <c r="A27" s="24">
        <v>1981</v>
      </c>
      <c r="B27" s="56">
        <f>'36-10-0221-01'!B10</f>
        <v>196780</v>
      </c>
      <c r="C27" s="79">
        <f>C28*('36-10-0303-01'!F30/'36-10-0303-01'!F31)</f>
        <v>210086.2142045428</v>
      </c>
      <c r="D27" s="116">
        <f>'T6'!$B26*'T4'!B26/100</f>
        <v>204603.06005459506</v>
      </c>
      <c r="E27" s="116">
        <f>'T6'!$B26*'T4'!C26/100</f>
        <v>193479.8492647059</v>
      </c>
      <c r="F27" s="122">
        <f>'36-10-0298-01'!B27/1000</f>
        <v>196715.85500000001</v>
      </c>
      <c r="I27" s="154">
        <f t="shared" si="0"/>
        <v>0.93666307779915681</v>
      </c>
    </row>
    <row r="28" spans="1:9" x14ac:dyDescent="0.25">
      <c r="A28" s="24">
        <v>1982</v>
      </c>
      <c r="B28" s="56">
        <f>'36-10-0221-01'!B11</f>
        <v>210149</v>
      </c>
      <c r="C28" s="79">
        <f>C29*('36-10-0303-01'!F31/'36-10-0303-01'!F32)</f>
        <v>224381.7045743968</v>
      </c>
      <c r="D28" s="116">
        <f>'T6'!$B27*'T4'!B27/100</f>
        <v>212795.83257506826</v>
      </c>
      <c r="E28" s="116">
        <f>'T6'!$B27*'T4'!C27/100</f>
        <v>205227.90661764707</v>
      </c>
      <c r="F28" s="122">
        <f>'36-10-0298-01'!B28/1000</f>
        <v>210083.61600000001</v>
      </c>
      <c r="I28" s="154">
        <f t="shared" si="0"/>
        <v>0.93656922875511106</v>
      </c>
    </row>
    <row r="29" spans="1:9" x14ac:dyDescent="0.25">
      <c r="A29" s="24">
        <v>1983</v>
      </c>
      <c r="B29" s="56">
        <f>'36-10-0221-01'!B12</f>
        <v>220342</v>
      </c>
      <c r="C29" s="79">
        <f>C30*('36-10-0303-01'!F32/'36-10-0303-01'!F33)</f>
        <v>235953.86282199228</v>
      </c>
      <c r="D29" s="116">
        <f>'T6'!$B28*'T4'!B28/100</f>
        <v>227296.94722474978</v>
      </c>
      <c r="E29" s="116">
        <f>'T6'!$B28*'T4'!C28/100</f>
        <v>219128.84926470593</v>
      </c>
      <c r="F29" s="122">
        <f>'36-10-0298-01'!B29/1000</f>
        <v>220282.54199999999</v>
      </c>
      <c r="I29" s="154">
        <f t="shared" si="0"/>
        <v>0.93383510388312585</v>
      </c>
    </row>
    <row r="30" spans="1:9" x14ac:dyDescent="0.25">
      <c r="A30" s="24">
        <v>1984</v>
      </c>
      <c r="B30" s="56">
        <f>'36-10-0221-01'!B13</f>
        <v>237295</v>
      </c>
      <c r="C30" s="79">
        <f>C31*('36-10-0303-01'!F33/'36-10-0303-01'!F34)</f>
        <v>254407.56341051118</v>
      </c>
      <c r="D30" s="116">
        <f>'T6'!$B29*'T4'!B29/100</f>
        <v>238629.09554140124</v>
      </c>
      <c r="E30" s="116">
        <f>'T6'!$B29*'T4'!C29/100</f>
        <v>231859.16470588237</v>
      </c>
      <c r="F30" s="122">
        <f>'36-10-0298-01'!B30/1000</f>
        <v>237248.48</v>
      </c>
      <c r="I30" s="154">
        <f t="shared" si="0"/>
        <v>0.93273563418828709</v>
      </c>
    </row>
    <row r="31" spans="1:9" x14ac:dyDescent="0.25">
      <c r="A31" s="24">
        <v>1985</v>
      </c>
      <c r="B31" s="56">
        <f>'36-10-0221-01'!B14</f>
        <v>255899</v>
      </c>
      <c r="C31" s="79">
        <f>C32*('36-10-0303-01'!F34/'36-10-0303-01'!F35)</f>
        <v>274935.32546444982</v>
      </c>
      <c r="D31" s="116">
        <f>'T6'!$B30*'T4'!B30/100</f>
        <v>256185.51319381251</v>
      </c>
      <c r="E31" s="116">
        <f>'T6'!$B30*'T4'!C30/100</f>
        <v>250331.88970588238</v>
      </c>
      <c r="F31" s="122">
        <f>'36-10-0298-01'!B31/1000</f>
        <v>255825.41200000001</v>
      </c>
      <c r="I31" s="154">
        <f t="shared" si="0"/>
        <v>0.93076071460700205</v>
      </c>
    </row>
    <row r="32" spans="1:9" x14ac:dyDescent="0.25">
      <c r="A32" s="24">
        <v>1986</v>
      </c>
      <c r="B32" s="56">
        <f>'36-10-0221-01'!B15</f>
        <v>272834</v>
      </c>
      <c r="C32" s="79">
        <f>C33*('36-10-0303-01'!F35/'36-10-0303-01'!F36)</f>
        <v>292830.34750151087</v>
      </c>
      <c r="D32" s="116">
        <f>'T6'!$B31*'T4'!B31/100</f>
        <v>273796.21747042763</v>
      </c>
      <c r="E32" s="116">
        <f>'T6'!$B31*'T4'!C31/100</f>
        <v>270281.16470588231</v>
      </c>
      <c r="F32" s="122">
        <f>'36-10-0298-01'!B32/1000</f>
        <v>272754.962</v>
      </c>
      <c r="I32" s="154">
        <f t="shared" si="0"/>
        <v>0.93171354105841886</v>
      </c>
    </row>
    <row r="33" spans="1:9" x14ac:dyDescent="0.25">
      <c r="A33" s="24">
        <v>1987</v>
      </c>
      <c r="B33" s="56">
        <f>'36-10-0221-01'!B16</f>
        <v>296539</v>
      </c>
      <c r="C33" s="79">
        <f>C34*('36-10-0303-01'!F36/'36-10-0303-01'!F37)</f>
        <v>318442.86853954144</v>
      </c>
      <c r="D33" s="116">
        <f>'T6'!$B32*'T4'!B32/100</f>
        <v>297453.54504094628</v>
      </c>
      <c r="E33" s="116">
        <f>'T6'!$B32*'T4'!C32/100</f>
        <v>292455.7132352941</v>
      </c>
      <c r="F33" s="122">
        <f>'36-10-0298-01'!B33/1000</f>
        <v>296441.58799999999</v>
      </c>
      <c r="I33" s="154">
        <f t="shared" si="0"/>
        <v>0.9312157039659954</v>
      </c>
    </row>
    <row r="34" spans="1:9" x14ac:dyDescent="0.25">
      <c r="A34" s="24">
        <v>1988</v>
      </c>
      <c r="B34" s="56">
        <f>'36-10-0221-01'!B17</f>
        <v>325358</v>
      </c>
      <c r="C34" s="79">
        <f>C35*('36-10-0303-01'!F37/'36-10-0303-01'!F38)</f>
        <v>349842.45116430643</v>
      </c>
      <c r="D34" s="116">
        <f>'T6'!$B33*'T4'!B33/100</f>
        <v>326119.03184713377</v>
      </c>
      <c r="E34" s="116">
        <f>'T6'!$B33*'T4'!C33/100</f>
        <v>319107.92941176472</v>
      </c>
      <c r="F34" s="122">
        <f>'36-10-0298-01'!B34/1000</f>
        <v>325249.538</v>
      </c>
      <c r="I34" s="154">
        <f t="shared" si="0"/>
        <v>0.9300129212940853</v>
      </c>
    </row>
    <row r="35" spans="1:9" x14ac:dyDescent="0.25">
      <c r="A35" s="24">
        <v>1989</v>
      </c>
      <c r="B35" s="56">
        <f>'36-10-0221-01'!B18</f>
        <v>350860</v>
      </c>
      <c r="C35" s="79">
        <f>C36*('36-10-0303-01'!F38/'36-10-0303-01'!F39)</f>
        <v>377160.56896345952</v>
      </c>
      <c r="D35" s="116">
        <f>'T6'!$B34*'T4'!B34/100</f>
        <v>350806.11464968155</v>
      </c>
      <c r="E35" s="116">
        <f>'T6'!$B34*'T4'!C34/100</f>
        <v>344228.49999999994</v>
      </c>
      <c r="F35" s="122">
        <f>'36-10-0298-01'!B35/1000</f>
        <v>350742.76799999998</v>
      </c>
      <c r="I35" s="154">
        <f t="shared" si="0"/>
        <v>0.93026691778586323</v>
      </c>
    </row>
    <row r="36" spans="1:9" x14ac:dyDescent="0.25">
      <c r="A36" s="24">
        <v>1990</v>
      </c>
      <c r="B36" s="56">
        <f>'36-10-0221-01'!B19</f>
        <v>370004</v>
      </c>
      <c r="C36" s="79">
        <f>C37*('36-10-0303-01'!F39/'36-10-0303-01'!F40)</f>
        <v>396419.62048652046</v>
      </c>
      <c r="D36" s="116">
        <f>'T6'!$B35*'T4'!B35/100</f>
        <v>351614.72611464967</v>
      </c>
      <c r="E36" s="116">
        <f>'T6'!$B35*'T4'!C35/100</f>
        <v>349705.50588235294</v>
      </c>
      <c r="F36" s="122">
        <f>'36-10-0298-01'!B36/1000</f>
        <v>368891.12400000001</v>
      </c>
      <c r="I36" s="154">
        <f t="shared" si="0"/>
        <v>0.93336449781647812</v>
      </c>
    </row>
    <row r="37" spans="1:9" x14ac:dyDescent="0.25">
      <c r="A37" s="24">
        <v>1991</v>
      </c>
      <c r="B37" s="56">
        <f>'36-10-0221-01'!B20</f>
        <v>380599</v>
      </c>
      <c r="C37" s="79">
        <f>C38*('36-10-0303-01'!F40/'36-10-0303-01'!F41)</f>
        <v>407311.91839198425</v>
      </c>
      <c r="D37" s="116">
        <f>'T6'!$B36*'T4'!B36/100</f>
        <v>349655.75978161971</v>
      </c>
      <c r="E37" s="116">
        <f>'T6'!$B36*'T4'!C36/100</f>
        <v>356636.6470588235</v>
      </c>
      <c r="F37" s="122">
        <f>'36-10-0298-01'!B37/1000</f>
        <v>379092.05200000003</v>
      </c>
      <c r="I37" s="154">
        <f t="shared" si="0"/>
        <v>0.93441655599609397</v>
      </c>
    </row>
    <row r="38" spans="1:9" x14ac:dyDescent="0.25">
      <c r="A38" s="24">
        <v>1992</v>
      </c>
      <c r="B38" s="56">
        <f>'36-10-0221-01'!B21</f>
        <v>389757</v>
      </c>
      <c r="C38" s="79">
        <f>C39*('36-10-0303-01'!F41/'36-10-0303-01'!F42)</f>
        <v>417408.91154769016</v>
      </c>
      <c r="D38" s="116">
        <f>'T6'!$B37*'T4'!B37/100</f>
        <v>355319.18107370334</v>
      </c>
      <c r="E38" s="116">
        <f>'T6'!$B37*'T4'!C37/100</f>
        <v>362145</v>
      </c>
      <c r="F38" s="122">
        <f>'36-10-0298-01'!B38/1000</f>
        <v>387788.48599999998</v>
      </c>
      <c r="I38" s="154">
        <f t="shared" si="0"/>
        <v>0.93375342312371579</v>
      </c>
    </row>
    <row r="39" spans="1:9" x14ac:dyDescent="0.25">
      <c r="A39" s="24">
        <v>1993</v>
      </c>
      <c r="B39" s="56">
        <f>'36-10-0221-01'!B22</f>
        <v>396616</v>
      </c>
      <c r="C39" s="79">
        <f>C40*('36-10-0303-01'!F42/'36-10-0303-01'!F43)</f>
        <v>426438.81361236336</v>
      </c>
      <c r="D39" s="116">
        <f>'T6'!$B38*'T4'!B38/100</f>
        <v>351401.15377616021</v>
      </c>
      <c r="E39" s="116">
        <f>'T6'!$B38*'T4'!C38/100</f>
        <v>360641.61176470586</v>
      </c>
      <c r="F39" s="122">
        <f>'36-10-0298-01'!B39/1000</f>
        <v>394815.978</v>
      </c>
      <c r="I39" s="154">
        <f t="shared" si="0"/>
        <v>0.93006543339773817</v>
      </c>
    </row>
    <row r="40" spans="1:9" x14ac:dyDescent="0.25">
      <c r="A40" s="24">
        <v>1994</v>
      </c>
      <c r="B40" s="56">
        <f>'36-10-0221-01'!B23</f>
        <v>407635</v>
      </c>
      <c r="C40" s="79">
        <f>C41*('36-10-0303-01'!F43/'36-10-0303-01'!F44)</f>
        <v>437429.15630634211</v>
      </c>
      <c r="D40" s="116">
        <f>'T6'!$B39*'T4'!B39/100</f>
        <v>367194.10373066436</v>
      </c>
      <c r="E40" s="116">
        <f>'T6'!$B39*'T4'!C39/100</f>
        <v>371774.16176470584</v>
      </c>
      <c r="F40" s="122">
        <f>'36-10-0298-01'!B40/1000</f>
        <v>404918.05599999998</v>
      </c>
      <c r="I40" s="154">
        <f t="shared" si="0"/>
        <v>0.93188804203651088</v>
      </c>
    </row>
    <row r="41" spans="1:9" x14ac:dyDescent="0.25">
      <c r="A41" s="24">
        <v>1995</v>
      </c>
      <c r="B41" s="56">
        <f>'36-10-0221-01'!B24</f>
        <v>421128</v>
      </c>
      <c r="C41" s="79">
        <f>C42*('36-10-0303-01'!F44/'36-10-0303-01'!F45)</f>
        <v>451817.81323547644</v>
      </c>
      <c r="D41" s="116">
        <f>'T6'!$B40*'T4'!B40/100</f>
        <v>382247.13375796174</v>
      </c>
      <c r="E41" s="116">
        <f>'T6'!$B40*'T4'!C40/100</f>
        <v>386553.03529411764</v>
      </c>
      <c r="F41" s="122">
        <f>'36-10-0298-01'!B41/1000</f>
        <v>418825.05200000003</v>
      </c>
      <c r="I41" s="154">
        <f t="shared" si="0"/>
        <v>0.93207480463041936</v>
      </c>
    </row>
    <row r="42" spans="1:9" x14ac:dyDescent="0.25">
      <c r="A42" s="24">
        <v>1996</v>
      </c>
      <c r="B42" s="56">
        <f>'36-10-0221-01'!B25</f>
        <v>431742</v>
      </c>
      <c r="C42" s="79">
        <f>C43*('36-10-0303-01'!F45/'36-10-0303-01'!F46)</f>
        <v>464421.09741302964</v>
      </c>
      <c r="D42" s="116">
        <f>'T6'!$B41*'T4'!B41/100</f>
        <v>394006.80618744309</v>
      </c>
      <c r="E42" s="116">
        <f>'T6'!$B41*'T4'!C41/100</f>
        <v>397543.15073529416</v>
      </c>
      <c r="F42" s="122">
        <f>'36-10-0298-01'!B42/1000</f>
        <v>428792.49200000003</v>
      </c>
      <c r="I42" s="154">
        <f t="shared" si="0"/>
        <v>0.92963476983482796</v>
      </c>
    </row>
    <row r="43" spans="1:9" x14ac:dyDescent="0.25">
      <c r="A43" s="24">
        <v>1997</v>
      </c>
      <c r="B43" s="56">
        <f>'36-10-0221-01'!B26</f>
        <v>456324</v>
      </c>
      <c r="C43" s="56">
        <f>'36-10-0480-01'!G10/1000</f>
        <v>492120.478</v>
      </c>
      <c r="D43" s="116">
        <f>'T6'!$B42*'T4'!B42/100</f>
        <v>413291.79253867158</v>
      </c>
      <c r="E43" s="116">
        <f>'T6'!$B42*'T4'!C42/100</f>
        <v>419325.71764705889</v>
      </c>
      <c r="F43" s="122" t="s">
        <v>213</v>
      </c>
      <c r="I43" s="154">
        <f t="shared" si="0"/>
        <v>0.92726074284598248</v>
      </c>
    </row>
    <row r="44" spans="1:9" x14ac:dyDescent="0.25">
      <c r="A44" s="24">
        <v>1998</v>
      </c>
      <c r="B44" s="56">
        <f>'36-10-0221-01'!B27</f>
        <v>480971</v>
      </c>
      <c r="C44" s="56">
        <f>'36-10-0480-01'!G11/1000</f>
        <v>518823.636</v>
      </c>
      <c r="D44" s="116">
        <f>'T6'!$B43*'T4'!B43/100</f>
        <v>434588.72247497732</v>
      </c>
      <c r="E44" s="116">
        <f>'T6'!$B43*'T4'!C43/100</f>
        <v>445942.7661764705</v>
      </c>
      <c r="F44" s="122" t="s">
        <v>213</v>
      </c>
      <c r="I44" s="154">
        <f t="shared" si="0"/>
        <v>0.92704141952391694</v>
      </c>
    </row>
    <row r="45" spans="1:9" x14ac:dyDescent="0.25">
      <c r="A45" s="24">
        <v>1999</v>
      </c>
      <c r="B45" s="56">
        <f>'36-10-0221-01'!B28</f>
        <v>507126</v>
      </c>
      <c r="C45" s="56">
        <f>'36-10-0480-01'!G12/1000</f>
        <v>545687.17700000003</v>
      </c>
      <c r="D45" s="116">
        <f>'T6'!$B44*'T4'!B44/100</f>
        <v>463618.42766151042</v>
      </c>
      <c r="E45" s="116">
        <f>'T6'!$B44*'T4'!C44/100</f>
        <v>475471.08014705882</v>
      </c>
      <c r="F45" s="122" t="s">
        <v>213</v>
      </c>
      <c r="I45" s="154">
        <f t="shared" si="0"/>
        <v>0.92933464698218482</v>
      </c>
    </row>
    <row r="46" spans="1:9" x14ac:dyDescent="0.25">
      <c r="A46" s="24">
        <v>2000</v>
      </c>
      <c r="B46" s="56">
        <f>'36-10-0221-01'!B29</f>
        <v>552023</v>
      </c>
      <c r="C46" s="56">
        <f>'36-10-0480-01'!G13/1000</f>
        <v>590374.88500000001</v>
      </c>
      <c r="D46" s="116">
        <f>'T6'!$B45*'T4'!B45/100</f>
        <v>510826.80618744314</v>
      </c>
      <c r="E46" s="116">
        <f>'T6'!$B45*'T4'!C45/100</f>
        <v>515451.11029411771</v>
      </c>
      <c r="F46" s="122" t="s">
        <v>213</v>
      </c>
      <c r="I46" s="154">
        <f t="shared" si="0"/>
        <v>0.93503808177747938</v>
      </c>
    </row>
    <row r="47" spans="1:9" x14ac:dyDescent="0.25">
      <c r="A47" s="24">
        <v>2001</v>
      </c>
      <c r="B47" s="56">
        <f>'36-10-0221-01'!B30</f>
        <v>574795</v>
      </c>
      <c r="C47" s="56">
        <f>'36-10-0480-01'!G14/1000</f>
        <v>612122.50800000003</v>
      </c>
      <c r="D47" s="116">
        <f>'T6'!$B46*'T4'!B46/100</f>
        <v>530810.48407643312</v>
      </c>
      <c r="E47" s="116">
        <f>'T6'!$B46*'T4'!C46/100</f>
        <v>539903.46176470583</v>
      </c>
      <c r="F47" s="122" t="s">
        <v>213</v>
      </c>
      <c r="I47" s="154">
        <f t="shared" si="0"/>
        <v>0.93901954672119325</v>
      </c>
    </row>
    <row r="48" spans="1:9" x14ac:dyDescent="0.25">
      <c r="A48" s="24">
        <v>2002</v>
      </c>
      <c r="B48" s="56">
        <f>'36-10-0221-01'!B31</f>
        <v>597153</v>
      </c>
      <c r="C48" s="56">
        <f>'36-10-0480-01'!G15/1000</f>
        <v>635060.38</v>
      </c>
      <c r="D48" s="116">
        <f>'T6'!$B47*'T4'!B47/100</f>
        <v>546327.93084622372</v>
      </c>
      <c r="E48" s="116">
        <f>'T6'!$B47*'T4'!C47/100</f>
        <v>561680.8823529412</v>
      </c>
      <c r="F48" s="122" t="s">
        <v>213</v>
      </c>
      <c r="I48" s="154">
        <f t="shared" si="0"/>
        <v>0.94030901439639492</v>
      </c>
    </row>
    <row r="49" spans="1:9" x14ac:dyDescent="0.25">
      <c r="A49" s="24">
        <v>2003</v>
      </c>
      <c r="B49" s="56">
        <f>'36-10-0221-01'!B32</f>
        <v>621208</v>
      </c>
      <c r="C49" s="56">
        <f>'36-10-0480-01'!G16/1000</f>
        <v>661777.07799999998</v>
      </c>
      <c r="D49" s="116">
        <f>'T6'!$B48*'T4'!B48/100</f>
        <v>568586.1910828026</v>
      </c>
      <c r="E49" s="116">
        <f>'T6'!$B48*'T4'!C48/100</f>
        <v>581690.77647058829</v>
      </c>
      <c r="F49" s="122" t="s">
        <v>213</v>
      </c>
      <c r="I49" s="154">
        <f t="shared" si="0"/>
        <v>0.93869676157021564</v>
      </c>
    </row>
    <row r="50" spans="1:9" x14ac:dyDescent="0.25">
      <c r="A50" s="24">
        <v>2004</v>
      </c>
      <c r="B50" s="56">
        <f>'36-10-0221-01'!B33</f>
        <v>656758</v>
      </c>
      <c r="C50" s="56">
        <f>'36-10-0480-01'!G17/1000</f>
        <v>698108.67799999996</v>
      </c>
      <c r="D50" s="116">
        <f>'T6'!$B49*'T4'!B49/100</f>
        <v>604257.87716105545</v>
      </c>
      <c r="E50" s="116">
        <f>'T6'!$B49*'T4'!C49/100</f>
        <v>609348.61102941178</v>
      </c>
      <c r="F50" s="122" t="s">
        <v>213</v>
      </c>
      <c r="I50" s="154">
        <f t="shared" si="0"/>
        <v>0.9407675634136724</v>
      </c>
    </row>
    <row r="51" spans="1:9" x14ac:dyDescent="0.25">
      <c r="A51" s="24">
        <v>2005</v>
      </c>
      <c r="B51" s="56">
        <f>'36-10-0221-01'!B34</f>
        <v>693437</v>
      </c>
      <c r="C51" s="56">
        <f>'36-10-0480-01'!G18/1000</f>
        <v>736368.76300000004</v>
      </c>
      <c r="D51" s="116">
        <f>'T6'!$B50*'T4'!B50/100</f>
        <v>640835.91901728837</v>
      </c>
      <c r="E51" s="116">
        <f>'T6'!$B50*'T4'!C50/100</f>
        <v>640579.88970588229</v>
      </c>
      <c r="F51" s="122" t="s">
        <v>213</v>
      </c>
      <c r="I51" s="154">
        <f t="shared" si="0"/>
        <v>0.94169801170666978</v>
      </c>
    </row>
    <row r="52" spans="1:9" x14ac:dyDescent="0.25">
      <c r="A52" s="24">
        <v>2006</v>
      </c>
      <c r="B52" s="56">
        <f>'36-10-0221-01'!B35</f>
        <v>738263</v>
      </c>
      <c r="C52" s="56">
        <f>'36-10-0480-01'!G19/1000</f>
        <v>781821.68900000001</v>
      </c>
      <c r="D52" s="116">
        <f>'T6'!$B51*'T4'!B51/100</f>
        <v>667540.54231119202</v>
      </c>
      <c r="E52" s="116">
        <f>'T6'!$B51*'T4'!C51/100</f>
        <v>663494.85882352944</v>
      </c>
      <c r="F52" s="122" t="s">
        <v>213</v>
      </c>
      <c r="I52" s="154">
        <f t="shared" si="0"/>
        <v>0.94428564772139489</v>
      </c>
    </row>
    <row r="53" spans="1:9" x14ac:dyDescent="0.25">
      <c r="A53" s="24">
        <v>2007</v>
      </c>
      <c r="B53" s="56">
        <f>'36-10-0221-01'!B36</f>
        <v>783930</v>
      </c>
      <c r="C53" s="56">
        <f>'36-10-0480-01'!G20/1000</f>
        <v>830471.23199999996</v>
      </c>
      <c r="D53" s="116">
        <f>'T6'!$B52*'T4'!B52/100</f>
        <v>717543.05732484057</v>
      </c>
      <c r="E53" s="116">
        <f>'T6'!$B52*'T4'!C52/100</f>
        <v>705807.29779411759</v>
      </c>
      <c r="F53" s="122" t="s">
        <v>213</v>
      </c>
      <c r="I53" s="154">
        <f t="shared" si="0"/>
        <v>0.94395804429261676</v>
      </c>
    </row>
    <row r="54" spans="1:9" x14ac:dyDescent="0.25">
      <c r="A54" s="24">
        <v>2008</v>
      </c>
      <c r="B54" s="56">
        <f>'36-10-0221-01'!B37</f>
        <v>819727</v>
      </c>
      <c r="C54" s="56">
        <f>'36-10-0480-01'!G21/1000</f>
        <v>868232.16399999999</v>
      </c>
      <c r="D54" s="116">
        <f>'T6'!$B53*'T4'!B53/100</f>
        <v>770039.60873521375</v>
      </c>
      <c r="E54" s="116">
        <f>'T6'!$B53*'T4'!C53/100</f>
        <v>745014.27205882338</v>
      </c>
      <c r="F54" s="122" t="s">
        <v>213</v>
      </c>
      <c r="I54" s="154">
        <f t="shared" si="0"/>
        <v>0.94413341729182931</v>
      </c>
    </row>
    <row r="55" spans="1:9" x14ac:dyDescent="0.25">
      <c r="A55" s="24">
        <v>2009</v>
      </c>
      <c r="B55" s="56">
        <f>'36-10-0221-01'!B38</f>
        <v>812073</v>
      </c>
      <c r="C55" s="56">
        <f>'36-10-0480-01'!G22/1000</f>
        <v>861036.76199999999</v>
      </c>
      <c r="D55" s="116">
        <f>'T6'!$B54*'T4'!B54/100</f>
        <v>742749.93630573247</v>
      </c>
      <c r="E55" s="116">
        <f>'T6'!$B54*'T4'!C54/100</f>
        <v>737526.70588235301</v>
      </c>
      <c r="F55" s="122" t="s">
        <v>213</v>
      </c>
      <c r="I55" s="154">
        <f t="shared" si="0"/>
        <v>0.94313394716589349</v>
      </c>
    </row>
    <row r="56" spans="1:9" x14ac:dyDescent="0.25">
      <c r="A56" s="24">
        <v>2010</v>
      </c>
      <c r="B56" s="56">
        <f>'36-10-0221-01'!B39</f>
        <v>837683</v>
      </c>
      <c r="C56" s="56">
        <f>'36-10-0480-01'!G23/1000</f>
        <v>887677.61899999995</v>
      </c>
      <c r="D56" s="116">
        <f>'T6'!$B55*'T4'!B55/100</f>
        <v>776638.15468607831</v>
      </c>
      <c r="E56" s="116">
        <f>'T6'!$B55*'T4'!C55/100</f>
        <v>763996.7205882353</v>
      </c>
      <c r="F56" s="122" t="s">
        <v>213</v>
      </c>
      <c r="I56" s="154">
        <f t="shared" si="0"/>
        <v>0.94367930661998589</v>
      </c>
    </row>
    <row r="57" spans="1:9" x14ac:dyDescent="0.25">
      <c r="A57" s="24">
        <v>2011</v>
      </c>
      <c r="B57" s="56">
        <f>'36-10-0221-01'!B40</f>
        <v>883045</v>
      </c>
      <c r="C57" s="56">
        <f>'36-10-0480-01'!G24/1000</f>
        <v>933434.70600000001</v>
      </c>
      <c r="D57" s="116">
        <f>'T6'!$B56*'T4'!B56/100</f>
        <v>813929.50318471331</v>
      </c>
      <c r="E57" s="116">
        <f>'T6'!$B56*'T4'!C56/100</f>
        <v>798192.81397058826</v>
      </c>
      <c r="F57" s="122" t="s">
        <v>213</v>
      </c>
      <c r="I57" s="154">
        <f t="shared" si="0"/>
        <v>0.94601689258380761</v>
      </c>
    </row>
    <row r="58" spans="1:9" x14ac:dyDescent="0.25">
      <c r="A58" s="24">
        <v>2012</v>
      </c>
      <c r="B58" s="56">
        <f>'36-10-0221-01'!B41</f>
        <v>923413</v>
      </c>
      <c r="C58" s="56">
        <f>'36-10-0480-01'!G25/1000</f>
        <v>973998.26699999999</v>
      </c>
      <c r="D58" s="116">
        <f>'T6'!$B57*'T4'!B57/100</f>
        <v>839653.32120109187</v>
      </c>
      <c r="E58" s="116">
        <f>'T6'!$B57*'T4'!C57/100</f>
        <v>825751.50220588234</v>
      </c>
      <c r="F58" s="122" t="s">
        <v>213</v>
      </c>
      <c r="I58" s="154">
        <f t="shared" si="0"/>
        <v>0.9480643151904089</v>
      </c>
    </row>
    <row r="59" spans="1:9" x14ac:dyDescent="0.25">
      <c r="A59" s="24">
        <v>2013</v>
      </c>
      <c r="B59" s="56">
        <f>'36-10-0221-01'!B42</f>
        <v>961179</v>
      </c>
      <c r="C59" s="56">
        <f>'36-10-0480-01'!G26/1000</f>
        <v>1012657.222</v>
      </c>
      <c r="D59" s="116">
        <f>'T6'!$B58*'T4'!B58/100</f>
        <v>881104.18471337575</v>
      </c>
      <c r="E59" s="116">
        <f>'T6'!$B58*'T4'!C58/100</f>
        <v>859732.73235294118</v>
      </c>
      <c r="F59" s="122" t="s">
        <v>213</v>
      </c>
      <c r="I59" s="154">
        <f t="shared" si="0"/>
        <v>0.94916520528206927</v>
      </c>
    </row>
    <row r="60" spans="1:9" x14ac:dyDescent="0.25">
      <c r="A60" s="24">
        <v>2014</v>
      </c>
      <c r="B60" s="56">
        <f>'36-10-0221-01'!B43</f>
        <v>998463</v>
      </c>
      <c r="C60" s="56">
        <f>'36-10-0480-01'!G27/1000</f>
        <v>1050335.8060000001</v>
      </c>
      <c r="D60" s="116">
        <f>'T6'!$B59*'T4'!B59/100</f>
        <v>917986.5577797998</v>
      </c>
      <c r="E60" s="116">
        <f>'T6'!$B59*'T4'!C59/100</f>
        <v>895613.59705882357</v>
      </c>
      <c r="F60" s="122" t="s">
        <v>213</v>
      </c>
      <c r="I60" s="154">
        <f t="shared" si="0"/>
        <v>0.95061312229509953</v>
      </c>
    </row>
    <row r="61" spans="1:9" x14ac:dyDescent="0.25">
      <c r="A61" s="24">
        <v>2015</v>
      </c>
      <c r="B61" s="56">
        <f>'36-10-0221-01'!B44</f>
        <v>1026846</v>
      </c>
      <c r="C61" s="56">
        <f>'36-10-0480-01'!G28/1000</f>
        <v>1080277.01</v>
      </c>
      <c r="D61" s="116">
        <f>'T6'!$B60*'T4'!B60/100</f>
        <v>912371.98180163791</v>
      </c>
      <c r="E61" s="116">
        <f>'T6'!$B60*'T4'!C60/100</f>
        <v>907969.61470588227</v>
      </c>
      <c r="F61" s="122" t="s">
        <v>213</v>
      </c>
      <c r="I61" s="154">
        <f t="shared" si="0"/>
        <v>0.95053952874550207</v>
      </c>
    </row>
    <row r="62" spans="1:9" x14ac:dyDescent="0.25">
      <c r="A62" s="24">
        <v>2016</v>
      </c>
      <c r="B62" s="56">
        <f>'36-10-0221-01'!B45</f>
        <v>1026483</v>
      </c>
      <c r="C62" s="56">
        <f>'36-10-0480-01'!G29/1000</f>
        <v>1081193.034</v>
      </c>
      <c r="D62" s="116">
        <f>'T6'!$B61*'T4'!B61/100</f>
        <v>914741.8089171974</v>
      </c>
      <c r="E62" s="116">
        <f>'T6'!$B61*'T4'!C61/100</f>
        <v>916141.55294117657</v>
      </c>
      <c r="F62" s="122" t="s">
        <v>213</v>
      </c>
      <c r="I62" s="154">
        <f t="shared" si="0"/>
        <v>0.94939845866598505</v>
      </c>
    </row>
    <row r="63" spans="1:9" x14ac:dyDescent="0.25">
      <c r="A63" s="24">
        <v>2017</v>
      </c>
      <c r="B63" s="56">
        <f>'36-10-0221-01'!B46</f>
        <v>1069956</v>
      </c>
      <c r="C63" s="56">
        <f>'36-10-0480-01'!G30/1000</f>
        <v>1125021.6359999999</v>
      </c>
      <c r="D63" s="116">
        <f>'T6'!$B62*'T4'!B62/100</f>
        <v>966994.96815286623</v>
      </c>
      <c r="E63" s="116">
        <f>'T6'!$B62*'T4'!C62/100</f>
        <v>959480.32352941181</v>
      </c>
      <c r="F63" s="122" t="s">
        <v>213</v>
      </c>
      <c r="I63" s="154">
        <f t="shared" si="0"/>
        <v>0.95105370933506217</v>
      </c>
    </row>
    <row r="64" spans="1:9" x14ac:dyDescent="0.25">
      <c r="A64" s="24">
        <v>2018</v>
      </c>
      <c r="B64" s="56">
        <f>'36-10-0221-01'!B47</f>
        <v>1126948</v>
      </c>
      <c r="C64" s="56">
        <f>'36-10-0480-01'!G31/1000</f>
        <v>1182340.7609999999</v>
      </c>
      <c r="D64" s="116">
        <f>'T6'!$B63*'T4'!B63/100</f>
        <v>1009512.3585077343</v>
      </c>
      <c r="E64" s="116">
        <f>'T6'!$B63*'T4'!C63/100</f>
        <v>1006701.1382352943</v>
      </c>
      <c r="F64" s="122" t="s">
        <v>213</v>
      </c>
      <c r="I64" s="154">
        <f t="shared" si="0"/>
        <v>0.95314991851152131</v>
      </c>
    </row>
    <row r="65" spans="1:9" x14ac:dyDescent="0.25">
      <c r="A65" s="24">
        <v>2019</v>
      </c>
      <c r="B65" s="56">
        <f>'36-10-0221-01'!B48</f>
        <v>1176732</v>
      </c>
      <c r="C65" s="56">
        <f>'36-10-0480-01'!G32/1000</f>
        <v>1235419.22</v>
      </c>
      <c r="D65" s="116">
        <f>'T6'!$B64*'T4'!B64/100</f>
        <v>1032106</v>
      </c>
      <c r="E65" s="116">
        <f>'T6'!$B64*'T4'!C64/100</f>
        <v>1032106</v>
      </c>
      <c r="F65" s="122" t="s">
        <v>213</v>
      </c>
      <c r="I65" s="154">
        <f t="shared" si="0"/>
        <v>0.95249610897262871</v>
      </c>
    </row>
    <row r="66" spans="1:9" x14ac:dyDescent="0.25">
      <c r="B66" s="59"/>
    </row>
    <row r="69" spans="1:9" x14ac:dyDescent="0.25">
      <c r="A69" s="5" t="s">
        <v>444</v>
      </c>
    </row>
    <row r="70" spans="1:9" x14ac:dyDescent="0.25">
      <c r="A70" s="5" t="s">
        <v>600</v>
      </c>
    </row>
    <row r="71" spans="1:9" x14ac:dyDescent="0.25">
      <c r="A71" s="24" t="s">
        <v>549</v>
      </c>
      <c r="B71" s="60">
        <f>IFERROR(100*_xlfn.RRI(15,B7,B22),"..")</f>
        <v>11.702167451994573</v>
      </c>
      <c r="C71" s="60">
        <f t="shared" ref="C71:F71" si="1">IFERROR(100*_xlfn.RRI(15,C7,C22),"..")</f>
        <v>11.256018062918049</v>
      </c>
      <c r="D71" s="60" t="str">
        <f t="shared" si="1"/>
        <v>..</v>
      </c>
      <c r="E71" s="60" t="str">
        <f t="shared" si="1"/>
        <v>..</v>
      </c>
      <c r="F71" s="60">
        <f t="shared" si="1"/>
        <v>11.702434253765336</v>
      </c>
      <c r="G71" s="60"/>
    </row>
    <row r="72" spans="1:9" x14ac:dyDescent="0.25">
      <c r="A72" s="24" t="s">
        <v>462</v>
      </c>
      <c r="B72" s="60">
        <f>IFERROR(100*_xlfn.RRI(5,B22,B27),"..")</f>
        <v>12.042178092064471</v>
      </c>
      <c r="C72" s="60">
        <f t="shared" ref="C72:F72" si="2">IFERROR(100*_xlfn.RRI(5,C22,C27),"..")</f>
        <v>11.652983268988049</v>
      </c>
      <c r="D72" s="60">
        <f t="shared" si="2"/>
        <v>10.504884667529835</v>
      </c>
      <c r="E72" s="60">
        <f t="shared" si="2"/>
        <v>11.504224951452379</v>
      </c>
      <c r="F72" s="60">
        <f t="shared" si="2"/>
        <v>12.041969093136551</v>
      </c>
      <c r="G72" s="60"/>
    </row>
    <row r="73" spans="1:9" x14ac:dyDescent="0.25">
      <c r="A73" s="24" t="s">
        <v>463</v>
      </c>
      <c r="B73" s="60">
        <f>IFERROR(100*_xlfn.RRI(8,B27,B35),"..")</f>
        <v>7.4964476866113738</v>
      </c>
      <c r="C73" s="60">
        <f t="shared" ref="C73:F73" si="3">IFERROR(100*_xlfn.RRI(8,C27,C35),"..")</f>
        <v>7.5885590285726279</v>
      </c>
      <c r="D73" s="60">
        <f t="shared" si="3"/>
        <v>6.9718184868522215</v>
      </c>
      <c r="E73" s="60">
        <f t="shared" si="3"/>
        <v>7.4673117957927637</v>
      </c>
      <c r="F73" s="60">
        <f t="shared" si="3"/>
        <v>7.4963380793051204</v>
      </c>
      <c r="G73" s="60"/>
    </row>
    <row r="74" spans="1:9" x14ac:dyDescent="0.25">
      <c r="A74" s="24" t="s">
        <v>464</v>
      </c>
      <c r="B74" s="60">
        <f>IFERROR(100*_xlfn.RRI(11,B35,B46),"..")</f>
        <v>4.2060726870658982</v>
      </c>
      <c r="C74" s="60">
        <f t="shared" ref="C74:F74" si="4">IFERROR(100*_xlfn.RRI(11,C35,C46),"..")</f>
        <v>4.1576214586382054</v>
      </c>
      <c r="D74" s="60">
        <f t="shared" si="4"/>
        <v>3.4753625635584262</v>
      </c>
      <c r="E74" s="60">
        <f t="shared" si="4"/>
        <v>3.7385228117199576</v>
      </c>
      <c r="F74" s="60" t="str">
        <f t="shared" si="4"/>
        <v>..</v>
      </c>
      <c r="G74" s="60"/>
    </row>
    <row r="75" spans="1:9" x14ac:dyDescent="0.25">
      <c r="A75" s="24" t="s">
        <v>465</v>
      </c>
      <c r="B75" s="60">
        <f>IFERROR(100*_xlfn.RRI(8,B46,B54),"..")</f>
        <v>5.0664378750646444</v>
      </c>
      <c r="C75" s="60">
        <f t="shared" ref="C75:F75" si="5">IFERROR(100*_xlfn.RRI(8,C46,C54),"..")</f>
        <v>4.9393813458158187</v>
      </c>
      <c r="D75" s="60">
        <f t="shared" si="5"/>
        <v>5.2640131182987604</v>
      </c>
      <c r="E75" s="60">
        <f t="shared" si="5"/>
        <v>4.7121650228724832</v>
      </c>
      <c r="F75" s="60" t="str">
        <f t="shared" si="5"/>
        <v>..</v>
      </c>
      <c r="G75" s="60"/>
    </row>
    <row r="76" spans="1:9" x14ac:dyDescent="0.25">
      <c r="A76" s="24" t="s">
        <v>469</v>
      </c>
      <c r="B76" s="60">
        <f>IFERROR(100*_xlfn.RRI(11,B54,B65),"..")</f>
        <v>3.3411961225176645</v>
      </c>
      <c r="C76" s="60">
        <f t="shared" ref="C76:F76" si="6">IFERROR(100*_xlfn.RRI(11,C54,C65),"..")</f>
        <v>3.2583822459000267</v>
      </c>
      <c r="D76" s="60">
        <f t="shared" si="6"/>
        <v>2.6986318592627567</v>
      </c>
      <c r="E76" s="60">
        <f t="shared" si="6"/>
        <v>3.007551618499571</v>
      </c>
      <c r="F76" s="60" t="str">
        <f t="shared" si="6"/>
        <v>..</v>
      </c>
      <c r="G76" s="60"/>
    </row>
    <row r="77" spans="1:9" x14ac:dyDescent="0.25">
      <c r="B77" s="60"/>
      <c r="C77" s="60"/>
      <c r="D77" s="60"/>
      <c r="E77" s="60"/>
      <c r="F77" s="60"/>
      <c r="G77" s="60"/>
    </row>
    <row r="78" spans="1:9" x14ac:dyDescent="0.25">
      <c r="A78" s="24" t="s">
        <v>645</v>
      </c>
      <c r="B78" s="60">
        <f>IFERROR(100*_xlfn.RRI(24,B22,B46),"..")</f>
        <v>6.8940414363362512</v>
      </c>
      <c r="C78" s="60">
        <f t="shared" ref="C78:F78" si="7">IFERROR(100*_xlfn.RRI(24,C22,C46),"..")</f>
        <v>6.8243065698956995</v>
      </c>
      <c r="D78" s="60">
        <f t="shared" si="7"/>
        <v>6.0704811472952702</v>
      </c>
      <c r="E78" s="60">
        <f t="shared" si="7"/>
        <v>6.5574162713161632</v>
      </c>
      <c r="F78" s="60" t="str">
        <f t="shared" si="7"/>
        <v>..</v>
      </c>
      <c r="G78" s="60"/>
    </row>
    <row r="79" spans="1:9" x14ac:dyDescent="0.25">
      <c r="A79" s="24" t="s">
        <v>522</v>
      </c>
      <c r="B79" s="60">
        <f>IFERROR(100*_xlfn.RRI(19,B46,B65),"..")</f>
        <v>4.0641336964447827</v>
      </c>
      <c r="C79" s="60">
        <f t="shared" ref="C79:F79" si="8">IFERROR(100*_xlfn.RRI(19,C46,C65),"..")</f>
        <v>3.9628641676096477</v>
      </c>
      <c r="D79" s="60">
        <f t="shared" si="8"/>
        <v>3.7710828476686942</v>
      </c>
      <c r="E79" s="60">
        <f t="shared" si="8"/>
        <v>3.721875031140498</v>
      </c>
      <c r="F79" s="60" t="str">
        <f t="shared" si="8"/>
        <v>..</v>
      </c>
      <c r="G79" s="60"/>
    </row>
    <row r="80" spans="1:9" x14ac:dyDescent="0.25">
      <c r="A80" s="24" t="s">
        <v>581</v>
      </c>
      <c r="B80" s="60">
        <f>IFERROR(100*_xlfn.RRI(5,B54,B59),"..")</f>
        <v>3.2350106062181805</v>
      </c>
      <c r="C80" s="60">
        <f t="shared" ref="C80:F80" si="9">IFERROR(100*_xlfn.RRI(5,C54,C59),"..")</f>
        <v>3.1253222792674951</v>
      </c>
      <c r="D80" s="60">
        <f t="shared" si="9"/>
        <v>2.7313132396736828</v>
      </c>
      <c r="E80" s="60">
        <f t="shared" si="9"/>
        <v>2.9057811879376283</v>
      </c>
      <c r="F80" s="60" t="str">
        <f t="shared" si="9"/>
        <v>..</v>
      </c>
      <c r="G80" s="60"/>
    </row>
    <row r="81" spans="1:16" x14ac:dyDescent="0.25">
      <c r="A81" s="24" t="s">
        <v>582</v>
      </c>
      <c r="B81" s="60">
        <f>IFERROR(100*_xlfn.RRI(6,B59,B65),"..")</f>
        <v>3.4297674802119982</v>
      </c>
      <c r="C81" s="60">
        <f t="shared" ref="C81:F81" si="10">IFERROR(100*_xlfn.RRI(6,C59,C65),"..")</f>
        <v>3.3693966894326577</v>
      </c>
      <c r="D81" s="60">
        <f t="shared" si="10"/>
        <v>2.67140531769543</v>
      </c>
      <c r="E81" s="60">
        <f t="shared" si="10"/>
        <v>3.0924371899995862</v>
      </c>
      <c r="F81" s="60" t="str">
        <f t="shared" si="10"/>
        <v>..</v>
      </c>
      <c r="G81" s="60"/>
    </row>
    <row r="82" spans="1:16" x14ac:dyDescent="0.25">
      <c r="A82" s="24" t="s">
        <v>558</v>
      </c>
      <c r="B82" s="60">
        <f>IFERROR(100*_xlfn.RRI(6,B54,B60),"..")</f>
        <v>3.3420619526307593</v>
      </c>
      <c r="C82" s="60">
        <f t="shared" ref="C82:F82" si="11">IFERROR(100*_xlfn.RRI(6,C54,C60),"..")</f>
        <v>3.2243246287778193</v>
      </c>
      <c r="D82" s="60">
        <f t="shared" si="11"/>
        <v>2.9723307188256998</v>
      </c>
      <c r="E82" s="60">
        <f t="shared" si="11"/>
        <v>3.1159896637894091</v>
      </c>
      <c r="F82" s="60" t="str">
        <f t="shared" si="11"/>
        <v>..</v>
      </c>
      <c r="G82" s="60"/>
    </row>
    <row r="83" spans="1:16" x14ac:dyDescent="0.25">
      <c r="A83" s="24" t="s">
        <v>579</v>
      </c>
      <c r="B83" s="60">
        <f>IFERROR(100*_xlfn.RRI(5,B60,B65),"..")</f>
        <v>3.3401571359574556</v>
      </c>
      <c r="C83" s="60">
        <f t="shared" ref="C83:F83" si="12">IFERROR(100*_xlfn.RRI(5,C60,C65),"..")</f>
        <v>3.2992662194792466</v>
      </c>
      <c r="D83" s="60">
        <f t="shared" si="12"/>
        <v>2.3711533408083296</v>
      </c>
      <c r="E83" s="60">
        <f t="shared" si="12"/>
        <v>2.877576479512145</v>
      </c>
      <c r="F83" s="60" t="str">
        <f t="shared" si="12"/>
        <v>..</v>
      </c>
      <c r="G83" s="60"/>
    </row>
    <row r="84" spans="1:16" x14ac:dyDescent="0.25">
      <c r="A84" s="24" t="s">
        <v>466</v>
      </c>
      <c r="B84" s="60">
        <f>IFERROR(100*_xlfn.RRI(43,B22,B65),"..")</f>
        <v>5.6342496333239511</v>
      </c>
      <c r="C84" s="60">
        <f t="shared" ref="C84:F84" si="13">IFERROR(100*_xlfn.RRI(43,C22,C65),"..")</f>
        <v>5.5503630735817655</v>
      </c>
      <c r="D84" s="60">
        <f t="shared" si="13"/>
        <v>5.0482512102654642</v>
      </c>
      <c r="E84" s="60">
        <f t="shared" si="13"/>
        <v>5.2950675212127374</v>
      </c>
      <c r="F84" s="60" t="str">
        <f t="shared" si="13"/>
        <v>..</v>
      </c>
      <c r="G84" s="60"/>
    </row>
    <row r="85" spans="1:16" s="91" customFormat="1" x14ac:dyDescent="0.25">
      <c r="A85" s="91" t="s">
        <v>727</v>
      </c>
      <c r="B85" s="60">
        <f>IFERROR(100*_xlfn.RRI(38,B22,B60),"..")</f>
        <v>5.9398711460526776</v>
      </c>
      <c r="C85" s="60">
        <f t="shared" ref="C85:F85" si="14">IFERROR(100*_xlfn.RRI(38,C22,C60),"..")</f>
        <v>5.8501892357057939</v>
      </c>
      <c r="D85" s="60">
        <f t="shared" si="14"/>
        <v>5.405673804205291</v>
      </c>
      <c r="E85" s="60">
        <f t="shared" si="14"/>
        <v>5.6173591145018964</v>
      </c>
      <c r="F85" s="60" t="str">
        <f t="shared" si="14"/>
        <v>..</v>
      </c>
      <c r="G85" s="60"/>
      <c r="K85" s="60"/>
      <c r="L85" s="60"/>
      <c r="M85" s="60"/>
      <c r="N85" s="60"/>
      <c r="O85" s="60"/>
      <c r="P85" s="60"/>
    </row>
    <row r="86" spans="1:16" x14ac:dyDescent="0.25">
      <c r="B86" s="60"/>
      <c r="C86" s="60"/>
      <c r="D86" s="60"/>
      <c r="E86" s="60"/>
      <c r="F86" s="60"/>
      <c r="G86" s="60"/>
    </row>
    <row r="87" spans="1:16" x14ac:dyDescent="0.25">
      <c r="A87" s="5" t="s">
        <v>599</v>
      </c>
      <c r="B87" s="60"/>
      <c r="C87" s="60"/>
      <c r="D87" s="60"/>
      <c r="E87" s="60"/>
      <c r="F87" s="60"/>
      <c r="G87" s="60"/>
    </row>
    <row r="88" spans="1:16" x14ac:dyDescent="0.25">
      <c r="A88" s="24" t="s">
        <v>580</v>
      </c>
      <c r="B88" s="60">
        <f>IFERROR(100*_xlfn.RRI(10,B55,B65),"..")</f>
        <v>3.7787055257147095</v>
      </c>
      <c r="C88" s="60">
        <f t="shared" ref="C88:F88" si="15">IFERROR(100*_xlfn.RRI(10,C55,C65),"..")</f>
        <v>3.6762465856481352</v>
      </c>
      <c r="D88" s="60">
        <f t="shared" si="15"/>
        <v>3.3446902610311247</v>
      </c>
      <c r="E88" s="60">
        <f t="shared" si="15"/>
        <v>3.4176476894285601</v>
      </c>
      <c r="F88" s="60" t="str">
        <f t="shared" si="15"/>
        <v>..</v>
      </c>
      <c r="G88" s="60"/>
    </row>
    <row r="89" spans="1:16" x14ac:dyDescent="0.25">
      <c r="A89" s="24" t="s">
        <v>587</v>
      </c>
      <c r="B89" s="60">
        <f>IFERROR(100*_xlfn.RRI(12,B53,B65),"..")</f>
        <v>3.4427418121593334</v>
      </c>
      <c r="C89" s="60">
        <f t="shared" ref="C89:F89" si="16">IFERROR(100*_xlfn.RRI(12,C53,C65),"..")</f>
        <v>3.3651517907963502</v>
      </c>
      <c r="D89" s="60">
        <f t="shared" si="16"/>
        <v>3.0757162590214993</v>
      </c>
      <c r="E89" s="60">
        <f t="shared" si="16"/>
        <v>3.2174629026731072</v>
      </c>
      <c r="F89" s="60" t="str">
        <f t="shared" si="16"/>
        <v>..</v>
      </c>
      <c r="G89" s="60"/>
    </row>
    <row r="90" spans="1:16" x14ac:dyDescent="0.25">
      <c r="A90" s="24" t="s">
        <v>583</v>
      </c>
      <c r="B90" s="60">
        <f>IFERROR(100*_xlfn.RRI(7,B47,B54),"..")</f>
        <v>5.2015945780600203</v>
      </c>
      <c r="C90" s="60">
        <f t="shared" ref="C90:F90" si="17">IFERROR(100*_xlfn.RRI(7,C47,C54),"..")</f>
        <v>5.1200019335315927</v>
      </c>
      <c r="D90" s="60">
        <f t="shared" si="17"/>
        <v>5.4585847802157694</v>
      </c>
      <c r="E90" s="60">
        <f t="shared" si="17"/>
        <v>4.7076359452872918</v>
      </c>
      <c r="F90" s="60" t="str">
        <f t="shared" si="17"/>
        <v>..</v>
      </c>
      <c r="G90" s="60"/>
    </row>
    <row r="91" spans="1:16" x14ac:dyDescent="0.25">
      <c r="A91" s="24" t="s">
        <v>588</v>
      </c>
      <c r="B91" s="60">
        <f>IFERROR(100*_xlfn.RRI(9,B45,B54),"..")</f>
        <v>5.4806010630675583</v>
      </c>
      <c r="C91" s="60">
        <f t="shared" ref="C91:F91" si="18">IFERROR(100*_xlfn.RRI(9,C45,C54),"..")</f>
        <v>5.2956029383619319</v>
      </c>
      <c r="D91" s="60">
        <f t="shared" si="18"/>
        <v>5.7994956030626543</v>
      </c>
      <c r="E91" s="60">
        <f t="shared" si="18"/>
        <v>5.1165660932491974</v>
      </c>
      <c r="F91" s="60" t="str">
        <f t="shared" si="18"/>
        <v>..</v>
      </c>
      <c r="G91" s="60"/>
    </row>
    <row r="92" spans="1:16" x14ac:dyDescent="0.25">
      <c r="A92" s="24" t="s">
        <v>584</v>
      </c>
      <c r="B92" s="60">
        <f>IFERROR(100*_xlfn.RRI(10,B36,B46),"..")</f>
        <v>4.0818673527039717</v>
      </c>
      <c r="C92" s="60">
        <f t="shared" ref="C92:F92" si="19">IFERROR(100*_xlfn.RRI(10,C36,C46),"..")</f>
        <v>4.0632231707114164</v>
      </c>
      <c r="D92" s="60">
        <f t="shared" si="19"/>
        <v>3.8055711587700269</v>
      </c>
      <c r="E92" s="60">
        <f t="shared" si="19"/>
        <v>3.9557463887997191</v>
      </c>
      <c r="F92" s="60" t="str">
        <f t="shared" si="19"/>
        <v>..</v>
      </c>
      <c r="G92" s="60"/>
    </row>
    <row r="93" spans="1:16" x14ac:dyDescent="0.25">
      <c r="A93" s="24" t="s">
        <v>591</v>
      </c>
      <c r="B93" s="60">
        <f>IFERROR(100*_xlfn.RRI(12,B34,B46),"..")</f>
        <v>4.5040143795661791</v>
      </c>
      <c r="C93" s="60">
        <f t="shared" ref="C93:F93" si="20">IFERROR(100*_xlfn.RRI(12,C34,C46),"..")</f>
        <v>4.4570958397460059</v>
      </c>
      <c r="D93" s="60">
        <f t="shared" si="20"/>
        <v>3.8105426501975792</v>
      </c>
      <c r="E93" s="60">
        <f t="shared" si="20"/>
        <v>4.0768542182573642</v>
      </c>
      <c r="F93" s="60" t="str">
        <f t="shared" si="20"/>
        <v>..</v>
      </c>
      <c r="G93" s="60"/>
    </row>
    <row r="94" spans="1:16" x14ac:dyDescent="0.25">
      <c r="A94" s="24" t="s">
        <v>585</v>
      </c>
      <c r="B94" s="60">
        <f>IFERROR(100*_xlfn.RRI(7,B28,B35),"..")</f>
        <v>7.5971908833487589</v>
      </c>
      <c r="C94" s="60">
        <f t="shared" ref="C94:F94" si="21">IFERROR(100*_xlfn.RRI(7,C28,C35),"..")</f>
        <v>7.7010244167407427</v>
      </c>
      <c r="D94" s="60">
        <f t="shared" si="21"/>
        <v>7.4026166765899015</v>
      </c>
      <c r="E94" s="60">
        <f t="shared" si="21"/>
        <v>7.6681377090001446</v>
      </c>
      <c r="F94" s="60">
        <f t="shared" si="21"/>
        <v>7.5968372985304011</v>
      </c>
      <c r="G94" s="60"/>
    </row>
    <row r="95" spans="1:16" x14ac:dyDescent="0.25">
      <c r="A95" s="24" t="s">
        <v>589</v>
      </c>
      <c r="B95" s="60">
        <f>IFERROR(100*_xlfn.RRI(9,B26,B35),"..")</f>
        <v>8.3346553758963928</v>
      </c>
      <c r="C95" s="60">
        <f t="shared" ref="C95:F95" si="22">IFERROR(100*_xlfn.RRI(9,C26,C35),"..")</f>
        <v>8.3516262791470055</v>
      </c>
      <c r="D95" s="60">
        <f t="shared" si="22"/>
        <v>7.4532370388222802</v>
      </c>
      <c r="E95" s="60">
        <f t="shared" si="22"/>
        <v>8.1169068722979354</v>
      </c>
      <c r="F95" s="60">
        <f t="shared" si="22"/>
        <v>8.3344872269269779</v>
      </c>
      <c r="G95" s="60"/>
    </row>
    <row r="96" spans="1:16" x14ac:dyDescent="0.25">
      <c r="A96" s="24" t="s">
        <v>586</v>
      </c>
      <c r="B96" s="60">
        <f>IFERROR(100*_xlfn.RRI(4,B23,B27),"..")</f>
        <v>12.367296005661554</v>
      </c>
      <c r="C96" s="60">
        <f t="shared" ref="C96:F96" si="23">IFERROR(100*_xlfn.RRI(4,C23,C27),"..")</f>
        <v>11.983460969234748</v>
      </c>
      <c r="D96" s="60">
        <f t="shared" si="23"/>
        <v>11.654729264254659</v>
      </c>
      <c r="E96" s="60">
        <f t="shared" si="23"/>
        <v>12.602393925797738</v>
      </c>
      <c r="F96" s="60">
        <f t="shared" si="23"/>
        <v>12.367316051493571</v>
      </c>
      <c r="G96" s="60"/>
    </row>
    <row r="97" spans="1:13" x14ac:dyDescent="0.25">
      <c r="A97" s="24" t="s">
        <v>590</v>
      </c>
      <c r="B97" s="60">
        <f>IFERROR(100*_xlfn.RRI(6,B21,B27),"..")</f>
        <v>12.641317962230737</v>
      </c>
      <c r="C97" s="60">
        <f t="shared" ref="C97:F97" si="24">IFERROR(100*_xlfn.RRI(6,C21,C27),"..")</f>
        <v>12.274966665948806</v>
      </c>
      <c r="D97" s="60" t="str">
        <f t="shared" si="24"/>
        <v>..</v>
      </c>
      <c r="E97" s="60" t="str">
        <f t="shared" si="24"/>
        <v>..</v>
      </c>
      <c r="F97" s="60">
        <f t="shared" si="24"/>
        <v>12.641461438671776</v>
      </c>
      <c r="G97" s="60"/>
    </row>
    <row r="98" spans="1:13" x14ac:dyDescent="0.25">
      <c r="A98" s="5"/>
      <c r="B98" s="60"/>
      <c r="C98" s="60"/>
      <c r="D98" s="60"/>
      <c r="E98" s="60"/>
      <c r="F98" s="60"/>
      <c r="G98" s="60"/>
    </row>
    <row r="99" spans="1:13" x14ac:dyDescent="0.25">
      <c r="A99" s="5" t="s">
        <v>601</v>
      </c>
      <c r="B99" s="60"/>
      <c r="C99" s="60"/>
      <c r="D99" s="60"/>
      <c r="E99" s="60"/>
      <c r="F99" s="60"/>
      <c r="G99" s="60"/>
    </row>
    <row r="100" spans="1:13" x14ac:dyDescent="0.25">
      <c r="A100" s="24" t="s">
        <v>500</v>
      </c>
      <c r="B100" s="60">
        <f>IFERROR(100*_xlfn.RRI(20,B7,B27),"..")</f>
        <v>11.787073256468794</v>
      </c>
      <c r="C100" s="60">
        <f t="shared" ref="C100:F100" si="25">IFERROR(100*_xlfn.RRI(20,C7,C27),"..")</f>
        <v>11.355126854023823</v>
      </c>
      <c r="D100" s="60" t="str">
        <f t="shared" si="25"/>
        <v>..</v>
      </c>
      <c r="E100" s="60" t="str">
        <f t="shared" si="25"/>
        <v>..</v>
      </c>
      <c r="F100" s="60">
        <f t="shared" si="25"/>
        <v>11.787221378939572</v>
      </c>
      <c r="G100" s="60"/>
    </row>
    <row r="101" spans="1:13" x14ac:dyDescent="0.25">
      <c r="A101" s="24" t="s">
        <v>501</v>
      </c>
      <c r="B101" s="60">
        <f>IFERROR(100*_xlfn.RRI(19,B27,B46),"..")</f>
        <v>5.5790368030431692</v>
      </c>
      <c r="C101" s="60">
        <f t="shared" ref="C101:F101" si="26">IFERROR(100*_xlfn.RRI(19,C27,C46),"..")</f>
        <v>5.5886859703580205</v>
      </c>
      <c r="D101" s="60">
        <f t="shared" si="26"/>
        <v>4.9334051081742158</v>
      </c>
      <c r="E101" s="60">
        <f t="shared" si="26"/>
        <v>5.2925054605405197</v>
      </c>
      <c r="F101" s="60" t="str">
        <f t="shared" si="26"/>
        <v>..</v>
      </c>
      <c r="G101" s="60"/>
    </row>
    <row r="102" spans="1:13" x14ac:dyDescent="0.25">
      <c r="A102" s="24" t="s">
        <v>526</v>
      </c>
      <c r="B102" s="60">
        <f>IFERROR(100*_xlfn.RRI(14,B43,B57),"..")</f>
        <v>4.8284711085607279</v>
      </c>
      <c r="C102" s="60">
        <f t="shared" ref="C102:F102" si="27">IFERROR(100*_xlfn.RRI(14,C43,C57),"..")</f>
        <v>4.6786314767252701</v>
      </c>
      <c r="D102" s="60">
        <f t="shared" si="27"/>
        <v>4.9599396102506299</v>
      </c>
      <c r="E102" s="60">
        <f t="shared" si="27"/>
        <v>4.7052138632276419</v>
      </c>
      <c r="F102" s="60" t="str">
        <f t="shared" si="27"/>
        <v>..</v>
      </c>
      <c r="G102" s="60"/>
    </row>
    <row r="103" spans="1:13" x14ac:dyDescent="0.25">
      <c r="A103" s="24" t="s">
        <v>558</v>
      </c>
      <c r="B103" s="60">
        <f>IFERROR(100*_xlfn.RRI(6,B54,B60),"..")</f>
        <v>3.3420619526307593</v>
      </c>
      <c r="C103" s="60">
        <f t="shared" ref="C103:F103" si="28">IFERROR(100*_xlfn.RRI(6,C54,C60),"..")</f>
        <v>3.2243246287778193</v>
      </c>
      <c r="D103" s="60">
        <f t="shared" si="28"/>
        <v>2.9723307188256998</v>
      </c>
      <c r="E103" s="60">
        <f t="shared" si="28"/>
        <v>3.1159896637894091</v>
      </c>
      <c r="F103" s="60" t="str">
        <f t="shared" si="28"/>
        <v>..</v>
      </c>
      <c r="G103" s="60"/>
    </row>
    <row r="104" spans="1:13" x14ac:dyDescent="0.25">
      <c r="A104" s="24" t="s">
        <v>579</v>
      </c>
      <c r="B104" s="60">
        <f>IFERROR(100*_xlfn.RRI(5,B60,B65),"..")</f>
        <v>3.3401571359574556</v>
      </c>
      <c r="C104" s="60">
        <f t="shared" ref="C104:F104" si="29">IFERROR(100*_xlfn.RRI(5,C60,C65),"..")</f>
        <v>3.2992662194792466</v>
      </c>
      <c r="D104" s="60">
        <f t="shared" si="29"/>
        <v>2.3711533408083296</v>
      </c>
      <c r="E104" s="60">
        <f t="shared" si="29"/>
        <v>2.877576479512145</v>
      </c>
      <c r="F104" s="60" t="str">
        <f t="shared" si="29"/>
        <v>..</v>
      </c>
      <c r="G104" s="60"/>
    </row>
    <row r="105" spans="1:13" s="74" customFormat="1" x14ac:dyDescent="0.25">
      <c r="A105" s="74" t="s">
        <v>453</v>
      </c>
      <c r="B105" s="60">
        <f>IFERROR(100*_xlfn.RRI(21,B22,B43),"..")</f>
        <v>6.9430052523756336</v>
      </c>
      <c r="C105" s="60">
        <f t="shared" ref="C105:F105" si="30">IFERROR(100*_xlfn.RRI(21,C22,C43),"..")</f>
        <v>6.9057872958320443</v>
      </c>
      <c r="D105" s="60">
        <f t="shared" si="30"/>
        <v>5.8934613807104075</v>
      </c>
      <c r="E105" s="60">
        <f t="shared" si="30"/>
        <v>6.4770051589485123</v>
      </c>
      <c r="F105" s="60" t="str">
        <f t="shared" si="30"/>
        <v>..</v>
      </c>
      <c r="G105" s="60"/>
      <c r="K105" s="60"/>
      <c r="L105" s="60"/>
    </row>
    <row r="106" spans="1:13" s="74" customFormat="1" x14ac:dyDescent="0.25">
      <c r="A106" s="74" t="s">
        <v>665</v>
      </c>
      <c r="B106" s="60"/>
      <c r="C106" s="24"/>
      <c r="D106" s="105"/>
      <c r="K106" s="60"/>
      <c r="L106" s="60"/>
    </row>
    <row r="107" spans="1:13" s="74" customFormat="1" x14ac:dyDescent="0.25">
      <c r="A107" s="74" t="s">
        <v>651</v>
      </c>
      <c r="B107" s="60"/>
      <c r="C107" s="24"/>
      <c r="D107" s="105"/>
      <c r="K107" s="9"/>
      <c r="L107" s="9"/>
    </row>
    <row r="108" spans="1:13" x14ac:dyDescent="0.25">
      <c r="B108" s="101"/>
    </row>
    <row r="109" spans="1:13" s="105" customFormat="1" ht="30.75" customHeight="1" x14ac:dyDescent="0.25">
      <c r="A109" s="153" t="s">
        <v>906</v>
      </c>
      <c r="B109" s="162"/>
      <c r="C109" s="162"/>
      <c r="D109" s="162"/>
      <c r="E109" s="162"/>
      <c r="F109" s="151"/>
      <c r="G109" s="164"/>
      <c r="H109" s="164"/>
      <c r="I109" s="164"/>
      <c r="J109" s="151"/>
      <c r="K109" s="151"/>
      <c r="L109" s="151"/>
      <c r="M109" s="151"/>
    </row>
    <row r="110" spans="1:13" s="105" customFormat="1" ht="48.75" customHeight="1" x14ac:dyDescent="0.25">
      <c r="A110" s="162"/>
      <c r="B110" s="178" t="s">
        <v>1105</v>
      </c>
      <c r="C110" s="178"/>
      <c r="D110" s="178"/>
      <c r="E110" s="178"/>
      <c r="F110" s="151"/>
      <c r="G110" s="164"/>
      <c r="H110" s="164"/>
      <c r="I110" s="164"/>
      <c r="J110" s="151"/>
      <c r="K110" s="151"/>
      <c r="L110" s="151"/>
      <c r="M110" s="151"/>
    </row>
    <row r="111" spans="1:13" s="105" customFormat="1" ht="64.5" customHeight="1" x14ac:dyDescent="0.25">
      <c r="A111" s="162"/>
      <c r="B111" s="178" t="s">
        <v>1111</v>
      </c>
      <c r="C111" s="178"/>
      <c r="D111" s="178"/>
      <c r="E111" s="178"/>
      <c r="F111" s="151"/>
      <c r="G111" s="164"/>
      <c r="H111" s="164"/>
      <c r="I111" s="164"/>
      <c r="J111" s="151"/>
      <c r="K111" s="151"/>
      <c r="L111" s="151"/>
      <c r="M111" s="151"/>
    </row>
    <row r="112" spans="1:13" s="105" customFormat="1" ht="14.25" customHeight="1" x14ac:dyDescent="0.25">
      <c r="A112" s="162"/>
      <c r="B112" s="178"/>
      <c r="C112" s="178"/>
      <c r="D112" s="178"/>
      <c r="E112" s="178"/>
      <c r="F112" s="151"/>
      <c r="G112" s="164"/>
      <c r="H112" s="164"/>
      <c r="I112" s="164"/>
      <c r="J112" s="151"/>
      <c r="K112" s="151"/>
      <c r="L112" s="151"/>
      <c r="M112" s="151"/>
    </row>
    <row r="113" spans="1:13" s="105" customFormat="1" ht="33" customHeight="1" x14ac:dyDescent="0.25">
      <c r="A113" s="153" t="s">
        <v>893</v>
      </c>
      <c r="B113" s="178"/>
      <c r="C113" s="178"/>
      <c r="D113" s="178"/>
      <c r="E113" s="178"/>
      <c r="F113" s="151"/>
      <c r="G113" s="164"/>
      <c r="H113" s="164"/>
      <c r="I113" s="164"/>
      <c r="J113" s="151"/>
      <c r="K113" s="151"/>
      <c r="L113" s="151"/>
      <c r="M113" s="151"/>
    </row>
    <row r="114" spans="1:13" s="105" customFormat="1" ht="31.5" customHeight="1" x14ac:dyDescent="0.25">
      <c r="A114" s="162"/>
      <c r="B114" s="178" t="s">
        <v>894</v>
      </c>
      <c r="C114" s="178"/>
      <c r="D114" s="178"/>
      <c r="E114" s="178"/>
      <c r="F114" s="151"/>
      <c r="G114" s="164"/>
      <c r="H114" s="164"/>
      <c r="I114" s="164"/>
      <c r="J114" s="151"/>
      <c r="K114" s="151"/>
      <c r="L114" s="151"/>
      <c r="M114" s="151"/>
    </row>
    <row r="115" spans="1:13" s="107" customFormat="1" ht="31.5" customHeight="1" x14ac:dyDescent="0.25">
      <c r="A115" s="162"/>
      <c r="B115" s="178" t="s">
        <v>895</v>
      </c>
      <c r="C115" s="178"/>
      <c r="D115" s="178"/>
      <c r="E115" s="178"/>
    </row>
    <row r="116" spans="1:13" s="104" customFormat="1" ht="14.25" customHeight="1" x14ac:dyDescent="0.25">
      <c r="A116" s="151"/>
      <c r="B116" s="178"/>
      <c r="C116" s="178"/>
      <c r="D116" s="178"/>
      <c r="E116" s="178"/>
    </row>
    <row r="117" spans="1:13" s="105" customFormat="1" ht="30" customHeight="1" x14ac:dyDescent="0.25">
      <c r="A117" s="153" t="s">
        <v>1107</v>
      </c>
      <c r="B117" s="178"/>
      <c r="C117" s="178"/>
      <c r="D117" s="178"/>
      <c r="E117" s="178"/>
      <c r="F117" s="104"/>
      <c r="G117" s="164"/>
      <c r="H117" s="164"/>
      <c r="I117" s="164"/>
      <c r="J117" s="104"/>
      <c r="K117" s="104"/>
      <c r="L117" s="104"/>
      <c r="M117" s="104"/>
    </row>
    <row r="118" spans="1:13" s="105" customFormat="1" ht="35.25" customHeight="1" x14ac:dyDescent="0.25">
      <c r="A118" s="162"/>
      <c r="B118" s="178" t="s">
        <v>909</v>
      </c>
      <c r="C118" s="178"/>
      <c r="D118" s="178"/>
      <c r="E118" s="178"/>
      <c r="F118" s="54"/>
      <c r="G118" s="164"/>
      <c r="H118" s="164"/>
      <c r="I118" s="164"/>
    </row>
    <row r="119" spans="1:13" s="105" customFormat="1" ht="35.25" customHeight="1" x14ac:dyDescent="0.25">
      <c r="A119" s="162"/>
      <c r="B119" s="178" t="s">
        <v>855</v>
      </c>
      <c r="C119" s="178"/>
      <c r="D119" s="178"/>
      <c r="E119" s="178"/>
      <c r="F119" s="54"/>
      <c r="G119" s="164"/>
      <c r="H119" s="164"/>
      <c r="I119" s="164"/>
    </row>
    <row r="120" spans="1:13" s="105" customFormat="1" ht="46.5" customHeight="1" x14ac:dyDescent="0.25">
      <c r="A120" s="162"/>
      <c r="B120" s="178" t="s">
        <v>856</v>
      </c>
      <c r="C120" s="178"/>
      <c r="D120" s="178"/>
      <c r="E120" s="178"/>
      <c r="F120" s="54"/>
      <c r="G120" s="164"/>
      <c r="H120" s="164"/>
      <c r="I120" s="164"/>
    </row>
    <row r="121" spans="1:13" s="105" customFormat="1" ht="14.25" customHeight="1" x14ac:dyDescent="0.25">
      <c r="A121" s="162"/>
      <c r="B121" s="178"/>
      <c r="C121" s="178"/>
      <c r="D121" s="178"/>
      <c r="E121" s="178"/>
      <c r="F121" s="54"/>
      <c r="G121" s="164"/>
      <c r="H121" s="164"/>
      <c r="I121" s="164"/>
    </row>
    <row r="122" spans="1:13" s="105" customFormat="1" ht="14.25" customHeight="1" x14ac:dyDescent="0.25">
      <c r="A122" s="153" t="s">
        <v>857</v>
      </c>
      <c r="B122" s="178"/>
      <c r="C122" s="178"/>
      <c r="D122" s="178"/>
      <c r="E122" s="178"/>
      <c r="F122" s="54"/>
      <c r="G122" s="164"/>
      <c r="H122" s="164"/>
      <c r="I122" s="164"/>
    </row>
    <row r="123" spans="1:13" s="105" customFormat="1" ht="14.25" customHeight="1" x14ac:dyDescent="0.25">
      <c r="A123" s="162"/>
      <c r="B123" s="178" t="s">
        <v>858</v>
      </c>
      <c r="C123" s="178"/>
      <c r="D123" s="178"/>
      <c r="E123" s="178"/>
      <c r="F123" s="54"/>
      <c r="G123" s="164"/>
      <c r="H123" s="164"/>
      <c r="I123" s="164"/>
    </row>
    <row r="124" spans="1:13" s="105" customFormat="1" ht="14.25" customHeight="1" x14ac:dyDescent="0.25">
      <c r="A124" s="162"/>
      <c r="B124" s="178" t="s">
        <v>859</v>
      </c>
      <c r="C124" s="178"/>
      <c r="D124" s="178"/>
      <c r="E124" s="178"/>
      <c r="F124" s="54"/>
      <c r="G124" s="164"/>
      <c r="H124" s="164"/>
      <c r="I124" s="164"/>
    </row>
    <row r="125" spans="1:13" s="105" customFormat="1" ht="14.25" customHeight="1" x14ac:dyDescent="0.25">
      <c r="A125" s="162"/>
      <c r="B125" s="178" t="s">
        <v>860</v>
      </c>
      <c r="C125" s="178"/>
      <c r="D125" s="178"/>
      <c r="E125" s="178"/>
      <c r="F125" s="54"/>
      <c r="G125" s="164"/>
      <c r="H125" s="164"/>
      <c r="I125" s="164"/>
    </row>
    <row r="126" spans="1:13" s="105" customFormat="1" ht="32.25" customHeight="1" x14ac:dyDescent="0.25">
      <c r="A126" s="162"/>
      <c r="B126" s="178" t="s">
        <v>861</v>
      </c>
      <c r="C126" s="178"/>
      <c r="D126" s="178"/>
      <c r="E126" s="178"/>
      <c r="F126" s="54"/>
      <c r="G126" s="164"/>
      <c r="H126" s="164"/>
      <c r="I126" s="164"/>
    </row>
    <row r="127" spans="1:13" x14ac:dyDescent="0.25">
      <c r="A127" s="4"/>
      <c r="B127" s="4"/>
      <c r="C127" s="4"/>
      <c r="D127" s="4"/>
      <c r="E127" s="4"/>
    </row>
    <row r="128" spans="1:13" ht="75" x14ac:dyDescent="0.25">
      <c r="A128" s="153" t="s">
        <v>862</v>
      </c>
      <c r="B128" s="4"/>
      <c r="C128" s="4"/>
      <c r="D128" s="4"/>
      <c r="E128" s="4"/>
    </row>
    <row r="129" spans="1:5" ht="33.75" customHeight="1" thickBot="1" x14ac:dyDescent="0.3">
      <c r="A129" s="4"/>
      <c r="B129" s="179" t="s">
        <v>1109</v>
      </c>
      <c r="C129" s="179"/>
      <c r="D129" s="179"/>
      <c r="E129" s="179"/>
    </row>
    <row r="130" spans="1:5" ht="45.75" thickBot="1" x14ac:dyDescent="0.3">
      <c r="A130" s="4"/>
      <c r="B130" s="177" t="s">
        <v>844</v>
      </c>
      <c r="C130" s="175" t="s">
        <v>845</v>
      </c>
      <c r="D130" s="173" t="s">
        <v>846</v>
      </c>
      <c r="E130" s="174" t="s">
        <v>847</v>
      </c>
    </row>
    <row r="131" spans="1:5" ht="30" x14ac:dyDescent="0.25">
      <c r="A131" s="4"/>
      <c r="B131" s="176" t="s">
        <v>848</v>
      </c>
      <c r="C131" s="135" t="s">
        <v>849</v>
      </c>
      <c r="D131" s="136" t="s">
        <v>849</v>
      </c>
      <c r="E131" s="166" t="s">
        <v>849</v>
      </c>
    </row>
    <row r="132" spans="1:5" ht="30" x14ac:dyDescent="0.25">
      <c r="A132" s="4"/>
      <c r="B132" s="171" t="s">
        <v>852</v>
      </c>
      <c r="C132" s="137" t="s">
        <v>849</v>
      </c>
      <c r="D132" s="134" t="s">
        <v>850</v>
      </c>
      <c r="E132" s="167" t="s">
        <v>849</v>
      </c>
    </row>
    <row r="133" spans="1:5" ht="75" x14ac:dyDescent="0.25">
      <c r="A133" s="4"/>
      <c r="B133" s="171" t="s">
        <v>853</v>
      </c>
      <c r="C133" s="137" t="s">
        <v>850</v>
      </c>
      <c r="D133" s="134" t="s">
        <v>849</v>
      </c>
      <c r="E133" s="167" t="s">
        <v>849</v>
      </c>
    </row>
    <row r="134" spans="1:5" ht="30.75" thickBot="1" x14ac:dyDescent="0.3">
      <c r="A134" s="4"/>
      <c r="B134" s="172" t="s">
        <v>851</v>
      </c>
      <c r="C134" s="168" t="s">
        <v>850</v>
      </c>
      <c r="D134" s="169" t="s">
        <v>850</v>
      </c>
      <c r="E134" s="170" t="s">
        <v>849</v>
      </c>
    </row>
  </sheetData>
  <mergeCells count="18">
    <mergeCell ref="B129:E129"/>
    <mergeCell ref="B110:E110"/>
    <mergeCell ref="B111:E111"/>
    <mergeCell ref="B118:E118"/>
    <mergeCell ref="B119:E119"/>
    <mergeCell ref="B120:E120"/>
    <mergeCell ref="B123:E123"/>
    <mergeCell ref="B112:E112"/>
    <mergeCell ref="B113:E113"/>
    <mergeCell ref="B114:E114"/>
    <mergeCell ref="B115:E115"/>
    <mergeCell ref="B116:E116"/>
    <mergeCell ref="B117:E117"/>
    <mergeCell ref="B121:E121"/>
    <mergeCell ref="B122:E122"/>
    <mergeCell ref="B124:E124"/>
    <mergeCell ref="B125:E125"/>
    <mergeCell ref="B126:E126"/>
  </mergeCells>
  <phoneticPr fontId="2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879C-3A26-4BFB-A315-126FBE4F7AF0}">
  <dimension ref="A1:M136"/>
  <sheetViews>
    <sheetView workbookViewId="0">
      <pane xSplit="1" ySplit="5" topLeftCell="B6" activePane="bottomRight" state="frozen"/>
      <selection pane="topRight" activeCell="B1" sqref="B1"/>
      <selection pane="bottomLeft" activeCell="A6" sqref="A6"/>
      <selection pane="bottomRight" activeCell="A108" sqref="A108:XFD134"/>
    </sheetView>
  </sheetViews>
  <sheetFormatPr defaultColWidth="9.140625" defaultRowHeight="15" x14ac:dyDescent="0.25"/>
  <cols>
    <col min="1" max="1" width="14.42578125" style="105" customWidth="1"/>
    <col min="2" max="5" width="16.7109375" customWidth="1"/>
    <col min="6" max="6" width="16.7109375" style="24" customWidth="1"/>
    <col min="7" max="7" width="9.140625" style="24"/>
    <col min="8" max="8" width="10.7109375" style="24" customWidth="1"/>
    <col min="9" max="9" width="9.140625" style="24"/>
    <col min="10" max="10" width="16.7109375" style="24" customWidth="1"/>
    <col min="11" max="11" width="20.85546875" style="24" customWidth="1"/>
    <col min="12" max="13" width="16.7109375" customWidth="1"/>
  </cols>
  <sheetData>
    <row r="1" spans="1:11" x14ac:dyDescent="0.25">
      <c r="A1" s="105" t="s">
        <v>874</v>
      </c>
    </row>
    <row r="2" spans="1:11" ht="90" x14ac:dyDescent="0.25">
      <c r="A2" s="48" t="s">
        <v>445</v>
      </c>
      <c r="B2" s="109" t="s">
        <v>769</v>
      </c>
      <c r="C2" s="48" t="s">
        <v>770</v>
      </c>
      <c r="D2" s="48" t="s">
        <v>771</v>
      </c>
      <c r="E2" s="48" t="s">
        <v>772</v>
      </c>
      <c r="F2" s="48" t="s">
        <v>757</v>
      </c>
      <c r="G2" s="48" t="s">
        <v>756</v>
      </c>
      <c r="H2" s="48" t="s">
        <v>755</v>
      </c>
      <c r="I2" s="48" t="s">
        <v>752</v>
      </c>
      <c r="J2" s="48" t="s">
        <v>753</v>
      </c>
      <c r="K2" s="48" t="s">
        <v>754</v>
      </c>
    </row>
    <row r="3" spans="1:11" x14ac:dyDescent="0.25">
      <c r="A3" s="54" t="s">
        <v>19</v>
      </c>
      <c r="B3" s="7" t="s">
        <v>225</v>
      </c>
      <c r="C3" s="7" t="s">
        <v>812</v>
      </c>
      <c r="D3" s="7" t="s">
        <v>811</v>
      </c>
      <c r="E3" s="7" t="s">
        <v>813</v>
      </c>
      <c r="F3" s="54" t="s">
        <v>814</v>
      </c>
      <c r="G3" s="54" t="s">
        <v>815</v>
      </c>
      <c r="H3" s="54" t="s">
        <v>816</v>
      </c>
      <c r="I3" s="54" t="s">
        <v>817</v>
      </c>
      <c r="J3" s="54" t="s">
        <v>818</v>
      </c>
      <c r="K3" s="54" t="s">
        <v>819</v>
      </c>
    </row>
    <row r="4" spans="1:11" x14ac:dyDescent="0.25">
      <c r="A4" s="54" t="s">
        <v>826</v>
      </c>
      <c r="B4" s="54" t="s">
        <v>766</v>
      </c>
      <c r="C4" s="7" t="s">
        <v>730</v>
      </c>
      <c r="D4" s="7" t="s">
        <v>730</v>
      </c>
      <c r="E4" s="7" t="s">
        <v>730</v>
      </c>
      <c r="F4" s="54" t="s">
        <v>731</v>
      </c>
      <c r="G4" s="54" t="s">
        <v>731</v>
      </c>
      <c r="H4" s="54" t="s">
        <v>731</v>
      </c>
      <c r="I4" s="54" t="s">
        <v>731</v>
      </c>
      <c r="J4" s="54" t="s">
        <v>731</v>
      </c>
      <c r="K4" s="54" t="s">
        <v>731</v>
      </c>
    </row>
    <row r="5" spans="1:11" s="4" customFormat="1" ht="45" x14ac:dyDescent="0.25">
      <c r="A5" s="54" t="s">
        <v>825</v>
      </c>
      <c r="B5" s="54" t="s">
        <v>802</v>
      </c>
      <c r="C5" s="93" t="s">
        <v>807</v>
      </c>
      <c r="D5" s="93" t="s">
        <v>809</v>
      </c>
      <c r="E5" s="93" t="s">
        <v>807</v>
      </c>
      <c r="F5" s="93" t="s">
        <v>808</v>
      </c>
      <c r="G5" s="93" t="s">
        <v>810</v>
      </c>
      <c r="H5" s="93" t="s">
        <v>808</v>
      </c>
      <c r="I5" s="54"/>
      <c r="J5" s="54"/>
      <c r="K5" s="54"/>
    </row>
    <row r="6" spans="1:11" x14ac:dyDescent="0.25">
      <c r="A6" s="105">
        <v>1961</v>
      </c>
      <c r="B6" s="7" t="s">
        <v>213</v>
      </c>
      <c r="C6" s="112">
        <f>'T5'!$B7/'T4'!B6*100</f>
        <v>197362.63017044959</v>
      </c>
      <c r="D6" s="112">
        <f>'T5'!$B7/'T4'!C6*100</f>
        <v>183564.41518783002</v>
      </c>
      <c r="E6" s="112">
        <f>'T5'!$B7/'T4'!D6*100</f>
        <v>200498.44014096071</v>
      </c>
      <c r="F6" s="112">
        <f>'T5'!C7/'T4'!B6*100</f>
        <v>227671.62127961064</v>
      </c>
      <c r="G6" s="83">
        <f>'T5'!C7/'T4'!C6*100</f>
        <v>211754.41358358157</v>
      </c>
      <c r="H6" s="83">
        <f>'T5'!C7/'T4'!D6*100</f>
        <v>231288.99777785881</v>
      </c>
      <c r="I6" s="84">
        <f>F6/'T2'!B7</f>
        <v>17.072134340361568</v>
      </c>
      <c r="J6" s="82">
        <f>G6/'T2'!B7</f>
        <v>15.87857008943408</v>
      </c>
      <c r="K6" s="82">
        <f>H6/'T2'!B7</f>
        <v>17.343386142367734</v>
      </c>
    </row>
    <row r="7" spans="1:11" x14ac:dyDescent="0.25">
      <c r="A7" s="105">
        <v>1962</v>
      </c>
      <c r="B7" s="7" t="s">
        <v>213</v>
      </c>
      <c r="C7" s="112">
        <f>'T5'!$B8/'T4'!B7*100</f>
        <v>208740.51499369644</v>
      </c>
      <c r="D7" s="112">
        <f>'T5'!$B8/'T4'!C7*100</f>
        <v>194953.97214718506</v>
      </c>
      <c r="E7" s="112">
        <f>'T5'!$B8/'T4'!D7*100</f>
        <v>212026.90002188878</v>
      </c>
      <c r="F7" s="112">
        <f>'T5'!C8/'T4'!B7*100</f>
        <v>239051.65320713544</v>
      </c>
      <c r="G7" s="83">
        <f>'T5'!C8/'T4'!C7*100</f>
        <v>223263.17122715621</v>
      </c>
      <c r="H7" s="83">
        <f>'T5'!C8/'T4'!D7*100</f>
        <v>242815.25307220369</v>
      </c>
      <c r="I7" s="84">
        <f>F7/'T2'!B8</f>
        <v>17.386370917428557</v>
      </c>
      <c r="J7" s="82">
        <f>G7/'T2'!B8</f>
        <v>16.238065100487812</v>
      </c>
      <c r="K7" s="82">
        <f>H7/'T2'!B8</f>
        <v>17.660099805562041</v>
      </c>
    </row>
    <row r="8" spans="1:11" x14ac:dyDescent="0.25">
      <c r="A8" s="105">
        <v>1963</v>
      </c>
      <c r="B8" s="7" t="s">
        <v>213</v>
      </c>
      <c r="C8" s="112">
        <f>'T5'!$B9/'T4'!B8*100</f>
        <v>217351.03190981277</v>
      </c>
      <c r="D8" s="112">
        <f>'T5'!$B9/'T4'!C8*100</f>
        <v>205485.96192966771</v>
      </c>
      <c r="E8" s="112">
        <f>'T5'!$B9/'T4'!D8*100</f>
        <v>220727.73949396634</v>
      </c>
      <c r="F8" s="112">
        <f>'T5'!C9/'T4'!B8*100</f>
        <v>248170.4142307381</v>
      </c>
      <c r="G8" s="83">
        <f>'T5'!C9/'T4'!C8*100</f>
        <v>234622.93158951879</v>
      </c>
      <c r="H8" s="83">
        <f>'T5'!C9/'T4'!D8*100</f>
        <v>252025.9235077457</v>
      </c>
      <c r="I8" s="84">
        <f>F8/'T2'!B9</f>
        <v>17.760842652142866</v>
      </c>
      <c r="J8" s="82">
        <f>G8/'T2'!B9</f>
        <v>16.791288290599915</v>
      </c>
      <c r="K8" s="82">
        <f>H8/'T2'!B9</f>
        <v>18.036770360226321</v>
      </c>
    </row>
    <row r="9" spans="1:11" x14ac:dyDescent="0.25">
      <c r="A9" s="105">
        <v>1964</v>
      </c>
      <c r="B9" s="7" t="s">
        <v>213</v>
      </c>
      <c r="C9" s="112">
        <f>'T5'!$B10/'T4'!B9*100</f>
        <v>231912.09289873051</v>
      </c>
      <c r="D9" s="112">
        <f>'T5'!$B10/'T4'!C9*100</f>
        <v>220491.22394597338</v>
      </c>
      <c r="E9" s="112">
        <f>'T5'!$B10/'T4'!D9*100</f>
        <v>235469.0630879034</v>
      </c>
      <c r="F9" s="112">
        <f>'T5'!C10/'T4'!B9*100</f>
        <v>263602.80362812494</v>
      </c>
      <c r="G9" s="83">
        <f>'T5'!C10/'T4'!C9*100</f>
        <v>250621.27671339514</v>
      </c>
      <c r="H9" s="83">
        <f>'T5'!C10/'T4'!D9*100</f>
        <v>267645.83261625562</v>
      </c>
      <c r="I9" s="84">
        <f>F9/'T2'!B10</f>
        <v>18.28241029649045</v>
      </c>
      <c r="J9" s="82">
        <f>G9/'T2'!B10</f>
        <v>17.382064783986571</v>
      </c>
      <c r="K9" s="82">
        <f>H9/'T2'!B10</f>
        <v>18.562818220018787</v>
      </c>
    </row>
    <row r="10" spans="1:11" x14ac:dyDescent="0.25">
      <c r="A10" s="105">
        <v>1965</v>
      </c>
      <c r="B10" s="7" t="s">
        <v>213</v>
      </c>
      <c r="C10" s="112">
        <f>'T5'!$B11/'T4'!B10*100</f>
        <v>248656.21554008426</v>
      </c>
      <c r="D10" s="112">
        <f>'T5'!$B11/'T4'!C10*100</f>
        <v>239939.94194192451</v>
      </c>
      <c r="E10" s="112">
        <f>'T5'!$B11/'T4'!D10*100</f>
        <v>254349.46786702776</v>
      </c>
      <c r="F10" s="112">
        <f>'T5'!C11/'T4'!B10*100</f>
        <v>280931.28844846081</v>
      </c>
      <c r="G10" s="83">
        <f>'T5'!C11/'T4'!C10*100</f>
        <v>271083.66019962827</v>
      </c>
      <c r="H10" s="83">
        <f>'T5'!C11/'T4'!D10*100</f>
        <v>287363.5133908235</v>
      </c>
      <c r="I10" s="84">
        <f>F10/'T2'!B11</f>
        <v>18.937854856028068</v>
      </c>
      <c r="J10" s="82">
        <f>G10/'T2'!B11</f>
        <v>18.274016536407338</v>
      </c>
      <c r="K10" s="82">
        <f>H10/'T2'!B11</f>
        <v>19.371457474777085</v>
      </c>
    </row>
    <row r="11" spans="1:11" x14ac:dyDescent="0.25">
      <c r="A11" s="105">
        <v>1966</v>
      </c>
      <c r="B11" s="7" t="s">
        <v>213</v>
      </c>
      <c r="C11" s="112">
        <f>'T5'!$B12/'T4'!B11*100</f>
        <v>268885.20305459446</v>
      </c>
      <c r="D11" s="112">
        <f>'T5'!$B12/'T4'!C11*100</f>
        <v>260489.74929485007</v>
      </c>
      <c r="E11" s="112">
        <f>'T5'!$B12/'T4'!D11*100</f>
        <v>274854.99282213952</v>
      </c>
      <c r="F11" s="112">
        <f>'T5'!C12/'T4'!B11*100</f>
        <v>302979.26040609437</v>
      </c>
      <c r="G11" s="83">
        <f>'T5'!C12/'T4'!C11*100</f>
        <v>293519.28141876252</v>
      </c>
      <c r="H11" s="83">
        <f>'T5'!C12/'T4'!D11*100</f>
        <v>309706.00649700308</v>
      </c>
      <c r="I11" s="84">
        <f>F11/'T2'!B12</f>
        <v>19.528396768066543</v>
      </c>
      <c r="J11" s="82">
        <f>G11/'T2'!B12</f>
        <v>18.918657927082585</v>
      </c>
      <c r="K11" s="82">
        <f>H11/'T2'!B12</f>
        <v>19.96196626864964</v>
      </c>
    </row>
    <row r="12" spans="1:11" x14ac:dyDescent="0.25">
      <c r="A12" s="105">
        <v>1967</v>
      </c>
      <c r="B12" s="7" t="s">
        <v>213</v>
      </c>
      <c r="C12" s="112">
        <f>'T5'!$B13/'T4'!B12*100</f>
        <v>284964.2401569435</v>
      </c>
      <c r="D12" s="112">
        <f>'T5'!$B13/'T4'!C12*100</f>
        <v>278605.08762723708</v>
      </c>
      <c r="E12" s="112">
        <f>'T5'!$B13/'T4'!D12*100</f>
        <v>291110.06253966736</v>
      </c>
      <c r="F12" s="112">
        <f>'T5'!C13/'T4'!B12*100</f>
        <v>319797.27851878799</v>
      </c>
      <c r="G12" s="83">
        <f>'T5'!C13/'T4'!C12*100</f>
        <v>312660.80528423074</v>
      </c>
      <c r="H12" s="83">
        <f>'T5'!C13/'T4'!D12*100</f>
        <v>326694.34487059584</v>
      </c>
      <c r="I12" s="84">
        <f>F12/'T2'!B13</f>
        <v>20.106468644056271</v>
      </c>
      <c r="J12" s="82">
        <f>G12/'T2'!B13</f>
        <v>19.657780412610478</v>
      </c>
      <c r="K12" s="82">
        <f>H12/'T2'!B13</f>
        <v>20.540104755598268</v>
      </c>
    </row>
    <row r="13" spans="1:11" x14ac:dyDescent="0.25">
      <c r="A13" s="105">
        <v>1968</v>
      </c>
      <c r="B13" s="7" t="s">
        <v>213</v>
      </c>
      <c r="C13" s="112">
        <f>'T5'!$B14/'T4'!B13*100</f>
        <v>297320.88075256115</v>
      </c>
      <c r="D13" s="112">
        <f>'T5'!$B14/'T4'!C13*100</f>
        <v>291605.05331587215</v>
      </c>
      <c r="E13" s="112">
        <f>'T5'!$B14/'T4'!D13*100</f>
        <v>299485.18197732948</v>
      </c>
      <c r="F13" s="112">
        <f>'T5'!C14/'T4'!B13*100</f>
        <v>331355.61884670326</v>
      </c>
      <c r="G13" s="83">
        <f>'T5'!C14/'T4'!C13*100</f>
        <v>324985.49262915971</v>
      </c>
      <c r="H13" s="83">
        <f>'T5'!C14/'T4'!D13*100</f>
        <v>333767.67066724336</v>
      </c>
      <c r="I13" s="84">
        <f>F13/'T2'!B14</f>
        <v>20.850346170066153</v>
      </c>
      <c r="J13" s="82">
        <f>G13/'T2'!B14</f>
        <v>20.449509940865994</v>
      </c>
      <c r="K13" s="82">
        <f>H13/'T2'!B14</f>
        <v>21.002123030266812</v>
      </c>
    </row>
    <row r="14" spans="1:11" x14ac:dyDescent="0.25">
      <c r="A14" s="105">
        <v>1969</v>
      </c>
      <c r="B14" s="7" t="s">
        <v>213</v>
      </c>
      <c r="C14" s="112">
        <f>'T5'!$B15/'T4'!B14*100</f>
        <v>317580.43612332456</v>
      </c>
      <c r="D14" s="112">
        <f>'T5'!$B15/'T4'!C14*100</f>
        <v>311209.84618192143</v>
      </c>
      <c r="E14" s="112">
        <f>'T5'!$B15/'T4'!D14*100</f>
        <v>319892.21363832604</v>
      </c>
      <c r="F14" s="112">
        <f>'T5'!C15/'T4'!B14*100</f>
        <v>352357.13491820445</v>
      </c>
      <c r="G14" s="83">
        <f>'T5'!C15/'T4'!C14*100</f>
        <v>345288.93245934811</v>
      </c>
      <c r="H14" s="83">
        <f>'T5'!C15/'T4'!D14*100</f>
        <v>354922.06401679007</v>
      </c>
      <c r="I14" s="84">
        <f>F14/'T2'!B15</f>
        <v>21.724114728070525</v>
      </c>
      <c r="J14" s="82">
        <f>G14/'T2'!B15</f>
        <v>21.288334021733842</v>
      </c>
      <c r="K14" s="82">
        <f>H14/'T2'!B15</f>
        <v>21.882252050931822</v>
      </c>
    </row>
    <row r="15" spans="1:11" x14ac:dyDescent="0.25">
      <c r="A15" s="105">
        <v>1970</v>
      </c>
      <c r="B15" s="7" t="s">
        <v>213</v>
      </c>
      <c r="C15" s="112">
        <f>'T5'!$B16/'T4'!B15*100</f>
        <v>327467.77880046464</v>
      </c>
      <c r="D15" s="112">
        <f>'T5'!$B16/'T4'!C15*100</f>
        <v>327384.112666937</v>
      </c>
      <c r="E15" s="112">
        <f>'T5'!$B16/'T4'!D15*100</f>
        <v>331875.15870907047</v>
      </c>
      <c r="F15" s="112">
        <f>'T5'!C16/'T4'!B15*100</f>
        <v>361282.25985646201</v>
      </c>
      <c r="G15" s="83">
        <f>'T5'!C16/'T4'!C15*100</f>
        <v>361189.95431756275</v>
      </c>
      <c r="H15" s="83">
        <f>'T5'!C16/'T4'!D15*100</f>
        <v>366144.74794386962</v>
      </c>
      <c r="I15" s="84">
        <f>F15/'T2'!B16</f>
        <v>22.310594293659261</v>
      </c>
      <c r="J15" s="82">
        <f>G15/'T2'!B16</f>
        <v>22.30489406517238</v>
      </c>
      <c r="K15" s="82">
        <f>H15/'T2'!B16</f>
        <v>22.610871974105027</v>
      </c>
    </row>
    <row r="16" spans="1:11" x14ac:dyDescent="0.25">
      <c r="A16" s="105">
        <v>1971</v>
      </c>
      <c r="B16" s="7" t="s">
        <v>213</v>
      </c>
      <c r="C16" s="112">
        <f>'T5'!$B17/'T4'!B16*100</f>
        <v>342302.87001813977</v>
      </c>
      <c r="D16" s="112">
        <f>'T5'!$B17/'T4'!C16*100</f>
        <v>348605.24511035811</v>
      </c>
      <c r="E16" s="112">
        <f>'T5'!$B17/'T4'!D16*100</f>
        <v>348851.01783939352</v>
      </c>
      <c r="F16" s="112">
        <f>'T5'!C17/'T4'!B16*100</f>
        <v>377176.53308275301</v>
      </c>
      <c r="G16" s="83">
        <f>'T5'!C17/'T4'!C16*100</f>
        <v>384120.99132624967</v>
      </c>
      <c r="H16" s="83">
        <f>'T5'!C17/'T4'!D16*100</f>
        <v>384391.80327082652</v>
      </c>
      <c r="I16" s="84">
        <f>F16/'T2'!B17</f>
        <v>23.009590482325478</v>
      </c>
      <c r="J16" s="82">
        <f>G16/'T2'!B17</f>
        <v>23.433235980624307</v>
      </c>
      <c r="K16" s="82">
        <f>H16/'T2'!B17</f>
        <v>23.449756817409952</v>
      </c>
    </row>
    <row r="17" spans="1:11" x14ac:dyDescent="0.25">
      <c r="A17" s="105">
        <v>1972</v>
      </c>
      <c r="B17" s="7" t="s">
        <v>213</v>
      </c>
      <c r="C17" s="112">
        <f>'T5'!$B18/'T4'!B17*100</f>
        <v>363083.97270489135</v>
      </c>
      <c r="D17" s="112">
        <f>'T5'!$B18/'T4'!C17*100</f>
        <v>373401.07828999672</v>
      </c>
      <c r="E17" s="112">
        <f>'T5'!$B18/'T4'!D17*100</f>
        <v>371856.48871622892</v>
      </c>
      <c r="F17" s="112">
        <f>'T5'!C18/'T4'!B17*100</f>
        <v>398186.29374495108</v>
      </c>
      <c r="G17" s="83">
        <f>'T5'!C18/'T4'!C17*100</f>
        <v>409500.83898500627</v>
      </c>
      <c r="H17" s="83">
        <f>'T5'!C18/'T4'!D17*100</f>
        <v>407806.9212029741</v>
      </c>
      <c r="I17" s="84">
        <f>F17/'T2'!B18</f>
        <v>23.784506930975464</v>
      </c>
      <c r="J17" s="82">
        <f>G17/'T2'!B18</f>
        <v>24.460348575729068</v>
      </c>
      <c r="K17" s="82">
        <f>H17/'T2'!B18</f>
        <v>24.359167294855915</v>
      </c>
    </row>
    <row r="18" spans="1:11" x14ac:dyDescent="0.25">
      <c r="A18" s="105">
        <v>1973</v>
      </c>
      <c r="B18" s="7" t="s">
        <v>213</v>
      </c>
      <c r="C18" s="112">
        <f>'T5'!$B19/'T4'!B18*100</f>
        <v>382526.7080553135</v>
      </c>
      <c r="D18" s="112">
        <f>'T5'!$B19/'T4'!C18*100</f>
        <v>399157.27806515177</v>
      </c>
      <c r="E18" s="112">
        <f>'T5'!$B19/'T4'!D18*100</f>
        <v>397289.84002239048</v>
      </c>
      <c r="F18" s="112">
        <f>'T5'!C19/'T4'!B18*100</f>
        <v>418851.15982895839</v>
      </c>
      <c r="G18" s="83">
        <f>'T5'!C19/'T4'!C18*100</f>
        <v>437060.95640146389</v>
      </c>
      <c r="H18" s="83">
        <f>'T5'!C19/'T4'!D18*100</f>
        <v>435016.18783067376</v>
      </c>
      <c r="I18" s="84">
        <f>F18/'T2'!B19</f>
        <v>23.997415759239086</v>
      </c>
      <c r="J18" s="82">
        <f>G18/'T2'!B19</f>
        <v>25.040717297236569</v>
      </c>
      <c r="K18" s="82">
        <f>H18/'T2'!B19</f>
        <v>24.923565511039502</v>
      </c>
    </row>
    <row r="19" spans="1:11" x14ac:dyDescent="0.25">
      <c r="A19" s="105">
        <v>1974</v>
      </c>
      <c r="B19" s="7" t="s">
        <v>213</v>
      </c>
      <c r="C19" s="112">
        <f>'T5'!$B20/'T4'!B19*100</f>
        <v>396397.60848281631</v>
      </c>
      <c r="D19" s="112">
        <f>'T5'!$B20/'T4'!C19*100</f>
        <v>428752.27023139806</v>
      </c>
      <c r="E19" s="112">
        <f>'T5'!$B20/'T4'!D19*100</f>
        <v>423314.05209794827</v>
      </c>
      <c r="F19" s="112">
        <f>'T5'!C20/'T4'!B19*100</f>
        <v>432820.84909307462</v>
      </c>
      <c r="G19" s="83">
        <f>'T5'!C20/'T4'!C19*100</f>
        <v>468148.439044333</v>
      </c>
      <c r="H19" s="83">
        <f>'T5'!C20/'T4'!D19*100</f>
        <v>462210.526857925</v>
      </c>
      <c r="I19" s="84">
        <f>F19/'T2'!B20</f>
        <v>23.974440726430924</v>
      </c>
      <c r="J19" s="82">
        <f>G19/'T2'!B20</f>
        <v>25.931276246412931</v>
      </c>
      <c r="K19" s="82">
        <f>H19/'T2'!B20</f>
        <v>25.602368514610994</v>
      </c>
    </row>
    <row r="20" spans="1:11" x14ac:dyDescent="0.25">
      <c r="A20" s="105">
        <v>1975</v>
      </c>
      <c r="B20" s="7" t="s">
        <v>213</v>
      </c>
      <c r="C20" s="112">
        <f>'T5'!$B21/'T4'!B20*100</f>
        <v>416829.6389975365</v>
      </c>
      <c r="D20" s="112">
        <f>'T5'!$B21/'T4'!C20*100</f>
        <v>451788.86917670915</v>
      </c>
      <c r="E20" s="112">
        <f>'T5'!$B21/'T4'!D20*100</f>
        <v>442512.14508115372</v>
      </c>
      <c r="F20" s="112">
        <f>'T5'!C21/'T4'!B20*100</f>
        <v>453799.40497906937</v>
      </c>
      <c r="G20" s="83">
        <f>'T5'!C21/'T4'!C20*100</f>
        <v>491859.26533830026</v>
      </c>
      <c r="H20" s="83">
        <f>'T5'!C21/'T4'!D20*100</f>
        <v>481759.76309358841</v>
      </c>
      <c r="I20" s="84">
        <f>F20/'T2'!B21</f>
        <v>25.017014850115803</v>
      </c>
      <c r="J20" s="82">
        <f>G20/'T2'!B21</f>
        <v>27.115175582266012</v>
      </c>
      <c r="K20" s="82">
        <f>H20/'T2'!B21</f>
        <v>26.558411084863494</v>
      </c>
    </row>
    <row r="21" spans="1:11" x14ac:dyDescent="0.25">
      <c r="A21" s="105">
        <v>1976</v>
      </c>
      <c r="B21" s="8">
        <f>'11-10-0239-01'!D13</f>
        <v>490860</v>
      </c>
      <c r="C21" s="112">
        <f>'T5'!$B22/'T4'!B21*100</f>
        <v>440581.37939060089</v>
      </c>
      <c r="D21" s="112">
        <f>'T5'!$B22/'T4'!C21*100</f>
        <v>487362.10913750401</v>
      </c>
      <c r="E21" s="112">
        <f>'T5'!$B22/'T4'!D21*100</f>
        <v>467322.76305573893</v>
      </c>
      <c r="F21" s="112">
        <f>'T5'!C22/'T4'!B21*100</f>
        <v>478628.76313683053</v>
      </c>
      <c r="G21" s="83">
        <f>'T5'!C22/'T4'!C21*100</f>
        <v>529449.346722021</v>
      </c>
      <c r="H21" s="83">
        <f>'T5'!C22/'T4'!D21*100</f>
        <v>507679.45839298482</v>
      </c>
      <c r="I21" s="84">
        <f>F21/'T2'!B22</f>
        <v>26.152502019644409</v>
      </c>
      <c r="J21" s="82">
        <f>G21/'T2'!B22</f>
        <v>28.92936274598409</v>
      </c>
      <c r="K21" s="82">
        <f>H21/'T2'!B22</f>
        <v>27.739845750053384</v>
      </c>
    </row>
    <row r="22" spans="1:11" x14ac:dyDescent="0.25">
      <c r="A22" s="105">
        <v>1977</v>
      </c>
      <c r="B22" s="8">
        <f>'11-10-0239-01'!D14</f>
        <v>487130</v>
      </c>
      <c r="C22" s="112">
        <f>'T5'!$B23/'T4'!B22*100</f>
        <v>456733.09163741372</v>
      </c>
      <c r="D22" s="112">
        <f>'T5'!$B23/'T4'!C22*100</f>
        <v>499598.20175859041</v>
      </c>
      <c r="E22" s="112">
        <f>'T5'!$B23/'T4'!D22*100</f>
        <v>477752.34044763265</v>
      </c>
      <c r="F22" s="112">
        <f>'T5'!C23/'T4'!B22*100</f>
        <v>494337.15676381963</v>
      </c>
      <c r="G22" s="83">
        <f>'T5'!C23/'T4'!C22*100</f>
        <v>540731.46680976753</v>
      </c>
      <c r="H22" s="83">
        <f>'T5'!C23/'T4'!D22*100</f>
        <v>517086.97692006023</v>
      </c>
      <c r="I22" s="84">
        <f>F22/'T2'!B23</f>
        <v>26.814230371094812</v>
      </c>
      <c r="J22" s="82">
        <f>G22/'T2'!B23</f>
        <v>29.330787543580243</v>
      </c>
      <c r="K22" s="82">
        <f>H22/'T2'!B23</f>
        <v>28.048244262674203</v>
      </c>
    </row>
    <row r="23" spans="1:11" x14ac:dyDescent="0.25">
      <c r="A23" s="105">
        <v>1978</v>
      </c>
      <c r="B23" s="8">
        <f>'11-10-0239-01'!D15</f>
        <v>498208</v>
      </c>
      <c r="C23" s="112">
        <f>'T5'!$B24/'T4'!B23*100</f>
        <v>465461.74467917799</v>
      </c>
      <c r="D23" s="112">
        <f>'T5'!$B24/'T4'!C23*100</f>
        <v>498888.37683061894</v>
      </c>
      <c r="E23" s="112">
        <f>'T5'!$B24/'T4'!D23*100</f>
        <v>480988.51259624801</v>
      </c>
      <c r="F23" s="112">
        <f>'T5'!C24/'T4'!B23*100</f>
        <v>503099.4484309057</v>
      </c>
      <c r="G23" s="83">
        <f>'T5'!C24/'T4'!C23*100</f>
        <v>539228.99160073989</v>
      </c>
      <c r="H23" s="83">
        <f>'T5'!C24/'T4'!D23*100</f>
        <v>519881.72638239822</v>
      </c>
      <c r="I23" s="84">
        <f>F23/'T2'!B24</f>
        <v>26.489421090863374</v>
      </c>
      <c r="J23" s="82">
        <f>G23/'T2'!B24</f>
        <v>28.391730238351343</v>
      </c>
      <c r="K23" s="82">
        <f>H23/'T2'!B24</f>
        <v>27.373049226230034</v>
      </c>
    </row>
    <row r="24" spans="1:11" x14ac:dyDescent="0.25">
      <c r="A24" s="105">
        <v>1979</v>
      </c>
      <c r="B24" s="8">
        <f>'11-10-0239-01'!D16</f>
        <v>512072</v>
      </c>
      <c r="C24" s="112">
        <f>'T5'!$B25/'T4'!B24*100</f>
        <v>475483.16587769461</v>
      </c>
      <c r="D24" s="112">
        <f>'T5'!$B25/'T4'!C24*100</f>
        <v>513383.37091034791</v>
      </c>
      <c r="E24" s="112">
        <f>'T5'!$B25/'T4'!D24*100</f>
        <v>495998.77081319172</v>
      </c>
      <c r="F24" s="112">
        <f>'T5'!C25/'T4'!B24*100</f>
        <v>512394.90365824895</v>
      </c>
      <c r="G24" s="83">
        <f>'T5'!C25/'T4'!C24*100</f>
        <v>553237.29998260073</v>
      </c>
      <c r="H24" s="83">
        <f>'T5'!C25/'T4'!D24*100</f>
        <v>534503.13412527391</v>
      </c>
      <c r="I24" s="84">
        <f>F24/'T2'!B25</f>
        <v>25.935547112724947</v>
      </c>
      <c r="J24" s="82">
        <f>G24/'T2'!B25</f>
        <v>28.002839130081366</v>
      </c>
      <c r="K24" s="82">
        <f>H24/'T2'!B25</f>
        <v>27.05458449729452</v>
      </c>
    </row>
    <row r="25" spans="1:11" x14ac:dyDescent="0.25">
      <c r="A25" s="105">
        <v>1980</v>
      </c>
      <c r="B25" s="8">
        <f>'11-10-0239-01'!D17</f>
        <v>527097</v>
      </c>
      <c r="C25" s="112">
        <f>'T5'!$B26/'T4'!B25*100</f>
        <v>489808.27993618679</v>
      </c>
      <c r="D25" s="112">
        <f>'T5'!$B26/'T4'!C25*100</f>
        <v>527610.50718248182</v>
      </c>
      <c r="E25" s="112">
        <f>'T5'!$B26/'T4'!D25*100</f>
        <v>507962.77245106583</v>
      </c>
      <c r="F25" s="112">
        <f>'T5'!C26/'T4'!B25*100</f>
        <v>525782.70128067769</v>
      </c>
      <c r="G25" s="83">
        <f>'T5'!C26/'T4'!C25*100</f>
        <v>566361.34800868435</v>
      </c>
      <c r="H25" s="83">
        <f>'T5'!C26/'T4'!D25*100</f>
        <v>545270.56725978397</v>
      </c>
      <c r="I25" s="84">
        <f>F25/'T2'!B26</f>
        <v>26.210598583670336</v>
      </c>
      <c r="J25" s="82">
        <f>G25/'T2'!B26</f>
        <v>28.233469663045341</v>
      </c>
      <c r="K25" s="82">
        <f>H25/'T2'!B26</f>
        <v>27.182080968287718</v>
      </c>
    </row>
    <row r="26" spans="1:11" x14ac:dyDescent="0.25">
      <c r="A26" s="105">
        <v>1981</v>
      </c>
      <c r="B26" s="8">
        <f>'11-10-0239-01'!D18</f>
        <v>531581</v>
      </c>
      <c r="C26" s="112">
        <f>'T5'!$B27/'T4'!B26*100</f>
        <v>511255.83924349892</v>
      </c>
      <c r="D26" s="112">
        <f>'T5'!$B27/'T4'!C26*100</f>
        <v>540648.08080808085</v>
      </c>
      <c r="E26" s="112">
        <f>'T5'!$B27/'T4'!D26*100</f>
        <v>524904.72289156634</v>
      </c>
      <c r="F26" s="112">
        <f>'T5'!C27/'T4'!B26*100</f>
        <v>545826.830758375</v>
      </c>
      <c r="G26" s="83">
        <f>'T5'!C27/'T4'!C26*100</f>
        <v>577206.56831955188</v>
      </c>
      <c r="H26" s="83">
        <f>'T5'!C27/'T4'!D26*100</f>
        <v>560398.64849259984</v>
      </c>
      <c r="I26" s="84">
        <f>F26/'T2'!B27</f>
        <v>26.419292164276669</v>
      </c>
      <c r="J26" s="82">
        <f>G26/'T2'!B27</f>
        <v>27.938144679304557</v>
      </c>
      <c r="K26" s="82">
        <f>H26/'T2'!B27</f>
        <v>27.124602142443525</v>
      </c>
    </row>
    <row r="27" spans="1:11" x14ac:dyDescent="0.25">
      <c r="A27" s="105">
        <v>1982</v>
      </c>
      <c r="B27" s="8">
        <f>'11-10-0239-01'!D19</f>
        <v>508397</v>
      </c>
      <c r="C27" s="112">
        <f>'T5'!$B28/'T4'!B27*100</f>
        <v>502073.37173913047</v>
      </c>
      <c r="D27" s="112">
        <f>'T5'!$B28/'T4'!C27*100</f>
        <v>520587.68670309655</v>
      </c>
      <c r="E27" s="112">
        <f>'T5'!$B28/'T4'!D27*100</f>
        <v>506829.9411764706</v>
      </c>
      <c r="F27" s="112">
        <f>'T5'!C28/'T4'!B27*100</f>
        <v>536077.15940709144</v>
      </c>
      <c r="G27" s="83">
        <f>'T5'!C28/'T4'!C27*100</f>
        <v>555845.38838101947</v>
      </c>
      <c r="H27" s="83">
        <f>'T5'!C28/'T4'!D27*100</f>
        <v>541155.87573825114</v>
      </c>
      <c r="I27" s="84">
        <f>F27/'T2'!B28</f>
        <v>27.04556151562144</v>
      </c>
      <c r="J27" s="82">
        <f>G27/'T2'!B28</f>
        <v>28.042885955559495</v>
      </c>
      <c r="K27" s="82">
        <f>H27/'T2'!B28</f>
        <v>27.301787196093798</v>
      </c>
    </row>
    <row r="28" spans="1:11" x14ac:dyDescent="0.25">
      <c r="A28" s="105">
        <v>1983</v>
      </c>
      <c r="B28" s="8">
        <f>'11-10-0239-01'!D20</f>
        <v>512935</v>
      </c>
      <c r="C28" s="112">
        <f>'T5'!$B29/'T4'!B28*100</f>
        <v>497239.95482546207</v>
      </c>
      <c r="D28" s="112">
        <f>'T5'!$B29/'T4'!C28*100</f>
        <v>515774.73321858863</v>
      </c>
      <c r="E28" s="112">
        <f>'T5'!$B29/'T4'!D28*100</f>
        <v>497793.04897959181</v>
      </c>
      <c r="F28" s="112">
        <f>'T5'!C29/'T4'!B28*100</f>
        <v>532470.83211780188</v>
      </c>
      <c r="G28" s="83">
        <f>'T5'!C29/'T4'!C28*100</f>
        <v>552318.85273306281</v>
      </c>
      <c r="H28" s="83">
        <f>'T5'!C29/'T4'!D28*100</f>
        <v>533063.11457948049</v>
      </c>
      <c r="I28" s="84">
        <f>F28/'T2'!B29</f>
        <v>26.701753674908325</v>
      </c>
      <c r="J28" s="82">
        <f>G28/'T2'!B29</f>
        <v>27.697070085565631</v>
      </c>
      <c r="K28" s="82">
        <f>H28/'T2'!B29</f>
        <v>26.731454795502685</v>
      </c>
    </row>
    <row r="29" spans="1:11" x14ac:dyDescent="0.25">
      <c r="A29" s="105">
        <v>1984</v>
      </c>
      <c r="B29" s="8">
        <f>'11-10-0239-01'!D21</f>
        <v>520344</v>
      </c>
      <c r="C29" s="112">
        <f>'T5'!$B30/'T4'!B29*100</f>
        <v>517434.93055555556</v>
      </c>
      <c r="D29" s="112">
        <f>'T5'!$B30/'T4'!C29*100</f>
        <v>532543.2343234322</v>
      </c>
      <c r="E29" s="112">
        <f>'T5'!$B30/'T4'!D29*100</f>
        <v>513057.744140625</v>
      </c>
      <c r="F29" s="112">
        <f>'T5'!C30/'T4'!B29*100</f>
        <v>554749.82577014249</v>
      </c>
      <c r="G29" s="83">
        <f>'T5'!C30/'T4'!C29*100</f>
        <v>570947.66705989302</v>
      </c>
      <c r="H29" s="83">
        <f>'T5'!C30/'T4'!D29*100</f>
        <v>550056.97792077321</v>
      </c>
      <c r="I29" s="84">
        <f>F29/'T2'!B30</f>
        <v>27.118577526228172</v>
      </c>
      <c r="J29" s="82">
        <f>G29/'T2'!B30</f>
        <v>27.910398261212315</v>
      </c>
      <c r="K29" s="82">
        <f>H29/'T2'!B30</f>
        <v>26.889170769686629</v>
      </c>
    </row>
    <row r="30" spans="1:11" x14ac:dyDescent="0.25">
      <c r="A30" s="105">
        <v>1985</v>
      </c>
      <c r="B30" s="8">
        <f>'11-10-0239-01'!D22</f>
        <v>540399</v>
      </c>
      <c r="C30" s="112">
        <f>'T5'!$B31/'T4'!B30*100</f>
        <v>539794.62763915549</v>
      </c>
      <c r="D30" s="112">
        <f>'T5'!$B31/'T4'!C30*100</f>
        <v>552416.88888888888</v>
      </c>
      <c r="E30" s="112">
        <f>'T5'!$B31/'T4'!D30*100</f>
        <v>532481.56578947371</v>
      </c>
      <c r="F30" s="112">
        <f>'T5'!C31/'T4'!B30*100</f>
        <v>579949.94757280301</v>
      </c>
      <c r="G30" s="83">
        <f>'T5'!C31/'T4'!C30*100</f>
        <v>593511.17878039961</v>
      </c>
      <c r="H30" s="83">
        <f>'T5'!C31/'T4'!D30*100</f>
        <v>572092.86708486092</v>
      </c>
      <c r="I30" s="84">
        <f>F30/'T2'!B31</f>
        <v>27.371613959414034</v>
      </c>
      <c r="J30" s="82">
        <f>G30/'T2'!B31</f>
        <v>28.011656754455576</v>
      </c>
      <c r="K30" s="82">
        <f>H30/'T2'!B31</f>
        <v>27.00078717537161</v>
      </c>
    </row>
    <row r="31" spans="1:11" x14ac:dyDescent="0.25">
      <c r="A31" s="105">
        <v>1986</v>
      </c>
      <c r="B31" s="8">
        <f>'11-10-0239-01'!D23</f>
        <v>560339</v>
      </c>
      <c r="C31" s="112">
        <f>'T5'!$B32/'T4'!B31*100</f>
        <v>558369.76908752334</v>
      </c>
      <c r="D31" s="112">
        <f>'T5'!$B32/'T4'!C31*100</f>
        <v>565631.46341463423</v>
      </c>
      <c r="E31" s="112">
        <f>'T5'!$B32/'T4'!D31*100</f>
        <v>544193.22162162175</v>
      </c>
      <c r="F31" s="112">
        <f>'T5'!C32/'T4'!B31*100</f>
        <v>599293.39274517784</v>
      </c>
      <c r="G31" s="83">
        <f>'T5'!C32/'T4'!C31*100</f>
        <v>607087.30579581531</v>
      </c>
      <c r="H31" s="83">
        <f>'T5'!C32/'T4'!D31*100</f>
        <v>584077.82825977041</v>
      </c>
      <c r="I31" s="84">
        <f>F31/'T2'!B32</f>
        <v>27.470716805942423</v>
      </c>
      <c r="J31" s="82">
        <f>G31/'T2'!B32</f>
        <v>27.82797817544202</v>
      </c>
      <c r="K31" s="82">
        <f>H31/'T2'!B32</f>
        <v>26.773257985135917</v>
      </c>
    </row>
    <row r="32" spans="1:11" x14ac:dyDescent="0.25">
      <c r="A32" s="105">
        <v>1987</v>
      </c>
      <c r="B32" s="8">
        <f>'11-10-0239-01'!D24</f>
        <v>580642</v>
      </c>
      <c r="C32" s="112">
        <f>'T5'!$B33/'T4'!B32*100</f>
        <v>578856.76909413852</v>
      </c>
      <c r="D32" s="112">
        <f>'T5'!$B33/'T4'!C32*100</f>
        <v>588748.96350364957</v>
      </c>
      <c r="E32" s="112">
        <f>'T5'!$B33/'T4'!D32*100</f>
        <v>567938.88062283746</v>
      </c>
      <c r="F32" s="112">
        <f>'T5'!C33/'T4'!B32*100</f>
        <v>621614.05421839433</v>
      </c>
      <c r="G32" s="83">
        <f>'T5'!C33/'T4'!C32*100</f>
        <v>632236.93607850559</v>
      </c>
      <c r="H32" s="83">
        <f>'T5'!C33/'T4'!D32*100</f>
        <v>609889.71535168239</v>
      </c>
      <c r="I32" s="84">
        <f>F32/'T2'!B33</f>
        <v>27.497366165318059</v>
      </c>
      <c r="J32" s="82">
        <f>G32/'T2'!B33</f>
        <v>27.9672739324545</v>
      </c>
      <c r="K32" s="82">
        <f>H32/'T2'!B33</f>
        <v>26.97873497177207</v>
      </c>
    </row>
    <row r="33" spans="1:11" x14ac:dyDescent="0.25">
      <c r="A33" s="105">
        <v>1988</v>
      </c>
      <c r="B33" s="8">
        <f>'11-10-0239-01'!D25</f>
        <v>609532</v>
      </c>
      <c r="C33" s="112">
        <f>'T5'!$B34/'T4'!B33*100</f>
        <v>608109.59523809527</v>
      </c>
      <c r="D33" s="112">
        <f>'T5'!$B34/'T4'!C33*100</f>
        <v>621470.33707865153</v>
      </c>
      <c r="E33" s="112">
        <f>'T5'!$B34/'T4'!D33*100</f>
        <v>599286.69883527455</v>
      </c>
      <c r="F33" s="112">
        <f>'T5'!C34/'T4'!B33*100</f>
        <v>653872.20039042982</v>
      </c>
      <c r="G33" s="83">
        <f>'T5'!C34/'T4'!C33*100</f>
        <v>668238.3898644055</v>
      </c>
      <c r="H33" s="83">
        <f>'T5'!C34/'T4'!D33*100</f>
        <v>644385.34682011185</v>
      </c>
      <c r="I33" s="84">
        <f>F33/'T2'!B34</f>
        <v>27.80210768478311</v>
      </c>
      <c r="J33" s="82">
        <f>G33/'T2'!B34</f>
        <v>28.412946234788723</v>
      </c>
      <c r="K33" s="82">
        <f>H33/'T2'!B34</f>
        <v>27.398734480670349</v>
      </c>
    </row>
    <row r="34" spans="1:11" x14ac:dyDescent="0.25">
      <c r="A34" s="105">
        <v>1989</v>
      </c>
      <c r="B34" s="8">
        <f>'11-10-0239-01'!D26</f>
        <v>625870</v>
      </c>
      <c r="C34" s="112">
        <f>'T5'!$B35/'T4'!B34*100</f>
        <v>625966.13636363635</v>
      </c>
      <c r="D34" s="112">
        <f>'T5'!$B35/'T4'!C34*100</f>
        <v>637927.27272727282</v>
      </c>
      <c r="E34" s="112">
        <f>'T5'!$B35/'T4'!D34*100</f>
        <v>617491.28775834665</v>
      </c>
      <c r="F34" s="112">
        <f>'T5'!C35/'T4'!B34*100</f>
        <v>672888.74235526298</v>
      </c>
      <c r="G34" s="83">
        <f>'T5'!C35/'T4'!C34*100</f>
        <v>685746.48902447196</v>
      </c>
      <c r="H34" s="83">
        <f>'T5'!C35/'T4'!D34*100</f>
        <v>663778.6166018279</v>
      </c>
      <c r="I34" s="84">
        <f>F34/'T2'!B35</f>
        <v>28.038245590317093</v>
      </c>
      <c r="J34" s="82">
        <f>G34/'T2'!B35</f>
        <v>28.574008244909145</v>
      </c>
      <c r="K34" s="82">
        <f>H34/'T2'!B35</f>
        <v>27.658640572198621</v>
      </c>
    </row>
    <row r="35" spans="1:11" x14ac:dyDescent="0.25">
      <c r="A35" s="105">
        <v>1990</v>
      </c>
      <c r="B35" s="8">
        <f>'11-10-0239-01'!D27</f>
        <v>606632</v>
      </c>
      <c r="C35" s="112">
        <f>'T5'!$B36/'T4'!B35*100</f>
        <v>638358.54945054941</v>
      </c>
      <c r="D35" s="112">
        <f>'T5'!$B36/'T4'!C35*100</f>
        <v>641843.67346938769</v>
      </c>
      <c r="E35" s="112">
        <f>'T5'!$B36/'T4'!D35*100</f>
        <v>622483.93313069909</v>
      </c>
      <c r="F35" s="112">
        <f>'T5'!C36/'T4'!B35*100</f>
        <v>683932.75182839239</v>
      </c>
      <c r="G35" s="83">
        <f>'T5'!C36/'T4'!C35*100</f>
        <v>687666.68859906599</v>
      </c>
      <c r="H35" s="83">
        <f>'T5'!C36/'T4'!D35*100</f>
        <v>666924.80224707932</v>
      </c>
      <c r="I35" s="84">
        <f>F35/'T2'!B36</f>
        <v>28.531795032323945</v>
      </c>
      <c r="J35" s="82">
        <f>G35/'T2'!B36</f>
        <v>28.687564613938086</v>
      </c>
      <c r="K35" s="82">
        <f>H35/'T2'!B36</f>
        <v>27.822270111815556</v>
      </c>
    </row>
    <row r="36" spans="1:11" x14ac:dyDescent="0.25">
      <c r="A36" s="105">
        <v>1991</v>
      </c>
      <c r="B36" s="8">
        <f>'11-10-0239-01'!D28</f>
        <v>585780</v>
      </c>
      <c r="C36" s="112">
        <f>'T5'!$B37/'T4'!B36*100</f>
        <v>637619.36128048785</v>
      </c>
      <c r="D36" s="112">
        <f>'T5'!$B37/'T4'!C36*100</f>
        <v>625138.45410628023</v>
      </c>
      <c r="E36" s="112">
        <f>'T5'!$B37/'T4'!D36*100</f>
        <v>611499.4092888243</v>
      </c>
      <c r="F36" s="112">
        <f>'T5'!C37/'T4'!B36*100</f>
        <v>682371.64376949798</v>
      </c>
      <c r="G36" s="83">
        <f>'T5'!C37/'T4'!C36*100</f>
        <v>669014.74518490175</v>
      </c>
      <c r="H36" s="83">
        <f>'T5'!C37/'T4'!D36*100</f>
        <v>654418.42330903711</v>
      </c>
      <c r="I36" s="84">
        <f>F36/'T2'!B37</f>
        <v>29.32279033300518</v>
      </c>
      <c r="J36" s="82">
        <f>G36/'T2'!B37</f>
        <v>28.748819330148518</v>
      </c>
      <c r="K36" s="82">
        <f>H36/'T2'!B37</f>
        <v>28.121587982089139</v>
      </c>
    </row>
    <row r="37" spans="1:11" x14ac:dyDescent="0.25">
      <c r="A37" s="105">
        <v>1992</v>
      </c>
      <c r="B37" s="8">
        <f>'11-10-0239-01'!D29</f>
        <v>586330</v>
      </c>
      <c r="C37" s="112">
        <f>'T5'!$B38/'T4'!B37*100</f>
        <v>643157.57207207219</v>
      </c>
      <c r="D37" s="112">
        <f>'T5'!$B38/'T4'!C37*100</f>
        <v>631035.14285714284</v>
      </c>
      <c r="E37" s="112">
        <f>'T5'!$B38/'T4'!D37*100</f>
        <v>612870.73721590918</v>
      </c>
      <c r="F37" s="112">
        <f>'T5'!C38/'T4'!B37*100</f>
        <v>688787.37806443183</v>
      </c>
      <c r="G37" s="83">
        <f>'T5'!C38/'T4'!C37*100</f>
        <v>675804.90441054595</v>
      </c>
      <c r="H37" s="83">
        <f>'T5'!C38/'T4'!D37*100</f>
        <v>656351.79699331406</v>
      </c>
      <c r="I37" s="84">
        <f>F37/'T2'!B38</f>
        <v>29.944574678040581</v>
      </c>
      <c r="J37" s="82">
        <f>G37/'T2'!B38</f>
        <v>29.380170241758773</v>
      </c>
      <c r="K37" s="82">
        <f>H37/'T2'!B38</f>
        <v>28.534459291868583</v>
      </c>
    </row>
    <row r="38" spans="1:11" x14ac:dyDescent="0.25">
      <c r="A38" s="105">
        <v>1993</v>
      </c>
      <c r="B38" s="8">
        <f>'11-10-0239-01'!D30</f>
        <v>572982</v>
      </c>
      <c r="C38" s="112">
        <f>'T5'!$B39/'T4'!B38*100</f>
        <v>646707.69139465876</v>
      </c>
      <c r="D38" s="112">
        <f>'T5'!$B39/'T4'!C38*100</f>
        <v>630137.57009345805</v>
      </c>
      <c r="E38" s="112">
        <f>'T5'!$B39/'T4'!D38*100</f>
        <v>612348.55230125517</v>
      </c>
      <c r="F38" s="112">
        <f>'T5'!C39/'T4'!B38*100</f>
        <v>695335.69163202867</v>
      </c>
      <c r="G38" s="83">
        <f>'T5'!C39/'T4'!C38*100</f>
        <v>677519.6104121661</v>
      </c>
      <c r="H38" s="83">
        <f>'T5'!C39/'T4'!D38*100</f>
        <v>658392.98001239367</v>
      </c>
      <c r="I38" s="84">
        <f>F38/'T2'!B39</f>
        <v>29.839313679394881</v>
      </c>
      <c r="J38" s="82">
        <f>G38/'T2'!B39</f>
        <v>29.074762625199337</v>
      </c>
      <c r="K38" s="82">
        <f>H38/'T2'!B39</f>
        <v>28.253971270754256</v>
      </c>
    </row>
    <row r="39" spans="1:11" x14ac:dyDescent="0.25">
      <c r="A39" s="105">
        <v>1994</v>
      </c>
      <c r="B39" s="8">
        <f>'11-10-0239-01'!D31</f>
        <v>589980</v>
      </c>
      <c r="C39" s="112">
        <f>'T5'!$B40/'T4'!B39*100</f>
        <v>654957.40497076011</v>
      </c>
      <c r="D39" s="112">
        <f>'T5'!$B40/'T4'!C39*100</f>
        <v>646888.68144690781</v>
      </c>
      <c r="E39" s="112">
        <f>'T5'!$B40/'T4'!D39*100</f>
        <v>620704.18844566715</v>
      </c>
      <c r="F39" s="112">
        <f>'T5'!C40/'T4'!B39*100</f>
        <v>702828.42511793843</v>
      </c>
      <c r="G39" s="83">
        <f>'T5'!C40/'T4'!C39*100</f>
        <v>694169.95633211813</v>
      </c>
      <c r="H39" s="83">
        <f>'T5'!C40/'T4'!D39*100</f>
        <v>666071.63140456774</v>
      </c>
      <c r="I39" s="84">
        <f>F39/'T2'!B40</f>
        <v>29.334826158678908</v>
      </c>
      <c r="J39" s="82">
        <f>G39/'T2'!B40</f>
        <v>28.973436852903795</v>
      </c>
      <c r="K39" s="82">
        <f>H39/'T2'!B40</f>
        <v>27.800662036686809</v>
      </c>
    </row>
    <row r="40" spans="1:11" x14ac:dyDescent="0.25">
      <c r="A40" s="105">
        <v>1995</v>
      </c>
      <c r="B40" s="8">
        <f>'11-10-0239-01'!D32</f>
        <v>600128</v>
      </c>
      <c r="C40" s="112">
        <f>'T5'!$B41/'T4'!B40*100</f>
        <v>661170.96</v>
      </c>
      <c r="D40" s="112">
        <f>'T5'!$B41/'T4'!C40*100</f>
        <v>653806.02739726042</v>
      </c>
      <c r="E40" s="112">
        <f>'T5'!$B41/'T4'!D40*100</f>
        <v>633408.55434782628</v>
      </c>
      <c r="F40" s="112">
        <f>'T5'!C41/'T4'!B40*100</f>
        <v>709353.96677969804</v>
      </c>
      <c r="G40" s="83">
        <f>'T5'!C41/'T4'!C40*100</f>
        <v>701452.31278567121</v>
      </c>
      <c r="H40" s="83">
        <f>'T5'!C41/'T4'!D40*100</f>
        <v>679568.3685484681</v>
      </c>
      <c r="I40" s="84">
        <f>F40/'T2'!B41</f>
        <v>29.209936333254493</v>
      </c>
      <c r="J40" s="82">
        <f>G40/'T2'!B41</f>
        <v>28.884560257413629</v>
      </c>
      <c r="K40" s="82">
        <f>H40/'T2'!B41</f>
        <v>27.98341830596851</v>
      </c>
    </row>
    <row r="41" spans="1:11" x14ac:dyDescent="0.25">
      <c r="A41" s="105">
        <v>1996</v>
      </c>
      <c r="B41" s="8">
        <f>'11-10-0239-01'!D33</f>
        <v>608165</v>
      </c>
      <c r="C41" s="112">
        <f>'T5'!$B42/'T4'!B41*100</f>
        <v>666410.75561797759</v>
      </c>
      <c r="D41" s="112">
        <f>'T5'!$B42/'T4'!C41*100</f>
        <v>660482.69966254209</v>
      </c>
      <c r="E41" s="112">
        <f>'T5'!$B42/'T4'!D41*100</f>
        <v>640668.0884718498</v>
      </c>
      <c r="F41" s="112">
        <f>'T5'!C42/'T4'!B41*100</f>
        <v>716852.22760803322</v>
      </c>
      <c r="G41" s="83">
        <f>'T5'!C42/'T4'!C41*100</f>
        <v>710475.46960823424</v>
      </c>
      <c r="H41" s="83">
        <f>'T5'!C42/'T4'!D41*100</f>
        <v>689161.06546410697</v>
      </c>
      <c r="I41" s="84">
        <f>F41/'T2'!B42</f>
        <v>29.100802471450876</v>
      </c>
      <c r="J41" s="82">
        <f>G41/'T2'!B42</f>
        <v>28.841936323291449</v>
      </c>
      <c r="K41" s="82">
        <f>H41/'T2'!B42</f>
        <v>27.976672547987853</v>
      </c>
    </row>
    <row r="42" spans="1:11" x14ac:dyDescent="0.25">
      <c r="A42" s="105">
        <v>1997</v>
      </c>
      <c r="B42" s="8">
        <f>'11-10-0239-01'!D34</f>
        <v>630844</v>
      </c>
      <c r="C42" s="112">
        <f>'T5'!$B43/'T4'!B42*100</f>
        <v>696527.8833333333</v>
      </c>
      <c r="D42" s="112">
        <f>'T5'!$B43/'T4'!C42*100</f>
        <v>686505.13274336269</v>
      </c>
      <c r="E42" s="112">
        <f>'T5'!$B43/'T4'!D42*100</f>
        <v>667306.03434610297</v>
      </c>
      <c r="F42" s="112">
        <f>'T5'!C43/'T4'!B42*100</f>
        <v>751167.22961388889</v>
      </c>
      <c r="G42" s="83">
        <f>'T5'!C43/'T4'!C42*100</f>
        <v>740358.24123893795</v>
      </c>
      <c r="H42" s="83">
        <f>'T5'!C43/'T4'!D42*100</f>
        <v>719653.06360105681</v>
      </c>
      <c r="I42" s="84">
        <f>F42/'T2'!B43</f>
        <v>29.76456126637887</v>
      </c>
      <c r="J42" s="82">
        <f>G42/'T2'!B43</f>
        <v>29.336261436420667</v>
      </c>
      <c r="K42" s="82">
        <f>H42/'T2'!B43</f>
        <v>28.515830906389759</v>
      </c>
    </row>
    <row r="43" spans="1:11" x14ac:dyDescent="0.25">
      <c r="A43" s="105">
        <v>1998</v>
      </c>
      <c r="B43" s="8">
        <f>'11-10-0239-01'!D35</f>
        <v>664274</v>
      </c>
      <c r="C43" s="112">
        <f>'T5'!$B44/'T4'!B43*100</f>
        <v>735169.85952712095</v>
      </c>
      <c r="D43" s="112">
        <f>'T5'!$B44/'T4'!C43*100</f>
        <v>716451.87294633093</v>
      </c>
      <c r="E43" s="112">
        <f>'T5'!$B44/'T4'!D43*100</f>
        <v>694178.48370273807</v>
      </c>
      <c r="F43" s="112">
        <f>'T5'!C44/'T4'!B43*100</f>
        <v>793028.06114603614</v>
      </c>
      <c r="G43" s="83">
        <f>'T5'!C44/'T4'!C43*100</f>
        <v>772836.96052573947</v>
      </c>
      <c r="H43" s="83">
        <f>'T5'!C44/'T4'!D43*100</f>
        <v>748810.64543937426</v>
      </c>
      <c r="I43" s="84">
        <f>F43/'T2'!B44</f>
        <v>30.807513315465979</v>
      </c>
      <c r="J43" s="82">
        <f>G43/'T2'!B44</f>
        <v>30.023130477468076</v>
      </c>
      <c r="K43" s="82">
        <f>H43/'T2'!B44</f>
        <v>29.0897574252269</v>
      </c>
    </row>
    <row r="44" spans="1:11" x14ac:dyDescent="0.25">
      <c r="A44" s="105">
        <v>1999</v>
      </c>
      <c r="B44" s="8">
        <f>'11-10-0239-01'!D36</f>
        <v>696061</v>
      </c>
      <c r="C44" s="112">
        <f>'T5'!$B45/'T4'!B44*100</f>
        <v>761381.79508196726</v>
      </c>
      <c r="D44" s="112">
        <f>'T5'!$B45/'T4'!C44*100</f>
        <v>742401.89451022597</v>
      </c>
      <c r="E44" s="112">
        <f>'T5'!$B45/'T4'!D44*100</f>
        <v>718807.27528809232</v>
      </c>
      <c r="F44" s="112">
        <f>'T5'!C45/'T4'!B44*100</f>
        <v>819276.23978551931</v>
      </c>
      <c r="G44" s="83">
        <f>'T5'!C45/'T4'!C44*100</f>
        <v>798853.13317545748</v>
      </c>
      <c r="H44" s="83">
        <f>'T5'!C45/'T4'!D44*100</f>
        <v>773464.4109334189</v>
      </c>
      <c r="I44" s="84">
        <f>F44/'T2'!B45</f>
        <v>31.029337268841516</v>
      </c>
      <c r="J44" s="82">
        <f>G44/'T2'!B45</f>
        <v>30.255830809961399</v>
      </c>
      <c r="K44" s="82">
        <f>H44/'T2'!B45</f>
        <v>29.294256206651294</v>
      </c>
    </row>
    <row r="45" spans="1:11" x14ac:dyDescent="0.25">
      <c r="A45" s="105">
        <v>2000</v>
      </c>
      <c r="B45" s="8">
        <f>'11-10-0239-01'!D37</f>
        <v>734815</v>
      </c>
      <c r="C45" s="112">
        <f>'T5'!$B46/'T4'!B45*100</f>
        <v>794074.969895288</v>
      </c>
      <c r="D45" s="112">
        <f>'T5'!$B46/'T4'!C45*100</f>
        <v>786951.02725366864</v>
      </c>
      <c r="E45" s="112">
        <f>'T5'!$B46/'T4'!D45*100</f>
        <v>761008.04607721057</v>
      </c>
      <c r="F45" s="112">
        <f>'T5'!C46/'T4'!B45*100</f>
        <v>849243.45368455502</v>
      </c>
      <c r="G45" s="83">
        <f>'T5'!C46/'T4'!C45*100</f>
        <v>841624.57400419284</v>
      </c>
      <c r="H45" s="83">
        <f>'T5'!C46/'T4'!D45*100</f>
        <v>813879.20011830644</v>
      </c>
      <c r="I45" s="84">
        <f>F45/'T2'!B46</f>
        <v>31.541290306827346</v>
      </c>
      <c r="J45" s="82">
        <f>G45/'T2'!B46</f>
        <v>31.258321630685685</v>
      </c>
      <c r="K45" s="82">
        <f>H45/'T2'!B46</f>
        <v>30.227845754057654</v>
      </c>
    </row>
    <row r="46" spans="1:11" x14ac:dyDescent="0.25">
      <c r="A46" s="105">
        <v>2001</v>
      </c>
      <c r="B46" s="8">
        <f>'11-10-0239-01'!D38</f>
        <v>750786</v>
      </c>
      <c r="C46" s="112">
        <f>'T5'!$B47/'T4'!B46*100</f>
        <v>812998.33333333337</v>
      </c>
      <c r="D46" s="112">
        <f>'T5'!$B47/'T4'!C46*100</f>
        <v>799305.93047034775</v>
      </c>
      <c r="E46" s="112">
        <f>'T5'!$B47/'T4'!D46*100</f>
        <v>775973.25</v>
      </c>
      <c r="F46" s="112">
        <f>'T5'!C47/'T4'!B46*100</f>
        <v>865794.89870270283</v>
      </c>
      <c r="G46" s="83">
        <f>'T5'!C47/'T4'!C46*100</f>
        <v>851213.30355828232</v>
      </c>
      <c r="H46" s="83">
        <f>'T5'!C47/'T4'!D46*100</f>
        <v>826365.38579999993</v>
      </c>
      <c r="I46" s="84">
        <f>F46/'T2'!B47</f>
        <v>32.094512048266772</v>
      </c>
      <c r="J46" s="82">
        <f>G46/'T2'!B47</f>
        <v>31.553980818818804</v>
      </c>
      <c r="K46" s="82">
        <f>H46/'T2'!B47</f>
        <v>30.632882996387099</v>
      </c>
    </row>
    <row r="47" spans="1:11" x14ac:dyDescent="0.25">
      <c r="A47" s="105">
        <v>2002</v>
      </c>
      <c r="B47" s="8">
        <f>'11-10-0239-01'!D39</f>
        <v>763886</v>
      </c>
      <c r="C47" s="112">
        <f>'T5'!$B48/'T4'!B47*100</f>
        <v>834950.56870229018</v>
      </c>
      <c r="D47" s="112">
        <f>'T5'!$B48/'T4'!C47*100</f>
        <v>812128.08</v>
      </c>
      <c r="E47" s="112">
        <f>'T5'!$B48/'T4'!D47*100</f>
        <v>786962.34642857139</v>
      </c>
      <c r="F47" s="112">
        <f>'T5'!C48/'T4'!B47*100</f>
        <v>887953.3811959289</v>
      </c>
      <c r="G47" s="83">
        <f>'T5'!C48/'T4'!C47*100</f>
        <v>863682.11680000008</v>
      </c>
      <c r="H47" s="83">
        <f>'T5'!C48/'T4'!D47*100</f>
        <v>836918.85792857141</v>
      </c>
      <c r="I47" s="84">
        <f>F47/'T2'!B48</f>
        <v>32.469977057693775</v>
      </c>
      <c r="J47" s="82">
        <f>G47/'T2'!B48</f>
        <v>31.582444654770097</v>
      </c>
      <c r="K47" s="82">
        <f>H47/'T2'!B48</f>
        <v>30.603786968514086</v>
      </c>
    </row>
    <row r="48" spans="1:11" x14ac:dyDescent="0.25">
      <c r="A48" s="105">
        <v>2003</v>
      </c>
      <c r="B48" s="8">
        <f>'11-10-0239-01'!D40</f>
        <v>769552</v>
      </c>
      <c r="C48" s="112">
        <f>'T5'!$B49/'T4'!B48*100</f>
        <v>840772.89655172406</v>
      </c>
      <c r="D48" s="112">
        <f>'T5'!$B49/'T4'!C48*100</f>
        <v>821831.59533073916</v>
      </c>
      <c r="E48" s="112">
        <f>'T5'!$B49/'T4'!D48*100</f>
        <v>803361.28037383198</v>
      </c>
      <c r="F48" s="112">
        <f>'T5'!C49/'T4'!B48*100</f>
        <v>895681.04522413795</v>
      </c>
      <c r="G48" s="83">
        <f>'T5'!C49/'T4'!C48*100</f>
        <v>875502.74910505838</v>
      </c>
      <c r="H48" s="83">
        <f>'T5'!C49/'T4'!D48*100</f>
        <v>855826.19783411233</v>
      </c>
      <c r="I48" s="84">
        <f>F48/'T2'!B49</f>
        <v>32.252931088969319</v>
      </c>
      <c r="J48" s="82">
        <f>G48/'T2'!B49</f>
        <v>31.526322886538697</v>
      </c>
      <c r="K48" s="82">
        <f>H48/'T2'!B49</f>
        <v>30.817782211714455</v>
      </c>
    </row>
    <row r="49" spans="1:11" x14ac:dyDescent="0.25">
      <c r="A49" s="105">
        <v>2004</v>
      </c>
      <c r="B49" s="8">
        <f>'11-10-0239-01'!D41</f>
        <v>791513</v>
      </c>
      <c r="C49" s="112">
        <f>'T5'!$B50/'T4'!B49*100</f>
        <v>860282.52920143027</v>
      </c>
      <c r="D49" s="112">
        <f>'T5'!$B50/'T4'!C49*100</f>
        <v>853095.39637058263</v>
      </c>
      <c r="E49" s="112">
        <f>'T5'!$B50/'T4'!D49*100</f>
        <v>835667.9379310346</v>
      </c>
      <c r="F49" s="112">
        <f>'T5'!C50/'T4'!B49*100</f>
        <v>914447.4816710368</v>
      </c>
      <c r="G49" s="83">
        <f>'T5'!C50/'T4'!C49*100</f>
        <v>906807.83388729708</v>
      </c>
      <c r="H49" s="83">
        <f>'T5'!C50/'T4'!D49*100</f>
        <v>888283.11097241379</v>
      </c>
      <c r="I49" s="84">
        <f>F49/'T2'!B50</f>
        <v>32.211580717800437</v>
      </c>
      <c r="J49" s="82">
        <f>G49/'T2'!B50</f>
        <v>31.942472719611402</v>
      </c>
      <c r="K49" s="82">
        <f>H49/'T2'!B50</f>
        <v>31.289935948054836</v>
      </c>
    </row>
    <row r="50" spans="1:11" x14ac:dyDescent="0.25">
      <c r="A50" s="105">
        <v>2005</v>
      </c>
      <c r="B50" s="8">
        <f>'11-10-0239-01'!D42</f>
        <v>814195</v>
      </c>
      <c r="C50" s="112">
        <f>'T5'!$B51/'T4'!B50*100</f>
        <v>881025.73757225438</v>
      </c>
      <c r="D50" s="112">
        <f>'T5'!$B51/'T4'!C50*100</f>
        <v>881377.86915887869</v>
      </c>
      <c r="E50" s="112">
        <f>'T5'!$B51/'T4'!D50*100</f>
        <v>864453.55743243254</v>
      </c>
      <c r="F50" s="112">
        <f>'T5'!C51/'T4'!B50*100</f>
        <v>935571.41102543357</v>
      </c>
      <c r="G50" s="83">
        <f>'T5'!C51/'T4'!C50*100</f>
        <v>935945.34362616832</v>
      </c>
      <c r="H50" s="83">
        <f>'T5'!C51/'T4'!D50*100</f>
        <v>917973.22144256777</v>
      </c>
      <c r="I50" s="84">
        <f>F50/'T2'!B51</f>
        <v>32.641563900559078</v>
      </c>
      <c r="J50" s="82">
        <f>G50/'T2'!B51</f>
        <v>32.654610200111996</v>
      </c>
      <c r="K50" s="82">
        <f>H50/'T2'!B51</f>
        <v>32.027572896736437</v>
      </c>
    </row>
    <row r="51" spans="1:11" x14ac:dyDescent="0.25">
      <c r="A51" s="105">
        <v>2006</v>
      </c>
      <c r="B51" s="8">
        <f>'11-10-0239-01'!D43</f>
        <v>827088</v>
      </c>
      <c r="C51" s="112">
        <f>'T5'!$B52/'T4'!B51*100</f>
        <v>914713.68320180371</v>
      </c>
      <c r="D51" s="112">
        <f>'T5'!$B52/'T4'!C51*100</f>
        <v>920291.18240146653</v>
      </c>
      <c r="E51" s="112">
        <f>'T5'!$B52/'T4'!D51*100</f>
        <v>904045.50995575206</v>
      </c>
      <c r="F51" s="112">
        <f>'T5'!C52/'T4'!B51*100</f>
        <v>968683.24262795947</v>
      </c>
      <c r="G51" s="83">
        <f>'T5'!C52/'T4'!C51*100</f>
        <v>974589.82313473884</v>
      </c>
      <c r="H51" s="83">
        <f>'T5'!C52/'T4'!D51*100</f>
        <v>957385.63022455748</v>
      </c>
      <c r="I51" s="84">
        <f>F51/'T2'!B52</f>
        <v>33.280619473566304</v>
      </c>
      <c r="J51" s="82">
        <f>G51/'T2'!B52</f>
        <v>33.48354923386939</v>
      </c>
      <c r="K51" s="82">
        <f>H51/'T2'!B52</f>
        <v>32.892472427337417</v>
      </c>
    </row>
    <row r="52" spans="1:11" x14ac:dyDescent="0.25">
      <c r="A52" s="105">
        <v>2007</v>
      </c>
      <c r="B52" s="8">
        <f>'11-10-0239-01'!D44</f>
        <v>860895</v>
      </c>
      <c r="C52" s="112">
        <f>'T5'!$B53/'T4'!B52*100</f>
        <v>940544.83624454169</v>
      </c>
      <c r="D52" s="112">
        <f>'T5'!$B53/'T4'!C52*100</f>
        <v>956183.67713004479</v>
      </c>
      <c r="E52" s="112">
        <f>'T5'!$B53/'T4'!D52*100</f>
        <v>941226.14967462036</v>
      </c>
      <c r="F52" s="112">
        <f>'T5'!C53/'T4'!B52*100</f>
        <v>996384.15280349366</v>
      </c>
      <c r="G52" s="83">
        <f>'T5'!C53/'T4'!C52*100</f>
        <v>1012951.4578654708</v>
      </c>
      <c r="H52" s="83">
        <f>'T5'!C53/'T4'!D52*100</f>
        <v>997105.91521041212</v>
      </c>
      <c r="I52" s="84">
        <f>F52/'T2'!B53</f>
        <v>33.535368613565353</v>
      </c>
      <c r="J52" s="82">
        <f>G52/'T2'!B53</f>
        <v>34.092975517111078</v>
      </c>
      <c r="K52" s="82">
        <f>H52/'T2'!B53</f>
        <v>33.559661019560892</v>
      </c>
    </row>
    <row r="53" spans="1:11" x14ac:dyDescent="0.25">
      <c r="A53" s="105">
        <v>2008</v>
      </c>
      <c r="B53" s="8">
        <f>'11-10-0239-01'!D45</f>
        <v>888010</v>
      </c>
      <c r="C53" s="112">
        <f>'T5'!$B54/'T4'!B53*100</f>
        <v>945309.52046170004</v>
      </c>
      <c r="D53" s="112">
        <f>'T5'!$B54/'T4'!C53*100</f>
        <v>977062.85714285716</v>
      </c>
      <c r="E53" s="112">
        <f>'T5'!$B54/'T4'!D53*100</f>
        <v>964333.4633368759</v>
      </c>
      <c r="F53" s="112">
        <f>'T5'!C54/'T4'!B53*100</f>
        <v>1001245.6959454356</v>
      </c>
      <c r="G53" s="83">
        <f>'T5'!C54/'T4'!C53*100</f>
        <v>1034877.9518317266</v>
      </c>
      <c r="H53" s="83">
        <f>'T5'!C54/'T4'!D53*100</f>
        <v>1021395.3300191287</v>
      </c>
      <c r="I53" s="84">
        <f>F53/'T2'!B54</f>
        <v>33.268940865994722</v>
      </c>
      <c r="J53" s="82">
        <f>G53/'T2'!B54</f>
        <v>34.386458311315153</v>
      </c>
      <c r="K53" s="82">
        <f>H53/'T2'!B54</f>
        <v>33.938463828424176</v>
      </c>
    </row>
    <row r="54" spans="1:11" x14ac:dyDescent="0.25">
      <c r="A54" s="105">
        <v>2009</v>
      </c>
      <c r="B54" s="8">
        <f>'11-10-0239-01'!D46</f>
        <v>876780</v>
      </c>
      <c r="C54" s="112">
        <f>'T5'!$B55/'T4'!B54*100</f>
        <v>958612.48872180458</v>
      </c>
      <c r="D54" s="112">
        <f>'T5'!$B55/'T4'!C54*100</f>
        <v>965401.46853146853</v>
      </c>
      <c r="E54" s="112">
        <f>'T5'!$B55/'T4'!D54*100</f>
        <v>947275.88092729182</v>
      </c>
      <c r="F54" s="112">
        <f>'T5'!C55/'T4'!B54*100</f>
        <v>1016411.8167969926</v>
      </c>
      <c r="G54" s="83">
        <f>'T5'!C55/'T4'!C54*100</f>
        <v>1023610.1366433566</v>
      </c>
      <c r="H54" s="83">
        <f>'T5'!C55/'T4'!D54*100</f>
        <v>1004391.6707418335</v>
      </c>
      <c r="I54" s="84">
        <f>F54/'T2'!B55</f>
        <v>34.957943846796638</v>
      </c>
      <c r="J54" s="82">
        <f>G54/'T2'!B55</f>
        <v>35.205519147301764</v>
      </c>
      <c r="K54" s="82">
        <f>H54/'T2'!B55</f>
        <v>34.544529142360481</v>
      </c>
    </row>
    <row r="55" spans="1:11" x14ac:dyDescent="0.25">
      <c r="A55" s="105">
        <v>2010</v>
      </c>
      <c r="B55" s="8">
        <f>'11-10-0239-01'!D47</f>
        <v>891876</v>
      </c>
      <c r="C55" s="112">
        <f>'T5'!$B56/'T4'!B55*100</f>
        <v>961978.70114942524</v>
      </c>
      <c r="D55" s="112">
        <f>'T5'!$B56/'T4'!C55*100</f>
        <v>977896.034334764</v>
      </c>
      <c r="E55" s="112">
        <f>'T5'!$B56/'T4'!D55*100</f>
        <v>963944.9906444907</v>
      </c>
      <c r="F55" s="112">
        <f>'T5'!C56/'T4'!B55*100</f>
        <v>1019391.5394785787</v>
      </c>
      <c r="G55" s="83">
        <f>'T5'!C56/'T4'!C55*100</f>
        <v>1036258.8513648069</v>
      </c>
      <c r="H55" s="83">
        <f>'T5'!C56/'T4'!D55*100</f>
        <v>1021475.1811153844</v>
      </c>
      <c r="I55" s="84">
        <f>F55/'T2'!B56</f>
        <v>34.355692480776014</v>
      </c>
      <c r="J55" s="82">
        <f>G55/'T2'!B56</f>
        <v>34.924157253827786</v>
      </c>
      <c r="K55" s="82">
        <f>H55/'T2'!B56</f>
        <v>34.425915695842967</v>
      </c>
    </row>
    <row r="56" spans="1:11" x14ac:dyDescent="0.25">
      <c r="A56" s="105">
        <v>2011</v>
      </c>
      <c r="B56" s="8">
        <f>'11-10-0239-01'!D48</f>
        <v>905373</v>
      </c>
      <c r="C56" s="112">
        <f>'T5'!$B57/'T4'!B56*100</f>
        <v>982253.49696356279</v>
      </c>
      <c r="D56" s="112">
        <f>'T5'!$B57/'T4'!C56*100</f>
        <v>1001619.0158465386</v>
      </c>
      <c r="E56" s="112">
        <f>'T5'!$B57/'T4'!D56*100</f>
        <v>991410.56288032467</v>
      </c>
      <c r="F56" s="112">
        <f>'T5'!C57/'T4'!B56*100</f>
        <v>1038304.3946295547</v>
      </c>
      <c r="G56" s="83">
        <f>'T5'!C57/'T4'!C56*100</f>
        <v>1058774.9792827356</v>
      </c>
      <c r="H56" s="83">
        <f>'T5'!C57/'T4'!D56*100</f>
        <v>1047983.9954787019</v>
      </c>
      <c r="I56" s="84">
        <f>F56/'T2'!B57</f>
        <v>34.480081872149761</v>
      </c>
      <c r="J56" s="82">
        <f>G56/'T2'!B57</f>
        <v>35.159870418228557</v>
      </c>
      <c r="K56" s="82">
        <f>H56/'T2'!B57</f>
        <v>34.801522705391541</v>
      </c>
    </row>
    <row r="57" spans="1:11" x14ac:dyDescent="0.25">
      <c r="A57" s="105">
        <v>2012</v>
      </c>
      <c r="B57" s="8">
        <f>'11-10-0239-01'!D49</f>
        <v>922779</v>
      </c>
      <c r="C57" s="112">
        <f>'T5'!$B58/'T4'!B57*100</f>
        <v>1014830.8870000001</v>
      </c>
      <c r="D57" s="112">
        <f>'T5'!$B58/'T4'!C57*100</f>
        <v>1031915.9244042728</v>
      </c>
      <c r="E57" s="112">
        <f>'T5'!$B58/'T4'!D57*100</f>
        <v>1022218.1910000001</v>
      </c>
      <c r="F57" s="112">
        <f>'T5'!C58/'T4'!B57*100</f>
        <v>1070424.095433</v>
      </c>
      <c r="G57" s="83">
        <f>'T5'!C58/'T4'!C57*100</f>
        <v>1088445.0641906327</v>
      </c>
      <c r="H57" s="83">
        <f>'T5'!C58/'T4'!D57*100</f>
        <v>1078216.0815689999</v>
      </c>
      <c r="I57" s="84">
        <f>F57/'T2'!B58</f>
        <v>35.007877557739818</v>
      </c>
      <c r="J57" s="82">
        <f>G57/'T2'!B58</f>
        <v>35.597247575128918</v>
      </c>
      <c r="K57" s="82">
        <f>H57/'T2'!B58</f>
        <v>35.262711971262945</v>
      </c>
    </row>
    <row r="58" spans="1:11" x14ac:dyDescent="0.25">
      <c r="A58" s="105">
        <v>2013</v>
      </c>
      <c r="B58" s="8">
        <f>'11-10-0239-01'!D50</f>
        <v>952147</v>
      </c>
      <c r="C58" s="112">
        <f>'T5'!$B59/'T4'!B58*100</f>
        <v>1038678.1917404131</v>
      </c>
      <c r="D58" s="112">
        <f>'T5'!$B59/'T4'!C58*100</f>
        <v>1064497.9153094462</v>
      </c>
      <c r="E58" s="112">
        <f>'T5'!$B59/'T4'!D58*100</f>
        <v>1045211.3487229863</v>
      </c>
      <c r="F58" s="112">
        <f>'T5'!C59/'T4'!B58*100</f>
        <v>1094307.0668416913</v>
      </c>
      <c r="G58" s="83">
        <f>'T5'!C59/'T4'!C58*100</f>
        <v>1121509.6269706839</v>
      </c>
      <c r="H58" s="83">
        <f>'T5'!C59/'T4'!D58*100</f>
        <v>1101190.1225481336</v>
      </c>
      <c r="I58" s="84">
        <f>F58/'T2'!B59</f>
        <v>35.438883164611639</v>
      </c>
      <c r="J58" s="82">
        <f>G58/'T2'!B59</f>
        <v>36.319831830119206</v>
      </c>
      <c r="K58" s="82">
        <f>H58/'T2'!B59</f>
        <v>35.661789343679025</v>
      </c>
    </row>
    <row r="59" spans="1:11" x14ac:dyDescent="0.25">
      <c r="A59" s="105">
        <v>2014</v>
      </c>
      <c r="B59" s="8">
        <f>'11-10-0239-01'!D51</f>
        <v>972871</v>
      </c>
      <c r="C59" s="112">
        <f>'T5'!$B60/'T4'!B59*100</f>
        <v>1058158.9556412729</v>
      </c>
      <c r="D59" s="112">
        <f>'T5'!$B60/'T4'!C59*100</f>
        <v>1084592.3961661342</v>
      </c>
      <c r="E59" s="112">
        <f>'T5'!$B60/'T4'!D59*100</f>
        <v>1064834.8179190753</v>
      </c>
      <c r="F59" s="112">
        <f>'T5'!C60/'T4'!B59*100</f>
        <v>1113133.1251629703</v>
      </c>
      <c r="G59" s="83">
        <f>'T5'!C60/'T4'!C59*100</f>
        <v>1140939.8531629392</v>
      </c>
      <c r="H59" s="83">
        <f>'T5'!C60/'T4'!D59*100</f>
        <v>1120155.8162254337</v>
      </c>
      <c r="I59" s="84">
        <f>F59/'T2'!B60</f>
        <v>35.961903497107855</v>
      </c>
      <c r="J59" s="82">
        <f>G59/'T2'!B60</f>
        <v>36.860253250879495</v>
      </c>
      <c r="K59" s="82">
        <f>H59/'T2'!B60</f>
        <v>36.188785019694237</v>
      </c>
    </row>
    <row r="60" spans="1:11" x14ac:dyDescent="0.25">
      <c r="A60" s="105">
        <v>2015</v>
      </c>
      <c r="B60" s="8">
        <f>'11-10-0239-01'!D52</f>
        <v>975386</v>
      </c>
      <c r="C60" s="112">
        <f>'T5'!$B61/'T4'!B60*100</f>
        <v>1097766.2976653697</v>
      </c>
      <c r="D60" s="112">
        <f>'T5'!$B61/'T4'!C60*100</f>
        <v>1103088.9099526068</v>
      </c>
      <c r="E60" s="112">
        <f>'T5'!$B61/'T4'!D60*100</f>
        <v>1082589.0685714288</v>
      </c>
      <c r="F60" s="112">
        <f>'T5'!C61/'T4'!B60*100</f>
        <v>1154887.5817023346</v>
      </c>
      <c r="G60" s="83">
        <f>'T5'!C61/'T4'!C60*100</f>
        <v>1160487.151342812</v>
      </c>
      <c r="H60" s="83">
        <f>'T5'!C61/'T4'!D60*100</f>
        <v>1138920.6191142858</v>
      </c>
      <c r="I60" s="84">
        <f>F60/'T2'!B61</f>
        <v>36.968271026503523</v>
      </c>
      <c r="J60" s="82">
        <f>G60/'T2'!B61</f>
        <v>37.147514799993424</v>
      </c>
      <c r="K60" s="82">
        <f>H60/'T2'!B61</f>
        <v>36.457164136294388</v>
      </c>
    </row>
    <row r="61" spans="1:11" x14ac:dyDescent="0.25">
      <c r="A61" s="105">
        <v>2016</v>
      </c>
      <c r="B61" s="8">
        <f>'11-10-0239-01'!D53</f>
        <v>970368</v>
      </c>
      <c r="C61" s="112">
        <f>'T5'!$B62/'T4'!B61*100</f>
        <v>1088904.2635135136</v>
      </c>
      <c r="D61" s="112">
        <f>'T5'!$B62/'T4'!C61*100</f>
        <v>1087240.5607476635</v>
      </c>
      <c r="E61" s="112">
        <f>'T5'!$B62/'T4'!D61*100</f>
        <v>1073009.1416430597</v>
      </c>
      <c r="F61" s="112">
        <f>'T5'!C62/'T4'!B61*100</f>
        <v>1146941.2590405405</v>
      </c>
      <c r="G61" s="83">
        <f>'T5'!C62/'T4'!C61*100</f>
        <v>1145188.8833644858</v>
      </c>
      <c r="H61" s="83">
        <f>'T5'!C62/'T4'!D61*100</f>
        <v>1130198.9505552407</v>
      </c>
      <c r="I61" s="84">
        <f>F61/'T2'!B62</f>
        <v>36.409399205591313</v>
      </c>
      <c r="J61" s="82">
        <f>G61/'T2'!B62</f>
        <v>36.353770423345729</v>
      </c>
      <c r="K61" s="82">
        <f>H61/'T2'!B62</f>
        <v>35.877918287576058</v>
      </c>
    </row>
    <row r="62" spans="1:11" x14ac:dyDescent="0.25">
      <c r="A62" s="105">
        <v>2017</v>
      </c>
      <c r="B62" s="8">
        <f>'11-10-0239-01'!D54</f>
        <v>1000685</v>
      </c>
      <c r="C62" s="112">
        <f>'T5'!$B63/'T4'!B62*100</f>
        <v>1107233.1864406781</v>
      </c>
      <c r="D62" s="112">
        <f>'T5'!$B63/'T4'!C62*100</f>
        <v>1115905.0306748466</v>
      </c>
      <c r="E62" s="112">
        <f>'T5'!$B63/'T4'!D62*100</f>
        <v>1104889.264925373</v>
      </c>
      <c r="F62" s="112">
        <f>'T5'!C63/'T4'!B62*100</f>
        <v>1164217.3050508474</v>
      </c>
      <c r="G62" s="83">
        <f>'T5'!C63/'T4'!C62*100</f>
        <v>1173335.4485889568</v>
      </c>
      <c r="H62" s="83">
        <f>'T5'!C63/'T4'!D62*100</f>
        <v>1161752.7528470147</v>
      </c>
      <c r="I62" s="84">
        <f>F62/'T2'!B63</f>
        <v>36.506815216575994</v>
      </c>
      <c r="J62" s="82">
        <f>G62/'T2'!B63</f>
        <v>36.792736392820188</v>
      </c>
      <c r="K62" s="82">
        <f>H62/'T2'!B63</f>
        <v>36.429533293771222</v>
      </c>
    </row>
    <row r="63" spans="1:11" x14ac:dyDescent="0.25">
      <c r="A63" s="105">
        <v>2018</v>
      </c>
      <c r="B63" s="8">
        <f>'11-10-0239-01'!D55</f>
        <v>1026322</v>
      </c>
      <c r="C63" s="112">
        <f>'T5'!$B64/'T4'!B63*100</f>
        <v>1145713.0915818687</v>
      </c>
      <c r="D63" s="112">
        <f>'T5'!$B64/'T4'!C63*100</f>
        <v>1148912.5037481259</v>
      </c>
      <c r="E63" s="112">
        <f>'T5'!$B64/'T4'!D63*100</f>
        <v>1146628.1580882352</v>
      </c>
      <c r="F63" s="112">
        <f>'T5'!C64/'T4'!B63*100</f>
        <v>1202028.2112294172</v>
      </c>
      <c r="G63" s="83">
        <f>'T5'!C64/'T4'!C63*100</f>
        <v>1205384.8837781108</v>
      </c>
      <c r="H63" s="83">
        <f>'T5'!C64/'T4'!D63*100</f>
        <v>1202988.2559071691</v>
      </c>
      <c r="I63" s="84">
        <f>F63/'T2'!B64</f>
        <v>36.915934823523514</v>
      </c>
      <c r="J63" s="82">
        <f>G63/'T2'!B64</f>
        <v>37.019022840821165</v>
      </c>
      <c r="K63" s="82">
        <f>H63/'T2'!B64</f>
        <v>36.945419112178698</v>
      </c>
    </row>
    <row r="64" spans="1:11" x14ac:dyDescent="0.25">
      <c r="A64" s="105">
        <v>2019</v>
      </c>
      <c r="B64" s="8">
        <f>'11-10-0239-01'!D56</f>
        <v>1032106</v>
      </c>
      <c r="C64" s="112">
        <f>'T5'!$B65/'T4'!B64*100</f>
        <v>1176732</v>
      </c>
      <c r="D64" s="112">
        <f>'T5'!$B65/'T4'!C64*100</f>
        <v>1176732</v>
      </c>
      <c r="E64" s="112">
        <f>'T5'!$B65/'T4'!D64*100</f>
        <v>1176732</v>
      </c>
      <c r="F64" s="112">
        <f>'T5'!C65/'T4'!B64*100</f>
        <v>1235419.22</v>
      </c>
      <c r="G64" s="83">
        <f>'T5'!C65/'T4'!C64*100</f>
        <v>1235419.22</v>
      </c>
      <c r="H64" s="83">
        <f>'T5'!C65/'T4'!D64*100</f>
        <v>1235419.22</v>
      </c>
      <c r="I64" s="84">
        <f>F64/'T2'!B65</f>
        <v>37.589880489377087</v>
      </c>
      <c r="J64" s="82">
        <f>G64/'T2'!B65</f>
        <v>37.589880489377087</v>
      </c>
      <c r="K64" s="82">
        <f>H64/'T2'!B65</f>
        <v>37.589880489377087</v>
      </c>
    </row>
    <row r="65" spans="1:11" x14ac:dyDescent="0.25">
      <c r="F65" s="65"/>
      <c r="G65" s="56"/>
      <c r="H65" s="56"/>
      <c r="I65" s="56"/>
      <c r="J65" s="60"/>
      <c r="K65" s="60"/>
    </row>
    <row r="66" spans="1:11" x14ac:dyDescent="0.25">
      <c r="F66" s="65"/>
      <c r="G66" s="56"/>
      <c r="H66" s="56"/>
      <c r="I66" s="56"/>
      <c r="J66" s="60"/>
      <c r="K66" s="60"/>
    </row>
    <row r="67" spans="1:11" x14ac:dyDescent="0.25">
      <c r="F67" s="65"/>
      <c r="G67" s="56"/>
      <c r="H67" s="56"/>
      <c r="I67" s="56"/>
      <c r="J67" s="60"/>
      <c r="K67" s="60"/>
    </row>
    <row r="68" spans="1:11" x14ac:dyDescent="0.25">
      <c r="A68" s="5" t="s">
        <v>444</v>
      </c>
      <c r="F68" s="65"/>
      <c r="G68" s="56"/>
      <c r="H68" s="56"/>
      <c r="I68" s="56"/>
      <c r="J68" s="60"/>
      <c r="K68" s="60"/>
    </row>
    <row r="69" spans="1:11" x14ac:dyDescent="0.25">
      <c r="A69" s="5" t="s">
        <v>600</v>
      </c>
      <c r="F69" s="65"/>
      <c r="G69" s="56"/>
      <c r="H69" s="56"/>
      <c r="I69" s="56"/>
      <c r="J69" s="60"/>
      <c r="K69" s="60"/>
    </row>
    <row r="70" spans="1:11" x14ac:dyDescent="0.25">
      <c r="A70" s="105" t="s">
        <v>549</v>
      </c>
      <c r="B70" s="60" t="str">
        <f t="shared" ref="B70:E70" si="0">IFERROR(100*_xlfn.RRI(15,B6,B21),"..")</f>
        <v>..</v>
      </c>
      <c r="C70" s="60">
        <f t="shared" si="0"/>
        <v>5.4995841108169241</v>
      </c>
      <c r="D70" s="60">
        <f t="shared" si="0"/>
        <v>6.7261601440212315</v>
      </c>
      <c r="E70" s="60">
        <f t="shared" si="0"/>
        <v>5.8035880349050606</v>
      </c>
      <c r="F70" s="60">
        <f t="shared" ref="F70:K70" si="1">IFERROR(100*_xlfn.RRI(15,F6,F21),"..")</f>
        <v>5.0782084466508781</v>
      </c>
      <c r="G70" s="60">
        <f t="shared" si="1"/>
        <v>6.2998854151337769</v>
      </c>
      <c r="H70" s="60">
        <f t="shared" si="1"/>
        <v>5.3809981493133874</v>
      </c>
      <c r="I70" s="60">
        <f t="shared" si="1"/>
        <v>2.8841234058174514</v>
      </c>
      <c r="J70" s="60">
        <f t="shared" si="1"/>
        <v>4.080291154064275</v>
      </c>
      <c r="K70" s="60">
        <f t="shared" si="1"/>
        <v>3.180590709507336</v>
      </c>
    </row>
    <row r="71" spans="1:11" x14ac:dyDescent="0.25">
      <c r="A71" s="105" t="s">
        <v>462</v>
      </c>
      <c r="B71" s="60">
        <f t="shared" ref="B71:E71" si="2">IFERROR(100*_xlfn.RRI(5,B21,B26),"..")</f>
        <v>1.6067034743064923</v>
      </c>
      <c r="C71" s="60">
        <f t="shared" si="2"/>
        <v>3.0202094709838478</v>
      </c>
      <c r="D71" s="60">
        <f t="shared" si="2"/>
        <v>2.096905933137494</v>
      </c>
      <c r="E71" s="60">
        <f t="shared" si="2"/>
        <v>2.3511458132697838</v>
      </c>
      <c r="F71" s="60">
        <f t="shared" ref="F71:K71" si="3">IFERROR(100*_xlfn.RRI(5,F21,F26),"..")</f>
        <v>2.6623537698441391</v>
      </c>
      <c r="G71" s="60">
        <f t="shared" si="3"/>
        <v>1.7422574613035202</v>
      </c>
      <c r="H71" s="60">
        <f t="shared" si="3"/>
        <v>1.9956142021855028</v>
      </c>
      <c r="I71" s="60">
        <f t="shared" si="3"/>
        <v>0.20319900215595155</v>
      </c>
      <c r="J71" s="60">
        <f t="shared" si="3"/>
        <v>-0.69485749197564228</v>
      </c>
      <c r="K71" s="60">
        <f t="shared" si="3"/>
        <v>-0.44756961094724046</v>
      </c>
    </row>
    <row r="72" spans="1:11" x14ac:dyDescent="0.25">
      <c r="A72" s="105" t="s">
        <v>463</v>
      </c>
      <c r="B72" s="60">
        <f t="shared" ref="B72:E72" si="4">IFERROR(100*_xlfn.RRI(8,B26,B34),"..")</f>
        <v>2.0620613722971859</v>
      </c>
      <c r="C72" s="60">
        <f t="shared" si="4"/>
        <v>2.5626113147112273</v>
      </c>
      <c r="D72" s="60">
        <f t="shared" si="4"/>
        <v>2.0897318241506424</v>
      </c>
      <c r="E72" s="60">
        <f t="shared" si="4"/>
        <v>2.0513594101084776</v>
      </c>
      <c r="F72" s="60">
        <f t="shared" ref="F72:K72" si="5">IFERROR(100*_xlfn.RRI(8,F26,F34),"..")</f>
        <v>2.6504949607902839</v>
      </c>
      <c r="G72" s="60">
        <f t="shared" si="5"/>
        <v>2.177210270193819</v>
      </c>
      <c r="H72" s="60">
        <f t="shared" si="5"/>
        <v>2.1388049756739358</v>
      </c>
      <c r="I72" s="60">
        <f t="shared" si="5"/>
        <v>0.74620766910389325</v>
      </c>
      <c r="J72" s="60">
        <f t="shared" si="5"/>
        <v>0.28170296560827701</v>
      </c>
      <c r="K72" s="60">
        <f t="shared" si="5"/>
        <v>0.24401013442638675</v>
      </c>
    </row>
    <row r="73" spans="1:11" x14ac:dyDescent="0.25">
      <c r="A73" s="105" t="s">
        <v>464</v>
      </c>
      <c r="B73" s="60">
        <f t="shared" ref="B73:E73" si="6">IFERROR(100*_xlfn.RRI(11,B34,B45),"..")</f>
        <v>1.4695669981422244</v>
      </c>
      <c r="C73" s="60">
        <f t="shared" si="6"/>
        <v>2.1861128308559907</v>
      </c>
      <c r="D73" s="60">
        <f t="shared" si="6"/>
        <v>1.9268906819148723</v>
      </c>
      <c r="E73" s="60">
        <f t="shared" si="6"/>
        <v>1.9179700252341281</v>
      </c>
      <c r="F73" s="60">
        <f t="shared" ref="F73:K73" si="7">IFERROR(100*_xlfn.RRI(11,F34,F45),"..")</f>
        <v>2.1386007946834429</v>
      </c>
      <c r="G73" s="60">
        <f t="shared" si="7"/>
        <v>1.8794991726101884</v>
      </c>
      <c r="H73" s="60">
        <f t="shared" si="7"/>
        <v>1.870582663641418</v>
      </c>
      <c r="I73" s="60">
        <f t="shared" si="7"/>
        <v>1.0760022448283779</v>
      </c>
      <c r="J73" s="60">
        <f t="shared" si="7"/>
        <v>0.81959618550746516</v>
      </c>
      <c r="K73" s="60">
        <f t="shared" si="7"/>
        <v>0.81077243940628207</v>
      </c>
    </row>
    <row r="74" spans="1:11" x14ac:dyDescent="0.25">
      <c r="A74" s="105" t="s">
        <v>465</v>
      </c>
      <c r="B74" s="60">
        <f t="shared" ref="B74:E74" si="8">IFERROR(100*_xlfn.RRI(8,B45,B53),"..")</f>
        <v>2.3952900206542171</v>
      </c>
      <c r="C74" s="60">
        <f t="shared" si="8"/>
        <v>2.2030992259794768</v>
      </c>
      <c r="D74" s="60">
        <f t="shared" si="8"/>
        <v>2.7417241855741903</v>
      </c>
      <c r="E74" s="60">
        <f t="shared" si="8"/>
        <v>3.0041561641054537</v>
      </c>
      <c r="F74" s="60">
        <f t="shared" ref="F74:K74" si="9">IFERROR(100*_xlfn.RRI(8,F45,F53),"..")</f>
        <v>2.0795053235996619</v>
      </c>
      <c r="G74" s="60">
        <f t="shared" si="9"/>
        <v>2.6174789256408371</v>
      </c>
      <c r="H74" s="60">
        <f t="shared" si="9"/>
        <v>2.8795935459649424</v>
      </c>
      <c r="I74" s="60">
        <f t="shared" si="9"/>
        <v>0.66881117135531021</v>
      </c>
      <c r="J74" s="60">
        <f t="shared" si="9"/>
        <v>1.1993502133243572</v>
      </c>
      <c r="K74" s="60">
        <f t="shared" si="9"/>
        <v>1.4578425241462911</v>
      </c>
    </row>
    <row r="75" spans="1:11" x14ac:dyDescent="0.25">
      <c r="A75" s="105" t="s">
        <v>469</v>
      </c>
      <c r="B75" s="60">
        <f t="shared" ref="B75:E75" si="10">IFERROR(100*_xlfn.RRI(11,B53,B64),"..")</f>
        <v>1.3764198021401164</v>
      </c>
      <c r="C75" s="60">
        <f t="shared" si="10"/>
        <v>2.0107112559041074</v>
      </c>
      <c r="D75" s="60">
        <f t="shared" si="10"/>
        <v>1.7047810219979365</v>
      </c>
      <c r="E75" s="60">
        <f t="shared" si="10"/>
        <v>1.8261023973628276</v>
      </c>
      <c r="F75" s="60">
        <f t="shared" ref="F75:K75" si="11">IFERROR(100*_xlfn.RRI(11,F53,F64),"..")</f>
        <v>1.9289635814760953</v>
      </c>
      <c r="G75" s="60">
        <f t="shared" si="11"/>
        <v>1.623278508934356</v>
      </c>
      <c r="H75" s="60">
        <f t="shared" si="11"/>
        <v>1.7445026617608272</v>
      </c>
      <c r="I75" s="60">
        <f t="shared" si="11"/>
        <v>1.116281010093334</v>
      </c>
      <c r="J75" s="60">
        <f t="shared" si="11"/>
        <v>0.81303317346628212</v>
      </c>
      <c r="K75" s="60">
        <f t="shared" si="11"/>
        <v>0.93329080262007924</v>
      </c>
    </row>
    <row r="76" spans="1:11" x14ac:dyDescent="0.25">
      <c r="B76" s="60"/>
      <c r="C76" s="60"/>
      <c r="D76" s="60"/>
      <c r="E76" s="60"/>
      <c r="F76" s="60"/>
      <c r="G76" s="60"/>
      <c r="H76" s="60"/>
      <c r="I76" s="60"/>
      <c r="J76" s="60"/>
      <c r="K76" s="60"/>
    </row>
    <row r="77" spans="1:11" x14ac:dyDescent="0.25">
      <c r="A77" s="105" t="s">
        <v>645</v>
      </c>
      <c r="B77" s="60">
        <f t="shared" ref="B77:E77" si="12">IFERROR(100*_xlfn.RRI(24,B21,B45),"..")</f>
        <v>1.6952922570709239</v>
      </c>
      <c r="C77" s="60">
        <f t="shared" si="12"/>
        <v>2.4848823803497844</v>
      </c>
      <c r="D77" s="60">
        <f t="shared" si="12"/>
        <v>2.0165575029421179</v>
      </c>
      <c r="E77" s="60">
        <f t="shared" si="12"/>
        <v>2.0525465705656165</v>
      </c>
      <c r="F77" s="60">
        <f t="shared" ref="F77:K77" si="13">IFERROR(100*_xlfn.RRI(24,F21,F45),"..")</f>
        <v>2.4180239335276799</v>
      </c>
      <c r="G77" s="60">
        <f t="shared" si="13"/>
        <v>1.9500045789755172</v>
      </c>
      <c r="H77" s="60">
        <f t="shared" si="13"/>
        <v>1.9859701682761077</v>
      </c>
      <c r="I77" s="60">
        <f t="shared" si="13"/>
        <v>0.78369084560943048</v>
      </c>
      <c r="J77" s="60">
        <f t="shared" si="13"/>
        <v>0.32313989835075496</v>
      </c>
      <c r="K77" s="60">
        <f t="shared" si="13"/>
        <v>0.35853156764817928</v>
      </c>
    </row>
    <row r="78" spans="1:11" x14ac:dyDescent="0.25">
      <c r="A78" s="105" t="s">
        <v>522</v>
      </c>
      <c r="B78" s="60">
        <f t="shared" ref="B78:E78" si="14">IFERROR(100*_xlfn.RRI(19,B45,B64),"..")</f>
        <v>1.8041762573669073</v>
      </c>
      <c r="C78" s="60">
        <f t="shared" si="14"/>
        <v>2.091672537086442</v>
      </c>
      <c r="D78" s="60">
        <f t="shared" si="14"/>
        <v>2.1401069516181037</v>
      </c>
      <c r="E78" s="60">
        <f t="shared" si="14"/>
        <v>2.3204738966735139</v>
      </c>
      <c r="F78" s="60">
        <f t="shared" ref="F78:K78" si="15">IFERROR(100*_xlfn.RRI(19,F45,F64),"..")</f>
        <v>1.9923224996760469</v>
      </c>
      <c r="G78" s="60">
        <f t="shared" si="15"/>
        <v>2.0407097804819641</v>
      </c>
      <c r="H78" s="60">
        <f t="shared" si="15"/>
        <v>2.220901202281711</v>
      </c>
      <c r="I78" s="60">
        <f t="shared" si="15"/>
        <v>0.9276307406295814</v>
      </c>
      <c r="J78" s="60">
        <f t="shared" si="15"/>
        <v>0.97551290950301794</v>
      </c>
      <c r="K78" s="60">
        <f t="shared" si="15"/>
        <v>1.1538233238196582</v>
      </c>
    </row>
    <row r="79" spans="1:11" x14ac:dyDescent="0.25">
      <c r="A79" s="105" t="s">
        <v>581</v>
      </c>
      <c r="B79" s="60">
        <f t="shared" ref="B79:E79" si="16">IFERROR(100*_xlfn.RRI(5,B53,B58),"..")</f>
        <v>1.4045003251681898</v>
      </c>
      <c r="C79" s="60">
        <f t="shared" si="16"/>
        <v>1.9016922538879655</v>
      </c>
      <c r="D79" s="60">
        <f t="shared" si="16"/>
        <v>1.7289266525104319</v>
      </c>
      <c r="E79" s="60">
        <f t="shared" si="16"/>
        <v>1.6237872350587601</v>
      </c>
      <c r="F79" s="60">
        <f t="shared" ref="F79:K79" si="17">IFERROR(100*_xlfn.RRI(5,F53,F58),"..")</f>
        <v>1.7934205922575108</v>
      </c>
      <c r="G79" s="60">
        <f t="shared" si="17"/>
        <v>1.6208385562194616</v>
      </c>
      <c r="H79" s="60">
        <f t="shared" si="17"/>
        <v>1.5158108505478385</v>
      </c>
      <c r="I79" s="60">
        <f t="shared" si="17"/>
        <v>1.271725656069278</v>
      </c>
      <c r="J79" s="60">
        <f t="shared" si="17"/>
        <v>1.1000281091637643</v>
      </c>
      <c r="K79" s="60">
        <f t="shared" si="17"/>
        <v>0.995538674255525</v>
      </c>
    </row>
    <row r="80" spans="1:11" x14ac:dyDescent="0.25">
      <c r="A80" s="105" t="s">
        <v>582</v>
      </c>
      <c r="B80" s="60">
        <f t="shared" ref="B80:E80" si="18">IFERROR(100*_xlfn.RRI(6,B58,B64),"..")</f>
        <v>1.3530253063324338</v>
      </c>
      <c r="C80" s="60">
        <f t="shared" si="18"/>
        <v>2.1016495139301927</v>
      </c>
      <c r="D80" s="60">
        <f t="shared" si="18"/>
        <v>1.6846640411649405</v>
      </c>
      <c r="E80" s="60">
        <f t="shared" si="18"/>
        <v>1.9950060065655917</v>
      </c>
      <c r="F80" s="60">
        <f t="shared" ref="F80:K80" si="19">IFERROR(100*_xlfn.RRI(6,F58,F64),"..")</f>
        <v>2.0420539306547081</v>
      </c>
      <c r="G80" s="60">
        <f t="shared" si="19"/>
        <v>1.6253118476151407</v>
      </c>
      <c r="H80" s="60">
        <f t="shared" si="19"/>
        <v>1.9354726699047031</v>
      </c>
      <c r="I80" s="60">
        <f t="shared" si="19"/>
        <v>0.98692608156596418</v>
      </c>
      <c r="J80" s="60">
        <f t="shared" si="19"/>
        <v>0.57449316480406853</v>
      </c>
      <c r="K80" s="60">
        <f t="shared" si="19"/>
        <v>0.88144688464233401</v>
      </c>
    </row>
    <row r="81" spans="1:11" x14ac:dyDescent="0.25">
      <c r="A81" s="105" t="s">
        <v>558</v>
      </c>
      <c r="B81" s="60">
        <f t="shared" ref="B81:E81" si="20">IFERROR(100*_xlfn.RRI(6,B53,B59),"..")</f>
        <v>1.5327697356632086</v>
      </c>
      <c r="C81" s="60">
        <f t="shared" si="20"/>
        <v>1.8973320988141307</v>
      </c>
      <c r="D81" s="60">
        <f t="shared" si="20"/>
        <v>1.7553709609570367</v>
      </c>
      <c r="E81" s="60">
        <f t="shared" si="20"/>
        <v>1.6660228262715515</v>
      </c>
      <c r="F81" s="60">
        <f t="shared" ref="F81:K81" si="21">IFERROR(100*_xlfn.RRI(6,F53,F59),"..")</f>
        <v>1.7812407516667461</v>
      </c>
      <c r="G81" s="60">
        <f t="shared" si="21"/>
        <v>1.6394413497393012</v>
      </c>
      <c r="H81" s="60">
        <f t="shared" si="21"/>
        <v>1.5501950091352468</v>
      </c>
      <c r="I81" s="60">
        <f t="shared" si="21"/>
        <v>1.3057157659033702</v>
      </c>
      <c r="J81" s="60">
        <f t="shared" si="21"/>
        <v>1.1645788550016078</v>
      </c>
      <c r="K81" s="60">
        <f t="shared" si="21"/>
        <v>1.0757494759568109</v>
      </c>
    </row>
    <row r="82" spans="1:11" x14ac:dyDescent="0.25">
      <c r="A82" s="105" t="s">
        <v>579</v>
      </c>
      <c r="B82" s="60">
        <f t="shared" ref="B82:E82" si="22">IFERROR(100*_xlfn.RRI(5,B59,B64),"..")</f>
        <v>1.1891176560135053</v>
      </c>
      <c r="C82" s="60">
        <f t="shared" si="22"/>
        <v>2.1469327810422989</v>
      </c>
      <c r="D82" s="60">
        <f t="shared" si="22"/>
        <v>1.6441062946675578</v>
      </c>
      <c r="E82" s="60">
        <f t="shared" si="22"/>
        <v>2.0185306307019646</v>
      </c>
      <c r="F82" s="60">
        <f t="shared" ref="F82:K82" si="23">IFERROR(100*_xlfn.RRI(5,F59,F64),"..")</f>
        <v>2.10651401439228</v>
      </c>
      <c r="G82" s="60">
        <f t="shared" si="23"/>
        <v>1.6038864926449126</v>
      </c>
      <c r="H82" s="60">
        <f t="shared" si="23"/>
        <v>1.9781626718090584</v>
      </c>
      <c r="I82" s="60">
        <f t="shared" si="23"/>
        <v>0.88942682844879162</v>
      </c>
      <c r="J82" s="60">
        <f t="shared" si="23"/>
        <v>0.39279051619403038</v>
      </c>
      <c r="K82" s="60">
        <f t="shared" si="23"/>
        <v>0.76260540563479751</v>
      </c>
    </row>
    <row r="83" spans="1:11" x14ac:dyDescent="0.25">
      <c r="A83" s="105" t="s">
        <v>466</v>
      </c>
      <c r="B83" s="60">
        <f t="shared" ref="B83:E83" si="24">IFERROR(100*_xlfn.RRI(43,B21,B64),"..")</f>
        <v>1.7433894244991865</v>
      </c>
      <c r="C83" s="60">
        <f t="shared" si="24"/>
        <v>2.3109520928204619</v>
      </c>
      <c r="D83" s="60">
        <f t="shared" si="24"/>
        <v>2.0711306808633978</v>
      </c>
      <c r="E83" s="60">
        <f t="shared" si="24"/>
        <v>2.1708464438305874</v>
      </c>
      <c r="F83" s="60">
        <f t="shared" ref="F83:K83" si="25">IFERROR(100*_xlfn.RRI(43,F21,F64),"..")</f>
        <v>2.229704639226493</v>
      </c>
      <c r="G83" s="60">
        <f t="shared" si="25"/>
        <v>1.9900736749061787</v>
      </c>
      <c r="H83" s="60">
        <f t="shared" si="25"/>
        <v>2.0897102513184995</v>
      </c>
      <c r="I83" s="60">
        <f t="shared" si="25"/>
        <v>0.84726686382097238</v>
      </c>
      <c r="J83" s="60">
        <f t="shared" si="25"/>
        <v>0.61087639499461943</v>
      </c>
      <c r="K83" s="60">
        <f t="shared" si="25"/>
        <v>0.70916560013620789</v>
      </c>
    </row>
    <row r="84" spans="1:11" x14ac:dyDescent="0.25">
      <c r="A84" s="105" t="s">
        <v>727</v>
      </c>
      <c r="B84" s="60">
        <f t="shared" ref="B84:E84" si="26">IFERROR(100*_xlfn.RRI(38,B21,B59),"..")</f>
        <v>1.8165455860598367</v>
      </c>
      <c r="C84" s="60">
        <f t="shared" si="26"/>
        <v>2.3325531788692011</v>
      </c>
      <c r="D84" s="60">
        <f t="shared" si="26"/>
        <v>2.1274514943096845</v>
      </c>
      <c r="E84" s="60">
        <f t="shared" si="26"/>
        <v>2.1909049206920939</v>
      </c>
      <c r="F84" s="60">
        <f t="shared" ref="F84:K84" si="27">IFERROR(100*_xlfn.RRI(38,F21,F59),"..")</f>
        <v>2.24592499289471</v>
      </c>
      <c r="G84" s="60">
        <f t="shared" si="27"/>
        <v>2.0409969342862766</v>
      </c>
      <c r="H84" s="60">
        <f t="shared" si="27"/>
        <v>2.1043966450615681</v>
      </c>
      <c r="I84" s="60">
        <f t="shared" si="27"/>
        <v>0.84172081179678671</v>
      </c>
      <c r="J84" s="60">
        <f t="shared" si="27"/>
        <v>0.63960715226336617</v>
      </c>
      <c r="K84" s="60">
        <f t="shared" si="27"/>
        <v>0.70213615705250199</v>
      </c>
    </row>
    <row r="85" spans="1:11" x14ac:dyDescent="0.25">
      <c r="B85" s="60"/>
      <c r="C85" s="60"/>
      <c r="D85" s="60"/>
      <c r="E85" s="60"/>
      <c r="F85" s="60"/>
      <c r="G85" s="60"/>
      <c r="H85" s="60"/>
      <c r="I85" s="60"/>
      <c r="J85" s="60"/>
      <c r="K85" s="60"/>
    </row>
    <row r="86" spans="1:11" x14ac:dyDescent="0.25">
      <c r="A86" s="5" t="s">
        <v>599</v>
      </c>
      <c r="B86" s="60"/>
      <c r="C86" s="60"/>
      <c r="D86" s="60"/>
      <c r="E86" s="60"/>
      <c r="F86" s="60"/>
      <c r="G86" s="60"/>
      <c r="H86" s="60"/>
      <c r="I86" s="60"/>
      <c r="J86" s="60"/>
      <c r="K86" s="60"/>
    </row>
    <row r="87" spans="1:11" x14ac:dyDescent="0.25">
      <c r="A87" s="105" t="s">
        <v>580</v>
      </c>
      <c r="B87" s="60">
        <f t="shared" ref="B87:E87" si="28">IFERROR(100*_xlfn.RRI(10,B54,B64),"..")</f>
        <v>1.644378985315198</v>
      </c>
      <c r="C87" s="60">
        <f t="shared" si="28"/>
        <v>2.071253476278212</v>
      </c>
      <c r="D87" s="60">
        <f t="shared" si="28"/>
        <v>1.9992458805408342</v>
      </c>
      <c r="E87" s="60">
        <f t="shared" si="28"/>
        <v>2.1927552403852246</v>
      </c>
      <c r="F87" s="60">
        <f t="shared" ref="F87:K87" si="29">IFERROR(100*_xlfn.RRI(10,F54,F64),"..")</f>
        <v>1.9704802744015204</v>
      </c>
      <c r="G87" s="60">
        <f t="shared" si="29"/>
        <v>1.8985437705312025</v>
      </c>
      <c r="H87" s="60">
        <f t="shared" si="29"/>
        <v>2.091862081896001</v>
      </c>
      <c r="I87" s="60">
        <f t="shared" si="29"/>
        <v>0.72853241467831786</v>
      </c>
      <c r="J87" s="60">
        <f t="shared" si="29"/>
        <v>0.65747206032478189</v>
      </c>
      <c r="K87" s="60">
        <f t="shared" si="29"/>
        <v>0.84843585435869784</v>
      </c>
    </row>
    <row r="88" spans="1:11" x14ac:dyDescent="0.25">
      <c r="A88" s="105" t="s">
        <v>587</v>
      </c>
      <c r="B88" s="60">
        <f t="shared" ref="B88:E88" si="30">IFERROR(100*_xlfn.RRI(12,B52,B64),"..")</f>
        <v>1.523015689259366</v>
      </c>
      <c r="C88" s="60">
        <f t="shared" si="30"/>
        <v>1.8845124834794058</v>
      </c>
      <c r="D88" s="60">
        <f t="shared" si="30"/>
        <v>1.7445963561257383</v>
      </c>
      <c r="E88" s="60">
        <f t="shared" si="30"/>
        <v>1.8783646227767958</v>
      </c>
      <c r="F88" s="60">
        <f t="shared" ref="F88:K88" si="31">IFERROR(100*_xlfn.RRI(12,F52,F64),"..")</f>
        <v>1.8080912540952898</v>
      </c>
      <c r="G88" s="60">
        <f t="shared" si="31"/>
        <v>1.6682800746105508</v>
      </c>
      <c r="H88" s="60">
        <f t="shared" si="31"/>
        <v>1.8019480047615888</v>
      </c>
      <c r="I88" s="60">
        <f t="shared" si="31"/>
        <v>0.95565597981790429</v>
      </c>
      <c r="J88" s="60">
        <f t="shared" si="31"/>
        <v>0.81701543401919707</v>
      </c>
      <c r="K88" s="60">
        <f t="shared" si="31"/>
        <v>0.94956416767713048</v>
      </c>
    </row>
    <row r="89" spans="1:11" x14ac:dyDescent="0.25">
      <c r="A89" s="105" t="s">
        <v>583</v>
      </c>
      <c r="B89" s="60">
        <f t="shared" ref="B89:E89" si="32">IFERROR(100*_xlfn.RRI(7,B46,B53),"..")</f>
        <v>2.4270175628565926</v>
      </c>
      <c r="C89" s="60">
        <f t="shared" si="32"/>
        <v>2.1774149344451876</v>
      </c>
      <c r="D89" s="60">
        <f t="shared" si="32"/>
        <v>2.9102173705647161</v>
      </c>
      <c r="E89" s="60">
        <f t="shared" si="32"/>
        <v>3.1532526430402941</v>
      </c>
      <c r="F89" s="60">
        <f t="shared" ref="F89:K89" si="33">IFERROR(100*_xlfn.RRI(7,F46,F53),"..")</f>
        <v>2.0981677944277966</v>
      </c>
      <c r="G89" s="60">
        <f t="shared" si="33"/>
        <v>2.8304018809047315</v>
      </c>
      <c r="H89" s="60">
        <f t="shared" si="33"/>
        <v>3.0732486591785291</v>
      </c>
      <c r="I89" s="60">
        <f t="shared" si="33"/>
        <v>0.51473744066579119</v>
      </c>
      <c r="J89" s="60">
        <f t="shared" si="33"/>
        <v>1.2356153813505522</v>
      </c>
      <c r="K89" s="60">
        <f t="shared" si="33"/>
        <v>1.474695873036258</v>
      </c>
    </row>
    <row r="90" spans="1:11" x14ac:dyDescent="0.25">
      <c r="A90" s="105" t="s">
        <v>588</v>
      </c>
      <c r="B90" s="60">
        <f t="shared" ref="B90:E90" si="34">IFERROR(100*_xlfn.RRI(9,B44,B53),"..")</f>
        <v>2.7430097845158485</v>
      </c>
      <c r="C90" s="60">
        <f t="shared" si="34"/>
        <v>2.4333279220817738</v>
      </c>
      <c r="D90" s="60">
        <f t="shared" si="34"/>
        <v>3.0988247607468544</v>
      </c>
      <c r="E90" s="60">
        <f t="shared" si="34"/>
        <v>3.3188156687980586</v>
      </c>
      <c r="F90" s="60">
        <f t="shared" ref="F90:K90" si="35">IFERROR(100*_xlfn.RRI(9,F44,F53),"..")</f>
        <v>2.2536742854702974</v>
      </c>
      <c r="G90" s="60">
        <f t="shared" si="35"/>
        <v>2.9180039363690291</v>
      </c>
      <c r="H90" s="60">
        <f t="shared" si="35"/>
        <v>3.1376090113378163</v>
      </c>
      <c r="I90" s="60">
        <f t="shared" si="35"/>
        <v>0.77735175096886877</v>
      </c>
      <c r="J90" s="60">
        <f t="shared" si="35"/>
        <v>1.4320899144143251</v>
      </c>
      <c r="K90" s="60">
        <f t="shared" si="35"/>
        <v>1.6485243657049731</v>
      </c>
    </row>
    <row r="91" spans="1:11" x14ac:dyDescent="0.25">
      <c r="A91" s="105" t="s">
        <v>584</v>
      </c>
      <c r="B91" s="60">
        <f t="shared" ref="B91:E91" si="36">IFERROR(100*_xlfn.RRI(10,B35,B45),"..")</f>
        <v>1.9354559290340134</v>
      </c>
      <c r="C91" s="60">
        <f t="shared" si="36"/>
        <v>2.2067744930158728</v>
      </c>
      <c r="D91" s="60">
        <f t="shared" si="36"/>
        <v>2.0591258405529667</v>
      </c>
      <c r="E91" s="60">
        <f t="shared" si="36"/>
        <v>2.0295826580804199</v>
      </c>
      <c r="F91" s="60">
        <f t="shared" ref="F91:K91" si="37">IFERROR(100*_xlfn.RRI(10,F35,F45),"..")</f>
        <v>2.1884661963549101</v>
      </c>
      <c r="G91" s="60">
        <f t="shared" si="37"/>
        <v>2.0408439921909993</v>
      </c>
      <c r="H91" s="60">
        <f t="shared" si="37"/>
        <v>2.0113061017879019</v>
      </c>
      <c r="I91" s="60">
        <f t="shared" si="37"/>
        <v>1.0078288308840166</v>
      </c>
      <c r="J91" s="60">
        <f t="shared" si="37"/>
        <v>0.86191218407603021</v>
      </c>
      <c r="K91" s="60">
        <f t="shared" si="37"/>
        <v>0.83271556053410301</v>
      </c>
    </row>
    <row r="92" spans="1:11" x14ac:dyDescent="0.25">
      <c r="A92" s="105" t="s">
        <v>591</v>
      </c>
      <c r="B92" s="60">
        <f t="shared" ref="B92:E92" si="38">IFERROR(100*_xlfn.RRI(12,B33,B45),"..")</f>
        <v>1.5699234644675597</v>
      </c>
      <c r="C92" s="60">
        <f t="shared" si="38"/>
        <v>2.2484274841805041</v>
      </c>
      <c r="D92" s="60">
        <f t="shared" si="38"/>
        <v>1.9867944894143896</v>
      </c>
      <c r="E92" s="60">
        <f t="shared" si="38"/>
        <v>2.0108150431382033</v>
      </c>
      <c r="F92" s="60">
        <f t="shared" ref="F92:K92" si="39">IFERROR(100*_xlfn.RRI(12,F33,F45),"..")</f>
        <v>2.2025216216646104</v>
      </c>
      <c r="G92" s="60">
        <f t="shared" si="39"/>
        <v>1.9410060906931426</v>
      </c>
      <c r="H92" s="60">
        <f t="shared" si="39"/>
        <v>1.9650158600531764</v>
      </c>
      <c r="I92" s="60">
        <f t="shared" si="39"/>
        <v>1.057095329241764</v>
      </c>
      <c r="J92" s="60">
        <f t="shared" si="39"/>
        <v>0.79851071191410217</v>
      </c>
      <c r="K92" s="60">
        <f t="shared" si="39"/>
        <v>0.82225139377352097</v>
      </c>
    </row>
    <row r="93" spans="1:11" x14ac:dyDescent="0.25">
      <c r="A93" s="105" t="s">
        <v>585</v>
      </c>
      <c r="B93" s="60">
        <f t="shared" ref="B93:E93" si="40">IFERROR(100*_xlfn.RRI(7,B27,B34),"..")</f>
        <v>3.0142507073140701</v>
      </c>
      <c r="C93" s="60">
        <f t="shared" si="40"/>
        <v>3.2008748021123301</v>
      </c>
      <c r="D93" s="60">
        <f t="shared" si="40"/>
        <v>2.9463705132283247</v>
      </c>
      <c r="E93" s="60">
        <f t="shared" si="40"/>
        <v>2.8614525906013322</v>
      </c>
      <c r="F93" s="60">
        <f t="shared" ref="F93:K93" si="41">IFERROR(100*_xlfn.RRI(7,F27,F34),"..")</f>
        <v>3.3004657987905306</v>
      </c>
      <c r="G93" s="60">
        <f t="shared" si="41"/>
        <v>3.0457159079594787</v>
      </c>
      <c r="H93" s="60">
        <f t="shared" si="41"/>
        <v>2.9607160377659758</v>
      </c>
      <c r="I93" s="60">
        <f t="shared" si="41"/>
        <v>0.51627936289311283</v>
      </c>
      <c r="J93" s="60">
        <f t="shared" si="41"/>
        <v>0.26839557072979581</v>
      </c>
      <c r="K93" s="60">
        <f t="shared" si="41"/>
        <v>0.18568664360045783</v>
      </c>
    </row>
    <row r="94" spans="1:11" x14ac:dyDescent="0.25">
      <c r="A94" s="105" t="s">
        <v>589</v>
      </c>
      <c r="B94" s="60">
        <f t="shared" ref="B94:E94" si="42">IFERROR(100*_xlfn.RRI(9,B25,B34),"..")</f>
        <v>1.9267500108995028</v>
      </c>
      <c r="C94" s="60">
        <f t="shared" si="42"/>
        <v>2.7628356326431902</v>
      </c>
      <c r="D94" s="60">
        <f t="shared" si="42"/>
        <v>2.1320314782813155</v>
      </c>
      <c r="E94" s="60">
        <f t="shared" si="42"/>
        <v>2.1932251726121121</v>
      </c>
      <c r="F94" s="60">
        <f t="shared" ref="F94:K94" si="43">IFERROR(100*_xlfn.RRI(9,F25,F34),"..")</f>
        <v>2.7789336959566091</v>
      </c>
      <c r="G94" s="60">
        <f t="shared" si="43"/>
        <v>2.1480307244965635</v>
      </c>
      <c r="H94" s="60">
        <f t="shared" si="43"/>
        <v>2.2092340049774783</v>
      </c>
      <c r="I94" s="60">
        <f t="shared" si="43"/>
        <v>0.7517631795217028</v>
      </c>
      <c r="J94" s="60">
        <f t="shared" si="43"/>
        <v>0.13330388553993711</v>
      </c>
      <c r="K94" s="60">
        <f t="shared" si="43"/>
        <v>0.19330001703379285</v>
      </c>
    </row>
    <row r="95" spans="1:11" x14ac:dyDescent="0.25">
      <c r="A95" s="105" t="s">
        <v>586</v>
      </c>
      <c r="B95" s="60">
        <f t="shared" ref="B95:E95" si="44">IFERROR(100*_xlfn.RRI(4,B22,B26),"..")</f>
        <v>2.2071182224690178</v>
      </c>
      <c r="C95" s="60">
        <f t="shared" si="44"/>
        <v>2.8593914728748171</v>
      </c>
      <c r="D95" s="60">
        <f t="shared" si="44"/>
        <v>1.9937241721342591</v>
      </c>
      <c r="E95" s="60">
        <f t="shared" si="44"/>
        <v>2.3810111033626624</v>
      </c>
      <c r="F95" s="60">
        <f t="shared" ref="F95:K95" si="45">IFERROR(100*_xlfn.RRI(4,F22,F26),"..")</f>
        <v>2.5080344528497056</v>
      </c>
      <c r="G95" s="60">
        <f t="shared" si="45"/>
        <v>1.6453241818831454</v>
      </c>
      <c r="H95" s="60">
        <f t="shared" si="45"/>
        <v>2.0312881810962802</v>
      </c>
      <c r="I95" s="60">
        <f t="shared" si="45"/>
        <v>-0.37026839769483955</v>
      </c>
      <c r="J95" s="60">
        <f t="shared" si="45"/>
        <v>-1.2087547973778201</v>
      </c>
      <c r="K95" s="60">
        <f t="shared" si="45"/>
        <v>-0.83362820505745727</v>
      </c>
    </row>
    <row r="96" spans="1:11" x14ac:dyDescent="0.25">
      <c r="A96" s="105" t="s">
        <v>590</v>
      </c>
      <c r="B96" s="60" t="str">
        <f t="shared" ref="B96:E96" si="46">IFERROR(100*_xlfn.RRI(6,B20,B26),"..")</f>
        <v>..</v>
      </c>
      <c r="C96" s="60">
        <f t="shared" si="46"/>
        <v>3.4617805364317578</v>
      </c>
      <c r="D96" s="60">
        <f t="shared" si="46"/>
        <v>3.0377871414838831</v>
      </c>
      <c r="E96" s="60">
        <f t="shared" si="46"/>
        <v>2.8866944192210031</v>
      </c>
      <c r="F96" s="60">
        <f t="shared" ref="F96:K96" si="47">IFERROR(100*_xlfn.RRI(6,F20,F26),"..")</f>
        <v>3.1252844966050075</v>
      </c>
      <c r="G96" s="60">
        <f t="shared" si="47"/>
        <v>2.7026700852544883</v>
      </c>
      <c r="H96" s="60">
        <f t="shared" si="47"/>
        <v>2.5520687724997826</v>
      </c>
      <c r="I96" s="60">
        <f t="shared" si="47"/>
        <v>0.91311569091776512</v>
      </c>
      <c r="J96" s="60">
        <f t="shared" si="47"/>
        <v>0.49956689739498739</v>
      </c>
      <c r="K96" s="60">
        <f t="shared" si="47"/>
        <v>0.352196174769559</v>
      </c>
    </row>
    <row r="97" spans="1:13" x14ac:dyDescent="0.25">
      <c r="A97" s="5"/>
      <c r="B97" s="60"/>
      <c r="C97" s="60"/>
      <c r="D97" s="60"/>
      <c r="E97" s="60"/>
      <c r="F97" s="60"/>
      <c r="G97" s="60"/>
      <c r="H97" s="60"/>
      <c r="I97" s="60"/>
      <c r="J97" s="60"/>
      <c r="K97" s="60"/>
    </row>
    <row r="98" spans="1:13" x14ac:dyDescent="0.25">
      <c r="A98" s="5" t="s">
        <v>601</v>
      </c>
      <c r="B98" s="56"/>
      <c r="C98" s="56"/>
      <c r="D98" s="56"/>
      <c r="E98" s="56"/>
      <c r="F98" s="56"/>
      <c r="G98" s="56"/>
      <c r="H98" s="56"/>
      <c r="I98" s="56"/>
      <c r="J98" s="60"/>
      <c r="K98" s="60"/>
    </row>
    <row r="99" spans="1:13" x14ac:dyDescent="0.25">
      <c r="A99" s="105" t="s">
        <v>500</v>
      </c>
      <c r="B99" s="60" t="str">
        <f t="shared" ref="B99:E99" si="48">IFERROR(100*_xlfn.RRI(20,B6,B26),"..")</f>
        <v>..</v>
      </c>
      <c r="C99" s="60">
        <f t="shared" si="48"/>
        <v>4.8742016626121876</v>
      </c>
      <c r="D99" s="60">
        <f t="shared" si="48"/>
        <v>5.5495311539184522</v>
      </c>
      <c r="E99" s="60">
        <f t="shared" si="48"/>
        <v>4.9297103695194133</v>
      </c>
      <c r="F99" s="60">
        <f t="shared" ref="F99:K99" si="49">IFERROR(100*_xlfn.RRI(20,F6,F26),"..")</f>
        <v>4.4689666672069306</v>
      </c>
      <c r="G99" s="60">
        <f t="shared" si="49"/>
        <v>5.1416866784030457</v>
      </c>
      <c r="H99" s="60">
        <f t="shared" si="49"/>
        <v>4.5242608878989232</v>
      </c>
      <c r="I99" s="60">
        <f t="shared" si="49"/>
        <v>2.2072416777563664</v>
      </c>
      <c r="J99" s="60">
        <f t="shared" si="49"/>
        <v>2.8653974819083716</v>
      </c>
      <c r="K99" s="60">
        <f t="shared" si="49"/>
        <v>2.2613387934639739</v>
      </c>
    </row>
    <row r="100" spans="1:13" x14ac:dyDescent="0.25">
      <c r="A100" s="105" t="s">
        <v>501</v>
      </c>
      <c r="B100" s="60">
        <f t="shared" ref="B100:E100" si="50">IFERROR(100*_xlfn.RRI(19,B26,B45),"..")</f>
        <v>1.718617929354016</v>
      </c>
      <c r="C100" s="60">
        <f t="shared" si="50"/>
        <v>2.3444697601009201</v>
      </c>
      <c r="D100" s="60">
        <f t="shared" si="50"/>
        <v>1.9954236908403811</v>
      </c>
      <c r="E100" s="60">
        <f t="shared" si="50"/>
        <v>1.9741127130893599</v>
      </c>
      <c r="F100" s="60">
        <f t="shared" ref="F100:K100" si="51">IFERROR(100*_xlfn.RRI(19,F26,F45),"..")</f>
        <v>2.3538233111690898</v>
      </c>
      <c r="G100" s="60">
        <f t="shared" si="51"/>
        <v>2.0047453415993122</v>
      </c>
      <c r="H100" s="60">
        <f t="shared" si="51"/>
        <v>1.9834324161776662</v>
      </c>
      <c r="I100" s="60">
        <f t="shared" si="51"/>
        <v>0.9370099902600737</v>
      </c>
      <c r="J100" s="60">
        <f t="shared" si="51"/>
        <v>0.59276406605337506</v>
      </c>
      <c r="K100" s="60">
        <f t="shared" si="51"/>
        <v>0.57174616074593398</v>
      </c>
    </row>
    <row r="101" spans="1:13" x14ac:dyDescent="0.25">
      <c r="A101" s="105" t="s">
        <v>526</v>
      </c>
      <c r="B101" s="60">
        <f t="shared" ref="B101:E101" si="52">IFERROR(100*_xlfn.RRI(14,B42,B56),"..")</f>
        <v>2.6142180739720189</v>
      </c>
      <c r="C101" s="60">
        <f t="shared" si="52"/>
        <v>2.4856877265617472</v>
      </c>
      <c r="D101" s="60">
        <f t="shared" si="52"/>
        <v>2.7350138336591057</v>
      </c>
      <c r="E101" s="60">
        <f t="shared" si="52"/>
        <v>2.868073476570876</v>
      </c>
      <c r="F101" s="60">
        <f t="shared" ref="F101:K101" si="53">IFERROR(100*_xlfn.RRI(14,F42,F56),"..")</f>
        <v>2.3391968204657498</v>
      </c>
      <c r="G101" s="60">
        <f t="shared" si="53"/>
        <v>2.5881665460219194</v>
      </c>
      <c r="H101" s="60">
        <f t="shared" si="53"/>
        <v>2.7210359962532626</v>
      </c>
      <c r="I101" s="60">
        <f t="shared" si="53"/>
        <v>1.0559891484901884</v>
      </c>
      <c r="J101" s="60">
        <f t="shared" si="53"/>
        <v>1.3018370998694184</v>
      </c>
      <c r="K101" s="60">
        <f t="shared" si="53"/>
        <v>1.4330405305969407</v>
      </c>
    </row>
    <row r="102" spans="1:13" x14ac:dyDescent="0.25">
      <c r="A102" s="105" t="s">
        <v>558</v>
      </c>
      <c r="B102" s="60">
        <f t="shared" ref="B102:E102" si="54">IFERROR(100*_xlfn.RRI(6,B53,B59),"..")</f>
        <v>1.5327697356632086</v>
      </c>
      <c r="C102" s="60">
        <f t="shared" si="54"/>
        <v>1.8973320988141307</v>
      </c>
      <c r="D102" s="60">
        <f t="shared" si="54"/>
        <v>1.7553709609570367</v>
      </c>
      <c r="E102" s="60">
        <f t="shared" si="54"/>
        <v>1.6660228262715515</v>
      </c>
      <c r="F102" s="60">
        <f t="shared" ref="F102:K102" si="55">IFERROR(100*_xlfn.RRI(6,F53,F59),"..")</f>
        <v>1.7812407516667461</v>
      </c>
      <c r="G102" s="60">
        <f t="shared" si="55"/>
        <v>1.6394413497393012</v>
      </c>
      <c r="H102" s="60">
        <f t="shared" si="55"/>
        <v>1.5501950091352468</v>
      </c>
      <c r="I102" s="60">
        <f t="shared" si="55"/>
        <v>1.3057157659033702</v>
      </c>
      <c r="J102" s="60">
        <f t="shared" si="55"/>
        <v>1.1645788550016078</v>
      </c>
      <c r="K102" s="60">
        <f t="shared" si="55"/>
        <v>1.0757494759568109</v>
      </c>
    </row>
    <row r="103" spans="1:13" x14ac:dyDescent="0.25">
      <c r="A103" s="105" t="s">
        <v>579</v>
      </c>
      <c r="B103" s="60">
        <f t="shared" ref="B103:E103" si="56">IFERROR(100*_xlfn.RRI(5,B59,B64),"..")</f>
        <v>1.1891176560135053</v>
      </c>
      <c r="C103" s="60">
        <f t="shared" si="56"/>
        <v>2.1469327810422989</v>
      </c>
      <c r="D103" s="60">
        <f t="shared" si="56"/>
        <v>1.6441062946675578</v>
      </c>
      <c r="E103" s="60">
        <f t="shared" si="56"/>
        <v>2.0185306307019646</v>
      </c>
      <c r="F103" s="60">
        <f t="shared" ref="F103:K103" si="57">IFERROR(100*_xlfn.RRI(5,F59,F64),"..")</f>
        <v>2.10651401439228</v>
      </c>
      <c r="G103" s="60">
        <f t="shared" si="57"/>
        <v>1.6038864926449126</v>
      </c>
      <c r="H103" s="60">
        <f t="shared" si="57"/>
        <v>1.9781626718090584</v>
      </c>
      <c r="I103" s="60">
        <f t="shared" si="57"/>
        <v>0.88942682844879162</v>
      </c>
      <c r="J103" s="60">
        <f t="shared" si="57"/>
        <v>0.39279051619403038</v>
      </c>
      <c r="K103" s="60">
        <f t="shared" si="57"/>
        <v>0.76260540563479751</v>
      </c>
    </row>
    <row r="104" spans="1:13" x14ac:dyDescent="0.25">
      <c r="A104" s="105" t="s">
        <v>453</v>
      </c>
      <c r="B104" s="60">
        <f t="shared" ref="B104:E104" si="58">IFERROR(100*_xlfn.RRI(38,B26,B64),"..")</f>
        <v>1.7613881014587829</v>
      </c>
      <c r="C104" s="60">
        <f t="shared" si="58"/>
        <v>2.2179929989332603</v>
      </c>
      <c r="D104" s="60">
        <f t="shared" si="58"/>
        <v>2.06773968477032</v>
      </c>
      <c r="E104" s="60">
        <f t="shared" si="58"/>
        <v>2.1471464995283407</v>
      </c>
      <c r="F104" s="60">
        <f t="shared" ref="F104:K104" si="59">IFERROR(100*_xlfn.RRI(38,F26,F64),"..")</f>
        <v>2.1729130260443208</v>
      </c>
      <c r="G104" s="60">
        <f t="shared" si="59"/>
        <v>2.0227259762946481</v>
      </c>
      <c r="H104" s="60">
        <f t="shared" si="59"/>
        <v>2.1020977712195243</v>
      </c>
      <c r="I104" s="60">
        <f t="shared" si="59"/>
        <v>0.93232025649765404</v>
      </c>
      <c r="J104" s="60">
        <f t="shared" si="59"/>
        <v>0.78395679151699316</v>
      </c>
      <c r="K104" s="60">
        <f t="shared" si="59"/>
        <v>0.86236484691468718</v>
      </c>
    </row>
    <row r="105" spans="1:13" x14ac:dyDescent="0.25">
      <c r="A105" s="105" t="s">
        <v>665</v>
      </c>
      <c r="B105" s="60" t="str">
        <f t="shared" ref="B105:E105" si="60">IFERROR(100*_xlfn.RRI(36,B6,B42),"..")</f>
        <v>..</v>
      </c>
      <c r="C105" s="60">
        <f t="shared" si="60"/>
        <v>3.5650347113210135</v>
      </c>
      <c r="D105" s="60">
        <f t="shared" si="60"/>
        <v>3.731975081566441</v>
      </c>
      <c r="E105" s="60">
        <f t="shared" si="60"/>
        <v>3.3965256943531363</v>
      </c>
      <c r="F105" s="60">
        <f t="shared" ref="F105:K105" si="61">IFERROR(100*_xlfn.RRI(36,F6,F42),"..")</f>
        <v>3.3714885970905328</v>
      </c>
      <c r="G105" s="60">
        <f t="shared" si="61"/>
        <v>3.5381169830831727</v>
      </c>
      <c r="H105" s="60">
        <f t="shared" si="61"/>
        <v>3.2032944959196286</v>
      </c>
      <c r="I105" s="60">
        <f t="shared" si="61"/>
        <v>1.5560684415494741</v>
      </c>
      <c r="J105" s="60">
        <f t="shared" si="61"/>
        <v>1.7197704835905769</v>
      </c>
      <c r="K105" s="60">
        <f t="shared" si="61"/>
        <v>1.3908281815726342</v>
      </c>
    </row>
    <row r="106" spans="1:13" x14ac:dyDescent="0.25">
      <c r="A106" s="105" t="s">
        <v>651</v>
      </c>
      <c r="B106" s="9">
        <f t="shared" ref="B106:E106" si="62">IFERROR(100*_xlfn.RRI(22,B42,B64),"..")</f>
        <v>2.2629431222961127</v>
      </c>
      <c r="C106" s="9">
        <f t="shared" si="62"/>
        <v>2.4122187818116814</v>
      </c>
      <c r="D106" s="9">
        <f t="shared" si="62"/>
        <v>2.4797126219103127</v>
      </c>
      <c r="E106" s="9">
        <f t="shared" si="62"/>
        <v>2.6119265092097832</v>
      </c>
      <c r="F106" s="9">
        <f t="shared" ref="F106:K106" si="63">IFERROR(100*_xlfn.RRI(22,F42,F64),"..")</f>
        <v>2.2872998929419852</v>
      </c>
      <c r="G106" s="9">
        <f t="shared" si="63"/>
        <v>2.3547114063845687</v>
      </c>
      <c r="H106" s="9">
        <f t="shared" si="63"/>
        <v>2.4867640237487665</v>
      </c>
      <c r="I106" s="9">
        <f t="shared" si="63"/>
        <v>1.0666320798543572</v>
      </c>
      <c r="J106" s="9">
        <f t="shared" si="63"/>
        <v>1.1332391232915962</v>
      </c>
      <c r="K106" s="9">
        <f t="shared" si="63"/>
        <v>1.263715861931658</v>
      </c>
    </row>
    <row r="108" spans="1:13" s="105" customFormat="1" ht="30.75" customHeight="1" x14ac:dyDescent="0.25">
      <c r="A108" s="153" t="s">
        <v>906</v>
      </c>
      <c r="B108" s="162"/>
      <c r="C108" s="162"/>
      <c r="D108" s="162"/>
      <c r="E108" s="162"/>
      <c r="F108" s="151"/>
      <c r="G108" s="164"/>
      <c r="H108" s="164"/>
      <c r="I108" s="164"/>
      <c r="J108" s="151"/>
      <c r="K108" s="151"/>
      <c r="L108" s="151"/>
      <c r="M108" s="151"/>
    </row>
    <row r="109" spans="1:13" s="105" customFormat="1" ht="48.75" customHeight="1" x14ac:dyDescent="0.25">
      <c r="A109" s="162"/>
      <c r="B109" s="178" t="s">
        <v>1105</v>
      </c>
      <c r="C109" s="178"/>
      <c r="D109" s="178"/>
      <c r="E109" s="178"/>
      <c r="F109" s="151"/>
      <c r="G109" s="164"/>
      <c r="H109" s="164"/>
      <c r="I109" s="164"/>
      <c r="J109" s="151"/>
      <c r="K109" s="151"/>
      <c r="L109" s="151"/>
      <c r="M109" s="151"/>
    </row>
    <row r="110" spans="1:13" s="105" customFormat="1" ht="64.5" customHeight="1" x14ac:dyDescent="0.25">
      <c r="A110" s="162"/>
      <c r="B110" s="178" t="s">
        <v>1108</v>
      </c>
      <c r="C110" s="178"/>
      <c r="D110" s="178"/>
      <c r="E110" s="178"/>
      <c r="F110" s="151"/>
      <c r="G110" s="164"/>
      <c r="H110" s="164"/>
      <c r="I110" s="164"/>
      <c r="J110" s="151"/>
      <c r="K110" s="151"/>
      <c r="L110" s="151"/>
      <c r="M110" s="151"/>
    </row>
    <row r="111" spans="1:13" s="105" customFormat="1" ht="14.25" customHeight="1" x14ac:dyDescent="0.25">
      <c r="A111" s="162"/>
      <c r="B111" s="178"/>
      <c r="C111" s="178"/>
      <c r="D111" s="178"/>
      <c r="E111" s="178"/>
      <c r="F111" s="151"/>
      <c r="G111" s="164"/>
      <c r="H111" s="164"/>
      <c r="I111" s="164"/>
      <c r="J111" s="151"/>
      <c r="K111" s="151"/>
      <c r="L111" s="151"/>
      <c r="M111" s="151"/>
    </row>
    <row r="112" spans="1:13" s="105" customFormat="1" ht="33" customHeight="1" x14ac:dyDescent="0.25">
      <c r="A112" s="153" t="s">
        <v>893</v>
      </c>
      <c r="B112" s="178"/>
      <c r="C112" s="178"/>
      <c r="D112" s="178"/>
      <c r="E112" s="178"/>
      <c r="F112" s="151"/>
      <c r="G112" s="164"/>
      <c r="H112" s="164"/>
      <c r="I112" s="164"/>
      <c r="J112" s="151"/>
      <c r="K112" s="151"/>
      <c r="L112" s="151"/>
      <c r="M112" s="151"/>
    </row>
    <row r="113" spans="1:13" s="105" customFormat="1" ht="31.5" customHeight="1" x14ac:dyDescent="0.25">
      <c r="A113" s="162"/>
      <c r="B113" s="178" t="s">
        <v>894</v>
      </c>
      <c r="C113" s="178"/>
      <c r="D113" s="178"/>
      <c r="E113" s="178"/>
      <c r="F113" s="151"/>
      <c r="G113" s="164"/>
      <c r="H113" s="164"/>
      <c r="I113" s="164"/>
      <c r="J113" s="151"/>
      <c r="K113" s="151"/>
      <c r="L113" s="151"/>
      <c r="M113" s="151"/>
    </row>
    <row r="114" spans="1:13" s="107" customFormat="1" ht="31.5" customHeight="1" x14ac:dyDescent="0.25">
      <c r="A114" s="162"/>
      <c r="B114" s="178" t="s">
        <v>895</v>
      </c>
      <c r="C114" s="178"/>
      <c r="D114" s="178"/>
      <c r="E114" s="178"/>
    </row>
    <row r="115" spans="1:13" s="104" customFormat="1" ht="14.25" customHeight="1" x14ac:dyDescent="0.25">
      <c r="A115" s="151"/>
      <c r="B115" s="178"/>
      <c r="C115" s="178"/>
      <c r="D115" s="178"/>
      <c r="E115" s="178"/>
    </row>
    <row r="116" spans="1:13" s="105" customFormat="1" ht="30" customHeight="1" x14ac:dyDescent="0.25">
      <c r="A116" s="153" t="s">
        <v>1107</v>
      </c>
      <c r="B116" s="178"/>
      <c r="C116" s="178"/>
      <c r="D116" s="178"/>
      <c r="E116" s="178"/>
      <c r="F116" s="104"/>
      <c r="G116" s="164"/>
      <c r="H116" s="164"/>
      <c r="I116" s="164"/>
      <c r="J116" s="104"/>
      <c r="K116" s="104"/>
      <c r="L116" s="104"/>
      <c r="M116" s="104"/>
    </row>
    <row r="117" spans="1:13" s="105" customFormat="1" ht="35.25" customHeight="1" x14ac:dyDescent="0.25">
      <c r="A117" s="162"/>
      <c r="B117" s="178" t="s">
        <v>909</v>
      </c>
      <c r="C117" s="178"/>
      <c r="D117" s="178"/>
      <c r="E117" s="178"/>
      <c r="F117" s="54"/>
      <c r="G117" s="164"/>
      <c r="H117" s="164"/>
      <c r="I117" s="164"/>
    </row>
    <row r="118" spans="1:13" s="105" customFormat="1" ht="35.25" customHeight="1" x14ac:dyDescent="0.25">
      <c r="A118" s="162"/>
      <c r="B118" s="178" t="s">
        <v>855</v>
      </c>
      <c r="C118" s="178"/>
      <c r="D118" s="178"/>
      <c r="E118" s="178"/>
      <c r="F118" s="54"/>
      <c r="G118" s="164"/>
      <c r="H118" s="164"/>
      <c r="I118" s="164"/>
    </row>
    <row r="119" spans="1:13" s="105" customFormat="1" ht="46.5" customHeight="1" x14ac:dyDescent="0.25">
      <c r="A119" s="162"/>
      <c r="B119" s="178" t="s">
        <v>856</v>
      </c>
      <c r="C119" s="178"/>
      <c r="D119" s="178"/>
      <c r="E119" s="178"/>
      <c r="F119" s="54"/>
      <c r="G119" s="164"/>
      <c r="H119" s="164"/>
      <c r="I119" s="164"/>
    </row>
    <row r="120" spans="1:13" s="105" customFormat="1" ht="14.25" customHeight="1" x14ac:dyDescent="0.25">
      <c r="A120" s="162"/>
      <c r="B120" s="178"/>
      <c r="C120" s="178"/>
      <c r="D120" s="178"/>
      <c r="E120" s="178"/>
      <c r="F120" s="54"/>
      <c r="G120" s="164"/>
      <c r="H120" s="164"/>
      <c r="I120" s="164"/>
    </row>
    <row r="121" spans="1:13" s="105" customFormat="1" ht="14.25" customHeight="1" x14ac:dyDescent="0.25">
      <c r="A121" s="153" t="s">
        <v>857</v>
      </c>
      <c r="B121" s="178"/>
      <c r="C121" s="178"/>
      <c r="D121" s="178"/>
      <c r="E121" s="178"/>
      <c r="F121" s="54"/>
      <c r="G121" s="164"/>
      <c r="H121" s="164"/>
      <c r="I121" s="164"/>
    </row>
    <row r="122" spans="1:13" s="105" customFormat="1" ht="14.25" customHeight="1" x14ac:dyDescent="0.25">
      <c r="A122" s="162"/>
      <c r="B122" s="178" t="s">
        <v>858</v>
      </c>
      <c r="C122" s="178"/>
      <c r="D122" s="178"/>
      <c r="E122" s="178"/>
      <c r="F122" s="54"/>
      <c r="G122" s="164"/>
      <c r="H122" s="164"/>
      <c r="I122" s="164"/>
    </row>
    <row r="123" spans="1:13" s="105" customFormat="1" ht="14.25" customHeight="1" x14ac:dyDescent="0.25">
      <c r="A123" s="162"/>
      <c r="B123" s="178" t="s">
        <v>859</v>
      </c>
      <c r="C123" s="178"/>
      <c r="D123" s="178"/>
      <c r="E123" s="178"/>
      <c r="F123" s="54"/>
      <c r="G123" s="164"/>
      <c r="H123" s="164"/>
      <c r="I123" s="164"/>
    </row>
    <row r="124" spans="1:13" s="105" customFormat="1" ht="14.25" customHeight="1" x14ac:dyDescent="0.25">
      <c r="A124" s="162"/>
      <c r="B124" s="178" t="s">
        <v>860</v>
      </c>
      <c r="C124" s="178"/>
      <c r="D124" s="178"/>
      <c r="E124" s="178"/>
      <c r="F124" s="54"/>
      <c r="G124" s="164"/>
      <c r="H124" s="164"/>
      <c r="I124" s="164"/>
    </row>
    <row r="125" spans="1:13" s="105" customFormat="1" ht="32.25" customHeight="1" x14ac:dyDescent="0.25">
      <c r="A125" s="162"/>
      <c r="B125" s="178" t="s">
        <v>861</v>
      </c>
      <c r="C125" s="178"/>
      <c r="D125" s="178"/>
      <c r="E125" s="178"/>
      <c r="F125" s="54"/>
      <c r="G125" s="164"/>
      <c r="H125" s="164"/>
      <c r="I125" s="164"/>
    </row>
    <row r="126" spans="1:13" s="105" customFormat="1" x14ac:dyDescent="0.25">
      <c r="A126" s="164"/>
      <c r="B126" s="164"/>
      <c r="C126" s="164"/>
      <c r="D126" s="164"/>
      <c r="E126" s="164"/>
      <c r="F126" s="164"/>
      <c r="G126" s="164"/>
      <c r="H126" s="164"/>
      <c r="I126" s="164"/>
      <c r="J126" s="164"/>
    </row>
    <row r="127" spans="1:13" s="105" customFormat="1" ht="75" x14ac:dyDescent="0.25">
      <c r="A127" s="153" t="s">
        <v>862</v>
      </c>
      <c r="B127" s="164"/>
      <c r="C127" s="164"/>
      <c r="D127" s="164"/>
      <c r="E127" s="164"/>
      <c r="F127" s="164"/>
      <c r="G127" s="164"/>
      <c r="H127" s="164"/>
      <c r="I127" s="164"/>
      <c r="J127" s="164"/>
    </row>
    <row r="128" spans="1:13" s="105" customFormat="1" ht="33.75" customHeight="1" thickBot="1" x14ac:dyDescent="0.3">
      <c r="A128" s="164"/>
      <c r="B128" s="179" t="s">
        <v>1109</v>
      </c>
      <c r="C128" s="179"/>
      <c r="D128" s="179"/>
      <c r="E128" s="179"/>
      <c r="F128" s="164"/>
      <c r="G128" s="164"/>
      <c r="H128" s="164"/>
      <c r="I128" s="164"/>
      <c r="J128" s="164"/>
    </row>
    <row r="129" spans="1:11" s="105" customFormat="1" ht="45.75" thickBot="1" x14ac:dyDescent="0.3">
      <c r="A129" s="164"/>
      <c r="B129" s="177" t="s">
        <v>844</v>
      </c>
      <c r="C129" s="175" t="s">
        <v>845</v>
      </c>
      <c r="D129" s="173" t="s">
        <v>846</v>
      </c>
      <c r="E129" s="174" t="s">
        <v>847</v>
      </c>
      <c r="F129" s="164"/>
      <c r="G129" s="164"/>
      <c r="H129" s="164"/>
      <c r="I129" s="164"/>
      <c r="J129" s="164"/>
    </row>
    <row r="130" spans="1:11" s="105" customFormat="1" ht="30" x14ac:dyDescent="0.25">
      <c r="A130" s="164"/>
      <c r="B130" s="176" t="s">
        <v>848</v>
      </c>
      <c r="C130" s="135" t="s">
        <v>849</v>
      </c>
      <c r="D130" s="136" t="s">
        <v>849</v>
      </c>
      <c r="E130" s="166" t="s">
        <v>849</v>
      </c>
      <c r="F130" s="164"/>
      <c r="G130" s="164"/>
      <c r="H130" s="164"/>
      <c r="I130" s="164"/>
      <c r="J130" s="164"/>
    </row>
    <row r="131" spans="1:11" s="105" customFormat="1" ht="30" x14ac:dyDescent="0.25">
      <c r="A131" s="164"/>
      <c r="B131" s="171" t="s">
        <v>852</v>
      </c>
      <c r="C131" s="137" t="s">
        <v>849</v>
      </c>
      <c r="D131" s="134" t="s">
        <v>850</v>
      </c>
      <c r="E131" s="167" t="s">
        <v>849</v>
      </c>
      <c r="F131" s="164"/>
      <c r="G131" s="164"/>
      <c r="H131" s="164"/>
      <c r="I131" s="164"/>
      <c r="J131" s="164"/>
    </row>
    <row r="132" spans="1:11" s="105" customFormat="1" ht="75" x14ac:dyDescent="0.25">
      <c r="A132" s="164"/>
      <c r="B132" s="171" t="s">
        <v>853</v>
      </c>
      <c r="C132" s="137" t="s">
        <v>850</v>
      </c>
      <c r="D132" s="134" t="s">
        <v>849</v>
      </c>
      <c r="E132" s="167" t="s">
        <v>849</v>
      </c>
      <c r="F132" s="164"/>
      <c r="G132" s="164"/>
      <c r="H132" s="164"/>
      <c r="I132" s="164"/>
      <c r="J132" s="164"/>
    </row>
    <row r="133" spans="1:11" s="105" customFormat="1" ht="30.75" thickBot="1" x14ac:dyDescent="0.3">
      <c r="A133" s="164"/>
      <c r="B133" s="172" t="s">
        <v>851</v>
      </c>
      <c r="C133" s="168" t="s">
        <v>850</v>
      </c>
      <c r="D133" s="169" t="s">
        <v>850</v>
      </c>
      <c r="E133" s="170" t="s">
        <v>849</v>
      </c>
      <c r="F133" s="164"/>
      <c r="G133" s="164"/>
      <c r="H133" s="164"/>
      <c r="I133" s="164"/>
      <c r="J133" s="164"/>
    </row>
    <row r="134" spans="1:11" s="105" customFormat="1" x14ac:dyDescent="0.25">
      <c r="E134" s="164"/>
      <c r="F134" s="164"/>
      <c r="G134" s="164"/>
      <c r="H134" s="164"/>
      <c r="I134" s="164"/>
      <c r="J134" s="164"/>
    </row>
    <row r="135" spans="1:11" x14ac:dyDescent="0.25">
      <c r="G135" s="61"/>
      <c r="H135" s="61"/>
      <c r="I135" s="61"/>
      <c r="J135" s="61"/>
      <c r="K135" s="61"/>
    </row>
    <row r="136" spans="1:11" x14ac:dyDescent="0.25">
      <c r="G136" s="61"/>
      <c r="H136" s="61"/>
      <c r="I136" s="61"/>
      <c r="J136" s="61"/>
      <c r="K136" s="61"/>
    </row>
  </sheetData>
  <mergeCells count="18">
    <mergeCell ref="B128:E128"/>
    <mergeCell ref="B109:E109"/>
    <mergeCell ref="B110:E110"/>
    <mergeCell ref="B117:E117"/>
    <mergeCell ref="B118:E118"/>
    <mergeCell ref="B119:E119"/>
    <mergeCell ref="B122:E122"/>
    <mergeCell ref="B111:E111"/>
    <mergeCell ref="B112:E112"/>
    <mergeCell ref="B113:E113"/>
    <mergeCell ref="B114:E114"/>
    <mergeCell ref="B115:E115"/>
    <mergeCell ref="B116:E116"/>
    <mergeCell ref="B120:E120"/>
    <mergeCell ref="B121:E121"/>
    <mergeCell ref="B123:E123"/>
    <mergeCell ref="B124:E124"/>
    <mergeCell ref="B125:E1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82C9-6B0A-4D33-9100-86A604A94D18}">
  <dimension ref="A1:R133"/>
  <sheetViews>
    <sheetView workbookViewId="0">
      <pane xSplit="1" ySplit="5" topLeftCell="B6" activePane="bottomRight" state="frozen"/>
      <selection pane="topRight" activeCell="B1" sqref="B1"/>
      <selection pane="bottomLeft" activeCell="A6" sqref="A6"/>
      <selection pane="bottomRight" activeCell="C67" sqref="C67"/>
    </sheetView>
  </sheetViews>
  <sheetFormatPr defaultRowHeight="15" x14ac:dyDescent="0.25"/>
  <cols>
    <col min="1" max="1" width="13.85546875" style="24" customWidth="1"/>
    <col min="2" max="2" width="20" customWidth="1"/>
    <col min="3" max="3" width="20" style="105" customWidth="1"/>
    <col min="4" max="9" width="20" style="24" customWidth="1"/>
    <col min="10" max="10" width="20" style="105" customWidth="1"/>
    <col min="19" max="16384" width="9.140625" style="24"/>
  </cols>
  <sheetData>
    <row r="1" spans="1:10" x14ac:dyDescent="0.25">
      <c r="A1" s="24" t="s">
        <v>880</v>
      </c>
    </row>
    <row r="2" spans="1:10" ht="90" x14ac:dyDescent="0.25">
      <c r="A2" s="48" t="s">
        <v>445</v>
      </c>
      <c r="B2" s="6" t="s">
        <v>914</v>
      </c>
      <c r="C2" s="48" t="s">
        <v>1046</v>
      </c>
      <c r="D2" s="48" t="s">
        <v>763</v>
      </c>
      <c r="E2" s="48" t="s">
        <v>764</v>
      </c>
      <c r="F2" s="48" t="s">
        <v>765</v>
      </c>
      <c r="G2" s="48" t="s">
        <v>1045</v>
      </c>
      <c r="H2" s="48" t="s">
        <v>916</v>
      </c>
      <c r="I2" s="48" t="s">
        <v>915</v>
      </c>
      <c r="J2" s="48"/>
    </row>
    <row r="3" spans="1:10" x14ac:dyDescent="0.25">
      <c r="A3" s="54" t="s">
        <v>19</v>
      </c>
      <c r="B3" s="54" t="s">
        <v>821</v>
      </c>
      <c r="C3" s="54" t="s">
        <v>823</v>
      </c>
      <c r="D3" s="54" t="s">
        <v>438</v>
      </c>
      <c r="E3" s="54" t="s">
        <v>439</v>
      </c>
      <c r="F3" s="54" t="s">
        <v>224</v>
      </c>
      <c r="G3" s="54" t="s">
        <v>827</v>
      </c>
      <c r="H3" s="54" t="s">
        <v>441</v>
      </c>
      <c r="I3" s="54" t="s">
        <v>442</v>
      </c>
      <c r="J3" s="54"/>
    </row>
    <row r="4" spans="1:10" s="105" customFormat="1" x14ac:dyDescent="0.25">
      <c r="A4" s="54" t="s">
        <v>826</v>
      </c>
      <c r="B4" s="54" t="s">
        <v>820</v>
      </c>
      <c r="C4" s="54" t="s">
        <v>820</v>
      </c>
      <c r="D4" s="54" t="s">
        <v>766</v>
      </c>
      <c r="E4" s="54" t="s">
        <v>766</v>
      </c>
      <c r="F4" s="54" t="s">
        <v>766</v>
      </c>
      <c r="G4" s="54"/>
      <c r="H4" s="54" t="s">
        <v>766</v>
      </c>
      <c r="I4" s="54" t="s">
        <v>766</v>
      </c>
      <c r="J4" s="54"/>
    </row>
    <row r="5" spans="1:10" s="105" customFormat="1" ht="60" x14ac:dyDescent="0.25">
      <c r="A5" s="54" t="s">
        <v>825</v>
      </c>
      <c r="B5" s="93" t="s">
        <v>824</v>
      </c>
      <c r="C5" s="93" t="s">
        <v>824</v>
      </c>
      <c r="D5" s="54" t="s">
        <v>802</v>
      </c>
      <c r="E5" s="54" t="s">
        <v>802</v>
      </c>
      <c r="F5" s="54" t="s">
        <v>802</v>
      </c>
      <c r="G5" s="54"/>
      <c r="H5" s="54" t="s">
        <v>802</v>
      </c>
      <c r="I5" s="54" t="s">
        <v>802</v>
      </c>
      <c r="J5" s="54"/>
    </row>
    <row r="6" spans="1:10" x14ac:dyDescent="0.25">
      <c r="A6" s="64">
        <v>1961</v>
      </c>
      <c r="B6" s="118">
        <f>'T5'!C7-'T5'!B7</f>
        <v>3254.2865795095568</v>
      </c>
      <c r="C6" s="77">
        <f>B6/'T5'!C7*100</f>
        <v>13.312590712365344</v>
      </c>
      <c r="D6" s="117" t="s">
        <v>213</v>
      </c>
      <c r="E6" s="117" t="s">
        <v>213</v>
      </c>
      <c r="F6" s="117" t="s">
        <v>213</v>
      </c>
      <c r="G6" s="117" t="s">
        <v>213</v>
      </c>
      <c r="H6" s="117" t="s">
        <v>213</v>
      </c>
      <c r="I6" s="117" t="s">
        <v>213</v>
      </c>
      <c r="J6" s="114"/>
    </row>
    <row r="7" spans="1:10" x14ac:dyDescent="0.25">
      <c r="A7" s="64">
        <v>1962</v>
      </c>
      <c r="B7" s="118">
        <f>'T5'!C8-'T5'!B8</f>
        <v>3309.6784218495704</v>
      </c>
      <c r="C7" s="77">
        <f>B7/'T5'!C8*100</f>
        <v>12.67974423384336</v>
      </c>
      <c r="D7" s="117" t="s">
        <v>213</v>
      </c>
      <c r="E7" s="117" t="s">
        <v>213</v>
      </c>
      <c r="F7" s="117" t="s">
        <v>213</v>
      </c>
      <c r="G7" s="117" t="s">
        <v>213</v>
      </c>
      <c r="H7" s="117" t="s">
        <v>213</v>
      </c>
      <c r="I7" s="117" t="s">
        <v>213</v>
      </c>
      <c r="J7" s="114"/>
    </row>
    <row r="8" spans="1:10" x14ac:dyDescent="0.25">
      <c r="A8" s="24">
        <v>1963</v>
      </c>
      <c r="B8" s="118">
        <f>'T5'!C9-'T5'!B9</f>
        <v>3449.3030259088409</v>
      </c>
      <c r="C8" s="77">
        <f>B8/'T5'!C9*100</f>
        <v>12.418636772822891</v>
      </c>
      <c r="D8" s="117" t="s">
        <v>213</v>
      </c>
      <c r="E8" s="117" t="s">
        <v>213</v>
      </c>
      <c r="F8" s="117" t="s">
        <v>213</v>
      </c>
      <c r="G8" s="117" t="s">
        <v>213</v>
      </c>
      <c r="H8" s="117" t="s">
        <v>213</v>
      </c>
      <c r="I8" s="117" t="s">
        <v>213</v>
      </c>
      <c r="J8" s="114"/>
    </row>
    <row r="9" spans="1:10" x14ac:dyDescent="0.25">
      <c r="A9" s="24">
        <v>1964</v>
      </c>
      <c r="B9" s="118">
        <f>'T5'!C10-'T5'!B10</f>
        <v>3633.3298925420313</v>
      </c>
      <c r="C9" s="77">
        <f>B9/'T5'!C10*100</f>
        <v>12.022144792549987</v>
      </c>
      <c r="D9" s="117" t="s">
        <v>213</v>
      </c>
      <c r="E9" s="117" t="s">
        <v>213</v>
      </c>
      <c r="F9" s="117" t="s">
        <v>213</v>
      </c>
      <c r="G9" s="117" t="s">
        <v>213</v>
      </c>
      <c r="H9" s="117" t="s">
        <v>213</v>
      </c>
      <c r="I9" s="117" t="s">
        <v>213</v>
      </c>
      <c r="J9" s="114"/>
    </row>
    <row r="10" spans="1:10" x14ac:dyDescent="0.25">
      <c r="A10" s="24">
        <v>1965</v>
      </c>
      <c r="B10" s="118">
        <f>'T5'!C11-'T5'!B11</f>
        <v>3847.1651965398778</v>
      </c>
      <c r="C10" s="77">
        <f>B10/'T5'!C11*100</f>
        <v>11.488600321675337</v>
      </c>
      <c r="D10" s="117" t="s">
        <v>213</v>
      </c>
      <c r="E10" s="117" t="s">
        <v>213</v>
      </c>
      <c r="F10" s="117" t="s">
        <v>213</v>
      </c>
      <c r="G10" s="117" t="s">
        <v>213</v>
      </c>
      <c r="H10" s="117" t="s">
        <v>213</v>
      </c>
      <c r="I10" s="117" t="s">
        <v>213</v>
      </c>
      <c r="J10" s="114"/>
    </row>
    <row r="11" spans="1:10" x14ac:dyDescent="0.25">
      <c r="A11" s="24">
        <v>1966</v>
      </c>
      <c r="B11" s="118">
        <f>'T5'!C12-'T5'!B12</f>
        <v>4250.1236188857947</v>
      </c>
      <c r="C11" s="77">
        <f>B11/'T5'!C12*100</f>
        <v>11.252934377687234</v>
      </c>
      <c r="D11" s="117" t="s">
        <v>213</v>
      </c>
      <c r="E11" s="117" t="s">
        <v>213</v>
      </c>
      <c r="F11" s="117" t="s">
        <v>213</v>
      </c>
      <c r="G11" s="117" t="s">
        <v>213</v>
      </c>
      <c r="H11" s="117" t="s">
        <v>213</v>
      </c>
      <c r="I11" s="117" t="s">
        <v>213</v>
      </c>
      <c r="J11" s="114"/>
    </row>
    <row r="12" spans="1:10" x14ac:dyDescent="0.25">
      <c r="A12" s="24">
        <v>1967</v>
      </c>
      <c r="B12" s="118">
        <f>'T5'!C13-'T5'!B13</f>
        <v>4532.41536464401</v>
      </c>
      <c r="C12" s="77">
        <f>B12/'T5'!C13*100</f>
        <v>10.892224762881494</v>
      </c>
      <c r="D12" s="117" t="s">
        <v>213</v>
      </c>
      <c r="E12" s="117" t="s">
        <v>213</v>
      </c>
      <c r="F12" s="117" t="s">
        <v>213</v>
      </c>
      <c r="G12" s="117" t="s">
        <v>213</v>
      </c>
      <c r="H12" s="117" t="s">
        <v>213</v>
      </c>
      <c r="I12" s="117" t="s">
        <v>213</v>
      </c>
      <c r="J12" s="114"/>
    </row>
    <row r="13" spans="1:10" x14ac:dyDescent="0.25">
      <c r="A13" s="24">
        <v>1968</v>
      </c>
      <c r="B13" s="118">
        <f>'T5'!C14-'T5'!B14</f>
        <v>4614.3548462485705</v>
      </c>
      <c r="C13" s="77">
        <f>B13/'T5'!C14*100</f>
        <v>10.271362897844146</v>
      </c>
      <c r="D13" s="117" t="s">
        <v>213</v>
      </c>
      <c r="E13" s="117" t="s">
        <v>213</v>
      </c>
      <c r="F13" s="117" t="s">
        <v>213</v>
      </c>
      <c r="G13" s="117" t="s">
        <v>213</v>
      </c>
      <c r="H13" s="117" t="s">
        <v>213</v>
      </c>
      <c r="I13" s="117" t="s">
        <v>213</v>
      </c>
      <c r="J13" s="114"/>
    </row>
    <row r="14" spans="1:10" x14ac:dyDescent="0.25">
      <c r="A14" s="24">
        <v>1969</v>
      </c>
      <c r="B14" s="118">
        <f>'T5'!C15-'T5'!B15</f>
        <v>4936.4558798919534</v>
      </c>
      <c r="C14" s="77">
        <f>B14/'T5'!C15*100</f>
        <v>9.8697302675459824</v>
      </c>
      <c r="D14" s="117" t="s">
        <v>213</v>
      </c>
      <c r="E14" s="117" t="s">
        <v>213</v>
      </c>
      <c r="F14" s="117" t="s">
        <v>213</v>
      </c>
      <c r="G14" s="117" t="s">
        <v>213</v>
      </c>
      <c r="H14" s="117" t="s">
        <v>213</v>
      </c>
      <c r="I14" s="117" t="s">
        <v>213</v>
      </c>
      <c r="J14" s="114"/>
    </row>
    <row r="15" spans="1:10" x14ac:dyDescent="0.25">
      <c r="A15" s="24">
        <v>1970</v>
      </c>
      <c r="B15" s="118">
        <f>'T5'!C16-'T5'!B16</f>
        <v>5046.0190110860494</v>
      </c>
      <c r="C15" s="77">
        <f>B15/'T5'!C16*100</f>
        <v>9.3595741649290805</v>
      </c>
      <c r="D15" s="117" t="s">
        <v>213</v>
      </c>
      <c r="E15" s="117" t="s">
        <v>213</v>
      </c>
      <c r="F15" s="117" t="s">
        <v>213</v>
      </c>
      <c r="G15" s="117" t="s">
        <v>213</v>
      </c>
      <c r="H15" s="117" t="s">
        <v>213</v>
      </c>
      <c r="I15" s="117" t="s">
        <v>213</v>
      </c>
      <c r="J15" s="114"/>
    </row>
    <row r="16" spans="1:10" x14ac:dyDescent="0.25">
      <c r="A16" s="24">
        <v>1971</v>
      </c>
      <c r="B16" s="118">
        <f>'T5'!C17-'T5'!B17</f>
        <v>5457.9345287656834</v>
      </c>
      <c r="C16" s="77">
        <f>B16/'T5'!C17*100</f>
        <v>9.2459790060592031</v>
      </c>
      <c r="D16" s="117" t="s">
        <v>213</v>
      </c>
      <c r="E16" s="117" t="s">
        <v>213</v>
      </c>
      <c r="F16" s="117" t="s">
        <v>213</v>
      </c>
      <c r="G16" s="117" t="s">
        <v>213</v>
      </c>
      <c r="H16" s="117" t="s">
        <v>213</v>
      </c>
      <c r="I16" s="117" t="s">
        <v>213</v>
      </c>
      <c r="J16" s="114"/>
    </row>
    <row r="17" spans="1:11" x14ac:dyDescent="0.25">
      <c r="A17" s="24">
        <v>1972</v>
      </c>
      <c r="B17" s="118">
        <f>'T5'!C18-'T5'!B18</f>
        <v>5813.1232295640366</v>
      </c>
      <c r="C17" s="77">
        <f>B17/'T5'!C18*100</f>
        <v>8.8155523159578504</v>
      </c>
      <c r="D17" s="117" t="s">
        <v>213</v>
      </c>
      <c r="E17" s="117" t="s">
        <v>213</v>
      </c>
      <c r="F17" s="117" t="s">
        <v>213</v>
      </c>
      <c r="G17" s="117" t="s">
        <v>213</v>
      </c>
      <c r="H17" s="117" t="s">
        <v>213</v>
      </c>
      <c r="I17" s="117" t="s">
        <v>213</v>
      </c>
      <c r="J17" s="114"/>
    </row>
    <row r="18" spans="1:11" x14ac:dyDescent="0.25">
      <c r="A18" s="24">
        <v>1973</v>
      </c>
      <c r="B18" s="118">
        <f>'T5'!C19-'T5'!B19</f>
        <v>6577.4030054188624</v>
      </c>
      <c r="C18" s="77">
        <f>B18/'T5'!C19*100</f>
        <v>8.672400904530928</v>
      </c>
      <c r="D18" s="117" t="s">
        <v>213</v>
      </c>
      <c r="E18" s="117" t="s">
        <v>213</v>
      </c>
      <c r="F18" s="117" t="s">
        <v>213</v>
      </c>
      <c r="G18" s="117" t="s">
        <v>213</v>
      </c>
      <c r="H18" s="117" t="s">
        <v>213</v>
      </c>
      <c r="I18" s="117" t="s">
        <v>213</v>
      </c>
      <c r="J18" s="114"/>
    </row>
    <row r="19" spans="1:11" x14ac:dyDescent="0.25">
      <c r="A19" s="24">
        <v>1974</v>
      </c>
      <c r="B19" s="118">
        <f>'T5'!C20-'T5'!B20</f>
        <v>7589.5560507271584</v>
      </c>
      <c r="C19" s="77">
        <f>B19/'T5'!C20*100</f>
        <v>8.4153156407735263</v>
      </c>
      <c r="D19" s="117" t="s">
        <v>213</v>
      </c>
      <c r="E19" s="117" t="s">
        <v>213</v>
      </c>
      <c r="F19" s="117" t="s">
        <v>213</v>
      </c>
      <c r="G19" s="117" t="s">
        <v>213</v>
      </c>
      <c r="H19" s="117" t="s">
        <v>213</v>
      </c>
      <c r="I19" s="117" t="s">
        <v>213</v>
      </c>
      <c r="J19" s="114"/>
    </row>
    <row r="20" spans="1:11" x14ac:dyDescent="0.25">
      <c r="A20" s="24">
        <v>1975</v>
      </c>
      <c r="B20" s="118">
        <f>'T5'!C21-'T5'!B21</f>
        <v>8544.4227109275089</v>
      </c>
      <c r="C20" s="77">
        <f>B20/'T5'!C21*100</f>
        <v>8.1467198008419555</v>
      </c>
      <c r="D20" s="117" t="s">
        <v>213</v>
      </c>
      <c r="E20" s="117" t="s">
        <v>213</v>
      </c>
      <c r="F20" s="117" t="s">
        <v>213</v>
      </c>
      <c r="G20" s="117" t="s">
        <v>213</v>
      </c>
      <c r="H20" s="117" t="s">
        <v>213</v>
      </c>
      <c r="I20" s="117" t="s">
        <v>213</v>
      </c>
      <c r="J20" s="114"/>
    </row>
    <row r="21" spans="1:11" x14ac:dyDescent="0.25">
      <c r="A21" s="24">
        <v>1976</v>
      </c>
      <c r="B21" s="118">
        <f>'T5'!C22-'T5'!B22</f>
        <v>9624.3609476358688</v>
      </c>
      <c r="C21" s="77">
        <f>B21/'T5'!C22*100</f>
        <v>7.9492472405701564</v>
      </c>
      <c r="D21" s="56">
        <f>'11-10-0239-01'!D13</f>
        <v>490860</v>
      </c>
      <c r="E21" s="56">
        <f>'11-10-0239-01'!I13</f>
        <v>447184</v>
      </c>
      <c r="F21" s="56">
        <f>'11-10-0239-01'!N13</f>
        <v>43676</v>
      </c>
      <c r="G21" s="77">
        <f>F21/D21*100</f>
        <v>8.8978527482377867</v>
      </c>
      <c r="H21" s="56">
        <f>'11-10-0239-01'!O13</f>
        <v>39800</v>
      </c>
      <c r="I21" s="56">
        <f>'11-10-0239-01'!P13</f>
        <v>18100</v>
      </c>
      <c r="J21" s="114"/>
      <c r="K21" s="1"/>
    </row>
    <row r="22" spans="1:11" x14ac:dyDescent="0.25">
      <c r="A22" s="24">
        <v>1977</v>
      </c>
      <c r="B22" s="118">
        <f>'T5'!C23-'T5'!B23</f>
        <v>10162.336071467289</v>
      </c>
      <c r="C22" s="77">
        <f>B22/'T5'!C23*100</f>
        <v>7.6069671502302354</v>
      </c>
      <c r="D22" s="56">
        <f>'11-10-0239-01'!D14</f>
        <v>487130</v>
      </c>
      <c r="E22" s="56">
        <f>'11-10-0239-01'!I14</f>
        <v>458769</v>
      </c>
      <c r="F22" s="56">
        <f>'11-10-0239-01'!N14</f>
        <v>28360</v>
      </c>
      <c r="G22" s="77">
        <f t="shared" ref="G22:G64" si="0">F22/D22*100</f>
        <v>5.8218545357502105</v>
      </c>
      <c r="H22" s="56">
        <f>'11-10-0239-01'!O14</f>
        <v>26800</v>
      </c>
      <c r="I22" s="56">
        <f>'11-10-0239-01'!P14</f>
        <v>13300</v>
      </c>
      <c r="J22" s="114"/>
    </row>
    <row r="23" spans="1:11" x14ac:dyDescent="0.25">
      <c r="A23" s="24">
        <v>1978</v>
      </c>
      <c r="B23" s="118">
        <f>'T5'!C24-'T5'!B24</f>
        <v>10856.371327841392</v>
      </c>
      <c r="C23" s="77">
        <f>B23/'T5'!C24*100</f>
        <v>7.4811657752983596</v>
      </c>
      <c r="D23" s="56">
        <f>'11-10-0239-01'!D15</f>
        <v>498208</v>
      </c>
      <c r="E23" s="56">
        <f>'11-10-0239-01'!I15</f>
        <v>465313</v>
      </c>
      <c r="F23" s="56">
        <f>'11-10-0239-01'!N15</f>
        <v>32896</v>
      </c>
      <c r="G23" s="77">
        <f t="shared" si="0"/>
        <v>6.6028646669664068</v>
      </c>
      <c r="H23" s="56">
        <f>'11-10-0239-01'!O15</f>
        <v>29100</v>
      </c>
      <c r="I23" s="56">
        <f>'11-10-0239-01'!P15</f>
        <v>14900</v>
      </c>
      <c r="J23" s="114"/>
    </row>
    <row r="24" spans="1:11" x14ac:dyDescent="0.25">
      <c r="A24" s="24">
        <v>1979</v>
      </c>
      <c r="B24" s="118">
        <f>'T5'!C25-'T5'!B25</f>
        <v>11721.743844780227</v>
      </c>
      <c r="C24" s="77">
        <f>B24/'T5'!C25*100</f>
        <v>7.2037675466759339</v>
      </c>
      <c r="D24" s="56">
        <f>'11-10-0239-01'!D16</f>
        <v>512072</v>
      </c>
      <c r="E24" s="56">
        <f>'11-10-0239-01'!I16</f>
        <v>478580</v>
      </c>
      <c r="F24" s="56">
        <f>'11-10-0239-01'!N16</f>
        <v>33491</v>
      </c>
      <c r="G24" s="77">
        <f t="shared" si="0"/>
        <v>6.5402912090487275</v>
      </c>
      <c r="H24" s="56">
        <f>'11-10-0239-01'!O16</f>
        <v>26300</v>
      </c>
      <c r="I24" s="56">
        <f>'11-10-0239-01'!P16</f>
        <v>13100</v>
      </c>
      <c r="J24" s="114"/>
    </row>
    <row r="25" spans="1:11" x14ac:dyDescent="0.25">
      <c r="A25" s="24">
        <v>1980</v>
      </c>
      <c r="B25" s="118">
        <f>'T5'!C26-'T5'!B26</f>
        <v>12537.036737889022</v>
      </c>
      <c r="C25" s="77">
        <f>B25/'T5'!C26*100</f>
        <v>6.8420701664140129</v>
      </c>
      <c r="D25" s="56">
        <f>'11-10-0239-01'!D17</f>
        <v>527097</v>
      </c>
      <c r="E25" s="56">
        <f>'11-10-0239-01'!I17</f>
        <v>491371</v>
      </c>
      <c r="F25" s="56">
        <f>'11-10-0239-01'!N17</f>
        <v>35726</v>
      </c>
      <c r="G25" s="77">
        <f t="shared" si="0"/>
        <v>6.7778795933196356</v>
      </c>
      <c r="H25" s="56">
        <f>'11-10-0239-01'!O17</f>
        <v>25100</v>
      </c>
      <c r="I25" s="56">
        <f>'11-10-0239-01'!P17</f>
        <v>11800</v>
      </c>
      <c r="J25" s="114"/>
    </row>
    <row r="26" spans="1:11" x14ac:dyDescent="0.25">
      <c r="A26" s="24">
        <v>1981</v>
      </c>
      <c r="B26" s="118">
        <f>'T5'!C27-'T5'!B27</f>
        <v>13306.214204542805</v>
      </c>
      <c r="C26" s="77">
        <f>B26/'T5'!C27*100</f>
        <v>6.3336922200843198</v>
      </c>
      <c r="D26" s="56">
        <f>'11-10-0239-01'!D18</f>
        <v>531581</v>
      </c>
      <c r="E26" s="56">
        <f>'11-10-0239-01'!I18</f>
        <v>494902</v>
      </c>
      <c r="F26" s="56">
        <f>'11-10-0239-01'!N18</f>
        <v>36679</v>
      </c>
      <c r="G26" s="77">
        <f t="shared" si="0"/>
        <v>6.8999832574903914</v>
      </c>
      <c r="H26" s="56">
        <f>'11-10-0239-01'!O18</f>
        <v>26500</v>
      </c>
      <c r="I26" s="56">
        <f>'11-10-0239-01'!P18</f>
        <v>13100</v>
      </c>
      <c r="J26" s="117"/>
    </row>
    <row r="27" spans="1:11" x14ac:dyDescent="0.25">
      <c r="A27" s="24">
        <v>1982</v>
      </c>
      <c r="B27" s="118">
        <f>'T5'!C28-'T5'!B28</f>
        <v>14232.704574396805</v>
      </c>
      <c r="C27" s="77">
        <f>B27/'T5'!C28*100</f>
        <v>6.3430771244888895</v>
      </c>
      <c r="D27" s="56">
        <f>'11-10-0239-01'!D19</f>
        <v>508397</v>
      </c>
      <c r="E27" s="56">
        <f>'11-10-0239-01'!I19</f>
        <v>474786</v>
      </c>
      <c r="F27" s="56">
        <f>'11-10-0239-01'!N19</f>
        <v>33611</v>
      </c>
      <c r="G27" s="77">
        <f t="shared" si="0"/>
        <v>6.6111719778047471</v>
      </c>
      <c r="H27" s="56">
        <f>'11-10-0239-01'!O19</f>
        <v>22900</v>
      </c>
      <c r="I27" s="56">
        <f>'11-10-0239-01'!P19</f>
        <v>10600</v>
      </c>
      <c r="J27" s="117"/>
    </row>
    <row r="28" spans="1:11" x14ac:dyDescent="0.25">
      <c r="A28" s="24">
        <v>1983</v>
      </c>
      <c r="B28" s="118">
        <f>'T5'!C29-'T5'!B29</f>
        <v>15611.862821992283</v>
      </c>
      <c r="C28" s="77">
        <f>B28/'T5'!C29*100</f>
        <v>6.6164896116874106</v>
      </c>
      <c r="D28" s="56">
        <f>'11-10-0239-01'!D20</f>
        <v>512935</v>
      </c>
      <c r="E28" s="56">
        <f>'11-10-0239-01'!I20</f>
        <v>478010</v>
      </c>
      <c r="F28" s="56">
        <f>'11-10-0239-01'!N20</f>
        <v>34925</v>
      </c>
      <c r="G28" s="77">
        <f t="shared" si="0"/>
        <v>6.8088549231384095</v>
      </c>
      <c r="H28" s="56">
        <f>'11-10-0239-01'!O20</f>
        <v>24800</v>
      </c>
      <c r="I28" s="56">
        <f>'11-10-0239-01'!P20</f>
        <v>11700</v>
      </c>
      <c r="J28" s="117"/>
    </row>
    <row r="29" spans="1:11" x14ac:dyDescent="0.25">
      <c r="A29" s="24">
        <v>1984</v>
      </c>
      <c r="B29" s="118">
        <f>'T5'!C30-'T5'!B30</f>
        <v>17112.563410511182</v>
      </c>
      <c r="C29" s="77">
        <f>B29/'T5'!C30*100</f>
        <v>6.7264365811712956</v>
      </c>
      <c r="D29" s="56">
        <f>'11-10-0239-01'!D21</f>
        <v>520344</v>
      </c>
      <c r="E29" s="56">
        <f>'11-10-0239-01'!I21</f>
        <v>484735</v>
      </c>
      <c r="F29" s="56">
        <f>'11-10-0239-01'!N21</f>
        <v>35609</v>
      </c>
      <c r="G29" s="77">
        <f t="shared" si="0"/>
        <v>6.8433574712113536</v>
      </c>
      <c r="H29" s="56">
        <f>'11-10-0239-01'!O21</f>
        <v>22600</v>
      </c>
      <c r="I29" s="56">
        <f>'11-10-0239-01'!P21</f>
        <v>9700</v>
      </c>
      <c r="J29" s="117"/>
    </row>
    <row r="30" spans="1:11" x14ac:dyDescent="0.25">
      <c r="A30" s="24">
        <v>1985</v>
      </c>
      <c r="B30" s="118">
        <f>'T5'!C31-'T5'!B31</f>
        <v>19036.325464449823</v>
      </c>
      <c r="C30" s="77">
        <f>B30/'T5'!C31*100</f>
        <v>6.9239285392997969</v>
      </c>
      <c r="D30" s="56">
        <f>'11-10-0239-01'!D22</f>
        <v>540399</v>
      </c>
      <c r="E30" s="56">
        <f>'11-10-0239-01'!I22</f>
        <v>501682</v>
      </c>
      <c r="F30" s="56">
        <f>'11-10-0239-01'!N22</f>
        <v>38717</v>
      </c>
      <c r="G30" s="77">
        <f t="shared" si="0"/>
        <v>7.1645210298316613</v>
      </c>
      <c r="H30" s="56">
        <f>'11-10-0239-01'!O22</f>
        <v>24100</v>
      </c>
      <c r="I30" s="56">
        <f>'11-10-0239-01'!P22</f>
        <v>10800</v>
      </c>
      <c r="J30" s="117"/>
    </row>
    <row r="31" spans="1:11" x14ac:dyDescent="0.25">
      <c r="A31" s="24">
        <v>1986</v>
      </c>
      <c r="B31" s="118">
        <f>'T5'!C32-'T5'!B32</f>
        <v>19996.347501510871</v>
      </c>
      <c r="C31" s="77">
        <f>B31/'T5'!C32*100</f>
        <v>6.8286458941581181</v>
      </c>
      <c r="D31" s="56">
        <f>'11-10-0239-01'!D23</f>
        <v>560339</v>
      </c>
      <c r="E31" s="56">
        <f>'11-10-0239-01'!I23</f>
        <v>521197</v>
      </c>
      <c r="F31" s="56">
        <f>'11-10-0239-01'!N23</f>
        <v>39142</v>
      </c>
      <c r="G31" s="77">
        <f t="shared" si="0"/>
        <v>6.9854141867690807</v>
      </c>
      <c r="H31" s="56">
        <f>'11-10-0239-01'!O23</f>
        <v>25300</v>
      </c>
      <c r="I31" s="56">
        <f>'11-10-0239-01'!P23</f>
        <v>11600</v>
      </c>
      <c r="J31" s="117"/>
    </row>
    <row r="32" spans="1:11" x14ac:dyDescent="0.25">
      <c r="A32" s="24">
        <v>1987</v>
      </c>
      <c r="B32" s="118">
        <f>'T5'!C33-'T5'!B33</f>
        <v>21903.868539541436</v>
      </c>
      <c r="C32" s="77">
        <f>B32/'T5'!C33*100</f>
        <v>6.8784296034004626</v>
      </c>
      <c r="D32" s="56">
        <f>'11-10-0239-01'!D24</f>
        <v>580642</v>
      </c>
      <c r="E32" s="56">
        <f>'11-10-0239-01'!I24</f>
        <v>536115</v>
      </c>
      <c r="F32" s="56">
        <f>'11-10-0239-01'!N24</f>
        <v>44528</v>
      </c>
      <c r="G32" s="77">
        <f t="shared" si="0"/>
        <v>7.6687528632100337</v>
      </c>
      <c r="H32" s="56">
        <f>'11-10-0239-01'!O24</f>
        <v>27300</v>
      </c>
      <c r="I32" s="56">
        <f>'11-10-0239-01'!P24</f>
        <v>13900</v>
      </c>
      <c r="J32" s="117"/>
    </row>
    <row r="33" spans="1:10" x14ac:dyDescent="0.25">
      <c r="A33" s="24">
        <v>1988</v>
      </c>
      <c r="B33" s="118">
        <f>'T5'!C34-'T5'!B34</f>
        <v>24484.451164306432</v>
      </c>
      <c r="C33" s="77">
        <f>B33/'T5'!C34*100</f>
        <v>6.9987078705914696</v>
      </c>
      <c r="D33" s="56">
        <f>'11-10-0239-01'!D25</f>
        <v>609532</v>
      </c>
      <c r="E33" s="56">
        <f>'11-10-0239-01'!I25</f>
        <v>569447</v>
      </c>
      <c r="F33" s="56">
        <f>'11-10-0239-01'!N25</f>
        <v>40085</v>
      </c>
      <c r="G33" s="77">
        <f t="shared" si="0"/>
        <v>6.5763569427035815</v>
      </c>
      <c r="H33" s="56">
        <f>'11-10-0239-01'!O25</f>
        <v>24900</v>
      </c>
      <c r="I33" s="56">
        <f>'11-10-0239-01'!P25</f>
        <v>11500</v>
      </c>
      <c r="J33" s="117"/>
    </row>
    <row r="34" spans="1:10" x14ac:dyDescent="0.25">
      <c r="A34" s="24">
        <v>1989</v>
      </c>
      <c r="B34" s="118">
        <f>'T5'!C35-'T5'!B35</f>
        <v>26300.568963459518</v>
      </c>
      <c r="C34" s="77">
        <f>B34/'T5'!C35*100</f>
        <v>6.9733082214136752</v>
      </c>
      <c r="D34" s="56">
        <f>'11-10-0239-01'!D26</f>
        <v>625870</v>
      </c>
      <c r="E34" s="56">
        <f>'11-10-0239-01'!I26</f>
        <v>579931</v>
      </c>
      <c r="F34" s="56">
        <f>'11-10-0239-01'!N26</f>
        <v>45939</v>
      </c>
      <c r="G34" s="77">
        <f t="shared" si="0"/>
        <v>7.3400226884177231</v>
      </c>
      <c r="H34" s="56">
        <f>'11-10-0239-01'!O26</f>
        <v>26700</v>
      </c>
      <c r="I34" s="56">
        <f>'11-10-0239-01'!P26</f>
        <v>12600</v>
      </c>
      <c r="J34" s="117"/>
    </row>
    <row r="35" spans="1:10" x14ac:dyDescent="0.25">
      <c r="A35" s="24">
        <v>1990</v>
      </c>
      <c r="B35" s="118">
        <f>'T5'!C36-'T5'!B36</f>
        <v>26415.620486520464</v>
      </c>
      <c r="C35" s="77">
        <f>B35/'T5'!C36*100</f>
        <v>6.6635502183521922</v>
      </c>
      <c r="D35" s="56">
        <f>'11-10-0239-01'!D27</f>
        <v>606632</v>
      </c>
      <c r="E35" s="56">
        <f>'11-10-0239-01'!I27</f>
        <v>563385</v>
      </c>
      <c r="F35" s="56">
        <f>'11-10-0239-01'!N27</f>
        <v>43247</v>
      </c>
      <c r="G35" s="77">
        <f t="shared" si="0"/>
        <v>7.1290337469833442</v>
      </c>
      <c r="H35" s="56">
        <f>'11-10-0239-01'!O27</f>
        <v>24200</v>
      </c>
      <c r="I35" s="56">
        <f>'11-10-0239-01'!P27</f>
        <v>11600</v>
      </c>
      <c r="J35" s="117"/>
    </row>
    <row r="36" spans="1:10" x14ac:dyDescent="0.25">
      <c r="A36" s="24">
        <v>1991</v>
      </c>
      <c r="B36" s="118">
        <f>'T5'!C37-'T5'!B37</f>
        <v>26712.918391984247</v>
      </c>
      <c r="C36" s="77">
        <f>B36/'T5'!C37*100</f>
        <v>6.5583444003906051</v>
      </c>
      <c r="D36" s="56">
        <f>'11-10-0239-01'!D28</f>
        <v>585780</v>
      </c>
      <c r="E36" s="56">
        <f>'11-10-0239-01'!I28</f>
        <v>540358</v>
      </c>
      <c r="F36" s="56">
        <f>'11-10-0239-01'!N28</f>
        <v>45423</v>
      </c>
      <c r="G36" s="77">
        <f t="shared" si="0"/>
        <v>7.7542763494827414</v>
      </c>
      <c r="H36" s="56">
        <f>'11-10-0239-01'!O28</f>
        <v>25000</v>
      </c>
      <c r="I36" s="56">
        <f>'11-10-0239-01'!P28</f>
        <v>11500</v>
      </c>
      <c r="J36" s="117"/>
    </row>
    <row r="37" spans="1:10" x14ac:dyDescent="0.25">
      <c r="A37" s="24">
        <v>1992</v>
      </c>
      <c r="B37" s="118">
        <f>'T5'!C38-'T5'!B38</f>
        <v>27651.911547690164</v>
      </c>
      <c r="C37" s="77">
        <f>B37/'T5'!C38*100</f>
        <v>6.6246576876284182</v>
      </c>
      <c r="D37" s="56">
        <f>'11-10-0239-01'!D29</f>
        <v>586330</v>
      </c>
      <c r="E37" s="56">
        <f>'11-10-0239-01'!I29</f>
        <v>542203</v>
      </c>
      <c r="F37" s="56">
        <f>'11-10-0239-01'!N29</f>
        <v>44127</v>
      </c>
      <c r="G37" s="77">
        <f t="shared" si="0"/>
        <v>7.5259666058363042</v>
      </c>
      <c r="H37" s="56">
        <f>'11-10-0239-01'!O29</f>
        <v>23000</v>
      </c>
      <c r="I37" s="56">
        <f>'11-10-0239-01'!P29</f>
        <v>9800</v>
      </c>
      <c r="J37" s="117"/>
    </row>
    <row r="38" spans="1:10" x14ac:dyDescent="0.25">
      <c r="A38" s="24">
        <v>1993</v>
      </c>
      <c r="B38" s="118">
        <f>'T5'!C39-'T5'!B39</f>
        <v>29822.813612363359</v>
      </c>
      <c r="C38" s="77">
        <f>B38/'T5'!C39*100</f>
        <v>6.9934566602261867</v>
      </c>
      <c r="D38" s="56">
        <f>'11-10-0239-01'!D30</f>
        <v>572982</v>
      </c>
      <c r="E38" s="56">
        <f>'11-10-0239-01'!I30</f>
        <v>527086</v>
      </c>
      <c r="F38" s="56">
        <f>'11-10-0239-01'!N30</f>
        <v>45896</v>
      </c>
      <c r="G38" s="77">
        <f t="shared" si="0"/>
        <v>8.010024747723314</v>
      </c>
      <c r="H38" s="56">
        <f>'11-10-0239-01'!O30</f>
        <v>23900</v>
      </c>
      <c r="I38" s="56">
        <f>'11-10-0239-01'!P30</f>
        <v>11700</v>
      </c>
      <c r="J38" s="117"/>
    </row>
    <row r="39" spans="1:10" x14ac:dyDescent="0.25">
      <c r="A39" s="24">
        <v>1994</v>
      </c>
      <c r="B39" s="118">
        <f>'T5'!C40-'T5'!B40</f>
        <v>29794.156306342105</v>
      </c>
      <c r="C39" s="77">
        <f>B39/'T5'!C40*100</f>
        <v>6.8111957963489163</v>
      </c>
      <c r="D39" s="56">
        <f>'11-10-0239-01'!D31</f>
        <v>589980</v>
      </c>
      <c r="E39" s="56">
        <f>'11-10-0239-01'!I31</f>
        <v>541248</v>
      </c>
      <c r="F39" s="56">
        <f>'11-10-0239-01'!N31</f>
        <v>48732</v>
      </c>
      <c r="G39" s="77">
        <f t="shared" si="0"/>
        <v>8.2599410149496588</v>
      </c>
      <c r="H39" s="56">
        <f>'11-10-0239-01'!O31</f>
        <v>24600</v>
      </c>
      <c r="I39" s="56">
        <f>'11-10-0239-01'!P31</f>
        <v>11500</v>
      </c>
      <c r="J39" s="117"/>
    </row>
    <row r="40" spans="1:10" x14ac:dyDescent="0.25">
      <c r="A40" s="24">
        <v>1995</v>
      </c>
      <c r="B40" s="118">
        <f>'T5'!C41-'T5'!B41</f>
        <v>30689.813235476438</v>
      </c>
      <c r="C40" s="77">
        <f>B40/'T5'!C41*100</f>
        <v>6.7925195369580651</v>
      </c>
      <c r="D40" s="56">
        <f>'11-10-0239-01'!D32</f>
        <v>600128</v>
      </c>
      <c r="E40" s="56">
        <f>'11-10-0239-01'!I32</f>
        <v>543571</v>
      </c>
      <c r="F40" s="56">
        <f>'11-10-0239-01'!N32</f>
        <v>56557</v>
      </c>
      <c r="G40" s="77">
        <f t="shared" si="0"/>
        <v>9.4241561800149292</v>
      </c>
      <c r="H40" s="56">
        <f>'11-10-0239-01'!O32</f>
        <v>25300</v>
      </c>
      <c r="I40" s="56">
        <f>'11-10-0239-01'!P32</f>
        <v>11600</v>
      </c>
      <c r="J40" s="117"/>
    </row>
    <row r="41" spans="1:10" x14ac:dyDescent="0.25">
      <c r="A41" s="24">
        <v>1996</v>
      </c>
      <c r="B41" s="118">
        <f>'T5'!C42-'T5'!B42</f>
        <v>32679.097413029638</v>
      </c>
      <c r="C41" s="77">
        <f>B41/'T5'!C42*100</f>
        <v>7.0365230165172088</v>
      </c>
      <c r="D41" s="56">
        <f>'11-10-0239-01'!D33</f>
        <v>608165</v>
      </c>
      <c r="E41" s="56">
        <f>'11-10-0239-01'!I33</f>
        <v>555336</v>
      </c>
      <c r="F41" s="56">
        <f>'11-10-0239-01'!N33</f>
        <v>52829</v>
      </c>
      <c r="G41" s="77">
        <f t="shared" si="0"/>
        <v>8.6866228737267033</v>
      </c>
      <c r="H41" s="56">
        <f>'11-10-0239-01'!O33</f>
        <v>22600</v>
      </c>
      <c r="I41" s="56">
        <f>'11-10-0239-01'!P33</f>
        <v>9900</v>
      </c>
      <c r="J41" s="117"/>
    </row>
    <row r="42" spans="1:10" x14ac:dyDescent="0.25">
      <c r="A42" s="24">
        <v>1997</v>
      </c>
      <c r="B42" s="118">
        <f>'T5'!C43-'T5'!B43</f>
        <v>35796.478000000003</v>
      </c>
      <c r="C42" s="77">
        <f>B42/'T5'!C43*100</f>
        <v>7.2739257154017478</v>
      </c>
      <c r="D42" s="56">
        <f>'11-10-0239-01'!D34</f>
        <v>630844</v>
      </c>
      <c r="E42" s="56">
        <f>'11-10-0239-01'!I34</f>
        <v>573307</v>
      </c>
      <c r="F42" s="56">
        <f>'11-10-0239-01'!N34</f>
        <v>57536</v>
      </c>
      <c r="G42" s="77">
        <f t="shared" si="0"/>
        <v>9.1204798650696528</v>
      </c>
      <c r="H42" s="56">
        <f>'11-10-0239-01'!O34</f>
        <v>24700</v>
      </c>
      <c r="I42" s="56">
        <f>'11-10-0239-01'!P34</f>
        <v>10800</v>
      </c>
      <c r="J42" s="117"/>
    </row>
    <row r="43" spans="1:10" x14ac:dyDescent="0.25">
      <c r="A43" s="24">
        <v>1998</v>
      </c>
      <c r="B43" s="118">
        <f>'T5'!C44-'T5'!B44</f>
        <v>37852.635999999999</v>
      </c>
      <c r="C43" s="77">
        <f>B43/'T5'!C44*100</f>
        <v>7.2958580476083013</v>
      </c>
      <c r="D43" s="56">
        <f>'11-10-0239-01'!D35</f>
        <v>664274</v>
      </c>
      <c r="E43" s="56">
        <f>'11-10-0239-01'!I35</f>
        <v>613976</v>
      </c>
      <c r="F43" s="56">
        <f>'11-10-0239-01'!N35</f>
        <v>50298</v>
      </c>
      <c r="G43" s="77">
        <f t="shared" si="0"/>
        <v>7.5718754610296353</v>
      </c>
      <c r="H43" s="56">
        <f>'11-10-0239-01'!O35</f>
        <v>19900</v>
      </c>
      <c r="I43" s="56">
        <f>'11-10-0239-01'!P35</f>
        <v>8000</v>
      </c>
      <c r="J43" s="117"/>
    </row>
    <row r="44" spans="1:10" x14ac:dyDescent="0.25">
      <c r="A44" s="24">
        <v>1999</v>
      </c>
      <c r="B44" s="118">
        <f>'T5'!C45-'T5'!B45</f>
        <v>38561.177000000025</v>
      </c>
      <c r="C44" s="77">
        <f>B44/'T5'!C45*100</f>
        <v>7.0665353017815233</v>
      </c>
      <c r="D44" s="56">
        <f>'11-10-0239-01'!D36</f>
        <v>696061</v>
      </c>
      <c r="E44" s="56">
        <f>'11-10-0239-01'!I36</f>
        <v>633865</v>
      </c>
      <c r="F44" s="56">
        <f>'11-10-0239-01'!N36</f>
        <v>62196</v>
      </c>
      <c r="G44" s="77">
        <f t="shared" si="0"/>
        <v>8.9354237631471953</v>
      </c>
      <c r="H44" s="56">
        <f>'11-10-0239-01'!O36</f>
        <v>23600</v>
      </c>
      <c r="I44" s="56">
        <f>'11-10-0239-01'!P36</f>
        <v>9700</v>
      </c>
      <c r="J44" s="117"/>
    </row>
    <row r="45" spans="1:10" x14ac:dyDescent="0.25">
      <c r="A45" s="24">
        <v>2000</v>
      </c>
      <c r="B45" s="118">
        <f>'T5'!C46-'T5'!B46</f>
        <v>38351.885000000009</v>
      </c>
      <c r="C45" s="77">
        <f>B45/'T5'!C46*100</f>
        <v>6.4961918222520607</v>
      </c>
      <c r="D45" s="56">
        <f>'11-10-0239-01'!D37</f>
        <v>734815</v>
      </c>
      <c r="E45" s="56">
        <f>'11-10-0239-01'!I37</f>
        <v>671455</v>
      </c>
      <c r="F45" s="56">
        <f>'11-10-0239-01'!N37</f>
        <v>63360</v>
      </c>
      <c r="G45" s="77">
        <f t="shared" si="0"/>
        <v>8.6225784721324423</v>
      </c>
      <c r="H45" s="56">
        <f>'11-10-0239-01'!O37</f>
        <v>24000</v>
      </c>
      <c r="I45" s="56">
        <f>'11-10-0239-01'!P37</f>
        <v>9600</v>
      </c>
      <c r="J45" s="117"/>
    </row>
    <row r="46" spans="1:10" x14ac:dyDescent="0.25">
      <c r="A46" s="24">
        <v>2001</v>
      </c>
      <c r="B46" s="118">
        <f>'T5'!C47-'T5'!B47</f>
        <v>37327.508000000031</v>
      </c>
      <c r="C46" s="77">
        <f>B46/'T5'!C47*100</f>
        <v>6.0980453278806781</v>
      </c>
      <c r="D46" s="56">
        <f>'11-10-0239-01'!D38</f>
        <v>750786</v>
      </c>
      <c r="E46" s="56">
        <f>'11-10-0239-01'!I38</f>
        <v>685319</v>
      </c>
      <c r="F46" s="56">
        <f>'11-10-0239-01'!N38</f>
        <v>65466</v>
      </c>
      <c r="G46" s="77">
        <f t="shared" si="0"/>
        <v>8.7196617944394283</v>
      </c>
      <c r="H46" s="56">
        <f>'11-10-0239-01'!O38</f>
        <v>23800</v>
      </c>
      <c r="I46" s="56">
        <f>'11-10-0239-01'!P38</f>
        <v>9300</v>
      </c>
      <c r="J46" s="117"/>
    </row>
    <row r="47" spans="1:10" x14ac:dyDescent="0.25">
      <c r="A47" s="24">
        <v>2002</v>
      </c>
      <c r="B47" s="118">
        <f>'T5'!C48-'T5'!B48</f>
        <v>37907.380000000005</v>
      </c>
      <c r="C47" s="77">
        <f>B47/'T5'!C48*100</f>
        <v>5.9690985603605133</v>
      </c>
      <c r="D47" s="56">
        <f>'11-10-0239-01'!D39</f>
        <v>763886</v>
      </c>
      <c r="E47" s="56">
        <f>'11-10-0239-01'!I39</f>
        <v>691685</v>
      </c>
      <c r="F47" s="56">
        <f>'11-10-0239-01'!N39</f>
        <v>72201</v>
      </c>
      <c r="G47" s="77">
        <f t="shared" si="0"/>
        <v>9.4518030177277765</v>
      </c>
      <c r="H47" s="56">
        <f>'11-10-0239-01'!O39</f>
        <v>26800</v>
      </c>
      <c r="I47" s="56">
        <f>'11-10-0239-01'!P39</f>
        <v>10100</v>
      </c>
      <c r="J47" s="117"/>
    </row>
    <row r="48" spans="1:10" x14ac:dyDescent="0.25">
      <c r="A48" s="24">
        <v>2003</v>
      </c>
      <c r="B48" s="118">
        <f>'T5'!C49-'T5'!B49</f>
        <v>40569.07799999998</v>
      </c>
      <c r="C48" s="77">
        <f>B48/'T5'!C49*100</f>
        <v>6.1303238429784326</v>
      </c>
      <c r="D48" s="56">
        <f>'11-10-0239-01'!D40</f>
        <v>769552</v>
      </c>
      <c r="E48" s="56">
        <f>'11-10-0239-01'!I40</f>
        <v>700623</v>
      </c>
      <c r="F48" s="56">
        <f>'11-10-0239-01'!N40</f>
        <v>68929</v>
      </c>
      <c r="G48" s="77">
        <f t="shared" si="0"/>
        <v>8.9570295444622321</v>
      </c>
      <c r="H48" s="56">
        <f>'11-10-0239-01'!O40</f>
        <v>24300</v>
      </c>
      <c r="I48" s="56">
        <f>'11-10-0239-01'!P40</f>
        <v>9200</v>
      </c>
      <c r="J48" s="117"/>
    </row>
    <row r="49" spans="1:10" x14ac:dyDescent="0.25">
      <c r="A49" s="24">
        <v>2004</v>
      </c>
      <c r="B49" s="118">
        <f>'T5'!C50-'T5'!B50</f>
        <v>41350.677999999956</v>
      </c>
      <c r="C49" s="77">
        <f>B49/'T5'!C50*100</f>
        <v>5.9232436586327548</v>
      </c>
      <c r="D49" s="56">
        <f>'11-10-0239-01'!D41</f>
        <v>791513</v>
      </c>
      <c r="E49" s="56">
        <f>'11-10-0239-01'!I41</f>
        <v>719364</v>
      </c>
      <c r="F49" s="56">
        <f>'11-10-0239-01'!N41</f>
        <v>72149</v>
      </c>
      <c r="G49" s="77">
        <f t="shared" si="0"/>
        <v>9.1153272277271498</v>
      </c>
      <c r="H49" s="56">
        <f>'11-10-0239-01'!O41</f>
        <v>24600</v>
      </c>
      <c r="I49" s="56">
        <f>'11-10-0239-01'!P41</f>
        <v>9300</v>
      </c>
      <c r="J49" s="117"/>
    </row>
    <row r="50" spans="1:10" x14ac:dyDescent="0.25">
      <c r="A50" s="24">
        <v>2005</v>
      </c>
      <c r="B50" s="118">
        <f>'T5'!C51-'T5'!B51</f>
        <v>42931.763000000035</v>
      </c>
      <c r="C50" s="77">
        <f>B50/'T5'!C51*100</f>
        <v>5.8301988293330194</v>
      </c>
      <c r="D50" s="56">
        <f>'11-10-0239-01'!D42</f>
        <v>814195</v>
      </c>
      <c r="E50" s="56">
        <f>'11-10-0239-01'!I42</f>
        <v>743655</v>
      </c>
      <c r="F50" s="56">
        <f>'11-10-0239-01'!N42</f>
        <v>70540</v>
      </c>
      <c r="G50" s="77">
        <f t="shared" si="0"/>
        <v>8.6637721921652666</v>
      </c>
      <c r="H50" s="56">
        <f>'11-10-0239-01'!O42</f>
        <v>24900</v>
      </c>
      <c r="I50" s="56">
        <f>'11-10-0239-01'!P42</f>
        <v>10000</v>
      </c>
      <c r="J50" s="117"/>
    </row>
    <row r="51" spans="1:10" x14ac:dyDescent="0.25">
      <c r="A51" s="24">
        <v>2006</v>
      </c>
      <c r="B51" s="118">
        <f>'T5'!C52-'T5'!B52</f>
        <v>43558.689000000013</v>
      </c>
      <c r="C51" s="77">
        <f>B51/'T5'!C52*100</f>
        <v>5.5714352278605066</v>
      </c>
      <c r="D51" s="56">
        <f>'11-10-0239-01'!D43</f>
        <v>827088</v>
      </c>
      <c r="E51" s="56">
        <f>'11-10-0239-01'!I43</f>
        <v>765977</v>
      </c>
      <c r="F51" s="56">
        <f>'11-10-0239-01'!N43</f>
        <v>61111</v>
      </c>
      <c r="G51" s="77">
        <f t="shared" si="0"/>
        <v>7.3886938270171978</v>
      </c>
      <c r="H51" s="56">
        <f>'11-10-0239-01'!O43</f>
        <v>20900</v>
      </c>
      <c r="I51" s="56">
        <f>'11-10-0239-01'!P43</f>
        <v>7600</v>
      </c>
      <c r="J51" s="117"/>
    </row>
    <row r="52" spans="1:10" x14ac:dyDescent="0.25">
      <c r="A52" s="24">
        <v>2007</v>
      </c>
      <c r="B52" s="118">
        <f>'T5'!C53-'T5'!B53</f>
        <v>46541.23199999996</v>
      </c>
      <c r="C52" s="77">
        <f>B52/'T5'!C53*100</f>
        <v>5.6041955707383204</v>
      </c>
      <c r="D52" s="56">
        <f>'11-10-0239-01'!D44</f>
        <v>860895</v>
      </c>
      <c r="E52" s="56">
        <f>'11-10-0239-01'!I44</f>
        <v>797671</v>
      </c>
      <c r="F52" s="56">
        <f>'11-10-0239-01'!N44</f>
        <v>63224</v>
      </c>
      <c r="G52" s="77">
        <f t="shared" si="0"/>
        <v>7.3439850388258732</v>
      </c>
      <c r="H52" s="56">
        <f>'11-10-0239-01'!O44</f>
        <v>21900</v>
      </c>
      <c r="I52" s="56">
        <f>'11-10-0239-01'!P44</f>
        <v>8700</v>
      </c>
      <c r="J52" s="117"/>
    </row>
    <row r="53" spans="1:10" x14ac:dyDescent="0.25">
      <c r="A53" s="24">
        <v>2008</v>
      </c>
      <c r="B53" s="118">
        <f>'T5'!C54-'T5'!B54</f>
        <v>48505.16399999999</v>
      </c>
      <c r="C53" s="77">
        <f>B53/'T5'!C54*100</f>
        <v>5.5866582708170656</v>
      </c>
      <c r="D53" s="56">
        <f>'11-10-0239-01'!D45</f>
        <v>888010</v>
      </c>
      <c r="E53" s="56">
        <f>'11-10-0239-01'!I45</f>
        <v>817018</v>
      </c>
      <c r="F53" s="56">
        <f>'11-10-0239-01'!N45</f>
        <v>70991</v>
      </c>
      <c r="G53" s="77">
        <f t="shared" si="0"/>
        <v>7.9943919550455513</v>
      </c>
      <c r="H53" s="56">
        <f>'11-10-0239-01'!O45</f>
        <v>24200</v>
      </c>
      <c r="I53" s="56">
        <f>'11-10-0239-01'!P45</f>
        <v>10100</v>
      </c>
      <c r="J53" s="117"/>
    </row>
    <row r="54" spans="1:10" x14ac:dyDescent="0.25">
      <c r="A54" s="24">
        <v>2009</v>
      </c>
      <c r="B54" s="118">
        <f>'T5'!C55-'T5'!B55</f>
        <v>48963.761999999988</v>
      </c>
      <c r="C54" s="77">
        <f>B54/'T5'!C55*100</f>
        <v>5.6866052834106506</v>
      </c>
      <c r="D54" s="56">
        <f>'11-10-0239-01'!D46</f>
        <v>876780</v>
      </c>
      <c r="E54" s="56">
        <f>'11-10-0239-01'!I46</f>
        <v>809980</v>
      </c>
      <c r="F54" s="56">
        <f>'11-10-0239-01'!N46</f>
        <v>66800</v>
      </c>
      <c r="G54" s="77">
        <f t="shared" si="0"/>
        <v>7.618786924884235</v>
      </c>
      <c r="H54" s="56">
        <f>'11-10-0239-01'!O46</f>
        <v>22400</v>
      </c>
      <c r="I54" s="56">
        <f>'11-10-0239-01'!P46</f>
        <v>9500</v>
      </c>
      <c r="J54" s="117"/>
    </row>
    <row r="55" spans="1:10" x14ac:dyDescent="0.25">
      <c r="A55" s="24">
        <v>2010</v>
      </c>
      <c r="B55" s="118">
        <f>'T5'!C56-'T5'!B56</f>
        <v>49994.618999999948</v>
      </c>
      <c r="C55" s="77">
        <f>B55/'T5'!C56*100</f>
        <v>5.6320693380014069</v>
      </c>
      <c r="D55" s="56">
        <f>'11-10-0239-01'!D47</f>
        <v>891876</v>
      </c>
      <c r="E55" s="56">
        <f>'11-10-0239-01'!I47</f>
        <v>823419</v>
      </c>
      <c r="F55" s="56">
        <f>'11-10-0239-01'!N47</f>
        <v>68457</v>
      </c>
      <c r="G55" s="77">
        <f t="shared" si="0"/>
        <v>7.6756185837493103</v>
      </c>
      <c r="H55" s="56">
        <f>'11-10-0239-01'!O47</f>
        <v>21700</v>
      </c>
      <c r="I55" s="56">
        <f>'11-10-0239-01'!P47</f>
        <v>8700</v>
      </c>
      <c r="J55" s="117"/>
    </row>
    <row r="56" spans="1:10" x14ac:dyDescent="0.25">
      <c r="A56" s="24">
        <v>2011</v>
      </c>
      <c r="B56" s="118">
        <f>'T5'!C57-'T5'!B57</f>
        <v>50389.706000000006</v>
      </c>
      <c r="C56" s="77">
        <f>B56/'T5'!C57*100</f>
        <v>5.3983107416192437</v>
      </c>
      <c r="D56" s="56">
        <f>'11-10-0239-01'!D48</f>
        <v>905373</v>
      </c>
      <c r="E56" s="56">
        <f>'11-10-0239-01'!I48</f>
        <v>837346</v>
      </c>
      <c r="F56" s="56">
        <f>'11-10-0239-01'!N48</f>
        <v>68027</v>
      </c>
      <c r="G56" s="77">
        <f t="shared" si="0"/>
        <v>7.5136987738755181</v>
      </c>
      <c r="H56" s="56">
        <f>'11-10-0239-01'!O48</f>
        <v>22200</v>
      </c>
      <c r="I56" s="56">
        <f>'11-10-0239-01'!P48</f>
        <v>8800</v>
      </c>
      <c r="J56" s="117"/>
    </row>
    <row r="57" spans="1:10" x14ac:dyDescent="0.25">
      <c r="A57" s="24">
        <v>2012</v>
      </c>
      <c r="B57" s="118">
        <f>'T5'!C58-'T5'!B58</f>
        <v>50585.266999999993</v>
      </c>
      <c r="C57" s="77">
        <f>B57/'T5'!C58*100</f>
        <v>5.1935684809591143</v>
      </c>
      <c r="D57" s="56">
        <f>'11-10-0239-01'!D49</f>
        <v>922779</v>
      </c>
      <c r="E57" s="56">
        <f>'11-10-0239-01'!I49</f>
        <v>865320</v>
      </c>
      <c r="F57" s="56">
        <f>'11-10-0239-01'!N49</f>
        <v>57459</v>
      </c>
      <c r="G57" s="77">
        <f t="shared" si="0"/>
        <v>6.2267346786175235</v>
      </c>
      <c r="H57" s="56">
        <f>'11-10-0239-01'!O49</f>
        <v>19700</v>
      </c>
      <c r="I57" s="56">
        <f>'11-10-0239-01'!P49</f>
        <v>8400</v>
      </c>
      <c r="J57" s="117"/>
    </row>
    <row r="58" spans="1:10" x14ac:dyDescent="0.25">
      <c r="A58" s="24">
        <v>2013</v>
      </c>
      <c r="B58" s="118">
        <f>'T5'!C59-'T5'!B59</f>
        <v>51478.221999999951</v>
      </c>
      <c r="C58" s="77">
        <f>B58/'T5'!C59*100</f>
        <v>5.0834794717930674</v>
      </c>
      <c r="D58" s="56">
        <f>'11-10-0239-01'!D50</f>
        <v>952147</v>
      </c>
      <c r="E58" s="56">
        <f>'11-10-0239-01'!I50</f>
        <v>891469</v>
      </c>
      <c r="F58" s="56">
        <f>'11-10-0239-01'!N50</f>
        <v>60679</v>
      </c>
      <c r="G58" s="77">
        <f t="shared" si="0"/>
        <v>6.3728604931801494</v>
      </c>
      <c r="H58" s="56">
        <f>'11-10-0239-01'!O50</f>
        <v>19800</v>
      </c>
      <c r="I58" s="56">
        <f>'11-10-0239-01'!P50</f>
        <v>7900</v>
      </c>
      <c r="J58" s="117"/>
    </row>
    <row r="59" spans="1:10" x14ac:dyDescent="0.25">
      <c r="A59" s="24">
        <v>2014</v>
      </c>
      <c r="B59" s="118">
        <f>'T5'!C60-'T5'!B60</f>
        <v>51872.806000000099</v>
      </c>
      <c r="C59" s="77">
        <f>B59/'T5'!C60*100</f>
        <v>4.9386877704900494</v>
      </c>
      <c r="D59" s="56">
        <f>'11-10-0239-01'!D51</f>
        <v>972871</v>
      </c>
      <c r="E59" s="56">
        <f>'11-10-0239-01'!I51</f>
        <v>908590</v>
      </c>
      <c r="F59" s="56">
        <f>'11-10-0239-01'!N51</f>
        <v>64281</v>
      </c>
      <c r="G59" s="77">
        <f t="shared" si="0"/>
        <v>6.6073508204068165</v>
      </c>
      <c r="H59" s="56">
        <f>'11-10-0239-01'!O51</f>
        <v>20400</v>
      </c>
      <c r="I59" s="56">
        <f>'11-10-0239-01'!P51</f>
        <v>9000</v>
      </c>
      <c r="J59" s="117"/>
    </row>
    <row r="60" spans="1:10" x14ac:dyDescent="0.25">
      <c r="A60" s="24">
        <v>2015</v>
      </c>
      <c r="B60" s="118">
        <f>'T5'!C61-'T5'!B61</f>
        <v>53431.010000000009</v>
      </c>
      <c r="C60" s="77">
        <f>B60/'T5'!C61*100</f>
        <v>4.9460471254497964</v>
      </c>
      <c r="D60" s="56">
        <f>'11-10-0239-01'!D52</f>
        <v>975386</v>
      </c>
      <c r="E60" s="56">
        <f>'11-10-0239-01'!I52</f>
        <v>915251</v>
      </c>
      <c r="F60" s="56">
        <f>'11-10-0239-01'!N52</f>
        <v>60135</v>
      </c>
      <c r="G60" s="77">
        <f t="shared" si="0"/>
        <v>6.1652515004316237</v>
      </c>
      <c r="H60" s="56">
        <f>'11-10-0239-01'!O52</f>
        <v>19900</v>
      </c>
      <c r="I60" s="56">
        <f>'11-10-0239-01'!P52</f>
        <v>8200</v>
      </c>
      <c r="J60" s="117"/>
    </row>
    <row r="61" spans="1:10" x14ac:dyDescent="0.25">
      <c r="A61" s="24">
        <v>2016</v>
      </c>
      <c r="B61" s="118">
        <f>'T5'!C62-'T5'!B62</f>
        <v>54710.033999999985</v>
      </c>
      <c r="C61" s="77">
        <f>B61/'T5'!C62*100</f>
        <v>5.0601541334014906</v>
      </c>
      <c r="D61" s="56">
        <f>'11-10-0239-01'!D53</f>
        <v>970368</v>
      </c>
      <c r="E61" s="56">
        <f>'11-10-0239-01'!I53</f>
        <v>912556</v>
      </c>
      <c r="F61" s="56">
        <f>'11-10-0239-01'!N53</f>
        <v>57812</v>
      </c>
      <c r="G61" s="77">
        <f t="shared" si="0"/>
        <v>5.9577397440970845</v>
      </c>
      <c r="H61" s="56">
        <f>'11-10-0239-01'!O53</f>
        <v>19400</v>
      </c>
      <c r="I61" s="56">
        <f>'11-10-0239-01'!P53</f>
        <v>8500</v>
      </c>
      <c r="J61" s="117"/>
    </row>
    <row r="62" spans="1:10" x14ac:dyDescent="0.25">
      <c r="A62" s="24">
        <v>2017</v>
      </c>
      <c r="B62" s="118">
        <f>'T5'!C63-'T5'!B63</f>
        <v>55065.63599999994</v>
      </c>
      <c r="C62" s="77">
        <f>B62/'T5'!C63*100</f>
        <v>4.8946290664937875</v>
      </c>
      <c r="D62" s="56">
        <f>'11-10-0239-01'!D54</f>
        <v>1000685</v>
      </c>
      <c r="E62" s="56">
        <f>'11-10-0239-01'!I54</f>
        <v>943078</v>
      </c>
      <c r="F62" s="56">
        <f>'11-10-0239-01'!N54</f>
        <v>57607</v>
      </c>
      <c r="G62" s="77">
        <f t="shared" si="0"/>
        <v>5.7567566217141257</v>
      </c>
      <c r="H62" s="56">
        <f>'11-10-0239-01'!O54</f>
        <v>18500</v>
      </c>
      <c r="I62" s="56">
        <f>'11-10-0239-01'!P54</f>
        <v>7600</v>
      </c>
      <c r="J62" s="117"/>
    </row>
    <row r="63" spans="1:10" x14ac:dyDescent="0.25">
      <c r="A63" s="24">
        <v>2018</v>
      </c>
      <c r="B63" s="118">
        <f>'T5'!C64-'T5'!B64</f>
        <v>55392.76099999994</v>
      </c>
      <c r="C63" s="77">
        <f>B63/'T5'!C64*100</f>
        <v>4.6850081488478716</v>
      </c>
      <c r="D63" s="56">
        <f>'11-10-0239-01'!D55</f>
        <v>1026322</v>
      </c>
      <c r="E63" s="56">
        <f>'11-10-0239-01'!I55</f>
        <v>965199</v>
      </c>
      <c r="F63" s="56">
        <f>'11-10-0239-01'!N55</f>
        <v>61124</v>
      </c>
      <c r="G63" s="77">
        <f t="shared" si="0"/>
        <v>5.955635755640043</v>
      </c>
      <c r="H63" s="56">
        <f>'11-10-0239-01'!O55</f>
        <v>18400</v>
      </c>
      <c r="I63" s="56">
        <f>'11-10-0239-01'!P55</f>
        <v>6800</v>
      </c>
      <c r="J63" s="117"/>
    </row>
    <row r="64" spans="1:10" x14ac:dyDescent="0.25">
      <c r="A64" s="24">
        <v>2019</v>
      </c>
      <c r="B64" s="118">
        <f>'T5'!C65-'T5'!B65</f>
        <v>58687.219999999972</v>
      </c>
      <c r="C64" s="77">
        <f>B64/'T5'!C65*100</f>
        <v>4.7503891027371239</v>
      </c>
      <c r="D64" s="56">
        <f>'11-10-0239-01'!D56</f>
        <v>1032106</v>
      </c>
      <c r="E64" s="56">
        <f>'11-10-0239-01'!I56</f>
        <v>974360</v>
      </c>
      <c r="F64" s="56">
        <f>'11-10-0239-01'!N56</f>
        <v>57746</v>
      </c>
      <c r="G64" s="77">
        <f t="shared" si="0"/>
        <v>5.5949679587174188</v>
      </c>
      <c r="H64" s="56">
        <f>'11-10-0239-01'!O56</f>
        <v>17500</v>
      </c>
      <c r="I64" s="56">
        <f>'11-10-0239-01'!P56</f>
        <v>7000</v>
      </c>
      <c r="J64" s="117"/>
    </row>
    <row r="65" spans="1:10" x14ac:dyDescent="0.25">
      <c r="B65" s="24"/>
    </row>
    <row r="66" spans="1:10" x14ac:dyDescent="0.25">
      <c r="B66" s="24"/>
    </row>
    <row r="67" spans="1:10" x14ac:dyDescent="0.25">
      <c r="B67" s="24"/>
    </row>
    <row r="68" spans="1:10" x14ac:dyDescent="0.25">
      <c r="A68" s="5" t="s">
        <v>444</v>
      </c>
      <c r="B68" s="24"/>
      <c r="J68" s="5"/>
    </row>
    <row r="69" spans="1:10" x14ac:dyDescent="0.25">
      <c r="A69" s="5" t="s">
        <v>600</v>
      </c>
      <c r="B69" s="24"/>
      <c r="J69" s="5"/>
    </row>
    <row r="70" spans="1:10" x14ac:dyDescent="0.25">
      <c r="A70" s="24" t="s">
        <v>549</v>
      </c>
      <c r="B70" s="60">
        <f t="shared" ref="B70:H70" si="1">IFERROR(100*_xlfn.RRI(15,B6,B21),"..")</f>
        <v>7.496520527763062</v>
      </c>
      <c r="C70" s="60">
        <f t="shared" si="1"/>
        <v>-3.3791408326593886</v>
      </c>
      <c r="D70" s="60" t="str">
        <f t="shared" si="1"/>
        <v>..</v>
      </c>
      <c r="E70" s="60" t="str">
        <f t="shared" si="1"/>
        <v>..</v>
      </c>
      <c r="F70" s="60" t="str">
        <f t="shared" si="1"/>
        <v>..</v>
      </c>
      <c r="G70" s="60" t="str">
        <f t="shared" si="1"/>
        <v>..</v>
      </c>
      <c r="H70" s="60" t="str">
        <f t="shared" si="1"/>
        <v>..</v>
      </c>
      <c r="I70" s="60" t="str">
        <f t="shared" ref="I70" si="2">IFERROR(100*_xlfn.RRI(15,I6,I21),"..")</f>
        <v>..</v>
      </c>
      <c r="J70" s="60"/>
    </row>
    <row r="71" spans="1:10" x14ac:dyDescent="0.25">
      <c r="A71" s="24" t="s">
        <v>462</v>
      </c>
      <c r="B71" s="60">
        <f t="shared" ref="B71:H71" si="3">IFERROR(100*_xlfn.RRI(5,B21,B26),"..")</f>
        <v>6.6931461325705266</v>
      </c>
      <c r="C71" s="60">
        <f t="shared" si="3"/>
        <v>-4.4421895333226828</v>
      </c>
      <c r="D71" s="60">
        <f t="shared" si="3"/>
        <v>1.6067034743064923</v>
      </c>
      <c r="E71" s="60">
        <f t="shared" si="3"/>
        <v>2.0484917898212718</v>
      </c>
      <c r="F71" s="60">
        <f t="shared" si="3"/>
        <v>-3.4316244463638679</v>
      </c>
      <c r="G71" s="60">
        <f t="shared" si="3"/>
        <v>-4.9586570062716495</v>
      </c>
      <c r="H71" s="60">
        <f t="shared" si="3"/>
        <v>-7.8123890435828347</v>
      </c>
      <c r="I71" s="60">
        <f t="shared" ref="I71" si="4">IFERROR(100*_xlfn.RRI(5,I21,I26),"..")</f>
        <v>-6.2613824785183851</v>
      </c>
      <c r="J71" s="60"/>
    </row>
    <row r="72" spans="1:10" x14ac:dyDescent="0.25">
      <c r="A72" s="24" t="s">
        <v>463</v>
      </c>
      <c r="B72" s="60">
        <f t="shared" ref="B72:H72" si="5">IFERROR(100*_xlfn.RRI(8,B26,B34),"..")</f>
        <v>8.8902084435608764</v>
      </c>
      <c r="C72" s="60">
        <f t="shared" si="5"/>
        <v>1.2098399929704184</v>
      </c>
      <c r="D72" s="60">
        <f t="shared" si="5"/>
        <v>2.0620613722971859</v>
      </c>
      <c r="E72" s="60">
        <f t="shared" si="5"/>
        <v>2.0016364680629284</v>
      </c>
      <c r="F72" s="60">
        <f t="shared" si="5"/>
        <v>2.8538390046059403</v>
      </c>
      <c r="G72" s="60">
        <f t="shared" si="5"/>
        <v>0.77578056102605153</v>
      </c>
      <c r="H72" s="60">
        <f t="shared" si="5"/>
        <v>9.4029585297139562E-2</v>
      </c>
      <c r="I72" s="60">
        <f t="shared" ref="I72" si="6">IFERROR(100*_xlfn.RRI(8,I26,I34),"..")</f>
        <v>-0.48526148669368885</v>
      </c>
      <c r="J72" s="60"/>
    </row>
    <row r="73" spans="1:10" x14ac:dyDescent="0.25">
      <c r="A73" s="24" t="s">
        <v>464</v>
      </c>
      <c r="B73" s="60">
        <f t="shared" ref="B73:H73" si="7">IFERROR(100*_xlfn.RRI(11,B34,B45),"..")</f>
        <v>3.4886853654197303</v>
      </c>
      <c r="C73" s="60">
        <f t="shared" si="7"/>
        <v>-0.64223441727125907</v>
      </c>
      <c r="D73" s="60">
        <f t="shared" si="7"/>
        <v>1.4695669981422244</v>
      </c>
      <c r="E73" s="60">
        <f t="shared" si="7"/>
        <v>1.3410752596573206</v>
      </c>
      <c r="F73" s="60">
        <f t="shared" si="7"/>
        <v>2.9660295862880437</v>
      </c>
      <c r="G73" s="60">
        <f t="shared" si="7"/>
        <v>1.4747895673716815</v>
      </c>
      <c r="H73" s="60">
        <f t="shared" si="7"/>
        <v>-0.96449800193361135</v>
      </c>
      <c r="I73" s="60">
        <f t="shared" ref="I73" si="8">IFERROR(100*_xlfn.RRI(11,I34,I45),"..")</f>
        <v>-2.4418179377386218</v>
      </c>
      <c r="J73" s="60"/>
    </row>
    <row r="74" spans="1:10" x14ac:dyDescent="0.25">
      <c r="A74" s="24" t="s">
        <v>465</v>
      </c>
      <c r="B74" s="60">
        <f t="shared" ref="B74:H74" si="9">IFERROR(100*_xlfn.RRI(8,B45,B53),"..")</f>
        <v>2.9793527510482587</v>
      </c>
      <c r="C74" s="60">
        <f t="shared" si="9"/>
        <v>-1.8677722029906918</v>
      </c>
      <c r="D74" s="60">
        <f t="shared" si="9"/>
        <v>2.3952900206542171</v>
      </c>
      <c r="E74" s="60">
        <f t="shared" si="9"/>
        <v>2.4830021195786811</v>
      </c>
      <c r="F74" s="60">
        <f t="shared" si="9"/>
        <v>1.4316559310236121</v>
      </c>
      <c r="G74" s="60">
        <f t="shared" si="9"/>
        <v>-0.94109220203022481</v>
      </c>
      <c r="H74" s="60">
        <f t="shared" si="9"/>
        <v>0.10378885858093323</v>
      </c>
      <c r="I74" s="60">
        <f t="shared" ref="I74" si="10">IFERROR(100*_xlfn.RRI(8,I45,I53),"..")</f>
        <v>0.63667226335504257</v>
      </c>
      <c r="J74" s="60"/>
    </row>
    <row r="75" spans="1:10" x14ac:dyDescent="0.25">
      <c r="A75" s="24" t="s">
        <v>469</v>
      </c>
      <c r="B75" s="60">
        <f t="shared" ref="B75:H75" si="11">IFERROR(100*_xlfn.RRI(11,B53,B64),"..")</f>
        <v>1.7473794878504423</v>
      </c>
      <c r="C75" s="60">
        <f t="shared" si="11"/>
        <v>-1.4633221295790477</v>
      </c>
      <c r="D75" s="60">
        <f t="shared" si="11"/>
        <v>1.3764198021401164</v>
      </c>
      <c r="E75" s="60">
        <f t="shared" si="11"/>
        <v>1.6139744527658539</v>
      </c>
      <c r="F75" s="60">
        <f t="shared" si="11"/>
        <v>-1.8597530162799636</v>
      </c>
      <c r="G75" s="60">
        <f t="shared" si="11"/>
        <v>-3.1922342737455534</v>
      </c>
      <c r="H75" s="60">
        <f t="shared" si="11"/>
        <v>-2.9038383280418301</v>
      </c>
      <c r="I75" s="60">
        <f t="shared" ref="I75" si="12">IFERROR(100*_xlfn.RRI(11,I53,I64),"..")</f>
        <v>-3.2780259975900727</v>
      </c>
      <c r="J75" s="60"/>
    </row>
    <row r="76" spans="1:10" x14ac:dyDescent="0.25">
      <c r="B76" s="60"/>
      <c r="C76" s="60"/>
      <c r="D76" s="60"/>
      <c r="E76" s="60"/>
      <c r="F76" s="60"/>
      <c r="G76" s="60"/>
      <c r="H76" s="60"/>
      <c r="I76" s="60"/>
      <c r="J76" s="60"/>
    </row>
    <row r="77" spans="1:10" x14ac:dyDescent="0.25">
      <c r="A77" s="24" t="s">
        <v>645</v>
      </c>
      <c r="B77" s="60">
        <f t="shared" ref="B77:H77" si="13">IFERROR(100*_xlfn.RRI(24,B21,B45),"..")</f>
        <v>5.9295881685361262</v>
      </c>
      <c r="C77" s="60">
        <f t="shared" si="13"/>
        <v>-0.83756069202672867</v>
      </c>
      <c r="D77" s="60">
        <f t="shared" si="13"/>
        <v>1.6952922570709239</v>
      </c>
      <c r="E77" s="60">
        <f t="shared" si="13"/>
        <v>1.7080771946889284</v>
      </c>
      <c r="F77" s="60">
        <f t="shared" si="13"/>
        <v>1.5622186658796888</v>
      </c>
      <c r="G77" s="60">
        <f t="shared" si="13"/>
        <v>-0.13085521289898372</v>
      </c>
      <c r="H77" s="60">
        <f t="shared" si="13"/>
        <v>-2.0855007812312198</v>
      </c>
      <c r="I77" s="60">
        <f t="shared" ref="I77" si="14">IFERROR(100*_xlfn.RRI(24,I21,I45),"..")</f>
        <v>-2.6076838736637575</v>
      </c>
      <c r="J77" s="60"/>
    </row>
    <row r="78" spans="1:10" x14ac:dyDescent="0.25">
      <c r="A78" s="24" t="s">
        <v>522</v>
      </c>
      <c r="B78" s="60">
        <f t="shared" ref="B78:H78" si="15">IFERROR(100*_xlfn.RRI(19,B45,B64),"..")</f>
        <v>2.2642984396273436</v>
      </c>
      <c r="C78" s="60">
        <f t="shared" si="15"/>
        <v>-1.6338196735748545</v>
      </c>
      <c r="D78" s="60">
        <f t="shared" si="15"/>
        <v>1.8041762573669073</v>
      </c>
      <c r="E78" s="60">
        <f t="shared" si="15"/>
        <v>1.9789790377087835</v>
      </c>
      <c r="F78" s="60">
        <f t="shared" si="15"/>
        <v>-0.48711847189409907</v>
      </c>
      <c r="G78" s="60">
        <f t="shared" si="15"/>
        <v>-2.2506883445218118</v>
      </c>
      <c r="H78" s="60">
        <f t="shared" si="15"/>
        <v>-1.6486425924596038</v>
      </c>
      <c r="I78" s="60">
        <f t="shared" ref="I78" si="16">IFERROR(100*_xlfn.RRI(19,I45,I64),"..")</f>
        <v>-1.6486425924596038</v>
      </c>
      <c r="J78" s="60"/>
    </row>
    <row r="79" spans="1:10" x14ac:dyDescent="0.25">
      <c r="A79" s="24" t="s">
        <v>581</v>
      </c>
      <c r="B79" s="60">
        <f t="shared" ref="B79:H79" si="17">IFERROR(100*_xlfn.RRI(5,B53,B58),"..")</f>
        <v>1.1968774942078486</v>
      </c>
      <c r="C79" s="60">
        <f t="shared" si="17"/>
        <v>-1.8700012202990668</v>
      </c>
      <c r="D79" s="60">
        <f t="shared" si="17"/>
        <v>1.4045003251681898</v>
      </c>
      <c r="E79" s="60">
        <f t="shared" si="17"/>
        <v>1.7594905781825876</v>
      </c>
      <c r="F79" s="60">
        <f t="shared" si="17"/>
        <v>-3.0903501891754726</v>
      </c>
      <c r="G79" s="60">
        <f t="shared" si="17"/>
        <v>-4.4325947072667127</v>
      </c>
      <c r="H79" s="60">
        <f t="shared" si="17"/>
        <v>-3.9339431627563259</v>
      </c>
      <c r="I79" s="60">
        <f t="shared" ref="I79" si="18">IFERROR(100*_xlfn.RRI(5,I53,I58),"..")</f>
        <v>-4.7946961349827451</v>
      </c>
      <c r="J79" s="60"/>
    </row>
    <row r="80" spans="1:10" x14ac:dyDescent="0.25">
      <c r="A80" s="24" t="s">
        <v>582</v>
      </c>
      <c r="B80" s="60">
        <f t="shared" ref="B80:H80" si="19">IFERROR(100*_xlfn.RRI(6,B58,B64),"..")</f>
        <v>2.208418063095996</v>
      </c>
      <c r="C80" s="60">
        <f t="shared" si="19"/>
        <v>-1.1231357282898258</v>
      </c>
      <c r="D80" s="60">
        <f t="shared" si="19"/>
        <v>1.3530253063324338</v>
      </c>
      <c r="E80" s="60">
        <f t="shared" si="19"/>
        <v>1.492869983767342</v>
      </c>
      <c r="F80" s="60">
        <f t="shared" si="19"/>
        <v>-0.82232676779976366</v>
      </c>
      <c r="G80" s="60">
        <f t="shared" si="19"/>
        <v>-2.1463119305589085</v>
      </c>
      <c r="H80" s="60">
        <f t="shared" si="19"/>
        <v>-2.0369849627023484</v>
      </c>
      <c r="I80" s="60">
        <f t="shared" ref="I80" si="20">IFERROR(100*_xlfn.RRI(6,I58,I64),"..")</f>
        <v>-1.9956938917694123</v>
      </c>
      <c r="J80" s="60"/>
    </row>
    <row r="81" spans="1:10" x14ac:dyDescent="0.25">
      <c r="A81" s="24" t="s">
        <v>558</v>
      </c>
      <c r="B81" s="60">
        <f t="shared" ref="B81:H81" si="21">IFERROR(100*_xlfn.RRI(6,B53,B59),"..")</f>
        <v>1.1250215874071046</v>
      </c>
      <c r="C81" s="60">
        <f t="shared" si="21"/>
        <v>-2.0337290158306875</v>
      </c>
      <c r="D81" s="60">
        <f t="shared" si="21"/>
        <v>1.5327697356632086</v>
      </c>
      <c r="E81" s="60">
        <f t="shared" si="21"/>
        <v>1.7863141155150419</v>
      </c>
      <c r="F81" s="60">
        <f t="shared" si="21"/>
        <v>-1.641199966907303</v>
      </c>
      <c r="G81" s="60">
        <f t="shared" si="21"/>
        <v>-3.1260544854964878</v>
      </c>
      <c r="H81" s="60">
        <f t="shared" si="21"/>
        <v>-2.8068181008137127</v>
      </c>
      <c r="I81" s="60">
        <f t="shared" ref="I81" si="22">IFERROR(100*_xlfn.RRI(6,I53,I59),"..")</f>
        <v>-1.9034976933137271</v>
      </c>
      <c r="J81" s="60"/>
    </row>
    <row r="82" spans="1:10" x14ac:dyDescent="0.25">
      <c r="A82" s="24" t="s">
        <v>579</v>
      </c>
      <c r="B82" s="60">
        <f t="shared" ref="B82:H82" si="23">IFERROR(100*_xlfn.RRI(5,B59,B64),"..")</f>
        <v>2.4992669081010943</v>
      </c>
      <c r="C82" s="60">
        <f t="shared" si="23"/>
        <v>-0.77444820341550091</v>
      </c>
      <c r="D82" s="60">
        <f t="shared" si="23"/>
        <v>1.1891176560135053</v>
      </c>
      <c r="E82" s="60">
        <f t="shared" si="23"/>
        <v>1.4075519862518426</v>
      </c>
      <c r="F82" s="60">
        <f t="shared" si="23"/>
        <v>-2.1213757462896665</v>
      </c>
      <c r="G82" s="60">
        <f t="shared" si="23"/>
        <v>-3.2715903438915284</v>
      </c>
      <c r="H82" s="60">
        <f t="shared" si="23"/>
        <v>-3.0201347704186587</v>
      </c>
      <c r="I82" s="60">
        <f t="shared" ref="I82" si="24">IFERROR(100*_xlfn.RRI(5,I59,I64),"..")</f>
        <v>-4.9020607204410371</v>
      </c>
      <c r="J82" s="60"/>
    </row>
    <row r="83" spans="1:10" x14ac:dyDescent="0.25">
      <c r="A83" s="24" t="s">
        <v>466</v>
      </c>
      <c r="B83" s="60">
        <f t="shared" ref="B83:H83" si="25">IFERROR(100*_xlfn.RRI(43,B21,B64),"..")</f>
        <v>4.2941155459436997</v>
      </c>
      <c r="C83" s="60">
        <f t="shared" si="25"/>
        <v>-1.1901877843492614</v>
      </c>
      <c r="D83" s="60">
        <f t="shared" si="25"/>
        <v>1.7433894244991865</v>
      </c>
      <c r="E83" s="60">
        <f t="shared" si="25"/>
        <v>1.8276891572479137</v>
      </c>
      <c r="F83" s="60">
        <f t="shared" si="25"/>
        <v>0.65154437744425753</v>
      </c>
      <c r="G83" s="60">
        <f t="shared" si="25"/>
        <v>-1.073136105678052</v>
      </c>
      <c r="H83" s="60">
        <f t="shared" si="25"/>
        <v>-1.892710206620607</v>
      </c>
      <c r="I83" s="60">
        <f t="shared" ref="I83" si="26">IFERROR(100*_xlfn.RRI(43,I21,I64),"..")</f>
        <v>-2.1850800508519175</v>
      </c>
      <c r="J83" s="60"/>
    </row>
    <row r="84" spans="1:10" s="91" customFormat="1" x14ac:dyDescent="0.25">
      <c r="A84" s="91" t="s">
        <v>727</v>
      </c>
      <c r="B84" s="60">
        <f t="shared" ref="B84:H84" si="27">IFERROR(100*_xlfn.RRI(38,B21,B59),"..")</f>
        <v>4.5326078624130073</v>
      </c>
      <c r="C84" s="60">
        <f t="shared" si="27"/>
        <v>-1.2447605269356732</v>
      </c>
      <c r="D84" s="60">
        <f t="shared" si="27"/>
        <v>1.8165455860598367</v>
      </c>
      <c r="E84" s="60">
        <f t="shared" si="27"/>
        <v>1.8830997933848126</v>
      </c>
      <c r="F84" s="60">
        <f t="shared" si="27"/>
        <v>1.0222032318538243</v>
      </c>
      <c r="G84" s="60">
        <f t="shared" si="27"/>
        <v>-0.78017020675150706</v>
      </c>
      <c r="H84" s="60">
        <f t="shared" si="27"/>
        <v>-1.7433923938782181</v>
      </c>
      <c r="I84" s="60">
        <f t="shared" ref="I84" si="28">IFERROR(100*_xlfn.RRI(38,I21,I59),"..")</f>
        <v>-1.8218508856702842</v>
      </c>
      <c r="J84" s="60"/>
    </row>
    <row r="85" spans="1:10" s="105" customFormat="1" x14ac:dyDescent="0.25">
      <c r="B85" s="60"/>
      <c r="C85" s="60"/>
      <c r="D85" s="60"/>
      <c r="E85" s="60"/>
      <c r="F85" s="60"/>
      <c r="G85" s="60"/>
      <c r="H85" s="60"/>
      <c r="I85" s="60"/>
      <c r="J85" s="60"/>
    </row>
    <row r="86" spans="1:10" x14ac:dyDescent="0.25">
      <c r="A86" s="5" t="s">
        <v>599</v>
      </c>
      <c r="B86" s="60"/>
      <c r="C86" s="60"/>
      <c r="D86" s="60"/>
      <c r="E86" s="60"/>
      <c r="F86" s="60"/>
      <c r="G86" s="60"/>
      <c r="H86" s="60"/>
      <c r="I86" s="60"/>
      <c r="J86" s="60"/>
    </row>
    <row r="87" spans="1:10" x14ac:dyDescent="0.25">
      <c r="A87" s="24" t="s">
        <v>580</v>
      </c>
      <c r="B87" s="60">
        <f t="shared" ref="B87:H87" si="29">IFERROR(100*_xlfn.RRI(10,B54,B64),"..")</f>
        <v>1.8279207593641988</v>
      </c>
      <c r="C87" s="60">
        <f t="shared" si="29"/>
        <v>-1.7827862091409852</v>
      </c>
      <c r="D87" s="60">
        <f t="shared" si="29"/>
        <v>1.644378985315198</v>
      </c>
      <c r="E87" s="60">
        <f t="shared" si="29"/>
        <v>1.8648887303598594</v>
      </c>
      <c r="F87" s="60">
        <f t="shared" si="29"/>
        <v>-1.4459344696070242</v>
      </c>
      <c r="G87" s="60">
        <f t="shared" si="29"/>
        <v>-3.0403190867727914</v>
      </c>
      <c r="H87" s="60">
        <f t="shared" si="29"/>
        <v>-2.4383800176555503</v>
      </c>
      <c r="I87" s="60">
        <f t="shared" ref="I87" si="30">IFERROR(100*_xlfn.RRI(10,I54,I64),"..")</f>
        <v>-3.0076585722750071</v>
      </c>
      <c r="J87" s="60"/>
    </row>
    <row r="88" spans="1:10" x14ac:dyDescent="0.25">
      <c r="A88" s="24" t="s">
        <v>587</v>
      </c>
      <c r="B88" s="60">
        <f t="shared" ref="B88:H88" si="31">IFERROR(100*_xlfn.RRI(12,B52,B64),"..")</f>
        <v>1.9511522467678732</v>
      </c>
      <c r="C88" s="60">
        <f t="shared" si="31"/>
        <v>-1.3679654308352607</v>
      </c>
      <c r="D88" s="60">
        <f t="shared" si="31"/>
        <v>1.523015689259366</v>
      </c>
      <c r="E88" s="60">
        <f t="shared" si="31"/>
        <v>1.6813500037778262</v>
      </c>
      <c r="F88" s="60">
        <f t="shared" si="31"/>
        <v>-0.75240426837864804</v>
      </c>
      <c r="G88" s="60">
        <f t="shared" si="31"/>
        <v>-2.2412848379155581</v>
      </c>
      <c r="H88" s="60">
        <f t="shared" si="31"/>
        <v>-1.8516895780447573</v>
      </c>
      <c r="I88" s="60">
        <f t="shared" ref="I88" si="32">IFERROR(100*_xlfn.RRI(12,I52,I64),"..")</f>
        <v>-1.7954600196392057</v>
      </c>
      <c r="J88" s="60"/>
    </row>
    <row r="89" spans="1:10" x14ac:dyDescent="0.25">
      <c r="A89" s="24" t="s">
        <v>583</v>
      </c>
      <c r="B89" s="60">
        <f t="shared" ref="B89:H89" si="33">IFERROR(100*_xlfn.RRI(7,B46,B53),"..")</f>
        <v>3.8128903663800839</v>
      </c>
      <c r="C89" s="60">
        <f t="shared" si="33"/>
        <v>-1.2434470539469888</v>
      </c>
      <c r="D89" s="60">
        <f t="shared" si="33"/>
        <v>2.4270175628565926</v>
      </c>
      <c r="E89" s="60">
        <f t="shared" si="33"/>
        <v>2.5428893333940383</v>
      </c>
      <c r="F89" s="60">
        <f t="shared" si="33"/>
        <v>1.1641842642345024</v>
      </c>
      <c r="G89" s="60">
        <f t="shared" si="33"/>
        <v>-1.2329103479432391</v>
      </c>
      <c r="H89" s="60">
        <f t="shared" si="33"/>
        <v>0.238384434731298</v>
      </c>
      <c r="I89" s="60">
        <f t="shared" ref="I89" si="34">IFERROR(100*_xlfn.RRI(7,I46,I53),"..")</f>
        <v>1.1858478462444477</v>
      </c>
      <c r="J89" s="60"/>
    </row>
    <row r="90" spans="1:10" x14ac:dyDescent="0.25">
      <c r="A90" s="24" t="s">
        <v>588</v>
      </c>
      <c r="B90" s="60">
        <f t="shared" ref="B90:H90" si="35">IFERROR(100*_xlfn.RRI(9,B44,B53),"..")</f>
        <v>2.5819274918585489</v>
      </c>
      <c r="C90" s="60">
        <f t="shared" si="35"/>
        <v>-2.5771973100262469</v>
      </c>
      <c r="D90" s="60">
        <f t="shared" si="35"/>
        <v>2.7430097845158485</v>
      </c>
      <c r="E90" s="60">
        <f t="shared" si="35"/>
        <v>2.8604256035969833</v>
      </c>
      <c r="F90" s="60">
        <f t="shared" si="35"/>
        <v>1.4804338928822158</v>
      </c>
      <c r="G90" s="60">
        <f t="shared" si="35"/>
        <v>-1.2288679242331568</v>
      </c>
      <c r="H90" s="60">
        <f t="shared" si="35"/>
        <v>0.27934411983625562</v>
      </c>
      <c r="I90" s="60">
        <f t="shared" ref="I90" si="36">IFERROR(100*_xlfn.RRI(9,I44,I53),"..")</f>
        <v>0.45000436267985666</v>
      </c>
      <c r="J90" s="60"/>
    </row>
    <row r="91" spans="1:10" x14ac:dyDescent="0.25">
      <c r="A91" s="24" t="s">
        <v>584</v>
      </c>
      <c r="B91" s="60">
        <f t="shared" ref="B91:H91" si="37">IFERROR(100*_xlfn.RRI(10,B35,B45),"..")</f>
        <v>3.798861438987311</v>
      </c>
      <c r="C91" s="60">
        <f t="shared" si="37"/>
        <v>-0.25403953833952331</v>
      </c>
      <c r="D91" s="60">
        <f t="shared" si="37"/>
        <v>1.9354559290340134</v>
      </c>
      <c r="E91" s="60">
        <f t="shared" si="37"/>
        <v>1.7703254242732447</v>
      </c>
      <c r="F91" s="60">
        <f t="shared" si="37"/>
        <v>3.8929117632619414</v>
      </c>
      <c r="G91" s="60">
        <f t="shared" si="37"/>
        <v>1.9202894776775947</v>
      </c>
      <c r="H91" s="60">
        <f t="shared" si="37"/>
        <v>-8.2953602606561372E-2</v>
      </c>
      <c r="I91" s="60">
        <f t="shared" ref="I91" si="38">IFERROR(100*_xlfn.RRI(10,I35,I45),"..")</f>
        <v>-1.8746261507243567</v>
      </c>
      <c r="J91" s="60"/>
    </row>
    <row r="92" spans="1:10" x14ac:dyDescent="0.25">
      <c r="A92" s="24" t="s">
        <v>591</v>
      </c>
      <c r="B92" s="60">
        <f t="shared" ref="B92:H92" si="39">IFERROR(100*_xlfn.RRI(12,B33,B45),"..")</f>
        <v>3.810518868075019</v>
      </c>
      <c r="C92" s="60">
        <f t="shared" si="39"/>
        <v>-0.61898807972119441</v>
      </c>
      <c r="D92" s="60">
        <f t="shared" si="39"/>
        <v>1.5699234644675597</v>
      </c>
      <c r="E92" s="60">
        <f t="shared" si="39"/>
        <v>1.3826487597159431</v>
      </c>
      <c r="F92" s="60">
        <f t="shared" si="39"/>
        <v>3.8889698914225335</v>
      </c>
      <c r="G92" s="60">
        <f t="shared" si="39"/>
        <v>2.2832019045148089</v>
      </c>
      <c r="H92" s="60">
        <f t="shared" si="39"/>
        <v>-0.30631301082554296</v>
      </c>
      <c r="I92" s="60">
        <f t="shared" ref="I92" si="40">IFERROR(100*_xlfn.RRI(12,I33,I45),"..")</f>
        <v>-1.4935996164587517</v>
      </c>
      <c r="J92" s="60"/>
    </row>
    <row r="93" spans="1:10" x14ac:dyDescent="0.25">
      <c r="A93" s="24" t="s">
        <v>585</v>
      </c>
      <c r="B93" s="60">
        <f t="shared" ref="B93:H93" si="41">IFERROR(100*_xlfn.RRI(7,B27,B34),"..")</f>
        <v>9.1683674048470323</v>
      </c>
      <c r="C93" s="60">
        <f t="shared" si="41"/>
        <v>1.362422498813487</v>
      </c>
      <c r="D93" s="60">
        <f t="shared" si="41"/>
        <v>3.0142507073140701</v>
      </c>
      <c r="E93" s="60">
        <f t="shared" si="41"/>
        <v>2.8990115294357466</v>
      </c>
      <c r="F93" s="60">
        <f t="shared" si="41"/>
        <v>4.5648524712640359</v>
      </c>
      <c r="G93" s="60">
        <f t="shared" si="41"/>
        <v>1.5052303475521445</v>
      </c>
      <c r="H93" s="60">
        <f t="shared" si="41"/>
        <v>2.2174661930155048</v>
      </c>
      <c r="I93" s="60">
        <f t="shared" ref="I93" si="42">IFERROR(100*_xlfn.RRI(7,I27,I34),"..")</f>
        <v>2.4999198260953648</v>
      </c>
      <c r="J93" s="60"/>
    </row>
    <row r="94" spans="1:10" x14ac:dyDescent="0.25">
      <c r="A94" s="24" t="s">
        <v>589</v>
      </c>
      <c r="B94" s="60">
        <f t="shared" ref="B94:H94" si="43">IFERROR(100*_xlfn.RRI(9,B25,B34),"..")</f>
        <v>8.5806030749198356</v>
      </c>
      <c r="C94" s="60">
        <f t="shared" si="43"/>
        <v>0.21132751176520248</v>
      </c>
      <c r="D94" s="60">
        <f t="shared" si="43"/>
        <v>1.9267500108995028</v>
      </c>
      <c r="E94" s="60">
        <f t="shared" si="43"/>
        <v>1.8582736963777879</v>
      </c>
      <c r="F94" s="60">
        <f t="shared" si="43"/>
        <v>2.8331207687271265</v>
      </c>
      <c r="G94" s="60">
        <f t="shared" si="43"/>
        <v>0.88923737657748969</v>
      </c>
      <c r="H94" s="60">
        <f t="shared" si="43"/>
        <v>0.68898173628091364</v>
      </c>
      <c r="I94" s="60">
        <f t="shared" ref="I94" si="44">IFERROR(100*_xlfn.RRI(9,I25,I34),"..")</f>
        <v>0.73152133429803534</v>
      </c>
      <c r="J94" s="60"/>
    </row>
    <row r="95" spans="1:10" x14ac:dyDescent="0.25">
      <c r="A95" s="24" t="s">
        <v>586</v>
      </c>
      <c r="B95" s="60">
        <f t="shared" ref="B95:H95" si="45">IFERROR(100*_xlfn.RRI(4,B22,B26),"..")</f>
        <v>6.9707989137163473</v>
      </c>
      <c r="C95" s="60">
        <f t="shared" si="45"/>
        <v>-4.4762521287813435</v>
      </c>
      <c r="D95" s="60">
        <f t="shared" si="45"/>
        <v>2.2071182224690178</v>
      </c>
      <c r="E95" s="60">
        <f t="shared" si="45"/>
        <v>1.9133989680512054</v>
      </c>
      <c r="F95" s="60">
        <f t="shared" si="45"/>
        <v>6.6418854921078241</v>
      </c>
      <c r="G95" s="60">
        <f t="shared" si="45"/>
        <v>4.3390004011128358</v>
      </c>
      <c r="H95" s="60">
        <f t="shared" si="45"/>
        <v>-0.28103322332609926</v>
      </c>
      <c r="I95" s="60">
        <f t="shared" ref="I95" si="46">IFERROR(100*_xlfn.RRI(4,I22,I26),"..")</f>
        <v>-0.37807860178399322</v>
      </c>
      <c r="J95" s="60"/>
    </row>
    <row r="96" spans="1:10" x14ac:dyDescent="0.25">
      <c r="A96" s="24" t="s">
        <v>590</v>
      </c>
      <c r="B96" s="60">
        <f t="shared" ref="B96:H96" si="47">IFERROR(100*_xlfn.RRI(6,B20,B26),"..")</f>
        <v>7.6618812148187665</v>
      </c>
      <c r="C96" s="60">
        <f t="shared" si="47"/>
        <v>-4.108739096628133</v>
      </c>
      <c r="D96" s="60" t="str">
        <f t="shared" si="47"/>
        <v>..</v>
      </c>
      <c r="E96" s="60" t="str">
        <f t="shared" si="47"/>
        <v>..</v>
      </c>
      <c r="F96" s="60" t="str">
        <f t="shared" si="47"/>
        <v>..</v>
      </c>
      <c r="G96" s="60" t="str">
        <f t="shared" si="47"/>
        <v>..</v>
      </c>
      <c r="H96" s="60" t="str">
        <f t="shared" si="47"/>
        <v>..</v>
      </c>
      <c r="I96" s="60" t="str">
        <f t="shared" ref="I96" si="48">IFERROR(100*_xlfn.RRI(6,I20,I26),"..")</f>
        <v>..</v>
      </c>
      <c r="J96" s="60"/>
    </row>
    <row r="97" spans="1:13" x14ac:dyDescent="0.25">
      <c r="A97" s="5"/>
      <c r="B97" s="60"/>
      <c r="C97" s="60"/>
      <c r="D97" s="60"/>
      <c r="E97" s="60"/>
      <c r="F97" s="60"/>
      <c r="G97" s="60"/>
      <c r="H97" s="60"/>
      <c r="I97" s="60"/>
      <c r="J97" s="60"/>
    </row>
    <row r="98" spans="1:13" x14ac:dyDescent="0.25">
      <c r="A98" s="5" t="s">
        <v>601</v>
      </c>
      <c r="B98" s="56"/>
      <c r="C98" s="56"/>
      <c r="D98" s="56"/>
      <c r="E98" s="56"/>
      <c r="F98" s="56"/>
      <c r="G98" s="56"/>
      <c r="H98" s="56"/>
      <c r="I98" s="56"/>
      <c r="J98" s="56"/>
    </row>
    <row r="99" spans="1:13" x14ac:dyDescent="0.25">
      <c r="A99" s="24" t="s">
        <v>500</v>
      </c>
      <c r="B99" s="60">
        <f t="shared" ref="B99:H99" si="49">IFERROR(100*_xlfn.RRI(20,B6,B26),"..")</f>
        <v>7.2951115862642135</v>
      </c>
      <c r="C99" s="60">
        <f t="shared" si="49"/>
        <v>-3.6460065939145303</v>
      </c>
      <c r="D99" s="60" t="str">
        <f t="shared" si="49"/>
        <v>..</v>
      </c>
      <c r="E99" s="60" t="str">
        <f t="shared" si="49"/>
        <v>..</v>
      </c>
      <c r="F99" s="60" t="str">
        <f t="shared" si="49"/>
        <v>..</v>
      </c>
      <c r="G99" s="60" t="str">
        <f t="shared" si="49"/>
        <v>..</v>
      </c>
      <c r="H99" s="60" t="str">
        <f t="shared" si="49"/>
        <v>..</v>
      </c>
      <c r="I99" s="60" t="str">
        <f t="shared" ref="I99" si="50">IFERROR(100*_xlfn.RRI(20,I6,I26),"..")</f>
        <v>..</v>
      </c>
      <c r="J99" s="60"/>
    </row>
    <row r="100" spans="1:13" x14ac:dyDescent="0.25">
      <c r="A100" s="24" t="s">
        <v>501</v>
      </c>
      <c r="B100" s="60">
        <f t="shared" ref="B100:H100" si="51">IFERROR(100*_xlfn.RRI(19,B26,B45),"..")</f>
        <v>5.7295616846435582</v>
      </c>
      <c r="C100" s="60">
        <f t="shared" si="51"/>
        <v>0.13341932707171544</v>
      </c>
      <c r="D100" s="60">
        <f t="shared" si="51"/>
        <v>1.718617929354016</v>
      </c>
      <c r="E100" s="60">
        <f t="shared" si="51"/>
        <v>1.618683296945389</v>
      </c>
      <c r="F100" s="60">
        <f t="shared" si="51"/>
        <v>2.9187765388356102</v>
      </c>
      <c r="G100" s="60">
        <f t="shared" si="51"/>
        <v>1.1798809636945018</v>
      </c>
      <c r="H100" s="60">
        <f t="shared" si="51"/>
        <v>-0.5201734544300729</v>
      </c>
      <c r="I100" s="60">
        <f t="shared" ref="I100" si="52">IFERROR(100*_xlfn.RRI(19,I26,I45),"..")</f>
        <v>-1.622737483463188</v>
      </c>
      <c r="J100" s="60"/>
    </row>
    <row r="101" spans="1:13" x14ac:dyDescent="0.25">
      <c r="A101" s="24" t="s">
        <v>526</v>
      </c>
      <c r="B101" s="60">
        <f t="shared" ref="B101:H101" si="53">IFERROR(100*_xlfn.RRI(14,B42,B56),"..")</f>
        <v>2.4724811506128708</v>
      </c>
      <c r="C101" s="60">
        <f t="shared" si="53"/>
        <v>-2.1075460148740288</v>
      </c>
      <c r="D101" s="60">
        <f t="shared" si="53"/>
        <v>2.6142180739720189</v>
      </c>
      <c r="E101" s="60">
        <f t="shared" si="53"/>
        <v>2.7427686574149401</v>
      </c>
      <c r="F101" s="60">
        <f t="shared" si="53"/>
        <v>1.2035699235390496</v>
      </c>
      <c r="G101" s="60">
        <f t="shared" si="53"/>
        <v>-1.3747102272085421</v>
      </c>
      <c r="H101" s="60">
        <f t="shared" si="53"/>
        <v>-0.75932356688740432</v>
      </c>
      <c r="I101" s="60">
        <f t="shared" ref="I101" si="54">IFERROR(100*_xlfn.RRI(14,I42,I56),"..")</f>
        <v>-1.4521700414407923</v>
      </c>
      <c r="J101" s="60"/>
    </row>
    <row r="102" spans="1:13" x14ac:dyDescent="0.25">
      <c r="A102" s="24" t="s">
        <v>558</v>
      </c>
      <c r="B102" s="60">
        <f t="shared" ref="B102:H102" si="55">IFERROR(100*_xlfn.RRI(6,B53,B59),"..")</f>
        <v>1.1250215874071046</v>
      </c>
      <c r="C102" s="60">
        <f t="shared" si="55"/>
        <v>-2.0337290158306875</v>
      </c>
      <c r="D102" s="60">
        <f t="shared" si="55"/>
        <v>1.5327697356632086</v>
      </c>
      <c r="E102" s="60">
        <f t="shared" si="55"/>
        <v>1.7863141155150419</v>
      </c>
      <c r="F102" s="60">
        <f t="shared" si="55"/>
        <v>-1.641199966907303</v>
      </c>
      <c r="G102" s="60">
        <f t="shared" si="55"/>
        <v>-3.1260544854964878</v>
      </c>
      <c r="H102" s="60">
        <f t="shared" si="55"/>
        <v>-2.8068181008137127</v>
      </c>
      <c r="I102" s="60">
        <f t="shared" ref="I102" si="56">IFERROR(100*_xlfn.RRI(6,I53,I59),"..")</f>
        <v>-1.9034976933137271</v>
      </c>
      <c r="J102" s="60"/>
    </row>
    <row r="103" spans="1:13" x14ac:dyDescent="0.25">
      <c r="A103" s="24" t="s">
        <v>579</v>
      </c>
      <c r="B103" s="60">
        <f t="shared" ref="B103:H103" si="57">IFERROR(100*_xlfn.RRI(5,B59,B64),"..")</f>
        <v>2.4992669081010943</v>
      </c>
      <c r="C103" s="60">
        <f t="shared" si="57"/>
        <v>-0.77444820341550091</v>
      </c>
      <c r="D103" s="60">
        <f t="shared" si="57"/>
        <v>1.1891176560135053</v>
      </c>
      <c r="E103" s="60">
        <f t="shared" si="57"/>
        <v>1.4075519862518426</v>
      </c>
      <c r="F103" s="60">
        <f t="shared" si="57"/>
        <v>-2.1213757462896665</v>
      </c>
      <c r="G103" s="60">
        <f t="shared" si="57"/>
        <v>-3.2715903438915284</v>
      </c>
      <c r="H103" s="60">
        <f t="shared" si="57"/>
        <v>-3.0201347704186587</v>
      </c>
      <c r="I103" s="60">
        <f t="shared" ref="I103" si="58">IFERROR(100*_xlfn.RRI(5,I59,I64),"..")</f>
        <v>-4.9020607204410371</v>
      </c>
      <c r="J103" s="60"/>
    </row>
    <row r="104" spans="1:13" x14ac:dyDescent="0.25">
      <c r="A104" s="24" t="s">
        <v>658</v>
      </c>
      <c r="B104" s="24"/>
      <c r="H104" s="105"/>
      <c r="I104" s="105"/>
    </row>
    <row r="105" spans="1:13" x14ac:dyDescent="0.25">
      <c r="A105" s="105" t="s">
        <v>453</v>
      </c>
      <c r="B105" s="60">
        <f t="shared" ref="B105:H105" si="59">IFERROR(100*_xlfn.RRI(38,B26,B64),"..")</f>
        <v>3.9824958827656465</v>
      </c>
      <c r="C105" s="60">
        <f t="shared" si="59"/>
        <v>-0.75413367687154897</v>
      </c>
      <c r="D105" s="60">
        <f t="shared" si="59"/>
        <v>1.7613881014587829</v>
      </c>
      <c r="E105" s="60">
        <f t="shared" si="59"/>
        <v>1.7986717682444198</v>
      </c>
      <c r="F105" s="60">
        <f t="shared" si="59"/>
        <v>1.2015020477796678</v>
      </c>
      <c r="G105" s="60">
        <f t="shared" si="59"/>
        <v>-0.55019498468407146</v>
      </c>
      <c r="H105" s="60">
        <f t="shared" si="59"/>
        <v>-1.0860172906607013</v>
      </c>
      <c r="I105" s="60">
        <f t="shared" ref="I105" si="60">IFERROR(100*_xlfn.RRI(38,I26,I64),"..")</f>
        <v>-1.6356908907537826</v>
      </c>
      <c r="J105" s="60"/>
    </row>
    <row r="106" spans="1:13" x14ac:dyDescent="0.25">
      <c r="B106" s="24"/>
    </row>
    <row r="107" spans="1:13" s="105" customFormat="1" ht="30" x14ac:dyDescent="0.25">
      <c r="A107" s="153" t="s">
        <v>893</v>
      </c>
      <c r="B107" s="178"/>
      <c r="C107" s="178"/>
      <c r="D107" s="178"/>
      <c r="E107" s="178"/>
      <c r="F107" s="151"/>
      <c r="G107" s="164"/>
      <c r="H107" s="164"/>
      <c r="I107" s="164"/>
      <c r="J107" s="151"/>
      <c r="K107" s="151"/>
      <c r="L107" s="151"/>
      <c r="M107" s="151"/>
    </row>
    <row r="108" spans="1:13" s="105" customFormat="1" ht="31.5" customHeight="1" x14ac:dyDescent="0.25">
      <c r="A108" s="162"/>
      <c r="B108" s="178" t="s">
        <v>894</v>
      </c>
      <c r="C108" s="178"/>
      <c r="D108" s="178"/>
      <c r="E108" s="178"/>
      <c r="F108" s="151"/>
      <c r="G108" s="164"/>
      <c r="H108" s="164"/>
      <c r="I108" s="164"/>
      <c r="J108" s="151"/>
      <c r="K108" s="151"/>
      <c r="L108" s="151"/>
      <c r="M108" s="151"/>
    </row>
    <row r="109" spans="1:13" s="107" customFormat="1" ht="31.5" customHeight="1" x14ac:dyDescent="0.25">
      <c r="A109" s="162"/>
      <c r="B109" s="178" t="s">
        <v>895</v>
      </c>
      <c r="C109" s="178"/>
      <c r="D109" s="178"/>
      <c r="E109" s="178"/>
    </row>
    <row r="110" spans="1:13" s="104" customFormat="1" ht="14.25" customHeight="1" x14ac:dyDescent="0.25">
      <c r="A110" s="151"/>
      <c r="B110" s="178"/>
      <c r="C110" s="178"/>
      <c r="D110" s="178"/>
      <c r="E110" s="178"/>
    </row>
    <row r="111" spans="1:13" s="105" customFormat="1" ht="30" x14ac:dyDescent="0.25">
      <c r="A111" s="153" t="s">
        <v>1107</v>
      </c>
      <c r="B111" s="178"/>
      <c r="C111" s="178"/>
      <c r="D111" s="178"/>
      <c r="E111" s="178"/>
      <c r="F111" s="104"/>
      <c r="G111" s="164"/>
      <c r="H111" s="164"/>
      <c r="I111" s="164"/>
      <c r="J111" s="104"/>
      <c r="K111" s="104"/>
      <c r="L111" s="104"/>
      <c r="M111" s="104"/>
    </row>
    <row r="112" spans="1:13" s="105" customFormat="1" ht="35.25" customHeight="1" x14ac:dyDescent="0.25">
      <c r="A112" s="162"/>
      <c r="B112" s="178" t="s">
        <v>909</v>
      </c>
      <c r="C112" s="178"/>
      <c r="D112" s="178"/>
      <c r="E112" s="178"/>
      <c r="F112" s="54"/>
      <c r="G112" s="164"/>
      <c r="H112" s="164"/>
      <c r="I112" s="164"/>
    </row>
    <row r="113" spans="1:9" s="105" customFormat="1" ht="35.25" customHeight="1" x14ac:dyDescent="0.25">
      <c r="A113" s="162"/>
      <c r="B113" s="178" t="s">
        <v>855</v>
      </c>
      <c r="C113" s="178"/>
      <c r="D113" s="178"/>
      <c r="E113" s="178"/>
      <c r="F113" s="54"/>
      <c r="G113" s="164"/>
      <c r="H113" s="164"/>
      <c r="I113" s="164"/>
    </row>
    <row r="114" spans="1:9" s="105" customFormat="1" ht="46.5" customHeight="1" x14ac:dyDescent="0.25">
      <c r="A114" s="162"/>
      <c r="B114" s="178" t="s">
        <v>856</v>
      </c>
      <c r="C114" s="178"/>
      <c r="D114" s="178"/>
      <c r="E114" s="178"/>
      <c r="F114" s="54"/>
      <c r="G114" s="164"/>
      <c r="H114" s="164"/>
      <c r="I114" s="164"/>
    </row>
    <row r="115" spans="1:9" s="105" customFormat="1" ht="14.25" customHeight="1" x14ac:dyDescent="0.25">
      <c r="A115" s="162"/>
      <c r="B115" s="178"/>
      <c r="C115" s="178"/>
      <c r="D115" s="178"/>
      <c r="E115" s="178"/>
      <c r="F115" s="54"/>
      <c r="G115" s="164"/>
      <c r="H115" s="164"/>
      <c r="I115" s="164"/>
    </row>
    <row r="116" spans="1:9" s="105" customFormat="1" ht="19.5" customHeight="1" x14ac:dyDescent="0.25">
      <c r="A116" s="153" t="s">
        <v>857</v>
      </c>
      <c r="B116" s="178"/>
      <c r="C116" s="178"/>
      <c r="D116" s="178"/>
      <c r="E116" s="178"/>
      <c r="F116" s="54"/>
      <c r="G116" s="164"/>
      <c r="H116" s="164"/>
      <c r="I116" s="164"/>
    </row>
    <row r="117" spans="1:9" s="105" customFormat="1" ht="14.25" customHeight="1" x14ac:dyDescent="0.25">
      <c r="A117" s="162"/>
      <c r="B117" s="178" t="s">
        <v>858</v>
      </c>
      <c r="C117" s="178"/>
      <c r="D117" s="178"/>
      <c r="E117" s="178"/>
      <c r="F117" s="54"/>
      <c r="G117" s="164"/>
      <c r="H117" s="164"/>
      <c r="I117" s="164"/>
    </row>
    <row r="118" spans="1:9" s="105" customFormat="1" ht="14.25" customHeight="1" x14ac:dyDescent="0.25">
      <c r="A118" s="162"/>
      <c r="B118" s="178" t="s">
        <v>859</v>
      </c>
      <c r="C118" s="178"/>
      <c r="D118" s="178"/>
      <c r="E118" s="178"/>
      <c r="F118" s="54"/>
      <c r="G118" s="164"/>
      <c r="H118" s="164"/>
      <c r="I118" s="164"/>
    </row>
    <row r="119" spans="1:9" s="105" customFormat="1" ht="14.25" customHeight="1" x14ac:dyDescent="0.25">
      <c r="A119" s="162"/>
      <c r="B119" s="178" t="s">
        <v>860</v>
      </c>
      <c r="C119" s="178"/>
      <c r="D119" s="178"/>
      <c r="E119" s="178"/>
      <c r="F119" s="54"/>
      <c r="G119" s="164"/>
      <c r="H119" s="164"/>
      <c r="I119" s="164"/>
    </row>
    <row r="120" spans="1:9" s="105" customFormat="1" ht="32.25" customHeight="1" x14ac:dyDescent="0.25">
      <c r="A120" s="162"/>
      <c r="B120" s="178" t="s">
        <v>861</v>
      </c>
      <c r="C120" s="178"/>
      <c r="D120" s="178"/>
      <c r="E120" s="178"/>
      <c r="F120" s="54"/>
      <c r="G120" s="164"/>
      <c r="H120" s="164"/>
      <c r="I120" s="164"/>
    </row>
    <row r="121" spans="1:9" x14ac:dyDescent="0.25">
      <c r="A121" s="4"/>
      <c r="B121" s="178" t="s">
        <v>858</v>
      </c>
      <c r="C121" s="178"/>
      <c r="D121" s="178"/>
      <c r="E121" s="178"/>
    </row>
    <row r="122" spans="1:9" x14ac:dyDescent="0.25">
      <c r="A122" s="4"/>
      <c r="B122" s="178" t="s">
        <v>859</v>
      </c>
      <c r="C122" s="178"/>
      <c r="D122" s="178"/>
      <c r="E122" s="178"/>
    </row>
    <row r="123" spans="1:9" x14ac:dyDescent="0.25">
      <c r="A123" s="4"/>
      <c r="B123" s="178" t="s">
        <v>860</v>
      </c>
      <c r="C123" s="178"/>
      <c r="D123" s="178"/>
      <c r="E123" s="178"/>
    </row>
    <row r="124" spans="1:9" x14ac:dyDescent="0.25">
      <c r="A124" s="4"/>
      <c r="B124" s="178" t="s">
        <v>861</v>
      </c>
      <c r="C124" s="178"/>
      <c r="D124" s="178"/>
      <c r="E124" s="178"/>
    </row>
    <row r="125" spans="1:9" x14ac:dyDescent="0.25">
      <c r="A125" s="4"/>
      <c r="B125" s="4"/>
      <c r="C125" s="4"/>
      <c r="D125" s="4"/>
      <c r="E125" s="4"/>
    </row>
    <row r="126" spans="1:9" x14ac:dyDescent="0.25">
      <c r="A126" s="164"/>
      <c r="B126" s="164"/>
      <c r="C126" s="164"/>
      <c r="D126" s="164"/>
      <c r="E126" s="164"/>
    </row>
    <row r="127" spans="1:9" x14ac:dyDescent="0.25">
      <c r="A127" s="164"/>
      <c r="B127" s="21"/>
      <c r="C127" s="21"/>
      <c r="D127" s="21"/>
      <c r="E127" s="21"/>
    </row>
    <row r="128" spans="1:9" x14ac:dyDescent="0.25">
      <c r="A128" s="164"/>
      <c r="B128" s="164"/>
      <c r="C128" s="164"/>
      <c r="D128" s="164"/>
      <c r="E128" s="164"/>
    </row>
    <row r="129" spans="1:5" x14ac:dyDescent="0.25">
      <c r="A129" s="164"/>
      <c r="B129" s="164"/>
      <c r="C129" s="164"/>
      <c r="D129" s="164"/>
      <c r="E129" s="164"/>
    </row>
    <row r="130" spans="1:5" x14ac:dyDescent="0.25">
      <c r="A130" s="164"/>
      <c r="B130" s="164"/>
      <c r="C130" s="164"/>
      <c r="D130" s="164"/>
      <c r="E130" s="164"/>
    </row>
    <row r="131" spans="1:5" x14ac:dyDescent="0.25">
      <c r="A131" s="164"/>
      <c r="B131" s="164"/>
      <c r="C131" s="164"/>
      <c r="D131" s="164"/>
      <c r="E131" s="164"/>
    </row>
    <row r="132" spans="1:5" x14ac:dyDescent="0.25">
      <c r="A132" s="164"/>
      <c r="B132" s="164"/>
      <c r="C132" s="164"/>
      <c r="D132" s="164"/>
      <c r="E132" s="164"/>
    </row>
    <row r="133" spans="1:5" x14ac:dyDescent="0.25">
      <c r="A133" s="164"/>
      <c r="B133" s="164"/>
      <c r="C133" s="164"/>
      <c r="D133" s="164"/>
      <c r="E133" s="164"/>
    </row>
  </sheetData>
  <mergeCells count="18">
    <mergeCell ref="B122:E122"/>
    <mergeCell ref="B123:E123"/>
    <mergeCell ref="B124:E124"/>
    <mergeCell ref="B108:E108"/>
    <mergeCell ref="B109:E109"/>
    <mergeCell ref="B116:E116"/>
    <mergeCell ref="B117:E117"/>
    <mergeCell ref="B118:E118"/>
    <mergeCell ref="B121:E121"/>
    <mergeCell ref="B114:E114"/>
    <mergeCell ref="B115:E115"/>
    <mergeCell ref="B119:E119"/>
    <mergeCell ref="B120:E120"/>
    <mergeCell ref="B107:E107"/>
    <mergeCell ref="B110:E110"/>
    <mergeCell ref="B111:E111"/>
    <mergeCell ref="B112:E112"/>
    <mergeCell ref="B113:E1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2</vt:i4>
      </vt:variant>
    </vt:vector>
  </HeadingPairs>
  <TitlesOfParts>
    <vt:vector size="48" baseType="lpstr">
      <vt:lpstr>Contents</vt:lpstr>
      <vt:lpstr>Notes</vt:lpstr>
      <vt:lpstr>T1</vt:lpstr>
      <vt:lpstr>T2</vt:lpstr>
      <vt:lpstr>T3</vt:lpstr>
      <vt:lpstr>T4</vt:lpstr>
      <vt:lpstr>T5</vt:lpstr>
      <vt:lpstr>T6</vt:lpstr>
      <vt:lpstr>T7</vt:lpstr>
      <vt:lpstr>T8</vt:lpstr>
      <vt:lpstr>T9</vt:lpstr>
      <vt:lpstr>T10</vt:lpstr>
      <vt:lpstr>T11</vt:lpstr>
      <vt:lpstr>T12</vt:lpstr>
      <vt:lpstr>T13</vt:lpstr>
      <vt:lpstr>T14</vt:lpstr>
      <vt:lpstr>T15</vt:lpstr>
      <vt:lpstr>12-10-0015-01</vt:lpstr>
      <vt:lpstr>12-10-0011-01</vt:lpstr>
      <vt:lpstr>11-10-0055-01</vt:lpstr>
      <vt:lpstr>14-10-0138-01</vt:lpstr>
      <vt:lpstr>14-10-0057-01 </vt:lpstr>
      <vt:lpstr>11-10-0193-01</vt:lpstr>
      <vt:lpstr>StatCanDaily</vt:lpstr>
      <vt:lpstr>14-10-0020-01</vt:lpstr>
      <vt:lpstr>11-10-0239-01</vt:lpstr>
      <vt:lpstr>14-10-0132-01</vt:lpstr>
      <vt:lpstr>14-10-0187-01</vt:lpstr>
      <vt:lpstr>36-10-0480-01</vt:lpstr>
      <vt:lpstr>36-10-0303-01</vt:lpstr>
      <vt:lpstr>36-10-0254-01</vt:lpstr>
      <vt:lpstr>36-10-0221-01</vt:lpstr>
      <vt:lpstr>36-10-0255-01</vt:lpstr>
      <vt:lpstr>36-10-0222-01</vt:lpstr>
      <vt:lpstr>36-10-0402-01</vt:lpstr>
      <vt:lpstr>36-10-0402-01(1)</vt:lpstr>
      <vt:lpstr>14-10-0340-01</vt:lpstr>
      <vt:lpstr>36-10-0208-01</vt:lpstr>
      <vt:lpstr>11-10-0122-01</vt:lpstr>
      <vt:lpstr>18-10-0005-01</vt:lpstr>
      <vt:lpstr>36-10-0477-01</vt:lpstr>
      <vt:lpstr>36-10-0130-01</vt:lpstr>
      <vt:lpstr>36-10-0298-01</vt:lpstr>
      <vt:lpstr>36-10-0207-01 </vt:lpstr>
      <vt:lpstr>36-10-0209-01</vt:lpstr>
      <vt:lpstr>36-10-0316-01</vt:lpstr>
      <vt:lpstr>Contents!_ftnref2</vt:lpstr>
      <vt:lpstr>Contents!_Hlk79050715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Ashwell</dc:creator>
  <cp:lastModifiedBy>James Ashwell</cp:lastModifiedBy>
  <dcterms:created xsi:type="dcterms:W3CDTF">2021-05-05T20:35:43Z</dcterms:created>
  <dcterms:modified xsi:type="dcterms:W3CDTF">2021-08-20T23:46:24Z</dcterms:modified>
</cp:coreProperties>
</file>